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hoaib NB UOE\Results folder\New\"/>
    </mc:Choice>
  </mc:AlternateContent>
  <xr:revisionPtr revIDLastSave="0" documentId="8_{F54DA66B-C656-4D2C-8E62-222B903033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in_Figures" sheetId="1" r:id="rId1"/>
    <sheet name="FCL2_Cartesian" sheetId="5" r:id="rId2"/>
    <sheet name="a,b cal" sheetId="6" r:id="rId3"/>
    <sheet name="FCL" sheetId="2" r:id="rId4"/>
    <sheet name="NSGS" sheetId="3" r:id="rId5"/>
    <sheet name="NSGS 2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6" l="1"/>
  <c r="H7" i="6" s="1"/>
  <c r="F5" i="6"/>
  <c r="H5" i="6" s="1"/>
  <c r="G24" i="4"/>
  <c r="I24" i="4" s="1"/>
  <c r="J24" i="4" s="1"/>
  <c r="O3" i="4"/>
  <c r="AA3" i="4" s="1"/>
  <c r="AA16" i="4" s="1"/>
  <c r="G21" i="4"/>
  <c r="I21" i="4" s="1"/>
  <c r="G22" i="4"/>
  <c r="I22" i="4" s="1"/>
  <c r="G23" i="4"/>
  <c r="I23" i="4" s="1"/>
  <c r="G20" i="4"/>
  <c r="I20" i="4" s="1"/>
  <c r="R11" i="4"/>
  <c r="AD11" i="4" s="1"/>
  <c r="AD24" i="4" s="1"/>
  <c r="Q11" i="4"/>
  <c r="AC11" i="4" s="1"/>
  <c r="AC24" i="4" s="1"/>
  <c r="P11" i="4"/>
  <c r="AB11" i="4" s="1"/>
  <c r="AB24" i="4" s="1"/>
  <c r="O11" i="4"/>
  <c r="AA11" i="4" s="1"/>
  <c r="AA24" i="4" s="1"/>
  <c r="N11" i="4"/>
  <c r="Z11" i="4" s="1"/>
  <c r="Z24" i="4" s="1"/>
  <c r="M11" i="4"/>
  <c r="Y11" i="4" s="1"/>
  <c r="Y24" i="4" s="1"/>
  <c r="L11" i="4"/>
  <c r="X11" i="4" s="1"/>
  <c r="X24" i="4" s="1"/>
  <c r="K11" i="4"/>
  <c r="W11" i="4" s="1"/>
  <c r="W24" i="4" s="1"/>
  <c r="S10" i="4"/>
  <c r="AE10" i="4" s="1"/>
  <c r="AE23" i="4" s="1"/>
  <c r="Q10" i="4"/>
  <c r="AC10" i="4" s="1"/>
  <c r="AC23" i="4" s="1"/>
  <c r="P10" i="4"/>
  <c r="AB10" i="4" s="1"/>
  <c r="AB23" i="4" s="1"/>
  <c r="O10" i="4"/>
  <c r="AA10" i="4" s="1"/>
  <c r="AA23" i="4" s="1"/>
  <c r="N10" i="4"/>
  <c r="Z10" i="4" s="1"/>
  <c r="Z23" i="4" s="1"/>
  <c r="M10" i="4"/>
  <c r="Y10" i="4" s="1"/>
  <c r="Y23" i="4" s="1"/>
  <c r="L10" i="4"/>
  <c r="X10" i="4" s="1"/>
  <c r="X23" i="4" s="1"/>
  <c r="K10" i="4"/>
  <c r="W10" i="4" s="1"/>
  <c r="W23" i="4" s="1"/>
  <c r="S9" i="4"/>
  <c r="AE9" i="4" s="1"/>
  <c r="AE22" i="4" s="1"/>
  <c r="R9" i="4"/>
  <c r="AD9" i="4" s="1"/>
  <c r="AD22" i="4" s="1"/>
  <c r="P9" i="4"/>
  <c r="AB9" i="4" s="1"/>
  <c r="AB22" i="4" s="1"/>
  <c r="O9" i="4"/>
  <c r="AA9" i="4" s="1"/>
  <c r="AA22" i="4" s="1"/>
  <c r="N9" i="4"/>
  <c r="Z9" i="4" s="1"/>
  <c r="Z22" i="4" s="1"/>
  <c r="M9" i="4"/>
  <c r="Y9" i="4" s="1"/>
  <c r="Y22" i="4" s="1"/>
  <c r="L9" i="4"/>
  <c r="X9" i="4" s="1"/>
  <c r="X22" i="4" s="1"/>
  <c r="K9" i="4"/>
  <c r="W9" i="4" s="1"/>
  <c r="W22" i="4" s="1"/>
  <c r="S8" i="4"/>
  <c r="AE8" i="4" s="1"/>
  <c r="AE21" i="4" s="1"/>
  <c r="R8" i="4"/>
  <c r="AD8" i="4" s="1"/>
  <c r="AD21" i="4" s="1"/>
  <c r="Q8" i="4"/>
  <c r="AC8" i="4" s="1"/>
  <c r="AC21" i="4" s="1"/>
  <c r="O8" i="4"/>
  <c r="AA8" i="4" s="1"/>
  <c r="AA21" i="4" s="1"/>
  <c r="N8" i="4"/>
  <c r="Z8" i="4" s="1"/>
  <c r="Z21" i="4" s="1"/>
  <c r="M8" i="4"/>
  <c r="Y8" i="4" s="1"/>
  <c r="Y21" i="4" s="1"/>
  <c r="L8" i="4"/>
  <c r="X8" i="4" s="1"/>
  <c r="X21" i="4" s="1"/>
  <c r="K8" i="4"/>
  <c r="W8" i="4" s="1"/>
  <c r="W21" i="4" s="1"/>
  <c r="S7" i="4"/>
  <c r="AE7" i="4" s="1"/>
  <c r="AE20" i="4" s="1"/>
  <c r="R7" i="4"/>
  <c r="AD7" i="4" s="1"/>
  <c r="AD20" i="4" s="1"/>
  <c r="Q7" i="4"/>
  <c r="AC7" i="4" s="1"/>
  <c r="AC20" i="4" s="1"/>
  <c r="P7" i="4"/>
  <c r="AB7" i="4" s="1"/>
  <c r="AB20" i="4" s="1"/>
  <c r="N7" i="4"/>
  <c r="Z7" i="4" s="1"/>
  <c r="Z20" i="4" s="1"/>
  <c r="M7" i="4"/>
  <c r="Y7" i="4" s="1"/>
  <c r="Y20" i="4" s="1"/>
  <c r="L7" i="4"/>
  <c r="X7" i="4" s="1"/>
  <c r="X20" i="4" s="1"/>
  <c r="K7" i="4"/>
  <c r="W7" i="4" s="1"/>
  <c r="W20" i="4" s="1"/>
  <c r="S6" i="4"/>
  <c r="AE6" i="4" s="1"/>
  <c r="AE19" i="4" s="1"/>
  <c r="R6" i="4"/>
  <c r="AD6" i="4" s="1"/>
  <c r="AD19" i="4" s="1"/>
  <c r="Q6" i="4"/>
  <c r="AC6" i="4" s="1"/>
  <c r="AC19" i="4" s="1"/>
  <c r="P6" i="4"/>
  <c r="AB6" i="4" s="1"/>
  <c r="AB19" i="4" s="1"/>
  <c r="O6" i="4"/>
  <c r="AA6" i="4" s="1"/>
  <c r="AA19" i="4" s="1"/>
  <c r="M6" i="4"/>
  <c r="Y6" i="4" s="1"/>
  <c r="Y19" i="4" s="1"/>
  <c r="L6" i="4"/>
  <c r="X6" i="4" s="1"/>
  <c r="X19" i="4" s="1"/>
  <c r="K6" i="4"/>
  <c r="W6" i="4" s="1"/>
  <c r="W19" i="4" s="1"/>
  <c r="S5" i="4"/>
  <c r="AE5" i="4" s="1"/>
  <c r="AE18" i="4" s="1"/>
  <c r="R5" i="4"/>
  <c r="AD5" i="4" s="1"/>
  <c r="AD18" i="4" s="1"/>
  <c r="Q5" i="4"/>
  <c r="AC5" i="4" s="1"/>
  <c r="AC18" i="4" s="1"/>
  <c r="P5" i="4"/>
  <c r="AB5" i="4" s="1"/>
  <c r="AB18" i="4" s="1"/>
  <c r="O5" i="4"/>
  <c r="AA5" i="4" s="1"/>
  <c r="AA18" i="4" s="1"/>
  <c r="N5" i="4"/>
  <c r="Z5" i="4" s="1"/>
  <c r="Z18" i="4" s="1"/>
  <c r="L5" i="4"/>
  <c r="X5" i="4" s="1"/>
  <c r="X18" i="4" s="1"/>
  <c r="K5" i="4"/>
  <c r="W5" i="4" s="1"/>
  <c r="W18" i="4" s="1"/>
  <c r="S4" i="4"/>
  <c r="AE4" i="4" s="1"/>
  <c r="AE17" i="4" s="1"/>
  <c r="R4" i="4"/>
  <c r="AD4" i="4" s="1"/>
  <c r="AD17" i="4" s="1"/>
  <c r="Q4" i="4"/>
  <c r="AC4" i="4" s="1"/>
  <c r="AC17" i="4" s="1"/>
  <c r="P4" i="4"/>
  <c r="AB4" i="4" s="1"/>
  <c r="AB17" i="4" s="1"/>
  <c r="O4" i="4"/>
  <c r="AA4" i="4" s="1"/>
  <c r="AA17" i="4" s="1"/>
  <c r="N4" i="4"/>
  <c r="Z4" i="4" s="1"/>
  <c r="Z17" i="4" s="1"/>
  <c r="M4" i="4"/>
  <c r="Y4" i="4" s="1"/>
  <c r="Y17" i="4" s="1"/>
  <c r="K4" i="4"/>
  <c r="W4" i="4" s="1"/>
  <c r="W17" i="4" s="1"/>
  <c r="S3" i="4"/>
  <c r="AE3" i="4" s="1"/>
  <c r="AE16" i="4" s="1"/>
  <c r="R3" i="4"/>
  <c r="AD3" i="4" s="1"/>
  <c r="AD16" i="4" s="1"/>
  <c r="Q3" i="4"/>
  <c r="AC3" i="4" s="1"/>
  <c r="AC16" i="4" s="1"/>
  <c r="P3" i="4"/>
  <c r="AB3" i="4" s="1"/>
  <c r="AB16" i="4" s="1"/>
  <c r="N3" i="4"/>
  <c r="Z3" i="4" s="1"/>
  <c r="Z16" i="4" s="1"/>
  <c r="M3" i="4"/>
  <c r="Y3" i="4" s="1"/>
  <c r="Y16" i="4" s="1"/>
  <c r="L3" i="4"/>
  <c r="X3" i="4" s="1"/>
  <c r="X16" i="4" s="1"/>
  <c r="F8" i="6" l="1"/>
  <c r="F9" i="6"/>
  <c r="J13" i="3"/>
  <c r="K13" i="3"/>
  <c r="J14" i="3"/>
  <c r="J15" i="3" s="1"/>
  <c r="F21" i="3" s="1"/>
  <c r="K14" i="3"/>
  <c r="K15" i="3" s="1"/>
  <c r="I14" i="3"/>
  <c r="I15" i="3" s="1"/>
  <c r="H14" i="3"/>
  <c r="H21" i="3" s="1"/>
  <c r="G14" i="3"/>
  <c r="G15" i="3" s="1"/>
  <c r="F14" i="3"/>
  <c r="F15" i="3" s="1"/>
  <c r="E14" i="3"/>
  <c r="E15" i="3" s="1"/>
  <c r="D14" i="3"/>
  <c r="D15" i="3" s="1"/>
  <c r="D21" i="3" s="1"/>
  <c r="C14" i="3"/>
  <c r="C15" i="3" s="1"/>
  <c r="B14" i="3"/>
  <c r="B15" i="3" s="1"/>
  <c r="I13" i="3"/>
  <c r="H13" i="3"/>
  <c r="G13" i="3"/>
  <c r="F13" i="3"/>
  <c r="E13" i="3"/>
  <c r="D13" i="3"/>
  <c r="C13" i="3"/>
  <c r="B13" i="3"/>
  <c r="H15" i="3" l="1"/>
</calcChain>
</file>

<file path=xl/sharedStrings.xml><?xml version="1.0" encoding="utf-8"?>
<sst xmlns="http://schemas.openxmlformats.org/spreadsheetml/2006/main" count="121" uniqueCount="92">
  <si>
    <t>Gen ward</t>
  </si>
  <si>
    <t>ICU Ox</t>
  </si>
  <si>
    <t>ICU ven</t>
  </si>
  <si>
    <t>Isolation ward</t>
  </si>
  <si>
    <t>Occupancy</t>
  </si>
  <si>
    <t>Waiting time</t>
  </si>
  <si>
    <t>Beds</t>
  </si>
  <si>
    <t>The sol points are:</t>
  </si>
  <si>
    <t>The sol values are:</t>
  </si>
  <si>
    <t>Grid</t>
  </si>
  <si>
    <t>Distance</t>
  </si>
  <si>
    <t>Step 1: All the values below 1100 are selected for NSGS</t>
  </si>
  <si>
    <t>Mean</t>
  </si>
  <si>
    <t>S.D.</t>
  </si>
  <si>
    <t>Var</t>
  </si>
  <si>
    <t>t (one-tailed)</t>
  </si>
  <si>
    <t>k</t>
  </si>
  <si>
    <t>n0</t>
  </si>
  <si>
    <t>h*si/del</t>
  </si>
  <si>
    <t>h</t>
  </si>
  <si>
    <t xml:space="preserve">alpha </t>
  </si>
  <si>
    <t xml:space="preserve">Delta </t>
  </si>
  <si>
    <t>This is for a &lt;1200: time 7:45 minutes; starting grid:21</t>
  </si>
  <si>
    <t>W_i_l = t * [((S_i^2 + S_j^2))/n_o]^0.5</t>
  </si>
  <si>
    <t>X_l + (w_i_l l)</t>
  </si>
  <si>
    <t>Step 1</t>
  </si>
  <si>
    <t>t</t>
  </si>
  <si>
    <t>Step 2</t>
  </si>
  <si>
    <t>X_i</t>
  </si>
  <si>
    <t>S_i</t>
  </si>
  <si>
    <t>Step 3 (i)</t>
  </si>
  <si>
    <t>W_i_l</t>
  </si>
  <si>
    <t>Step 4 (I)</t>
  </si>
  <si>
    <t>-</t>
  </si>
  <si>
    <t>Del</t>
  </si>
  <si>
    <t>Step1: Initialization</t>
  </si>
  <si>
    <t>Step2: 
a) Simulation experiments conducted.
b) St dev is calculated across the replications.</t>
  </si>
  <si>
    <t>Step 3(1): W_i_l matrix calculated</t>
  </si>
  <si>
    <t>Step5: selection of those satisfying the criterion</t>
  </si>
  <si>
    <t>Step6: calculation of additional replications</t>
  </si>
  <si>
    <t>W_il + del</t>
  </si>
  <si>
    <t>Step 4 (II)</t>
  </si>
  <si>
    <t>Step 5</t>
  </si>
  <si>
    <t>calculating additional replications</t>
  </si>
  <si>
    <t>Ni</t>
  </si>
  <si>
    <t>Max(Ni,n_o)</t>
  </si>
  <si>
    <t>n_o</t>
  </si>
  <si>
    <t>Travel distance</t>
  </si>
  <si>
    <t>Additional replications</t>
  </si>
  <si>
    <t>G rid No. (I)</t>
  </si>
  <si>
    <t xml:space="preserve">Step4(1): x_l + w_i_l </t>
  </si>
  <si>
    <t>Step4(2): check if x_i &lt;= x_l + (w_i_l )</t>
  </si>
  <si>
    <t>Grids selcted</t>
  </si>
  <si>
    <t xml:space="preserve">Started at 80 </t>
  </si>
  <si>
    <t>a=500;b=5000</t>
  </si>
  <si>
    <t>t = 47 minutes</t>
  </si>
  <si>
    <t>a = 1000</t>
  </si>
  <si>
    <t>Started at 80</t>
  </si>
  <si>
    <t>b = 7000</t>
  </si>
  <si>
    <t>a&lt;1500</t>
  </si>
  <si>
    <t>16 minutes</t>
  </si>
  <si>
    <t>x0 = 80</t>
  </si>
  <si>
    <t>a&lt;1200</t>
  </si>
  <si>
    <t>t = 54 minutes</t>
  </si>
  <si>
    <t>a=600;b=5000;t=150mins, x_0 =49</t>
  </si>
  <si>
    <t>a=600;b=5000;t=150minutes;x_0=99</t>
  </si>
  <si>
    <t>a=600;b=5000;t=150minutes;x_0=19</t>
  </si>
  <si>
    <t>termination criterion</t>
  </si>
  <si>
    <t>a &lt; 1500</t>
  </si>
  <si>
    <t>a &lt; 1200</t>
  </si>
  <si>
    <t>runtime</t>
  </si>
  <si>
    <t>optimal solution</t>
  </si>
  <si>
    <t>optimal obj value</t>
  </si>
  <si>
    <t>a &lt; 1100</t>
  </si>
  <si>
    <t>*alpha = 0.8</t>
  </si>
  <si>
    <t>max travel time from farthest facility to optimal CCC location</t>
  </si>
  <si>
    <t>outskirts of the city</t>
  </si>
  <si>
    <t>Ghangola</t>
  </si>
  <si>
    <t xml:space="preserve">Within the city </t>
  </si>
  <si>
    <t>a &lt; 1100*</t>
  </si>
  <si>
    <t>alpha = 1</t>
  </si>
  <si>
    <t>t=1:49:00</t>
  </si>
  <si>
    <t>Selected points</t>
  </si>
  <si>
    <t>Objective fun value</t>
  </si>
  <si>
    <t>Max value</t>
  </si>
  <si>
    <t>Min Value</t>
  </si>
  <si>
    <t>0.75*min value</t>
  </si>
  <si>
    <t>0.25* min value</t>
  </si>
  <si>
    <t>S No</t>
  </si>
  <si>
    <t xml:space="preserve">a = 0.5*min value </t>
  </si>
  <si>
    <t>a =</t>
  </si>
  <si>
    <t>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</si>
</sst>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0" fillId="0" borderId="0" xfId="0" applyNumberFormat="1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164" fontId="1" fillId="0" borderId="0" xfId="0" applyNumberFormat="1" applyFont="1"/>
    <xf numFmtId="164" fontId="2" fillId="0" borderId="0" xfId="0" applyNumberFormat="1" applyFont="1" applyFill="1"/>
    <xf numFmtId="164" fontId="2" fillId="0" borderId="0" xfId="0" applyNumberFormat="1" applyFont="1"/>
    <xf numFmtId="164" fontId="2" fillId="2" borderId="0" xfId="0" applyNumberFormat="1" applyFont="1" applyFill="1"/>
    <xf numFmtId="0" fontId="3" fillId="3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4" borderId="0" xfId="0" applyFill="1"/>
    <xf numFmtId="0" fontId="3" fillId="0" borderId="0" xfId="0" applyFont="1"/>
    <xf numFmtId="164" fontId="3" fillId="0" borderId="0" xfId="0" applyNumberFormat="1" applyFont="1"/>
    <xf numFmtId="0" fontId="4" fillId="5" borderId="0" xfId="0" applyFont="1" applyFill="1"/>
    <xf numFmtId="0" fontId="3" fillId="6" borderId="0" xfId="0" applyFont="1" applyFill="1"/>
    <xf numFmtId="0" fontId="5" fillId="7" borderId="0" xfId="0" applyFont="1" applyFill="1"/>
    <xf numFmtId="0" fontId="3" fillId="6" borderId="1" xfId="0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7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3" borderId="0" xfId="0" applyFont="1" applyFill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0" fillId="5" borderId="0" xfId="0" applyFill="1"/>
    <xf numFmtId="2" fontId="0" fillId="0" borderId="0" xfId="0" applyNumberFormat="1"/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wrapText="1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3" fillId="0" borderId="0" xfId="0" applyNumberFormat="1" applyFont="1"/>
    <xf numFmtId="0" fontId="0" fillId="9" borderId="2" xfId="0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3" borderId="6" xfId="0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Main_Figures!$M$2</c:f>
              <c:strCache>
                <c:ptCount val="1"/>
                <c:pt idx="0">
                  <c:v>Waiting time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Main_Figures!$K$3:$K$10</c:f>
              <c:numCache>
                <c:formatCode>General</c:formatCode>
                <c:ptCount val="8"/>
                <c:pt idx="0">
                  <c:v>25</c:v>
                </c:pt>
                <c:pt idx="1">
                  <c:v>23</c:v>
                </c:pt>
                <c:pt idx="2">
                  <c:v>20</c:v>
                </c:pt>
                <c:pt idx="3">
                  <c:v>17</c:v>
                </c:pt>
                <c:pt idx="4">
                  <c:v>15</c:v>
                </c:pt>
                <c:pt idx="5">
                  <c:v>13</c:v>
                </c:pt>
                <c:pt idx="6">
                  <c:v>10</c:v>
                </c:pt>
              </c:numCache>
            </c:numRef>
          </c:cat>
          <c:val>
            <c:numRef>
              <c:f>Main_Figures!$M$3:$M$9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42</c:v>
                </c:pt>
                <c:pt idx="3">
                  <c:v>74</c:v>
                </c:pt>
                <c:pt idx="4">
                  <c:v>134</c:v>
                </c:pt>
                <c:pt idx="5">
                  <c:v>191</c:v>
                </c:pt>
                <c:pt idx="6">
                  <c:v>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1-4567-A388-617FB8642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110240"/>
        <c:axId val="1474106912"/>
      </c:lineChart>
      <c:lineChart>
        <c:grouping val="standard"/>
        <c:varyColors val="0"/>
        <c:ser>
          <c:idx val="1"/>
          <c:order val="0"/>
          <c:tx>
            <c:strRef>
              <c:f>Main_Figures!$L$2</c:f>
              <c:strCache>
                <c:ptCount val="1"/>
                <c:pt idx="0">
                  <c:v>Occupancy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Main_Figures!$K$3:$K$10</c:f>
              <c:numCache>
                <c:formatCode>General</c:formatCode>
                <c:ptCount val="8"/>
                <c:pt idx="0">
                  <c:v>25</c:v>
                </c:pt>
                <c:pt idx="1">
                  <c:v>23</c:v>
                </c:pt>
                <c:pt idx="2">
                  <c:v>20</c:v>
                </c:pt>
                <c:pt idx="3">
                  <c:v>17</c:v>
                </c:pt>
                <c:pt idx="4">
                  <c:v>15</c:v>
                </c:pt>
                <c:pt idx="5">
                  <c:v>13</c:v>
                </c:pt>
                <c:pt idx="6">
                  <c:v>10</c:v>
                </c:pt>
              </c:numCache>
            </c:numRef>
          </c:cat>
          <c:val>
            <c:numRef>
              <c:f>Main_Figures!$L$3:$L$9</c:f>
              <c:numCache>
                <c:formatCode>General</c:formatCode>
                <c:ptCount val="7"/>
                <c:pt idx="0" formatCode="0.000">
                  <c:v>0.29224542163566664</c:v>
                </c:pt>
                <c:pt idx="1">
                  <c:v>0.30399999999999999</c:v>
                </c:pt>
                <c:pt idx="2">
                  <c:v>0.374</c:v>
                </c:pt>
                <c:pt idx="3">
                  <c:v>0.41499999999999998</c:v>
                </c:pt>
                <c:pt idx="4">
                  <c:v>0.504</c:v>
                </c:pt>
                <c:pt idx="5">
                  <c:v>0.52100000000000002</c:v>
                </c:pt>
                <c:pt idx="6">
                  <c:v>0.65300000000000002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1-4567-A388-617FB8642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949392"/>
        <c:axId val="1538958128"/>
      </c:lineChart>
      <c:catAx>
        <c:axId val="147411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beds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06912"/>
        <c:crosses val="autoZero"/>
        <c:auto val="1"/>
        <c:lblAlgn val="ctr"/>
        <c:lblOffset val="100"/>
        <c:noMultiLvlLbl val="0"/>
      </c:catAx>
      <c:valAx>
        <c:axId val="1474106912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waiting time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10240"/>
        <c:crosses val="autoZero"/>
        <c:crossBetween val="between"/>
      </c:valAx>
      <c:valAx>
        <c:axId val="1538958128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49392"/>
        <c:crosses val="max"/>
        <c:crossBetween val="between"/>
      </c:valAx>
      <c:catAx>
        <c:axId val="153894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895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Main_Figures!$Q$2</c:f>
              <c:strCache>
                <c:ptCount val="1"/>
                <c:pt idx="0">
                  <c:v>Waiting time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Main_Figures!$O$3:$O$9</c:f>
              <c:numCache>
                <c:formatCode>General</c:formatCode>
                <c:ptCount val="7"/>
                <c:pt idx="0">
                  <c:v>450</c:v>
                </c:pt>
                <c:pt idx="1">
                  <c:v>350</c:v>
                </c:pt>
                <c:pt idx="2">
                  <c:v>310</c:v>
                </c:pt>
                <c:pt idx="3">
                  <c:v>300</c:v>
                </c:pt>
                <c:pt idx="4">
                  <c:v>290</c:v>
                </c:pt>
                <c:pt idx="5">
                  <c:v>280</c:v>
                </c:pt>
                <c:pt idx="6">
                  <c:v>270</c:v>
                </c:pt>
              </c:numCache>
            </c:numRef>
          </c:cat>
          <c:val>
            <c:numRef>
              <c:f>Main_Figures!$Q$3:$Q$9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31</c:v>
                </c:pt>
                <c:pt idx="3">
                  <c:v>45</c:v>
                </c:pt>
                <c:pt idx="4">
                  <c:v>179</c:v>
                </c:pt>
                <c:pt idx="5">
                  <c:v>270</c:v>
                </c:pt>
                <c:pt idx="6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AF-4555-9D33-FB6FE9379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840928"/>
        <c:axId val="1532841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Main_Figures!$O$2</c15:sqref>
                        </c15:formulaRef>
                      </c:ext>
                    </c:extLst>
                    <c:strCache>
                      <c:ptCount val="1"/>
                      <c:pt idx="0">
                        <c:v>Beds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Main_Figures!$O$3:$O$9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450</c:v>
                      </c:pt>
                      <c:pt idx="1">
                        <c:v>350</c:v>
                      </c:pt>
                      <c:pt idx="2">
                        <c:v>310</c:v>
                      </c:pt>
                      <c:pt idx="3">
                        <c:v>300</c:v>
                      </c:pt>
                      <c:pt idx="4">
                        <c:v>290</c:v>
                      </c:pt>
                      <c:pt idx="5">
                        <c:v>280</c:v>
                      </c:pt>
                      <c:pt idx="6">
                        <c:v>270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Main_Figures!$O$3:$O$9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450</c:v>
                      </c:pt>
                      <c:pt idx="1">
                        <c:v>350</c:v>
                      </c:pt>
                      <c:pt idx="2">
                        <c:v>310</c:v>
                      </c:pt>
                      <c:pt idx="3">
                        <c:v>300</c:v>
                      </c:pt>
                      <c:pt idx="4">
                        <c:v>290</c:v>
                      </c:pt>
                      <c:pt idx="5">
                        <c:v>280</c:v>
                      </c:pt>
                      <c:pt idx="6">
                        <c:v>270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AF-4555-9D33-FB6FE9379F2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Main_Figures!$P$2</c:f>
              <c:strCache>
                <c:ptCount val="1"/>
                <c:pt idx="0">
                  <c:v>Occupancy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Main_Figures!$O$3:$O$9</c:f>
              <c:numCache>
                <c:formatCode>General</c:formatCode>
                <c:ptCount val="7"/>
                <c:pt idx="0">
                  <c:v>450</c:v>
                </c:pt>
                <c:pt idx="1">
                  <c:v>350</c:v>
                </c:pt>
                <c:pt idx="2">
                  <c:v>310</c:v>
                </c:pt>
                <c:pt idx="3">
                  <c:v>300</c:v>
                </c:pt>
                <c:pt idx="4">
                  <c:v>290</c:v>
                </c:pt>
                <c:pt idx="5">
                  <c:v>280</c:v>
                </c:pt>
                <c:pt idx="6">
                  <c:v>270</c:v>
                </c:pt>
              </c:numCache>
            </c:numRef>
          </c:cat>
          <c:val>
            <c:numRef>
              <c:f>Main_Figures!$P$3:$P$9</c:f>
              <c:numCache>
                <c:formatCode>General</c:formatCode>
                <c:ptCount val="7"/>
                <c:pt idx="0" formatCode="0.000">
                  <c:v>0.48</c:v>
                </c:pt>
                <c:pt idx="1">
                  <c:v>0.63</c:v>
                </c:pt>
                <c:pt idx="2">
                  <c:v>0.71</c:v>
                </c:pt>
                <c:pt idx="3">
                  <c:v>0.73</c:v>
                </c:pt>
                <c:pt idx="4">
                  <c:v>0.75</c:v>
                </c:pt>
                <c:pt idx="5">
                  <c:v>0.77</c:v>
                </c:pt>
                <c:pt idx="6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555-9D33-FB6FE9379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727264"/>
        <c:axId val="1532724352"/>
      </c:lineChart>
      <c:catAx>
        <c:axId val="153284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841344"/>
        <c:crosses val="autoZero"/>
        <c:auto val="1"/>
        <c:lblAlgn val="ctr"/>
        <c:lblOffset val="100"/>
        <c:noMultiLvlLbl val="0"/>
      </c:catAx>
      <c:valAx>
        <c:axId val="15328413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waiting time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840928"/>
        <c:crosses val="autoZero"/>
        <c:crossBetween val="between"/>
      </c:valAx>
      <c:valAx>
        <c:axId val="153272435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727264"/>
        <c:crosses val="max"/>
        <c:crossBetween val="between"/>
      </c:valAx>
      <c:catAx>
        <c:axId val="153272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2724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Main_Figures!$I$2</c:f>
              <c:strCache>
                <c:ptCount val="1"/>
                <c:pt idx="0">
                  <c:v>Waiting time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Main_Figures!$G$3:$G$9</c:f>
              <c:numCache>
                <c:formatCode>General</c:formatCode>
                <c:ptCount val="7"/>
                <c:pt idx="0">
                  <c:v>30</c:v>
                </c:pt>
                <c:pt idx="1">
                  <c:v>25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13</c:v>
                </c:pt>
                <c:pt idx="6">
                  <c:v>10</c:v>
                </c:pt>
              </c:numCache>
            </c:numRef>
          </c:cat>
          <c:val>
            <c:numRef>
              <c:f>Main_Figures!$I$3:$I$9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18</c:v>
                </c:pt>
                <c:pt idx="4">
                  <c:v>90</c:v>
                </c:pt>
                <c:pt idx="5">
                  <c:v>193</c:v>
                </c:pt>
                <c:pt idx="6">
                  <c:v>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79-443D-BE79-6736AA739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325200"/>
        <c:axId val="1326309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Main_Figures!$G$2</c15:sqref>
                        </c15:formulaRef>
                      </c:ext>
                    </c:extLst>
                    <c:strCache>
                      <c:ptCount val="1"/>
                      <c:pt idx="0">
                        <c:v>Beds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Main_Figures!$G$3:$G$9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</c:v>
                      </c:pt>
                      <c:pt idx="1">
                        <c:v>25</c:v>
                      </c:pt>
                      <c:pt idx="2">
                        <c:v>21</c:v>
                      </c:pt>
                      <c:pt idx="3">
                        <c:v>18</c:v>
                      </c:pt>
                      <c:pt idx="4">
                        <c:v>15</c:v>
                      </c:pt>
                      <c:pt idx="5">
                        <c:v>13</c:v>
                      </c:pt>
                      <c:pt idx="6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Main_Figures!$G$3:$G$9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</c:v>
                      </c:pt>
                      <c:pt idx="1">
                        <c:v>25</c:v>
                      </c:pt>
                      <c:pt idx="2">
                        <c:v>21</c:v>
                      </c:pt>
                      <c:pt idx="3">
                        <c:v>18</c:v>
                      </c:pt>
                      <c:pt idx="4">
                        <c:v>15</c:v>
                      </c:pt>
                      <c:pt idx="5">
                        <c:v>13</c:v>
                      </c:pt>
                      <c:pt idx="6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E79-443D-BE79-6736AA739A0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Main_Figures!$H$2</c:f>
              <c:strCache>
                <c:ptCount val="1"/>
                <c:pt idx="0">
                  <c:v>Occupancy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Main_Figures!$G$3:$G$9</c:f>
              <c:numCache>
                <c:formatCode>General</c:formatCode>
                <c:ptCount val="7"/>
                <c:pt idx="0">
                  <c:v>30</c:v>
                </c:pt>
                <c:pt idx="1">
                  <c:v>25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13</c:v>
                </c:pt>
                <c:pt idx="6">
                  <c:v>10</c:v>
                </c:pt>
              </c:numCache>
            </c:numRef>
          </c:cat>
          <c:val>
            <c:numRef>
              <c:f>Main_Figures!$H$3:$H$9</c:f>
              <c:numCache>
                <c:formatCode>0.000</c:formatCode>
                <c:ptCount val="7"/>
                <c:pt idx="0">
                  <c:v>0.14099999999999999</c:v>
                </c:pt>
                <c:pt idx="1">
                  <c:v>0.11799999999999999</c:v>
                </c:pt>
                <c:pt idx="2">
                  <c:v>0.186</c:v>
                </c:pt>
                <c:pt idx="3" formatCode="General">
                  <c:v>0.191</c:v>
                </c:pt>
                <c:pt idx="4">
                  <c:v>0.22900000000000001</c:v>
                </c:pt>
                <c:pt idx="5">
                  <c:v>0.27</c:v>
                </c:pt>
                <c:pt idx="6">
                  <c:v>0.34399999999999997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9-443D-BE79-6736AA739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607984"/>
        <c:axId val="1530608816"/>
      </c:lineChart>
      <c:catAx>
        <c:axId val="132632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beds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309808"/>
        <c:crosses val="autoZero"/>
        <c:auto val="1"/>
        <c:lblAlgn val="ctr"/>
        <c:lblOffset val="100"/>
        <c:noMultiLvlLbl val="0"/>
      </c:catAx>
      <c:valAx>
        <c:axId val="1326309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waiting time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325200"/>
        <c:crosses val="autoZero"/>
        <c:crossBetween val="between"/>
      </c:valAx>
      <c:valAx>
        <c:axId val="1530608816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07984"/>
        <c:crosses val="max"/>
        <c:crossBetween val="between"/>
      </c:valAx>
      <c:catAx>
        <c:axId val="153060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0608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Main_Figures!$E$2</c:f>
              <c:strCache>
                <c:ptCount val="1"/>
                <c:pt idx="0">
                  <c:v>Waiting time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Main_Figures!$C$3:$C$10</c:f>
              <c:numCache>
                <c:formatCode>General</c:formatCode>
                <c:ptCount val="8"/>
                <c:pt idx="0">
                  <c:v>100</c:v>
                </c:pt>
                <c:pt idx="1">
                  <c:v>25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</c:numCache>
            </c:numRef>
          </c:cat>
          <c:val>
            <c:numRef>
              <c:f>Main_Figures!$E$3:$E$10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</c:v>
                </c:pt>
                <c:pt idx="5">
                  <c:v>50</c:v>
                </c:pt>
                <c:pt idx="6">
                  <c:v>138</c:v>
                </c:pt>
                <c:pt idx="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D3-4B40-9FD1-E1B66C356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109408"/>
        <c:axId val="1474123136"/>
      </c:lineChart>
      <c:lineChart>
        <c:grouping val="standard"/>
        <c:varyColors val="0"/>
        <c:ser>
          <c:idx val="1"/>
          <c:order val="0"/>
          <c:tx>
            <c:strRef>
              <c:f>Main_Figures!$D$2</c:f>
              <c:strCache>
                <c:ptCount val="1"/>
                <c:pt idx="0">
                  <c:v>Occupancy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Main_Figures!$C$3:$C$10</c:f>
              <c:numCache>
                <c:formatCode>General</c:formatCode>
                <c:ptCount val="8"/>
                <c:pt idx="0">
                  <c:v>100</c:v>
                </c:pt>
                <c:pt idx="1">
                  <c:v>25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</c:numCache>
            </c:numRef>
          </c:cat>
          <c:val>
            <c:numRef>
              <c:f>Main_Figures!$D$3:$D$10</c:f>
              <c:numCache>
                <c:formatCode>0.000</c:formatCode>
                <c:ptCount val="8"/>
                <c:pt idx="0">
                  <c:v>2.8958152627198214E-2</c:v>
                </c:pt>
                <c:pt idx="1">
                  <c:v>0.122</c:v>
                </c:pt>
                <c:pt idx="2">
                  <c:v>0.156</c:v>
                </c:pt>
                <c:pt idx="3">
                  <c:v>0.16800000000000001</c:v>
                </c:pt>
                <c:pt idx="4" formatCode="General">
                  <c:v>0.25900000000000001</c:v>
                </c:pt>
                <c:pt idx="5">
                  <c:v>0.28000000000000003</c:v>
                </c:pt>
                <c:pt idx="6">
                  <c:v>0.34300000000000003</c:v>
                </c:pt>
                <c:pt idx="7">
                  <c:v>0.35699999999999998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3-4B40-9FD1-E1B66C356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126048"/>
        <c:axId val="1474128128"/>
      </c:lineChart>
      <c:catAx>
        <c:axId val="147410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beds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23136"/>
        <c:crosses val="autoZero"/>
        <c:auto val="1"/>
        <c:lblAlgn val="ctr"/>
        <c:lblOffset val="100"/>
        <c:noMultiLvlLbl val="0"/>
      </c:catAx>
      <c:valAx>
        <c:axId val="14741231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waiting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09408"/>
        <c:crosses val="autoZero"/>
        <c:crossBetween val="between"/>
      </c:valAx>
      <c:valAx>
        <c:axId val="1474128128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26048"/>
        <c:crosses val="max"/>
        <c:crossBetween val="between"/>
      </c:valAx>
      <c:catAx>
        <c:axId val="147412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412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228599</xdr:colOff>
      <xdr:row>11</xdr:row>
      <xdr:rowOff>114300</xdr:rowOff>
    </xdr:from>
    <xdr:to>
      <xdr:col>17</xdr:col>
      <xdr:colOff>485774</xdr:colOff>
      <xdr:row>24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64B1A-631C-457F-BCE5-89F078635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</xdr:colOff>
      <xdr:row>11</xdr:row>
      <xdr:rowOff>90487</xdr:rowOff>
    </xdr:from>
    <xdr:to>
      <xdr:col>24</xdr:col>
      <xdr:colOff>0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7B719-D373-421B-9E66-ADE770549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161925</xdr:colOff>
      <xdr:row>11</xdr:row>
      <xdr:rowOff>109537</xdr:rowOff>
    </xdr:from>
    <xdr:to>
      <xdr:col>12</xdr:col>
      <xdr:colOff>104775</xdr:colOff>
      <xdr:row>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46E1D5-F863-4E3E-8B12-3888D7EA8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561975</xdr:colOff>
      <xdr:row>11</xdr:row>
      <xdr:rowOff>185738</xdr:rowOff>
    </xdr:from>
    <xdr:to>
      <xdr:col>6</xdr:col>
      <xdr:colOff>104775</xdr:colOff>
      <xdr:row>24</xdr:row>
      <xdr:rowOff>66676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9078A1-5442-46B9-945C-ADDC18A5D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13"/>
  <sheetViews>
    <sheetView tabSelected="1" topLeftCell="A8" workbookViewId="0">
      <selection activeCell="I10" sqref="I10"/>
    </sheetView>
  </sheetViews>
  <sheetFormatPr defaultRowHeight="15" x14ac:dyDescent="0.25"/>
  <cols>
    <col min="4" max="4" width="10.42578125" bestFit="1" customWidth="1"/>
    <col min="16" max="16" width="13.7109375" bestFit="1" customWidth="1"/>
  </cols>
  <sheetData>
    <row r="1" spans="3:17" x14ac:dyDescent="0.25">
      <c r="C1" t="s">
        <v>0</v>
      </c>
      <c r="H1" t="s">
        <v>1</v>
      </c>
      <c r="L1" t="s">
        <v>2</v>
      </c>
      <c r="P1" t="s">
        <v>3</v>
      </c>
    </row>
    <row r="2" spans="3:17" x14ac:dyDescent="0.25">
      <c r="C2" t="s">
        <v>6</v>
      </c>
      <c r="D2" t="s">
        <v>4</v>
      </c>
      <c r="E2" t="s">
        <v>5</v>
      </c>
      <c r="G2" t="s">
        <v>6</v>
      </c>
      <c r="H2" t="s">
        <v>4</v>
      </c>
      <c r="I2" t="s">
        <v>5</v>
      </c>
      <c r="K2" t="s">
        <v>6</v>
      </c>
      <c r="L2" t="s">
        <v>4</v>
      </c>
      <c r="M2" t="s">
        <v>5</v>
      </c>
      <c r="O2" t="s">
        <v>6</v>
      </c>
      <c r="P2" t="s">
        <v>4</v>
      </c>
      <c r="Q2" t="s">
        <v>5</v>
      </c>
    </row>
    <row r="3" spans="3:17" x14ac:dyDescent="0.25">
      <c r="C3">
        <v>100</v>
      </c>
      <c r="D3" s="1">
        <v>2.8958152627198214E-2</v>
      </c>
      <c r="E3">
        <v>0</v>
      </c>
      <c r="G3" s="2">
        <v>30</v>
      </c>
      <c r="H3" s="1">
        <v>0.14099999999999999</v>
      </c>
      <c r="I3">
        <v>0</v>
      </c>
      <c r="K3">
        <v>25</v>
      </c>
      <c r="L3" s="1">
        <v>0.29224542163566664</v>
      </c>
      <c r="M3">
        <v>0</v>
      </c>
      <c r="O3">
        <v>450</v>
      </c>
      <c r="P3" s="1">
        <v>0.48</v>
      </c>
      <c r="Q3">
        <v>0</v>
      </c>
    </row>
    <row r="4" spans="3:17" x14ac:dyDescent="0.25">
      <c r="C4" s="2">
        <v>25</v>
      </c>
      <c r="D4" s="1">
        <v>0.122</v>
      </c>
      <c r="E4">
        <v>0</v>
      </c>
      <c r="G4" s="4">
        <v>25</v>
      </c>
      <c r="H4" s="6">
        <v>0.11799999999999999</v>
      </c>
      <c r="I4" s="4">
        <v>0</v>
      </c>
      <c r="K4">
        <v>23</v>
      </c>
      <c r="L4">
        <v>0.30399999999999999</v>
      </c>
      <c r="M4">
        <v>4</v>
      </c>
      <c r="O4">
        <v>350</v>
      </c>
      <c r="P4">
        <v>0.63</v>
      </c>
      <c r="Q4">
        <v>0</v>
      </c>
    </row>
    <row r="5" spans="3:17" x14ac:dyDescent="0.25">
      <c r="C5">
        <v>20</v>
      </c>
      <c r="D5" s="5">
        <v>0.156</v>
      </c>
      <c r="E5">
        <v>0</v>
      </c>
      <c r="G5" s="4">
        <v>21</v>
      </c>
      <c r="H5" s="6">
        <v>0.186</v>
      </c>
      <c r="I5" s="4">
        <v>4</v>
      </c>
      <c r="K5" s="3">
        <v>20</v>
      </c>
      <c r="L5" s="3">
        <v>0.374</v>
      </c>
      <c r="M5" s="3">
        <v>42</v>
      </c>
      <c r="O5" s="2">
        <v>310</v>
      </c>
      <c r="P5">
        <v>0.71</v>
      </c>
      <c r="Q5">
        <v>31</v>
      </c>
    </row>
    <row r="6" spans="3:17" x14ac:dyDescent="0.25">
      <c r="C6" s="4">
        <v>18</v>
      </c>
      <c r="D6" s="6">
        <v>0.16800000000000001</v>
      </c>
      <c r="E6" s="4">
        <v>0</v>
      </c>
      <c r="G6">
        <v>18</v>
      </c>
      <c r="H6">
        <v>0.191</v>
      </c>
      <c r="I6">
        <v>18</v>
      </c>
      <c r="K6" s="2">
        <v>17</v>
      </c>
      <c r="L6" s="2">
        <v>0.41499999999999998</v>
      </c>
      <c r="M6" s="2">
        <v>74</v>
      </c>
      <c r="O6" s="3">
        <v>300</v>
      </c>
      <c r="P6" s="3">
        <v>0.73</v>
      </c>
      <c r="Q6" s="3">
        <v>45</v>
      </c>
    </row>
    <row r="7" spans="3:17" x14ac:dyDescent="0.25">
      <c r="C7">
        <v>16</v>
      </c>
      <c r="D7">
        <v>0.25900000000000001</v>
      </c>
      <c r="E7">
        <v>18</v>
      </c>
      <c r="G7" s="3">
        <v>15</v>
      </c>
      <c r="H7" s="8">
        <v>0.22900000000000001</v>
      </c>
      <c r="I7" s="3">
        <v>90</v>
      </c>
      <c r="K7" s="4">
        <v>15</v>
      </c>
      <c r="L7" s="4">
        <v>0.504</v>
      </c>
      <c r="M7" s="4">
        <v>134</v>
      </c>
      <c r="O7" s="4">
        <v>290</v>
      </c>
      <c r="P7" s="4">
        <v>0.75</v>
      </c>
      <c r="Q7" s="4">
        <v>179</v>
      </c>
    </row>
    <row r="8" spans="3:17" x14ac:dyDescent="0.25">
      <c r="C8" s="2">
        <v>14</v>
      </c>
      <c r="D8" s="7">
        <v>0.28000000000000003</v>
      </c>
      <c r="E8" s="2">
        <v>50</v>
      </c>
      <c r="G8" s="3">
        <v>13</v>
      </c>
      <c r="H8" s="6">
        <v>0.27</v>
      </c>
      <c r="I8" s="4">
        <v>193</v>
      </c>
      <c r="K8" s="2">
        <v>13</v>
      </c>
      <c r="L8">
        <v>0.52100000000000002</v>
      </c>
      <c r="M8">
        <v>191</v>
      </c>
      <c r="O8" s="2">
        <v>280</v>
      </c>
      <c r="P8" s="2">
        <v>0.77</v>
      </c>
      <c r="Q8" s="2">
        <v>270</v>
      </c>
    </row>
    <row r="9" spans="3:17" x14ac:dyDescent="0.25">
      <c r="C9" s="4">
        <v>12</v>
      </c>
      <c r="D9" s="6">
        <v>0.34300000000000003</v>
      </c>
      <c r="E9" s="4">
        <v>138</v>
      </c>
      <c r="G9" s="4">
        <v>10</v>
      </c>
      <c r="H9" s="8">
        <v>0.34399999999999997</v>
      </c>
      <c r="I9" s="3">
        <v>344</v>
      </c>
      <c r="K9" s="4">
        <v>10</v>
      </c>
      <c r="L9" s="4">
        <v>0.65300000000000002</v>
      </c>
      <c r="M9" s="4">
        <v>1096</v>
      </c>
      <c r="O9" s="4">
        <v>270</v>
      </c>
      <c r="P9" s="4">
        <v>0.78</v>
      </c>
      <c r="Q9" s="4">
        <v>283</v>
      </c>
    </row>
    <row r="10" spans="3:17" x14ac:dyDescent="0.25">
      <c r="C10" s="3">
        <v>10</v>
      </c>
      <c r="D10" s="8">
        <v>0.35699999999999998</v>
      </c>
      <c r="E10" s="3">
        <v>162</v>
      </c>
    </row>
    <row r="11" spans="3:17" x14ac:dyDescent="0.25">
      <c r="C11" s="4"/>
      <c r="D11" s="6"/>
      <c r="E11" s="4"/>
    </row>
    <row r="12" spans="3:17" x14ac:dyDescent="0.25">
      <c r="C12" s="4"/>
      <c r="D12" s="6"/>
      <c r="E12" s="4"/>
    </row>
    <row r="13" spans="3:17" x14ac:dyDescent="0.25">
      <c r="C13" s="4"/>
      <c r="D13" s="6"/>
      <c r="E13" s="4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0"/>
  <sheetViews>
    <sheetView topLeftCell="A19" workbookViewId="0">
      <selection activeCell="E33" sqref="E33"/>
    </sheetView>
  </sheetViews>
  <sheetFormatPr defaultRowHeight="15" x14ac:dyDescent="0.25"/>
  <cols>
    <col min="4" max="4" width="17.5703125" bestFit="1" customWidth="1"/>
    <col min="15" max="15" width="13.7109375" customWidth="1"/>
    <col min="16" max="16" width="14.42578125" customWidth="1"/>
    <col min="17" max="17" width="56" bestFit="1" customWidth="1"/>
  </cols>
  <sheetData>
    <row r="1" spans="1:17" x14ac:dyDescent="0.25">
      <c r="B1" s="56">
        <v>0</v>
      </c>
      <c r="C1" s="56">
        <v>1</v>
      </c>
      <c r="D1" s="56">
        <v>2</v>
      </c>
      <c r="E1" s="56">
        <v>3</v>
      </c>
      <c r="F1" s="56">
        <v>4</v>
      </c>
      <c r="G1" s="56">
        <v>5</v>
      </c>
    </row>
    <row r="2" spans="1:17" x14ac:dyDescent="0.25">
      <c r="A2" s="56" t="s">
        <v>7</v>
      </c>
      <c r="B2">
        <v>0</v>
      </c>
      <c r="C2">
        <v>97</v>
      </c>
      <c r="D2">
        <v>98</v>
      </c>
      <c r="E2">
        <v>115</v>
      </c>
      <c r="F2">
        <v>114</v>
      </c>
      <c r="G2">
        <v>131</v>
      </c>
    </row>
    <row r="3" spans="1:17" x14ac:dyDescent="0.25">
      <c r="A3" s="56" t="s">
        <v>8</v>
      </c>
      <c r="B3">
        <v>100000</v>
      </c>
      <c r="C3">
        <v>1475.2</v>
      </c>
      <c r="D3">
        <v>1723.2</v>
      </c>
      <c r="E3">
        <v>1417.6</v>
      </c>
      <c r="F3">
        <v>1259.2</v>
      </c>
      <c r="G3">
        <v>968.66666666666663</v>
      </c>
    </row>
    <row r="7" spans="1:17" x14ac:dyDescent="0.25">
      <c r="C7" t="s">
        <v>53</v>
      </c>
      <c r="D7" t="s">
        <v>54</v>
      </c>
      <c r="E7" t="s">
        <v>55</v>
      </c>
    </row>
    <row r="14" spans="1:17" x14ac:dyDescent="0.25">
      <c r="D14">
        <v>3</v>
      </c>
      <c r="E14">
        <v>5980</v>
      </c>
    </row>
    <row r="15" spans="1:17" x14ac:dyDescent="0.25">
      <c r="D15">
        <v>32</v>
      </c>
      <c r="E15">
        <v>4032</v>
      </c>
      <c r="G15" t="s">
        <v>56</v>
      </c>
    </row>
    <row r="16" spans="1:17" x14ac:dyDescent="0.25">
      <c r="D16">
        <v>78</v>
      </c>
      <c r="E16">
        <v>2142</v>
      </c>
      <c r="G16" t="s">
        <v>58</v>
      </c>
      <c r="M16" t="s">
        <v>67</v>
      </c>
      <c r="N16" t="s">
        <v>70</v>
      </c>
      <c r="O16" t="s">
        <v>71</v>
      </c>
      <c r="P16" t="s">
        <v>72</v>
      </c>
      <c r="Q16" t="s">
        <v>75</v>
      </c>
    </row>
    <row r="17" spans="2:19" x14ac:dyDescent="0.25">
      <c r="D17">
        <v>108</v>
      </c>
      <c r="E17">
        <v>2488</v>
      </c>
      <c r="L17" s="57" t="s">
        <v>77</v>
      </c>
      <c r="M17" t="s">
        <v>68</v>
      </c>
      <c r="N17">
        <v>16</v>
      </c>
      <c r="O17">
        <v>113</v>
      </c>
      <c r="P17">
        <v>1360</v>
      </c>
      <c r="Q17">
        <v>76</v>
      </c>
      <c r="R17">
        <v>42</v>
      </c>
      <c r="S17" t="s">
        <v>78</v>
      </c>
    </row>
    <row r="18" spans="2:19" x14ac:dyDescent="0.25">
      <c r="D18">
        <v>120</v>
      </c>
      <c r="E18">
        <v>4912</v>
      </c>
      <c r="L18" s="57" t="s">
        <v>77</v>
      </c>
      <c r="M18" t="s">
        <v>69</v>
      </c>
      <c r="N18">
        <v>54</v>
      </c>
      <c r="O18">
        <v>114</v>
      </c>
      <c r="P18">
        <v>1195</v>
      </c>
      <c r="Q18">
        <v>66</v>
      </c>
      <c r="R18">
        <v>39.4</v>
      </c>
    </row>
    <row r="19" spans="2:19" x14ac:dyDescent="0.25">
      <c r="C19" t="s">
        <v>57</v>
      </c>
      <c r="M19" t="s">
        <v>73</v>
      </c>
      <c r="N19">
        <v>109</v>
      </c>
      <c r="O19">
        <v>97</v>
      </c>
      <c r="P19">
        <v>1086</v>
      </c>
    </row>
    <row r="20" spans="2:19" x14ac:dyDescent="0.25">
      <c r="L20" t="s">
        <v>77</v>
      </c>
      <c r="M20" t="s">
        <v>79</v>
      </c>
      <c r="N20">
        <v>94</v>
      </c>
      <c r="O20">
        <v>96</v>
      </c>
      <c r="P20">
        <v>1022</v>
      </c>
      <c r="Q20">
        <v>37</v>
      </c>
      <c r="R20">
        <v>24.4</v>
      </c>
      <c r="S20" t="s">
        <v>76</v>
      </c>
    </row>
    <row r="22" spans="2:19" x14ac:dyDescent="0.25">
      <c r="D22" s="57"/>
      <c r="E22" s="58">
        <v>0</v>
      </c>
      <c r="F22" s="58">
        <v>1</v>
      </c>
      <c r="G22" s="58">
        <v>2</v>
      </c>
      <c r="H22" s="58">
        <v>3</v>
      </c>
      <c r="M22" t="s">
        <v>74</v>
      </c>
    </row>
    <row r="23" spans="2:19" x14ac:dyDescent="0.25">
      <c r="B23">
        <v>1</v>
      </c>
      <c r="D23" s="58" t="s">
        <v>7</v>
      </c>
      <c r="E23" s="57">
        <v>0</v>
      </c>
      <c r="F23" s="57">
        <v>79</v>
      </c>
      <c r="G23" s="57">
        <v>96</v>
      </c>
      <c r="H23" s="57">
        <v>113</v>
      </c>
      <c r="J23" t="s">
        <v>59</v>
      </c>
    </row>
    <row r="24" spans="2:19" x14ac:dyDescent="0.25">
      <c r="B24" t="s">
        <v>61</v>
      </c>
      <c r="D24" s="58" t="s">
        <v>8</v>
      </c>
      <c r="E24" s="57">
        <v>100000</v>
      </c>
      <c r="F24" s="57">
        <v>2008</v>
      </c>
      <c r="G24" s="57">
        <v>1645.6</v>
      </c>
      <c r="H24" s="57">
        <v>1360</v>
      </c>
      <c r="J24" t="s">
        <v>60</v>
      </c>
    </row>
    <row r="27" spans="2:19" x14ac:dyDescent="0.25">
      <c r="B27">
        <v>2</v>
      </c>
      <c r="E27">
        <v>0</v>
      </c>
      <c r="F27">
        <v>1</v>
      </c>
      <c r="G27">
        <v>2</v>
      </c>
      <c r="H27">
        <v>3</v>
      </c>
      <c r="I27">
        <v>4</v>
      </c>
      <c r="J27">
        <v>5</v>
      </c>
      <c r="K27">
        <v>6</v>
      </c>
      <c r="L27">
        <v>7</v>
      </c>
      <c r="M27">
        <v>8</v>
      </c>
      <c r="N27">
        <v>9</v>
      </c>
      <c r="O27">
        <v>10</v>
      </c>
      <c r="Q27" t="s">
        <v>62</v>
      </c>
    </row>
    <row r="28" spans="2:19" x14ac:dyDescent="0.25">
      <c r="B28" t="s">
        <v>61</v>
      </c>
      <c r="D28" t="s">
        <v>7</v>
      </c>
      <c r="E28">
        <v>0</v>
      </c>
      <c r="F28">
        <v>79</v>
      </c>
      <c r="G28">
        <v>62</v>
      </c>
      <c r="H28">
        <v>63</v>
      </c>
      <c r="I28">
        <v>64</v>
      </c>
      <c r="J28">
        <v>65</v>
      </c>
      <c r="K28">
        <v>82</v>
      </c>
      <c r="L28">
        <v>99</v>
      </c>
      <c r="M28">
        <v>98</v>
      </c>
      <c r="N28">
        <v>97</v>
      </c>
      <c r="O28">
        <v>114</v>
      </c>
      <c r="Q28" t="s">
        <v>63</v>
      </c>
    </row>
    <row r="29" spans="2:19" x14ac:dyDescent="0.25">
      <c r="D29" t="s">
        <v>8</v>
      </c>
      <c r="E29">
        <v>100000</v>
      </c>
      <c r="F29">
        <v>1941.6</v>
      </c>
      <c r="G29">
        <v>2307.1999999999998</v>
      </c>
      <c r="H29">
        <v>1870.4</v>
      </c>
      <c r="I29">
        <v>2300.8000000000002</v>
      </c>
      <c r="J29">
        <v>2548.666666666667</v>
      </c>
      <c r="K29">
        <v>2187.333333333333</v>
      </c>
      <c r="L29">
        <v>2046.666666666667</v>
      </c>
      <c r="M29">
        <v>1606.666666666667</v>
      </c>
      <c r="N29">
        <v>1310</v>
      </c>
      <c r="O29">
        <v>1194.666666666667</v>
      </c>
    </row>
    <row r="37" spans="2:14" x14ac:dyDescent="0.25">
      <c r="E37">
        <v>0</v>
      </c>
      <c r="F37">
        <v>1</v>
      </c>
      <c r="G37">
        <v>2</v>
      </c>
      <c r="H37">
        <v>3</v>
      </c>
      <c r="I37">
        <v>4</v>
      </c>
      <c r="J37">
        <v>5</v>
      </c>
      <c r="K37">
        <v>6</v>
      </c>
      <c r="L37">
        <v>7</v>
      </c>
      <c r="M37">
        <v>8</v>
      </c>
      <c r="N37">
        <v>9</v>
      </c>
    </row>
    <row r="38" spans="2:14" x14ac:dyDescent="0.25">
      <c r="B38" t="s">
        <v>61</v>
      </c>
      <c r="D38" t="s">
        <v>7</v>
      </c>
      <c r="E38">
        <v>0</v>
      </c>
      <c r="F38">
        <v>81</v>
      </c>
      <c r="G38">
        <v>82</v>
      </c>
      <c r="H38">
        <v>83</v>
      </c>
      <c r="I38">
        <v>84</v>
      </c>
      <c r="J38">
        <v>101</v>
      </c>
      <c r="K38">
        <v>100</v>
      </c>
      <c r="L38">
        <v>99</v>
      </c>
      <c r="M38">
        <v>98</v>
      </c>
      <c r="N38">
        <v>97</v>
      </c>
    </row>
    <row r="39" spans="2:14" x14ac:dyDescent="0.25">
      <c r="B39" t="s">
        <v>80</v>
      </c>
      <c r="D39" t="s">
        <v>8</v>
      </c>
      <c r="E39">
        <v>100000</v>
      </c>
      <c r="F39">
        <v>1203.2</v>
      </c>
      <c r="G39">
        <v>1622.4</v>
      </c>
      <c r="H39">
        <v>1939.2</v>
      </c>
      <c r="I39">
        <v>2148</v>
      </c>
      <c r="J39">
        <v>1939.333333333333</v>
      </c>
      <c r="K39">
        <v>1614.666666666667</v>
      </c>
      <c r="L39">
        <v>1454.666666666667</v>
      </c>
      <c r="M39">
        <v>1112</v>
      </c>
      <c r="N39">
        <v>1086</v>
      </c>
    </row>
    <row r="40" spans="2:14" x14ac:dyDescent="0.25">
      <c r="B40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I20"/>
  <sheetViews>
    <sheetView workbookViewId="0">
      <selection activeCell="I13" sqref="I13"/>
    </sheetView>
  </sheetViews>
  <sheetFormatPr defaultRowHeight="15" x14ac:dyDescent="0.25"/>
  <cols>
    <col min="2" max="2" width="14.85546875" bestFit="1" customWidth="1"/>
    <col min="3" max="3" width="18.5703125" bestFit="1" customWidth="1"/>
    <col min="5" max="5" width="14.85546875" bestFit="1" customWidth="1"/>
  </cols>
  <sheetData>
    <row r="3" spans="1:9" x14ac:dyDescent="0.25">
      <c r="A3" s="10" t="s">
        <v>88</v>
      </c>
      <c r="B3" s="10" t="s">
        <v>82</v>
      </c>
      <c r="C3" s="10" t="s">
        <v>83</v>
      </c>
    </row>
    <row r="4" spans="1:9" ht="15.75" thickBot="1" x14ac:dyDescent="0.3">
      <c r="A4" s="10">
        <v>1</v>
      </c>
      <c r="B4" s="10">
        <v>1</v>
      </c>
      <c r="C4" s="65">
        <v>3812.3705936704023</v>
      </c>
    </row>
    <row r="5" spans="1:9" x14ac:dyDescent="0.25">
      <c r="A5" s="10">
        <v>2</v>
      </c>
      <c r="B5" s="10">
        <v>9</v>
      </c>
      <c r="C5" s="65">
        <v>2091.713580174353</v>
      </c>
      <c r="E5" s="59" t="s">
        <v>84</v>
      </c>
      <c r="F5" s="60">
        <f>MAX(C4:C20)</f>
        <v>3812.3705936704023</v>
      </c>
      <c r="H5" s="38">
        <f>ROUND(F5,-3)</f>
        <v>4000</v>
      </c>
    </row>
    <row r="6" spans="1:9" x14ac:dyDescent="0.25">
      <c r="A6" s="10">
        <v>3</v>
      </c>
      <c r="B6" s="10">
        <v>17</v>
      </c>
      <c r="C6" s="65">
        <v>2713.4886463771631</v>
      </c>
      <c r="E6" s="61" t="s">
        <v>85</v>
      </c>
      <c r="F6" s="62">
        <f>MIN(C4:C20)</f>
        <v>1016.3916007204558</v>
      </c>
    </row>
    <row r="7" spans="1:9" x14ac:dyDescent="0.25">
      <c r="A7" s="10">
        <v>4</v>
      </c>
      <c r="B7" s="10">
        <v>39</v>
      </c>
      <c r="C7" s="65">
        <v>2986.042886394976</v>
      </c>
      <c r="E7" s="61"/>
      <c r="F7" s="62"/>
      <c r="G7" t="s">
        <v>90</v>
      </c>
      <c r="H7">
        <f>ROUND(F6*0.5,-2)</f>
        <v>500</v>
      </c>
    </row>
    <row r="8" spans="1:9" x14ac:dyDescent="0.25">
      <c r="A8" s="10">
        <v>5</v>
      </c>
      <c r="B8" s="10">
        <v>43</v>
      </c>
      <c r="C8" s="65">
        <v>1464.0612117792007</v>
      </c>
      <c r="E8" s="61" t="s">
        <v>86</v>
      </c>
      <c r="F8" s="62">
        <f>F6*0.75</f>
        <v>762.29370054034189</v>
      </c>
    </row>
    <row r="9" spans="1:9" ht="15.75" thickBot="1" x14ac:dyDescent="0.3">
      <c r="A9" s="10">
        <v>6</v>
      </c>
      <c r="B9" s="10">
        <v>48</v>
      </c>
      <c r="C9" s="65">
        <v>1705.4059764336992</v>
      </c>
      <c r="E9" s="63" t="s">
        <v>87</v>
      </c>
      <c r="F9" s="64">
        <f>0.25*F6</f>
        <v>254.09790018011395</v>
      </c>
      <c r="G9" t="s">
        <v>89</v>
      </c>
    </row>
    <row r="10" spans="1:9" x14ac:dyDescent="0.25">
      <c r="A10" s="10">
        <v>7</v>
      </c>
      <c r="B10" s="10">
        <v>58</v>
      </c>
      <c r="C10" s="65">
        <v>1728.8792636377082</v>
      </c>
    </row>
    <row r="11" spans="1:9" x14ac:dyDescent="0.25">
      <c r="A11" s="10">
        <v>8</v>
      </c>
      <c r="B11" s="10">
        <v>62</v>
      </c>
      <c r="C11" s="65">
        <v>1469.9107007594132</v>
      </c>
    </row>
    <row r="12" spans="1:9" x14ac:dyDescent="0.25">
      <c r="A12" s="10">
        <v>9</v>
      </c>
      <c r="B12" s="10">
        <v>77</v>
      </c>
      <c r="C12" s="65">
        <v>1016.3916007204558</v>
      </c>
      <c r="H12" t="s">
        <v>91</v>
      </c>
      <c r="I12">
        <v>77</v>
      </c>
    </row>
    <row r="13" spans="1:9" x14ac:dyDescent="0.25">
      <c r="A13" s="10">
        <v>10</v>
      </c>
      <c r="B13" s="10">
        <v>79</v>
      </c>
      <c r="C13" s="65">
        <v>1201.1613639331085</v>
      </c>
    </row>
    <row r="14" spans="1:9" x14ac:dyDescent="0.25">
      <c r="A14" s="10">
        <v>11</v>
      </c>
      <c r="B14" s="10">
        <v>92</v>
      </c>
      <c r="C14" s="65">
        <v>1606.361528533025</v>
      </c>
    </row>
    <row r="15" spans="1:9" x14ac:dyDescent="0.25">
      <c r="A15" s="10">
        <v>12</v>
      </c>
      <c r="B15" s="10">
        <v>94</v>
      </c>
      <c r="C15" s="65">
        <v>1127.3578528356481</v>
      </c>
    </row>
    <row r="16" spans="1:9" x14ac:dyDescent="0.25">
      <c r="A16" s="10">
        <v>13</v>
      </c>
      <c r="B16" s="10">
        <v>106</v>
      </c>
      <c r="C16" s="65">
        <v>1987.4993490836339</v>
      </c>
    </row>
    <row r="17" spans="1:3" x14ac:dyDescent="0.25">
      <c r="A17" s="10">
        <v>14</v>
      </c>
      <c r="B17" s="10">
        <v>116</v>
      </c>
      <c r="C17" s="65">
        <v>1081.2354079525169</v>
      </c>
    </row>
    <row r="18" spans="1:3" x14ac:dyDescent="0.25">
      <c r="A18" s="10">
        <v>15</v>
      </c>
      <c r="B18" s="10">
        <v>128</v>
      </c>
      <c r="C18" s="65">
        <v>1027.2340799033727</v>
      </c>
    </row>
    <row r="19" spans="1:3" x14ac:dyDescent="0.25">
      <c r="A19" s="10">
        <v>16</v>
      </c>
      <c r="B19" s="10">
        <v>120</v>
      </c>
      <c r="C19" s="65">
        <v>2829.255920561141</v>
      </c>
    </row>
    <row r="20" spans="1:3" x14ac:dyDescent="0.25">
      <c r="A20" s="10">
        <v>17</v>
      </c>
      <c r="B20" s="10">
        <v>136</v>
      </c>
      <c r="C20" s="65">
        <v>3401.1857355918169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3"/>
  <sheetViews>
    <sheetView topLeftCell="A9" workbookViewId="0">
      <selection activeCell="D17" sqref="D17"/>
    </sheetView>
  </sheetViews>
  <sheetFormatPr defaultRowHeight="15" x14ac:dyDescent="0.25"/>
  <cols>
    <col min="1" max="1" width="50.140625" customWidth="1"/>
    <col min="2" max="2" width="17.5703125" bestFit="1" customWidth="1"/>
  </cols>
  <sheetData>
    <row r="1" spans="1:19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9" x14ac:dyDescent="0.25">
      <c r="A2" t="s">
        <v>64</v>
      </c>
      <c r="B2" t="s">
        <v>7</v>
      </c>
      <c r="C2">
        <v>66</v>
      </c>
      <c r="D2">
        <v>65</v>
      </c>
      <c r="E2">
        <v>82</v>
      </c>
      <c r="F2">
        <v>83</v>
      </c>
      <c r="G2">
        <v>84</v>
      </c>
      <c r="H2">
        <v>101</v>
      </c>
      <c r="I2">
        <v>100</v>
      </c>
      <c r="J2">
        <v>99</v>
      </c>
      <c r="K2">
        <v>98</v>
      </c>
    </row>
    <row r="3" spans="1:19" x14ac:dyDescent="0.25">
      <c r="B3" t="s">
        <v>8</v>
      </c>
      <c r="C3">
        <v>1418.0493808888791</v>
      </c>
      <c r="D3">
        <v>1550.707252623203</v>
      </c>
      <c r="E3">
        <v>1097.726802304066</v>
      </c>
      <c r="F3">
        <v>1388.8904594284711</v>
      </c>
      <c r="G3">
        <v>1550.5674969305551</v>
      </c>
      <c r="H3">
        <v>1580.19571206193</v>
      </c>
      <c r="I3">
        <v>1231.8673834548631</v>
      </c>
      <c r="J3">
        <v>992.48133275999055</v>
      </c>
      <c r="K3">
        <v>974.55357697203874</v>
      </c>
    </row>
    <row r="5" spans="1:19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 s="57">
        <v>15</v>
      </c>
      <c r="R5" s="57">
        <v>16</v>
      </c>
      <c r="S5" s="57">
        <v>17</v>
      </c>
    </row>
    <row r="6" spans="1:19" x14ac:dyDescent="0.25">
      <c r="A6" t="s">
        <v>65</v>
      </c>
      <c r="B6" t="s">
        <v>7</v>
      </c>
      <c r="C6">
        <v>91</v>
      </c>
      <c r="D6">
        <v>108</v>
      </c>
      <c r="E6">
        <v>107</v>
      </c>
      <c r="F6">
        <v>124</v>
      </c>
      <c r="G6">
        <v>125</v>
      </c>
      <c r="H6">
        <v>126</v>
      </c>
      <c r="I6">
        <v>127</v>
      </c>
      <c r="J6">
        <v>128</v>
      </c>
      <c r="K6">
        <v>129</v>
      </c>
      <c r="L6">
        <v>130</v>
      </c>
      <c r="M6">
        <v>131</v>
      </c>
      <c r="N6">
        <v>114</v>
      </c>
      <c r="O6">
        <v>113</v>
      </c>
      <c r="P6">
        <v>96</v>
      </c>
      <c r="Q6">
        <v>78</v>
      </c>
      <c r="R6">
        <v>77</v>
      </c>
      <c r="S6">
        <v>94</v>
      </c>
    </row>
    <row r="7" spans="1:19" x14ac:dyDescent="0.25">
      <c r="B7" t="s">
        <v>8</v>
      </c>
      <c r="C7">
        <v>2057.3841020654081</v>
      </c>
      <c r="D7">
        <v>1666.5602663470279</v>
      </c>
      <c r="E7">
        <v>1802.855087785101</v>
      </c>
      <c r="F7">
        <v>1711.6532645524419</v>
      </c>
      <c r="G7">
        <v>1752.577442802158</v>
      </c>
      <c r="H7">
        <v>1429.5051127826141</v>
      </c>
      <c r="I7">
        <v>1185.316096805856</v>
      </c>
      <c r="J7">
        <v>1043.125530818407</v>
      </c>
      <c r="K7">
        <v>918.19734257433993</v>
      </c>
      <c r="L7">
        <v>644.19035044527334</v>
      </c>
      <c r="M7">
        <v>429.68821453582723</v>
      </c>
      <c r="N7">
        <v>682.71496019225935</v>
      </c>
      <c r="O7">
        <v>698.04931913434882</v>
      </c>
      <c r="P7">
        <v>912.84502666449009</v>
      </c>
      <c r="Q7">
        <v>1129.3276307012491</v>
      </c>
      <c r="R7">
        <v>1376.5919057394401</v>
      </c>
      <c r="S7">
        <v>1187.2142676724629</v>
      </c>
    </row>
    <row r="10" spans="1:19" x14ac:dyDescent="0.25"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</row>
    <row r="11" spans="1:19" x14ac:dyDescent="0.25">
      <c r="A11" t="s">
        <v>66</v>
      </c>
      <c r="B11" t="s">
        <v>7</v>
      </c>
      <c r="C11">
        <v>20</v>
      </c>
      <c r="D11">
        <v>37</v>
      </c>
      <c r="E11">
        <v>54</v>
      </c>
      <c r="F11">
        <v>55</v>
      </c>
      <c r="G11">
        <v>56</v>
      </c>
      <c r="H11">
        <v>39</v>
      </c>
      <c r="I11">
        <v>40</v>
      </c>
    </row>
    <row r="12" spans="1:19" x14ac:dyDescent="0.25">
      <c r="B12" t="s">
        <v>8</v>
      </c>
      <c r="C12">
        <v>2632.9684720947462</v>
      </c>
      <c r="D12">
        <v>2252.5227835748292</v>
      </c>
      <c r="E12">
        <v>2306.3521660378929</v>
      </c>
      <c r="F12">
        <v>2098.8005115573369</v>
      </c>
      <c r="G12">
        <v>2050.8564609221949</v>
      </c>
      <c r="H12">
        <v>1968.736520796974</v>
      </c>
      <c r="I12">
        <v>2080.8189296424762</v>
      </c>
    </row>
    <row r="16" spans="1:19" x14ac:dyDescent="0.25">
      <c r="A16" t="s">
        <v>11</v>
      </c>
      <c r="D16" t="s">
        <v>9</v>
      </c>
      <c r="E16" t="s">
        <v>10</v>
      </c>
    </row>
    <row r="17" spans="1:26" x14ac:dyDescent="0.25">
      <c r="D17">
        <v>131</v>
      </c>
      <c r="E17">
        <v>429.68821453582723</v>
      </c>
    </row>
    <row r="18" spans="1:26" x14ac:dyDescent="0.25">
      <c r="D18">
        <v>130</v>
      </c>
      <c r="E18">
        <v>644.19035044527334</v>
      </c>
    </row>
    <row r="19" spans="1:26" x14ac:dyDescent="0.25">
      <c r="D19">
        <v>114</v>
      </c>
      <c r="E19">
        <v>682.71496019225935</v>
      </c>
    </row>
    <row r="20" spans="1:26" x14ac:dyDescent="0.25">
      <c r="D20">
        <v>113</v>
      </c>
      <c r="E20">
        <v>698.04931913434882</v>
      </c>
      <c r="G20">
        <v>131</v>
      </c>
      <c r="H20">
        <v>130</v>
      </c>
      <c r="I20">
        <v>114</v>
      </c>
      <c r="J20">
        <v>113</v>
      </c>
      <c r="K20">
        <v>96</v>
      </c>
      <c r="L20">
        <v>129</v>
      </c>
      <c r="M20">
        <v>98</v>
      </c>
      <c r="N20">
        <v>99</v>
      </c>
      <c r="O20">
        <v>128</v>
      </c>
    </row>
    <row r="21" spans="1:26" x14ac:dyDescent="0.25">
      <c r="D21">
        <v>96</v>
      </c>
      <c r="E21">
        <v>912.84502666449009</v>
      </c>
    </row>
    <row r="22" spans="1:26" x14ac:dyDescent="0.25">
      <c r="D22">
        <v>129</v>
      </c>
      <c r="E22">
        <v>918.19734257433993</v>
      </c>
    </row>
    <row r="23" spans="1:26" x14ac:dyDescent="0.25">
      <c r="D23">
        <v>98</v>
      </c>
      <c r="E23">
        <v>974.55357697203874</v>
      </c>
    </row>
    <row r="24" spans="1:26" x14ac:dyDescent="0.25">
      <c r="D24">
        <v>99</v>
      </c>
      <c r="E24">
        <v>992.48133275999055</v>
      </c>
    </row>
    <row r="25" spans="1:26" x14ac:dyDescent="0.25">
      <c r="D25">
        <v>128</v>
      </c>
      <c r="E25">
        <v>1043.125530818407</v>
      </c>
    </row>
    <row r="31" spans="1:26" x14ac:dyDescent="0.25">
      <c r="A31" t="s">
        <v>22</v>
      </c>
      <c r="C31">
        <v>0</v>
      </c>
      <c r="D31">
        <v>1</v>
      </c>
      <c r="E31">
        <v>2</v>
      </c>
      <c r="F31">
        <v>3</v>
      </c>
      <c r="G31">
        <v>4</v>
      </c>
      <c r="H31">
        <v>5</v>
      </c>
      <c r="I31">
        <v>6</v>
      </c>
      <c r="J31">
        <v>7</v>
      </c>
      <c r="K31">
        <v>8</v>
      </c>
      <c r="L31">
        <v>9</v>
      </c>
      <c r="M31">
        <v>10</v>
      </c>
      <c r="N31">
        <v>11</v>
      </c>
      <c r="O31">
        <v>12</v>
      </c>
      <c r="P31">
        <v>13</v>
      </c>
      <c r="Q31">
        <v>14</v>
      </c>
      <c r="R31">
        <v>15</v>
      </c>
      <c r="S31">
        <v>16</v>
      </c>
      <c r="T31">
        <v>17</v>
      </c>
      <c r="U31">
        <v>18</v>
      </c>
      <c r="V31">
        <v>19</v>
      </c>
      <c r="W31">
        <v>20</v>
      </c>
      <c r="X31">
        <v>21</v>
      </c>
      <c r="Y31">
        <v>22</v>
      </c>
      <c r="Z31">
        <v>23</v>
      </c>
    </row>
    <row r="32" spans="1:26" x14ac:dyDescent="0.25">
      <c r="B32" t="s">
        <v>7</v>
      </c>
      <c r="C32">
        <v>0</v>
      </c>
      <c r="D32">
        <v>4</v>
      </c>
      <c r="E32">
        <v>123</v>
      </c>
      <c r="F32">
        <v>124</v>
      </c>
      <c r="G32">
        <v>107</v>
      </c>
      <c r="H32">
        <v>106</v>
      </c>
      <c r="I32">
        <v>105</v>
      </c>
      <c r="J32">
        <v>104</v>
      </c>
      <c r="K32">
        <v>103</v>
      </c>
      <c r="L32">
        <v>120</v>
      </c>
      <c r="M32">
        <v>1</v>
      </c>
      <c r="N32">
        <v>18</v>
      </c>
      <c r="O32">
        <v>35</v>
      </c>
      <c r="P32">
        <v>52</v>
      </c>
      <c r="Q32">
        <v>53</v>
      </c>
      <c r="R32">
        <v>54</v>
      </c>
      <c r="S32">
        <v>55</v>
      </c>
      <c r="T32">
        <v>72</v>
      </c>
      <c r="U32">
        <v>73</v>
      </c>
      <c r="V32">
        <v>74</v>
      </c>
      <c r="W32">
        <v>91</v>
      </c>
      <c r="X32">
        <v>92</v>
      </c>
      <c r="Y32">
        <v>93</v>
      </c>
      <c r="Z32">
        <v>94</v>
      </c>
    </row>
    <row r="33" spans="2:26" x14ac:dyDescent="0.25">
      <c r="B33" t="s">
        <v>8</v>
      </c>
      <c r="C33">
        <v>100000</v>
      </c>
      <c r="D33">
        <v>2550.8098577867272</v>
      </c>
      <c r="E33">
        <v>2537.9741062444191</v>
      </c>
      <c r="F33">
        <v>1840.1327473838389</v>
      </c>
      <c r="G33">
        <v>2046.994273562919</v>
      </c>
      <c r="H33">
        <v>2070.8382404173749</v>
      </c>
      <c r="I33">
        <v>2262.9297429396429</v>
      </c>
      <c r="J33">
        <v>2577.4572235337091</v>
      </c>
      <c r="K33">
        <v>3019.5516643178548</v>
      </c>
      <c r="L33">
        <v>2807.1554997239969</v>
      </c>
      <c r="M33">
        <v>3356.8443308789019</v>
      </c>
      <c r="N33">
        <v>3386.328388707394</v>
      </c>
      <c r="O33">
        <v>2762.2701085707972</v>
      </c>
      <c r="P33">
        <v>2787.256586164116</v>
      </c>
      <c r="Q33">
        <v>2879.99035152025</v>
      </c>
      <c r="R33">
        <v>2353.7652102169609</v>
      </c>
      <c r="S33">
        <v>2403.3231488684428</v>
      </c>
      <c r="T33">
        <v>2280.5425560958938</v>
      </c>
      <c r="U33">
        <v>2239.0194372949381</v>
      </c>
      <c r="V33">
        <v>1606.0394587451431</v>
      </c>
      <c r="W33">
        <v>1681.093757625019</v>
      </c>
      <c r="X33">
        <v>1618.5909315206641</v>
      </c>
      <c r="Y33">
        <v>1274.9022311083661</v>
      </c>
      <c r="Z33">
        <v>1101.805662425314</v>
      </c>
    </row>
  </sheetData>
  <sortState xmlns:xlrd2="http://schemas.microsoft.com/office/spreadsheetml/2017/richdata2" ref="D17:E31">
    <sortCondition ref="E17:E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23"/>
  <sheetViews>
    <sheetView workbookViewId="0">
      <selection activeCell="C11" sqref="C11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5" width="10.5703125" bestFit="1" customWidth="1"/>
    <col min="6" max="6" width="9.28515625" bestFit="1" customWidth="1"/>
    <col min="7" max="9" width="10.5703125" bestFit="1" customWidth="1"/>
    <col min="10" max="10" width="9.5703125" bestFit="1" customWidth="1"/>
    <col min="11" max="11" width="12" bestFit="1" customWidth="1"/>
  </cols>
  <sheetData>
    <row r="2" spans="1:12" x14ac:dyDescent="0.25">
      <c r="A2" s="9" t="s">
        <v>9</v>
      </c>
      <c r="B2" s="9">
        <v>131</v>
      </c>
      <c r="C2" s="9">
        <v>130</v>
      </c>
      <c r="D2" s="9">
        <v>114</v>
      </c>
      <c r="E2" s="9">
        <v>113</v>
      </c>
      <c r="F2" s="9">
        <v>96</v>
      </c>
      <c r="G2" s="9">
        <v>129</v>
      </c>
      <c r="H2" s="9">
        <v>98</v>
      </c>
      <c r="I2" s="9">
        <v>99</v>
      </c>
      <c r="J2" s="9">
        <v>128</v>
      </c>
      <c r="K2" s="9">
        <v>95</v>
      </c>
    </row>
    <row r="3" spans="1:12" x14ac:dyDescent="0.25">
      <c r="B3">
        <v>722.30231595449607</v>
      </c>
      <c r="C3">
        <v>827.28725504846329</v>
      </c>
      <c r="D3">
        <v>730.29946155705511</v>
      </c>
      <c r="E3">
        <v>826.25222414402231</v>
      </c>
      <c r="F3">
        <v>1008.595692017096</v>
      </c>
      <c r="G3">
        <v>687.08036824378655</v>
      </c>
      <c r="H3">
        <v>673.28228587468391</v>
      </c>
      <c r="I3">
        <v>770.81195135234293</v>
      </c>
      <c r="J3">
        <v>793.53414940974039</v>
      </c>
      <c r="K3">
        <v>685.94670783970764</v>
      </c>
    </row>
    <row r="4" spans="1:12" x14ac:dyDescent="0.25">
      <c r="B4">
        <v>539.56281730899275</v>
      </c>
      <c r="C4">
        <v>546.95075342390908</v>
      </c>
      <c r="D4">
        <v>607.63236537554587</v>
      </c>
      <c r="E4">
        <v>692.23574353876086</v>
      </c>
      <c r="F4">
        <v>756.46783304000974</v>
      </c>
      <c r="G4">
        <v>1063.6975249952909</v>
      </c>
      <c r="H4">
        <v>1105.3516510383449</v>
      </c>
      <c r="I4">
        <v>1296.8199939955659</v>
      </c>
      <c r="J4">
        <v>1310.12599627848</v>
      </c>
      <c r="K4">
        <v>881.91688090701655</v>
      </c>
    </row>
    <row r="5" spans="1:12" x14ac:dyDescent="0.25">
      <c r="B5">
        <v>608.56937042502113</v>
      </c>
      <c r="C5">
        <v>484.91871563645731</v>
      </c>
      <c r="D5">
        <v>652.41260894505842</v>
      </c>
      <c r="E5">
        <v>739.81453715108148</v>
      </c>
      <c r="F5">
        <v>716.48015511065864</v>
      </c>
      <c r="G5">
        <v>1150.819289900573</v>
      </c>
      <c r="H5">
        <v>1070.741386371652</v>
      </c>
      <c r="I5">
        <v>1235.199383950622</v>
      </c>
      <c r="J5">
        <v>1394.98211132554</v>
      </c>
      <c r="K5">
        <v>1008.331368645274</v>
      </c>
    </row>
    <row r="6" spans="1:12" x14ac:dyDescent="0.25">
      <c r="B6">
        <v>667.02469662627107</v>
      </c>
      <c r="C6">
        <v>620.70784769400348</v>
      </c>
      <c r="D6">
        <v>702.55025490884157</v>
      </c>
      <c r="E6">
        <v>772.18781105264407</v>
      </c>
      <c r="F6">
        <v>724.30308031141203</v>
      </c>
      <c r="G6">
        <v>1160.6749264463749</v>
      </c>
      <c r="H6">
        <v>1050.59414610094</v>
      </c>
      <c r="I6">
        <v>1208.142284536179</v>
      </c>
      <c r="J6">
        <v>1398.0663796227011</v>
      </c>
      <c r="K6">
        <v>1018.1050793036</v>
      </c>
    </row>
    <row r="7" spans="1:12" x14ac:dyDescent="0.25">
      <c r="B7">
        <v>513.97677023298741</v>
      </c>
      <c r="C7">
        <v>453.8313445941908</v>
      </c>
      <c r="D7">
        <v>747.58917373412464</v>
      </c>
      <c r="E7">
        <v>832.65498304687912</v>
      </c>
      <c r="F7">
        <v>1323.301430565373</v>
      </c>
      <c r="G7">
        <v>1082.070000627222</v>
      </c>
      <c r="H7">
        <v>1016.000075621963</v>
      </c>
      <c r="I7">
        <v>1168.153829348641</v>
      </c>
      <c r="J7">
        <v>1308.2105147255429</v>
      </c>
      <c r="K7">
        <v>1130.410310100202</v>
      </c>
    </row>
    <row r="8" spans="1:12" x14ac:dyDescent="0.25">
      <c r="B8">
        <v>629.86620824123679</v>
      </c>
      <c r="C8">
        <v>724.50757376182696</v>
      </c>
      <c r="D8">
        <v>759.17376816744525</v>
      </c>
      <c r="E8">
        <v>857.30432027929851</v>
      </c>
      <c r="F8">
        <v>879.03519133116447</v>
      </c>
      <c r="G8">
        <v>764.9939889071486</v>
      </c>
      <c r="H8">
        <v>777.22363663620649</v>
      </c>
      <c r="I8">
        <v>920.3096550595094</v>
      </c>
      <c r="J8">
        <v>983.42255897231576</v>
      </c>
      <c r="K8">
        <v>1020.1025501402009</v>
      </c>
    </row>
    <row r="9" spans="1:12" x14ac:dyDescent="0.25">
      <c r="B9">
        <v>514.66239039795187</v>
      </c>
      <c r="C9">
        <v>650.13839241728635</v>
      </c>
      <c r="D9">
        <v>431.54710473633338</v>
      </c>
      <c r="E9">
        <v>510.1890881372525</v>
      </c>
      <c r="F9">
        <v>777.29246278668768</v>
      </c>
      <c r="G9">
        <v>499.05421664175481</v>
      </c>
      <c r="H9">
        <v>496.2963896579916</v>
      </c>
      <c r="I9">
        <v>598.19945229335531</v>
      </c>
      <c r="J9">
        <v>631.15909775422847</v>
      </c>
      <c r="K9">
        <v>1035.2702665676179</v>
      </c>
    </row>
    <row r="10" spans="1:12" x14ac:dyDescent="0.25">
      <c r="B10">
        <v>318.33799835571358</v>
      </c>
      <c r="C10">
        <v>600.820809640069</v>
      </c>
      <c r="D10">
        <v>481.77753752902288</v>
      </c>
      <c r="E10">
        <v>506.99042593859741</v>
      </c>
      <c r="F10">
        <v>640.36111681504167</v>
      </c>
      <c r="G10">
        <v>809.68023871285402</v>
      </c>
      <c r="H10">
        <v>802.0270542597143</v>
      </c>
      <c r="I10">
        <v>950.09086265795531</v>
      </c>
      <c r="J10">
        <v>1042.718113304895</v>
      </c>
      <c r="K10">
        <v>908.29531214644271</v>
      </c>
    </row>
    <row r="11" spans="1:12" x14ac:dyDescent="0.25">
      <c r="B11">
        <v>539.74075218742632</v>
      </c>
      <c r="C11">
        <v>727.16673944061426</v>
      </c>
      <c r="D11">
        <v>695.13491830176827</v>
      </c>
      <c r="E11">
        <v>753.92212442684627</v>
      </c>
      <c r="F11">
        <v>644.51990663061054</v>
      </c>
      <c r="G11">
        <v>1039.963584147634</v>
      </c>
      <c r="H11">
        <v>1058.618697014635</v>
      </c>
      <c r="I11">
        <v>1260.326130437305</v>
      </c>
      <c r="J11">
        <v>1340.251012700598</v>
      </c>
      <c r="K11">
        <v>1023.05706063944</v>
      </c>
    </row>
    <row r="12" spans="1:12" x14ac:dyDescent="0.25">
      <c r="B12">
        <v>236.1483081419922</v>
      </c>
      <c r="C12">
        <v>798.74452918597308</v>
      </c>
      <c r="D12">
        <v>569.51844924874172</v>
      </c>
      <c r="E12">
        <v>649.41036798785512</v>
      </c>
      <c r="F12">
        <v>587.22601400583051</v>
      </c>
      <c r="G12">
        <v>884.14533612137268</v>
      </c>
      <c r="H12">
        <v>934.82517503933514</v>
      </c>
      <c r="I12">
        <v>1101.9170745449339</v>
      </c>
      <c r="J12">
        <v>1049.7021387421389</v>
      </c>
      <c r="K12">
        <v>812.80967060977491</v>
      </c>
    </row>
    <row r="13" spans="1:12" x14ac:dyDescent="0.25">
      <c r="A13" s="12" t="s">
        <v>12</v>
      </c>
      <c r="B13" s="12">
        <f t="shared" ref="B13:I13" si="0">AVERAGE(B3:B12)</f>
        <v>529.01916278720887</v>
      </c>
      <c r="C13" s="12">
        <f t="shared" si="0"/>
        <v>643.50739608427921</v>
      </c>
      <c r="D13" s="12">
        <f t="shared" si="0"/>
        <v>637.76356425039364</v>
      </c>
      <c r="E13" s="12">
        <f t="shared" si="0"/>
        <v>714.09616257032383</v>
      </c>
      <c r="F13" s="12">
        <f t="shared" si="0"/>
        <v>805.75828826138843</v>
      </c>
      <c r="G13" s="12">
        <f t="shared" si="0"/>
        <v>914.21794747440106</v>
      </c>
      <c r="H13" s="12">
        <f t="shared" si="0"/>
        <v>898.49604976154683</v>
      </c>
      <c r="I13" s="12">
        <f t="shared" si="0"/>
        <v>1050.997061817641</v>
      </c>
      <c r="J13" s="12">
        <f t="shared" ref="J13:K13" si="1">AVERAGE(J3:J12)</f>
        <v>1125.2172072836181</v>
      </c>
      <c r="K13" s="12">
        <f t="shared" si="1"/>
        <v>952.4245206899277</v>
      </c>
      <c r="L13" s="12"/>
    </row>
    <row r="14" spans="1:12" s="13" customFormat="1" x14ac:dyDescent="0.25">
      <c r="A14" s="13" t="s">
        <v>13</v>
      </c>
      <c r="B14" s="14">
        <f t="shared" ref="B14:I14" si="2">_xlfn.STDEV.S(B3:B12)</f>
        <v>150.45142034131982</v>
      </c>
      <c r="C14" s="14">
        <f t="shared" si="2"/>
        <v>126.60964157926101</v>
      </c>
      <c r="D14" s="14">
        <f t="shared" si="2"/>
        <v>113.27965887851221</v>
      </c>
      <c r="E14" s="14">
        <f t="shared" si="2"/>
        <v>125.56492133899154</v>
      </c>
      <c r="F14" s="14">
        <f t="shared" si="2"/>
        <v>219.42328553464051</v>
      </c>
      <c r="G14" s="14">
        <f t="shared" si="2"/>
        <v>221.38562292034669</v>
      </c>
      <c r="H14" s="14">
        <f t="shared" si="2"/>
        <v>203.540021067015</v>
      </c>
      <c r="I14" s="14">
        <f t="shared" si="2"/>
        <v>233.32901804628912</v>
      </c>
      <c r="J14" s="14">
        <f t="shared" ref="J14:K14" si="3">_xlfn.STDEV.S(J3:J12)</f>
        <v>268.29886682024306</v>
      </c>
      <c r="K14" s="14">
        <f t="shared" si="3"/>
        <v>130.37236715521942</v>
      </c>
      <c r="L14" s="14"/>
    </row>
    <row r="15" spans="1:12" x14ac:dyDescent="0.25">
      <c r="A15" t="s">
        <v>14</v>
      </c>
      <c r="B15" s="1">
        <f>B14^2</f>
        <v>22635.629882720503</v>
      </c>
      <c r="C15" s="1">
        <f t="shared" ref="C15:I15" si="4">C14^2</f>
        <v>16030.001340828938</v>
      </c>
      <c r="D15" s="1">
        <f t="shared" si="4"/>
        <v>12832.281115632089</v>
      </c>
      <c r="E15" s="1">
        <f t="shared" si="4"/>
        <v>15766.549470867132</v>
      </c>
      <c r="F15" s="1">
        <f t="shared" si="4"/>
        <v>48146.578234816378</v>
      </c>
      <c r="G15" s="1">
        <f t="shared" si="4"/>
        <v>49011.594035829934</v>
      </c>
      <c r="H15" s="1">
        <f t="shared" si="4"/>
        <v>41428.540175960909</v>
      </c>
      <c r="I15" s="1">
        <f t="shared" si="4"/>
        <v>54442.430662445513</v>
      </c>
      <c r="J15" s="1">
        <f t="shared" ref="J15:K15" si="5">J14^2</f>
        <v>71984.281937026521</v>
      </c>
      <c r="K15" s="1">
        <f t="shared" si="5"/>
        <v>16996.954117655336</v>
      </c>
      <c r="L15" s="1"/>
    </row>
    <row r="18" spans="1:8" x14ac:dyDescent="0.25">
      <c r="A18" t="s">
        <v>15</v>
      </c>
      <c r="B18">
        <v>1.7909999999999999</v>
      </c>
    </row>
    <row r="19" spans="1:8" x14ac:dyDescent="0.25">
      <c r="A19" t="s">
        <v>16</v>
      </c>
      <c r="B19">
        <v>9</v>
      </c>
    </row>
    <row r="20" spans="1:8" x14ac:dyDescent="0.25">
      <c r="A20" t="s">
        <v>17</v>
      </c>
      <c r="B20">
        <v>10</v>
      </c>
      <c r="F20" t="s">
        <v>18</v>
      </c>
    </row>
    <row r="21" spans="1:8" x14ac:dyDescent="0.25">
      <c r="A21" t="s">
        <v>19</v>
      </c>
      <c r="B21">
        <v>3.6589999999999998</v>
      </c>
      <c r="D21">
        <f>B21*D15/B23</f>
        <v>93.906633204195614</v>
      </c>
      <c r="F21">
        <f>B21*J15/B23</f>
        <v>526.78097521516008</v>
      </c>
      <c r="H21">
        <f>B21*H14/200</f>
        <v>3.7237646854210391</v>
      </c>
    </row>
    <row r="22" spans="1:8" x14ac:dyDescent="0.25">
      <c r="A22" t="s">
        <v>20</v>
      </c>
      <c r="B22">
        <v>0.1</v>
      </c>
    </row>
    <row r="23" spans="1:8" x14ac:dyDescent="0.25">
      <c r="A23" t="s">
        <v>21</v>
      </c>
      <c r="B23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32"/>
  <sheetViews>
    <sheetView workbookViewId="0">
      <selection activeCell="B16" sqref="B16"/>
    </sheetView>
  </sheetViews>
  <sheetFormatPr defaultRowHeight="15" x14ac:dyDescent="0.25"/>
  <cols>
    <col min="1" max="1" width="45" customWidth="1"/>
    <col min="4" max="4" width="4.140625" customWidth="1"/>
    <col min="6" max="6" width="31.42578125" bestFit="1" customWidth="1"/>
    <col min="7" max="7" width="9.5703125" bestFit="1" customWidth="1"/>
    <col min="8" max="8" width="9.28515625" bestFit="1" customWidth="1"/>
    <col min="9" max="9" width="11.42578125" bestFit="1" customWidth="1"/>
    <col min="10" max="10" width="14.140625" customWidth="1"/>
    <col min="11" max="11" width="8.7109375" customWidth="1"/>
    <col min="12" max="20" width="6.28515625" customWidth="1"/>
    <col min="21" max="21" width="8.5703125" bestFit="1" customWidth="1"/>
    <col min="22" max="22" width="10.140625" customWidth="1"/>
    <col min="23" max="23" width="9.28515625" bestFit="1" customWidth="1"/>
    <col min="24" max="28" width="11.28515625" customWidth="1"/>
    <col min="34" max="34" width="30.85546875" customWidth="1"/>
    <col min="38" max="38" width="12" bestFit="1" customWidth="1"/>
    <col min="39" max="39" width="12.42578125" customWidth="1"/>
    <col min="41" max="41" width="12" customWidth="1"/>
  </cols>
  <sheetData>
    <row r="1" spans="1:44" ht="21" x14ac:dyDescent="0.35">
      <c r="A1" s="15" t="s">
        <v>47</v>
      </c>
      <c r="J1" s="16" t="s">
        <v>23</v>
      </c>
      <c r="V1" s="16" t="s">
        <v>24</v>
      </c>
    </row>
    <row r="2" spans="1:44" ht="18.75" x14ac:dyDescent="0.3">
      <c r="A2" s="17" t="s">
        <v>25</v>
      </c>
      <c r="B2" s="18" t="s">
        <v>26</v>
      </c>
      <c r="C2" s="19">
        <v>3.6166999999999998</v>
      </c>
      <c r="E2" s="17" t="s">
        <v>27</v>
      </c>
      <c r="F2" s="20" t="s">
        <v>49</v>
      </c>
      <c r="G2" s="20" t="s">
        <v>28</v>
      </c>
      <c r="H2" s="20" t="s">
        <v>29</v>
      </c>
      <c r="I2" s="17" t="s">
        <v>30</v>
      </c>
      <c r="J2" s="21" t="s">
        <v>31</v>
      </c>
      <c r="K2" s="9">
        <v>131</v>
      </c>
      <c r="L2" s="9">
        <v>130</v>
      </c>
      <c r="M2" s="9">
        <v>114</v>
      </c>
      <c r="N2" s="9">
        <v>113</v>
      </c>
      <c r="O2" s="9">
        <v>96</v>
      </c>
      <c r="P2" s="9">
        <v>129</v>
      </c>
      <c r="Q2" s="9">
        <v>98</v>
      </c>
      <c r="R2" s="9">
        <v>99</v>
      </c>
      <c r="S2" s="9">
        <v>128</v>
      </c>
      <c r="T2" s="23"/>
      <c r="U2" s="17" t="s">
        <v>32</v>
      </c>
      <c r="W2" s="9">
        <v>131</v>
      </c>
      <c r="X2" s="9">
        <v>130</v>
      </c>
      <c r="Y2" s="9">
        <v>114</v>
      </c>
      <c r="Z2" s="9">
        <v>113</v>
      </c>
      <c r="AA2" s="9">
        <v>96</v>
      </c>
      <c r="AB2" s="9">
        <v>129</v>
      </c>
      <c r="AC2" s="9">
        <v>98</v>
      </c>
      <c r="AD2" s="9">
        <v>99</v>
      </c>
      <c r="AE2" s="9">
        <v>128</v>
      </c>
      <c r="AF2" s="24"/>
      <c r="AG2" s="17"/>
      <c r="AH2" s="25"/>
      <c r="AI2" s="17"/>
      <c r="AJ2" s="10"/>
      <c r="AK2" s="10"/>
      <c r="AL2" s="26"/>
      <c r="AM2" s="27"/>
      <c r="AN2" s="28"/>
      <c r="AO2" s="29"/>
      <c r="AP2" s="17"/>
      <c r="AQ2" s="30"/>
      <c r="AR2" s="30"/>
    </row>
    <row r="3" spans="1:44" x14ac:dyDescent="0.25">
      <c r="B3" s="18" t="s">
        <v>19</v>
      </c>
      <c r="C3" s="19">
        <v>3.6589999999999998</v>
      </c>
      <c r="F3" s="9">
        <v>131</v>
      </c>
      <c r="G3">
        <v>529.01916278720887</v>
      </c>
      <c r="H3">
        <v>150.45142034131982</v>
      </c>
      <c r="J3" s="22">
        <v>1</v>
      </c>
      <c r="K3" s="33">
        <v>0</v>
      </c>
      <c r="L3" s="34">
        <f>$C$2*((H3^2+H4^2)/10)^0.5</f>
        <v>224.8925342498973</v>
      </c>
      <c r="M3" s="34">
        <f>$C$2*(($H$3^2+H5^2)/10)^0.5</f>
        <v>215.39235822163926</v>
      </c>
      <c r="N3" s="34">
        <f>$C$2*((H3^2+H6^2)/10)^0.5</f>
        <v>224.12506161778762</v>
      </c>
      <c r="O3" s="34">
        <f>$C$2*((H3^2+H7^2)/10)^0.5</f>
        <v>304.28079307727467</v>
      </c>
      <c r="P3" s="34">
        <f>$C$2*((H3^2+H8^2)/10)^0.5</f>
        <v>306.13442568300923</v>
      </c>
      <c r="Q3" s="34">
        <f>$C$2*((H3^2+H9^2)/10)^0.5</f>
        <v>289.48101606577842</v>
      </c>
      <c r="R3" s="34">
        <f t="shared" ref="R3:R9" si="0">$C$2*((H3^2+$H$10^2)/10)^0.5</f>
        <v>317.52496389506257</v>
      </c>
      <c r="S3" s="34">
        <f t="shared" ref="S3:S10" si="1">$C$2*((H3^2+$H$11^2)/10)^0.5</f>
        <v>227.68723365099498</v>
      </c>
      <c r="T3" s="34"/>
      <c r="U3" s="35"/>
      <c r="V3" s="36">
        <v>1</v>
      </c>
      <c r="W3" s="37" t="s">
        <v>33</v>
      </c>
      <c r="X3" s="38">
        <f>G4+L3</f>
        <v>868.39993033417647</v>
      </c>
      <c r="Y3" s="38">
        <f>$G$5+M3</f>
        <v>853.1559224720329</v>
      </c>
      <c r="Z3" s="38">
        <f>$G$6+N3</f>
        <v>938.22122418811148</v>
      </c>
      <c r="AA3" s="38">
        <f>$G$7+O3</f>
        <v>1110.039081338663</v>
      </c>
      <c r="AB3" s="38">
        <f>$G$8+P3</f>
        <v>1220.3523731574103</v>
      </c>
      <c r="AC3" s="38">
        <f>$G$9+Q3</f>
        <v>1187.9770658273253</v>
      </c>
      <c r="AD3" s="38">
        <f t="shared" ref="AD3:AD11" si="2">$G$10+R3</f>
        <v>1368.5220257127035</v>
      </c>
      <c r="AE3" s="38">
        <f t="shared" ref="AE3:AE10" si="3">$G$11+S3</f>
        <v>1180.1117543409227</v>
      </c>
      <c r="AF3" s="38"/>
      <c r="AG3" s="38"/>
      <c r="AI3" s="39"/>
      <c r="AJ3" s="40"/>
      <c r="AK3" s="40"/>
      <c r="AL3" s="40"/>
      <c r="AM3" s="41"/>
      <c r="AN3" s="11"/>
      <c r="AO3" s="42"/>
      <c r="AQ3" s="43"/>
      <c r="AR3" s="44"/>
    </row>
    <row r="4" spans="1:44" x14ac:dyDescent="0.25">
      <c r="B4" s="18" t="s">
        <v>34</v>
      </c>
      <c r="C4" s="18">
        <v>200</v>
      </c>
      <c r="F4" s="9">
        <v>130</v>
      </c>
      <c r="G4">
        <v>643.50739608427921</v>
      </c>
      <c r="H4">
        <v>126.60964157926101</v>
      </c>
      <c r="J4" s="22">
        <v>2</v>
      </c>
      <c r="K4" s="42">
        <f t="shared" ref="K4:K10" si="4">$C$2*(((H4^2+$H$3^2)/10)^0.5)</f>
        <v>224.8925342498973</v>
      </c>
      <c r="L4" s="33">
        <v>0</v>
      </c>
      <c r="M4" s="34">
        <f>$C$2*((H4^2+H5^2)/10)^0.5</f>
        <v>194.30224673952023</v>
      </c>
      <c r="N4" s="34">
        <f>$C$2*((H4^2+H6^2)/10)^0.5</f>
        <v>203.94003616976124</v>
      </c>
      <c r="O4" s="34">
        <f>$C$2*((H4^2+H7^2)/10)^0.5</f>
        <v>289.73487215639346</v>
      </c>
      <c r="P4" s="34">
        <f>$C$2*((H4^2+H8^2)/10)^0.5</f>
        <v>291.68095874775969</v>
      </c>
      <c r="Q4" s="34">
        <f>$C$2*((H4^2+H9^2)/10)^0.5</f>
        <v>274.15096893905348</v>
      </c>
      <c r="R4" s="34">
        <f t="shared" si="0"/>
        <v>303.61422529965091</v>
      </c>
      <c r="S4" s="34">
        <f t="shared" si="1"/>
        <v>207.84843390169965</v>
      </c>
      <c r="T4" s="34"/>
      <c r="U4" s="35"/>
      <c r="V4" s="36">
        <v>2</v>
      </c>
      <c r="W4" s="38">
        <f>$G$3+K4</f>
        <v>753.91169703710614</v>
      </c>
      <c r="X4" s="37"/>
      <c r="Y4" s="38">
        <f t="shared" ref="Y4:Y11" si="5">$G$5+M4</f>
        <v>832.06581098991387</v>
      </c>
      <c r="Z4" s="38">
        <f t="shared" ref="Z4:Z11" si="6">$G$6+N4</f>
        <v>918.03619874008507</v>
      </c>
      <c r="AA4" s="38">
        <f t="shared" ref="AA4:AA11" si="7">$G$7+O4</f>
        <v>1095.4931604177818</v>
      </c>
      <c r="AB4" s="38">
        <f t="shared" ref="AB4:AB11" si="8">$G$8+P4</f>
        <v>1205.8989062221608</v>
      </c>
      <c r="AC4" s="38">
        <f t="shared" ref="AC4:AC11" si="9">$G$9+Q4</f>
        <v>1172.6470187006003</v>
      </c>
      <c r="AD4" s="38">
        <f t="shared" si="2"/>
        <v>1354.6112871172918</v>
      </c>
      <c r="AE4" s="38">
        <f t="shared" si="3"/>
        <v>1160.2729545916272</v>
      </c>
      <c r="AF4" s="38"/>
      <c r="AH4" s="38"/>
      <c r="AI4" s="39"/>
      <c r="AJ4" s="40"/>
      <c r="AK4" s="40"/>
      <c r="AL4" s="40"/>
      <c r="AM4" s="41"/>
      <c r="AN4" s="11"/>
      <c r="AO4" s="42"/>
      <c r="AQ4" s="45"/>
      <c r="AR4" s="46"/>
    </row>
    <row r="5" spans="1:44" x14ac:dyDescent="0.25">
      <c r="A5" s="2" t="s">
        <v>35</v>
      </c>
      <c r="F5" s="9">
        <v>114</v>
      </c>
      <c r="G5">
        <v>637.76356425039364</v>
      </c>
      <c r="H5">
        <v>113.27965887851221</v>
      </c>
      <c r="J5" s="22">
        <v>3</v>
      </c>
      <c r="K5" s="42">
        <f t="shared" si="4"/>
        <v>215.39235822163926</v>
      </c>
      <c r="L5" s="42">
        <f t="shared" ref="L5:L10" si="10">$C$2*(((H5^2+$H$4^2)/10)^0.5)</f>
        <v>194.30224673952023</v>
      </c>
      <c r="M5" s="33">
        <v>0</v>
      </c>
      <c r="N5" s="34">
        <f>$C$2*((H5^2+H6^2)/10)^0.5</f>
        <v>193.41342862340579</v>
      </c>
      <c r="O5" s="34">
        <f>$C$2*((H5^2+H7^2)/10)^0.5</f>
        <v>282.4243476799042</v>
      </c>
      <c r="P5" s="34">
        <f>$C$2*((H5^2+H8^2)/10)^0.5</f>
        <v>284.42045938179285</v>
      </c>
      <c r="Q5" s="34">
        <f>$C$2*((H5^2+H9^2)/10)^0.5</f>
        <v>266.41315618632581</v>
      </c>
      <c r="R5" s="34">
        <f t="shared" si="0"/>
        <v>296.6459401765764</v>
      </c>
      <c r="S5" s="34">
        <f t="shared" si="1"/>
        <v>197.53021919272751</v>
      </c>
      <c r="T5" s="34"/>
      <c r="U5" s="35"/>
      <c r="V5" s="36">
        <v>3</v>
      </c>
      <c r="W5" s="38">
        <f t="shared" ref="W5:W11" si="11">$G$3+K5</f>
        <v>744.41152100884813</v>
      </c>
      <c r="X5" s="38">
        <f>$G$4+L5</f>
        <v>837.80964282379944</v>
      </c>
      <c r="Y5" s="37"/>
      <c r="Z5" s="38">
        <f t="shared" si="6"/>
        <v>907.50959119372965</v>
      </c>
      <c r="AA5" s="38">
        <f t="shared" si="7"/>
        <v>1088.1826359412926</v>
      </c>
      <c r="AB5" s="38">
        <f t="shared" si="8"/>
        <v>1198.6384068561938</v>
      </c>
      <c r="AC5" s="38">
        <f t="shared" si="9"/>
        <v>1164.9092059478726</v>
      </c>
      <c r="AD5" s="38">
        <f t="shared" si="2"/>
        <v>1347.6430019942175</v>
      </c>
      <c r="AE5" s="38">
        <f t="shared" si="3"/>
        <v>1149.9547398826553</v>
      </c>
      <c r="AF5" s="38"/>
      <c r="AI5" s="39"/>
      <c r="AJ5" s="40"/>
      <c r="AK5" s="40"/>
      <c r="AL5" s="40"/>
      <c r="AM5" s="41"/>
      <c r="AN5" s="11"/>
      <c r="AO5" s="42"/>
      <c r="AQ5" s="45"/>
      <c r="AR5" s="46"/>
    </row>
    <row r="6" spans="1:44" ht="45" x14ac:dyDescent="0.25">
      <c r="A6" s="47" t="s">
        <v>36</v>
      </c>
      <c r="F6" s="9">
        <v>113</v>
      </c>
      <c r="G6">
        <v>714.09616257032383</v>
      </c>
      <c r="H6">
        <v>125.56492133899154</v>
      </c>
      <c r="J6" s="22">
        <v>4</v>
      </c>
      <c r="K6" s="42">
        <f t="shared" si="4"/>
        <v>224.12506161778762</v>
      </c>
      <c r="L6" s="42">
        <f t="shared" si="10"/>
        <v>203.94003616976124</v>
      </c>
      <c r="M6" s="42">
        <f t="shared" ref="M6:M10" si="12">$C$2*(((H6^2+$H$5^2)/10)^0.5)</f>
        <v>193.41342862340579</v>
      </c>
      <c r="N6" s="33">
        <v>0</v>
      </c>
      <c r="O6" s="34">
        <f>$C$2*((H6^2+H7^2)/10)^0.5</f>
        <v>289.13956392600016</v>
      </c>
      <c r="P6" s="34">
        <f>$C$2*((H6^2+H8^2)/10)^0.5</f>
        <v>291.08963049179232</v>
      </c>
      <c r="Q6" s="34">
        <f>$C$2*((H6^2+H9^2)/10)^0.5</f>
        <v>273.52174512103738</v>
      </c>
      <c r="R6" s="34">
        <f t="shared" si="0"/>
        <v>303.04618309449643</v>
      </c>
      <c r="S6" s="34">
        <f t="shared" si="1"/>
        <v>207.01778367866149</v>
      </c>
      <c r="T6" s="34"/>
      <c r="U6" s="35"/>
      <c r="V6" s="36">
        <v>4</v>
      </c>
      <c r="W6" s="38">
        <f t="shared" si="11"/>
        <v>753.14422440499652</v>
      </c>
      <c r="X6" s="38">
        <f t="shared" ref="X6:X11" si="13">$G$4+L6</f>
        <v>847.44743225404045</v>
      </c>
      <c r="Y6" s="38">
        <f t="shared" si="5"/>
        <v>831.17699287379946</v>
      </c>
      <c r="Z6" s="37"/>
      <c r="AA6" s="38">
        <f t="shared" si="7"/>
        <v>1094.8978521873887</v>
      </c>
      <c r="AB6" s="38">
        <f t="shared" si="8"/>
        <v>1205.3075779661933</v>
      </c>
      <c r="AC6" s="38">
        <f t="shared" si="9"/>
        <v>1172.0177948825842</v>
      </c>
      <c r="AD6" s="38">
        <f t="shared" si="2"/>
        <v>1354.0432449121374</v>
      </c>
      <c r="AE6" s="38">
        <f t="shared" si="3"/>
        <v>1159.4423043685892</v>
      </c>
      <c r="AF6" s="38"/>
      <c r="AI6" s="39"/>
      <c r="AJ6" s="40"/>
      <c r="AK6" s="40"/>
      <c r="AL6" s="40"/>
      <c r="AM6" s="41"/>
      <c r="AN6" s="11"/>
      <c r="AO6" s="42"/>
      <c r="AQ6" s="45"/>
      <c r="AR6" s="46"/>
    </row>
    <row r="7" spans="1:44" x14ac:dyDescent="0.25">
      <c r="A7" s="2" t="s">
        <v>37</v>
      </c>
      <c r="F7" s="9">
        <v>96</v>
      </c>
      <c r="G7">
        <v>805.75828826138843</v>
      </c>
      <c r="H7">
        <v>219.42328553464051</v>
      </c>
      <c r="J7" s="22">
        <v>5</v>
      </c>
      <c r="K7" s="32">
        <f t="shared" si="4"/>
        <v>304.28079307727467</v>
      </c>
      <c r="L7" s="42">
        <f t="shared" si="10"/>
        <v>289.73487215639346</v>
      </c>
      <c r="M7" s="42">
        <f t="shared" si="12"/>
        <v>282.4243476799042</v>
      </c>
      <c r="N7" s="42">
        <f>$C$2*(((H7^2+$H$6^2)/10)^0.5)</f>
        <v>289.13956392600016</v>
      </c>
      <c r="O7" s="33">
        <v>0</v>
      </c>
      <c r="P7" s="34">
        <f>$C$2*((H7^2+H8^2)/10)^0.5</f>
        <v>356.49394212301326</v>
      </c>
      <c r="Q7" s="34">
        <f>$C$2*((H7^2+H9^2)/10)^0.5</f>
        <v>342.29943447896005</v>
      </c>
      <c r="R7" s="34">
        <f t="shared" si="0"/>
        <v>366.32191700565943</v>
      </c>
      <c r="S7" s="34">
        <f t="shared" si="1"/>
        <v>291.90943895287666</v>
      </c>
      <c r="T7" s="34"/>
      <c r="U7" s="35"/>
      <c r="V7" s="36">
        <v>5</v>
      </c>
      <c r="W7" s="38">
        <f t="shared" si="11"/>
        <v>833.29995586448354</v>
      </c>
      <c r="X7" s="38">
        <f t="shared" si="13"/>
        <v>933.24226824067273</v>
      </c>
      <c r="Y7" s="38">
        <f t="shared" si="5"/>
        <v>920.18791193029779</v>
      </c>
      <c r="Z7" s="38">
        <f t="shared" si="6"/>
        <v>1003.235726496324</v>
      </c>
      <c r="AA7" s="37"/>
      <c r="AB7" s="38">
        <f t="shared" si="8"/>
        <v>1270.7118895974143</v>
      </c>
      <c r="AC7" s="38">
        <f t="shared" si="9"/>
        <v>1240.795484240507</v>
      </c>
      <c r="AD7" s="38">
        <f t="shared" si="2"/>
        <v>1417.3189788233003</v>
      </c>
      <c r="AE7" s="38">
        <f t="shared" si="3"/>
        <v>1244.3339596428043</v>
      </c>
      <c r="AF7" s="38"/>
      <c r="AH7" s="38"/>
      <c r="AI7" s="39"/>
      <c r="AJ7" s="40"/>
      <c r="AK7" s="40"/>
      <c r="AL7" s="40"/>
      <c r="AM7" s="41"/>
      <c r="AN7" s="11"/>
      <c r="AO7" s="42"/>
      <c r="AQ7" s="45"/>
      <c r="AR7" s="48"/>
    </row>
    <row r="8" spans="1:44" x14ac:dyDescent="0.25">
      <c r="A8" s="2" t="s">
        <v>50</v>
      </c>
      <c r="F8" s="9">
        <v>129</v>
      </c>
      <c r="G8">
        <v>914.21794747440106</v>
      </c>
      <c r="H8" s="38">
        <v>221.38562292034669</v>
      </c>
      <c r="J8" s="22">
        <v>6</v>
      </c>
      <c r="K8" s="32">
        <f t="shared" si="4"/>
        <v>306.13442568300923</v>
      </c>
      <c r="L8" s="42">
        <f t="shared" si="10"/>
        <v>291.68095874775969</v>
      </c>
      <c r="M8" s="42">
        <f t="shared" si="12"/>
        <v>284.42045938179285</v>
      </c>
      <c r="N8" s="42">
        <f>$C$2*(((H8^2+$H$6^2)/10)^0.5)</f>
        <v>291.08963049179232</v>
      </c>
      <c r="O8" s="42">
        <f>$C$2*(((H8^2+$H$7^2)/10)^0.5)</f>
        <v>356.49394212301326</v>
      </c>
      <c r="P8" s="33">
        <v>0</v>
      </c>
      <c r="Q8" s="34">
        <f>$C$2*((H8^2+H9^2)/10)^0.5</f>
        <v>343.94823505455946</v>
      </c>
      <c r="R8" s="34">
        <f t="shared" si="0"/>
        <v>367.86306206417606</v>
      </c>
      <c r="S8" s="34">
        <f t="shared" si="1"/>
        <v>293.84112391275977</v>
      </c>
      <c r="T8" s="34"/>
      <c r="U8" s="35"/>
      <c r="V8" s="36">
        <v>6</v>
      </c>
      <c r="W8" s="38">
        <f t="shared" si="11"/>
        <v>835.1535884702181</v>
      </c>
      <c r="X8" s="38">
        <f t="shared" si="13"/>
        <v>935.18835483203884</v>
      </c>
      <c r="Y8" s="38">
        <f t="shared" si="5"/>
        <v>922.18402363218649</v>
      </c>
      <c r="Z8" s="38">
        <f t="shared" si="6"/>
        <v>1005.1857930621161</v>
      </c>
      <c r="AA8" s="38">
        <f t="shared" si="7"/>
        <v>1162.2522303844016</v>
      </c>
      <c r="AB8" s="37"/>
      <c r="AC8" s="38">
        <f t="shared" si="9"/>
        <v>1242.4442848161063</v>
      </c>
      <c r="AD8" s="38">
        <f t="shared" si="2"/>
        <v>1418.8601238818171</v>
      </c>
      <c r="AE8" s="38">
        <f t="shared" si="3"/>
        <v>1246.2656446026874</v>
      </c>
      <c r="AF8" s="38"/>
      <c r="AI8" s="45"/>
      <c r="AM8" s="49"/>
      <c r="AN8" s="50"/>
      <c r="AO8" s="38"/>
    </row>
    <row r="9" spans="1:44" x14ac:dyDescent="0.25">
      <c r="A9" s="2" t="s">
        <v>51</v>
      </c>
      <c r="F9" s="9">
        <v>98</v>
      </c>
      <c r="G9" s="38">
        <v>898.49604976154683</v>
      </c>
      <c r="H9" s="38">
        <v>203.540021067015</v>
      </c>
      <c r="J9" s="22">
        <v>7</v>
      </c>
      <c r="K9" s="42">
        <f t="shared" si="4"/>
        <v>289.48101606577842</v>
      </c>
      <c r="L9" s="42">
        <f t="shared" si="10"/>
        <v>274.15096893905348</v>
      </c>
      <c r="M9" s="42">
        <f t="shared" si="12"/>
        <v>266.41315618632581</v>
      </c>
      <c r="N9" s="42">
        <f>$C$2*(((H9^2+$H$6^2)/10)^0.5)</f>
        <v>273.52174512103738</v>
      </c>
      <c r="O9" s="42">
        <f>$C$2*(((H9^2+$H$7^2)/10)^0.5)</f>
        <v>342.29943447896005</v>
      </c>
      <c r="P9" s="42">
        <f>$C$2*(((H9^2+$H$8^2)/10)^0.5)</f>
        <v>343.94823505455946</v>
      </c>
      <c r="Q9" s="33">
        <v>0</v>
      </c>
      <c r="R9" s="34">
        <f t="shared" si="0"/>
        <v>354.12456072043551</v>
      </c>
      <c r="S9" s="34">
        <f t="shared" si="1"/>
        <v>276.44814735592536</v>
      </c>
      <c r="T9" s="34"/>
      <c r="U9" s="35"/>
      <c r="V9" s="36">
        <v>7</v>
      </c>
      <c r="W9" s="38">
        <f t="shared" si="11"/>
        <v>818.50017885298735</v>
      </c>
      <c r="X9" s="38">
        <f t="shared" si="13"/>
        <v>917.65836502333264</v>
      </c>
      <c r="Y9" s="38">
        <f t="shared" si="5"/>
        <v>904.17672043671951</v>
      </c>
      <c r="Z9" s="38">
        <f t="shared" si="6"/>
        <v>987.61790769136121</v>
      </c>
      <c r="AA9" s="38">
        <f t="shared" si="7"/>
        <v>1148.0577227403485</v>
      </c>
      <c r="AB9" s="38">
        <f t="shared" si="8"/>
        <v>1258.1661825289605</v>
      </c>
      <c r="AC9" s="37"/>
      <c r="AD9" s="38">
        <f t="shared" si="2"/>
        <v>1405.1216225380765</v>
      </c>
      <c r="AE9" s="38">
        <f t="shared" si="3"/>
        <v>1228.8726680458531</v>
      </c>
      <c r="AF9" s="38"/>
      <c r="AI9" s="45"/>
      <c r="AM9" s="49"/>
      <c r="AN9" s="50"/>
      <c r="AO9" s="38"/>
    </row>
    <row r="10" spans="1:44" x14ac:dyDescent="0.25">
      <c r="A10" s="2" t="s">
        <v>38</v>
      </c>
      <c r="F10" s="9">
        <v>99</v>
      </c>
      <c r="G10" s="38">
        <v>1050.997061817641</v>
      </c>
      <c r="H10" s="38">
        <v>233.32901804628912</v>
      </c>
      <c r="J10" s="22">
        <v>8</v>
      </c>
      <c r="K10" s="42">
        <f t="shared" si="4"/>
        <v>317.52496389506257</v>
      </c>
      <c r="L10" s="42">
        <f t="shared" si="10"/>
        <v>303.61422529965091</v>
      </c>
      <c r="M10" s="42">
        <f t="shared" si="12"/>
        <v>296.6459401765764</v>
      </c>
      <c r="N10" s="42">
        <f>$C$2*(((H10^2+$H$6^2)/10)^0.5)</f>
        <v>303.04618309449643</v>
      </c>
      <c r="O10" s="42">
        <f>$C$2*(((H10^2+$H$7^2)/10)^0.5)</f>
        <v>366.32191700565943</v>
      </c>
      <c r="P10" s="42">
        <f>$C$2*(((H10^2+$H$8^2)/10)^0.5)</f>
        <v>367.86306206417606</v>
      </c>
      <c r="Q10" s="34">
        <f>$C$2*((H10^2+$H$9^2)/10)^0.5</f>
        <v>354.12456072043551</v>
      </c>
      <c r="R10" s="33">
        <v>0</v>
      </c>
      <c r="S10" s="34">
        <f t="shared" si="1"/>
        <v>305.69007542052907</v>
      </c>
      <c r="T10" s="34"/>
      <c r="U10" s="35"/>
      <c r="V10" s="36">
        <v>8</v>
      </c>
      <c r="W10" s="38">
        <f>$G$3+K10</f>
        <v>846.54412668227144</v>
      </c>
      <c r="X10" s="38">
        <f>$G$4+L10</f>
        <v>947.12162138393012</v>
      </c>
      <c r="Y10" s="38">
        <f t="shared" si="5"/>
        <v>934.40950442696999</v>
      </c>
      <c r="Z10" s="38">
        <f t="shared" si="6"/>
        <v>1017.1423456648203</v>
      </c>
      <c r="AA10" s="38">
        <f t="shared" si="7"/>
        <v>1172.0802052670479</v>
      </c>
      <c r="AB10" s="38">
        <f t="shared" si="8"/>
        <v>1282.0810095385771</v>
      </c>
      <c r="AC10" s="38">
        <f t="shared" si="9"/>
        <v>1252.6206104819823</v>
      </c>
      <c r="AD10" s="37"/>
      <c r="AE10" s="38">
        <f t="shared" si="3"/>
        <v>1258.1145961104567</v>
      </c>
      <c r="AF10" s="38"/>
      <c r="AH10" s="38"/>
      <c r="AI10" s="38"/>
      <c r="AK10" s="51"/>
    </row>
    <row r="11" spans="1:44" x14ac:dyDescent="0.25">
      <c r="A11" s="2" t="s">
        <v>39</v>
      </c>
      <c r="F11" s="9">
        <v>128</v>
      </c>
      <c r="G11" s="38">
        <v>952.4245206899277</v>
      </c>
      <c r="H11" s="38">
        <v>130.37236715521942</v>
      </c>
      <c r="J11" s="22">
        <v>9</v>
      </c>
      <c r="K11" s="42">
        <f>$C$2*(((H11^2+$H$3^2)/10)^0.5)</f>
        <v>227.68723365099498</v>
      </c>
      <c r="L11" s="42">
        <f>$C$2*(((H11^2+$H$4^2)/10)^0.5)</f>
        <v>207.84843390169965</v>
      </c>
      <c r="M11" s="42">
        <f>$C$2*(((H11^2+$H$5^2)/10)^0.5)</f>
        <v>197.53021919272751</v>
      </c>
      <c r="N11" s="42">
        <f>$C$2*(((H11^2+$H$6^2)/10)^0.5)</f>
        <v>207.01778367866149</v>
      </c>
      <c r="O11" s="42">
        <f>$C$2*(((H11^2+$H$7^2)/10)^0.5)</f>
        <v>291.90943895287666</v>
      </c>
      <c r="P11" s="42">
        <f>$C$2*(((H11^2+$H$8^2)/10)^0.5)</f>
        <v>293.84112391275977</v>
      </c>
      <c r="Q11" s="34">
        <f>$C$2*((H11^2+$H$9^2)/10)^0.5</f>
        <v>276.44814735592536</v>
      </c>
      <c r="R11" s="34">
        <f>$C$2*((H11^2+$H$10^2)/10)^0.5</f>
        <v>305.69007542052907</v>
      </c>
      <c r="S11" s="33">
        <v>0</v>
      </c>
      <c r="T11" s="34"/>
      <c r="U11" s="35"/>
      <c r="V11" s="36">
        <v>9</v>
      </c>
      <c r="W11" s="38">
        <f t="shared" si="11"/>
        <v>756.70639643820391</v>
      </c>
      <c r="X11" s="38">
        <f t="shared" si="13"/>
        <v>851.35582998597886</v>
      </c>
      <c r="Y11" s="38">
        <f t="shared" si="5"/>
        <v>835.29378344312113</v>
      </c>
      <c r="Z11" s="38">
        <f t="shared" si="6"/>
        <v>921.11394624898526</v>
      </c>
      <c r="AA11" s="38">
        <f t="shared" si="7"/>
        <v>1097.6677272142651</v>
      </c>
      <c r="AB11" s="38">
        <f t="shared" si="8"/>
        <v>1208.0590713871609</v>
      </c>
      <c r="AC11" s="38">
        <f t="shared" si="9"/>
        <v>1174.9441971174722</v>
      </c>
      <c r="AD11" s="38">
        <f t="shared" si="2"/>
        <v>1356.6871372381702</v>
      </c>
      <c r="AE11" s="37"/>
      <c r="AF11" s="38"/>
      <c r="AI11" s="38"/>
      <c r="AK11" s="51"/>
    </row>
    <row r="12" spans="1:44" x14ac:dyDescent="0.25">
      <c r="F12" s="9"/>
      <c r="G12" s="38"/>
      <c r="H12" s="38"/>
      <c r="J12" s="22"/>
      <c r="K12" s="42"/>
      <c r="L12" s="42"/>
      <c r="M12" s="42"/>
      <c r="N12" s="42"/>
      <c r="O12" s="42"/>
      <c r="P12" s="42"/>
      <c r="Q12" s="34"/>
      <c r="R12" s="34"/>
      <c r="S12" s="34"/>
      <c r="T12" s="52"/>
      <c r="U12" s="50"/>
      <c r="V12" s="36"/>
      <c r="W12" s="38"/>
      <c r="X12" s="38"/>
      <c r="Y12" s="38"/>
      <c r="Z12" s="38"/>
      <c r="AA12" s="38"/>
      <c r="AB12" s="38"/>
      <c r="AC12" s="38"/>
      <c r="AD12" s="38"/>
      <c r="AE12" s="38"/>
      <c r="AF12" s="37"/>
      <c r="AI12" s="38"/>
      <c r="AJ12" s="38"/>
      <c r="AK12" s="51"/>
    </row>
    <row r="13" spans="1:44" x14ac:dyDescent="0.25">
      <c r="S13" s="53"/>
      <c r="AC13" s="38"/>
    </row>
    <row r="14" spans="1:44" x14ac:dyDescent="0.25">
      <c r="J14" s="13" t="s">
        <v>40</v>
      </c>
    </row>
    <row r="15" spans="1:44" ht="18.75" x14ac:dyDescent="0.3">
      <c r="B15" s="38"/>
      <c r="C15" s="38"/>
      <c r="K15" s="38"/>
      <c r="L15" s="38"/>
      <c r="M15" s="38"/>
      <c r="N15" s="38"/>
      <c r="O15" s="38"/>
      <c r="P15" s="38"/>
      <c r="Q15" s="38"/>
      <c r="R15" s="38"/>
      <c r="S15" s="38"/>
      <c r="T15" s="49"/>
      <c r="U15" s="17" t="s">
        <v>41</v>
      </c>
      <c r="W15" s="9">
        <v>131</v>
      </c>
      <c r="X15" s="9">
        <v>130</v>
      </c>
      <c r="Y15" s="9">
        <v>114</v>
      </c>
      <c r="Z15" s="9">
        <v>113</v>
      </c>
      <c r="AA15" s="9">
        <v>96</v>
      </c>
      <c r="AB15" s="9">
        <v>129</v>
      </c>
      <c r="AC15" s="9">
        <v>98</v>
      </c>
      <c r="AD15" s="9">
        <v>99</v>
      </c>
      <c r="AE15" s="9">
        <v>128</v>
      </c>
      <c r="AF15" s="24"/>
    </row>
    <row r="16" spans="1:44" x14ac:dyDescent="0.25">
      <c r="B16" s="38"/>
      <c r="C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6">
        <v>131</v>
      </c>
      <c r="W16" s="42"/>
      <c r="X16" s="42">
        <f>$G$3-X3</f>
        <v>-339.3807675469676</v>
      </c>
      <c r="Y16" s="42">
        <f t="shared" ref="Y16:AE16" si="14">$G$3-Y3</f>
        <v>-324.13675968482403</v>
      </c>
      <c r="Z16" s="42">
        <f t="shared" si="14"/>
        <v>-409.20206140090261</v>
      </c>
      <c r="AA16" s="42">
        <f t="shared" si="14"/>
        <v>-581.01991855145411</v>
      </c>
      <c r="AB16" s="42">
        <f t="shared" si="14"/>
        <v>-691.33321037020141</v>
      </c>
      <c r="AC16" s="42">
        <f t="shared" si="14"/>
        <v>-658.95790304011643</v>
      </c>
      <c r="AD16" s="42">
        <f t="shared" si="14"/>
        <v>-839.50286292549458</v>
      </c>
      <c r="AE16" s="42">
        <f t="shared" si="14"/>
        <v>-651.09259155371387</v>
      </c>
      <c r="AF16" s="42"/>
    </row>
    <row r="17" spans="2:32" x14ac:dyDescent="0.25">
      <c r="B17" s="38"/>
      <c r="C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6">
        <v>130</v>
      </c>
      <c r="W17" s="54">
        <f>$G$4-W4</f>
        <v>-110.40430095282693</v>
      </c>
      <c r="X17" s="54"/>
      <c r="Y17" s="54">
        <f t="shared" ref="Y17:AE17" si="15">$G$4-Y4</f>
        <v>-188.55841490563466</v>
      </c>
      <c r="Z17" s="54">
        <f t="shared" si="15"/>
        <v>-274.52880265580586</v>
      </c>
      <c r="AA17" s="54">
        <f t="shared" si="15"/>
        <v>-451.98576433350263</v>
      </c>
      <c r="AB17" s="54">
        <f t="shared" si="15"/>
        <v>-562.3915101378816</v>
      </c>
      <c r="AC17" s="54">
        <f t="shared" si="15"/>
        <v>-529.13962261632105</v>
      </c>
      <c r="AD17" s="54">
        <f t="shared" si="15"/>
        <v>-711.10389103301259</v>
      </c>
      <c r="AE17" s="54">
        <f t="shared" si="15"/>
        <v>-516.76555850734803</v>
      </c>
      <c r="AF17" s="54"/>
    </row>
    <row r="18" spans="2:32" x14ac:dyDescent="0.25">
      <c r="B18" s="38"/>
      <c r="C18" s="38"/>
      <c r="E18" t="s">
        <v>42</v>
      </c>
      <c r="F18" t="s">
        <v>43</v>
      </c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6">
        <v>114</v>
      </c>
      <c r="W18" s="42">
        <f>$G$5-W5</f>
        <v>-106.64795675845448</v>
      </c>
      <c r="X18" s="42">
        <f>$G$5-X5</f>
        <v>-200.04607857340579</v>
      </c>
      <c r="Y18" s="42"/>
      <c r="Z18" s="42">
        <f t="shared" ref="Z18:AE18" si="16">$G$5-Z5</f>
        <v>-269.74602694333601</v>
      </c>
      <c r="AA18" s="42">
        <f t="shared" si="16"/>
        <v>-450.41907169089893</v>
      </c>
      <c r="AB18" s="42">
        <f t="shared" si="16"/>
        <v>-560.87484260580015</v>
      </c>
      <c r="AC18" s="42">
        <f t="shared" si="16"/>
        <v>-527.14564169747894</v>
      </c>
      <c r="AD18" s="42">
        <f t="shared" si="16"/>
        <v>-709.87943774382381</v>
      </c>
      <c r="AE18" s="42">
        <f t="shared" si="16"/>
        <v>-512.19117563226166</v>
      </c>
      <c r="AF18" s="42"/>
    </row>
    <row r="19" spans="2:32" x14ac:dyDescent="0.25">
      <c r="F19" t="s">
        <v>52</v>
      </c>
      <c r="G19" t="s">
        <v>44</v>
      </c>
      <c r="H19" t="s">
        <v>46</v>
      </c>
      <c r="I19" t="s">
        <v>45</v>
      </c>
      <c r="J19" t="s">
        <v>48</v>
      </c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6">
        <v>113</v>
      </c>
      <c r="W19" s="42">
        <f>$G$6-W6</f>
        <v>-39.048061834672694</v>
      </c>
      <c r="X19" s="42">
        <f>$G$6-X6</f>
        <v>-133.35126968371662</v>
      </c>
      <c r="Y19" s="42">
        <f>$G$6-Y6</f>
        <v>-117.08083030347564</v>
      </c>
      <c r="Z19" s="42"/>
      <c r="AA19" s="42">
        <f t="shared" ref="AA19:AE19" si="17">$G$6-AA6</f>
        <v>-380.80168961706488</v>
      </c>
      <c r="AB19" s="42">
        <f t="shared" si="17"/>
        <v>-491.21141539586949</v>
      </c>
      <c r="AC19" s="42">
        <f t="shared" si="17"/>
        <v>-457.92163231226039</v>
      </c>
      <c r="AD19" s="42">
        <f t="shared" si="17"/>
        <v>-639.9470823418136</v>
      </c>
      <c r="AE19" s="42">
        <f t="shared" si="17"/>
        <v>-445.34614179826542</v>
      </c>
      <c r="AF19" s="42"/>
    </row>
    <row r="20" spans="2:32" x14ac:dyDescent="0.25">
      <c r="F20" s="31">
        <v>131</v>
      </c>
      <c r="G20">
        <f>($C$3*H3/$C$4)^2</f>
        <v>7.5763043370464773</v>
      </c>
      <c r="H20">
        <v>10</v>
      </c>
      <c r="I20">
        <f>MAX(G20,H20)</f>
        <v>10</v>
      </c>
      <c r="K20" s="38">
        <v>840.07218201037858</v>
      </c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6">
        <v>96</v>
      </c>
      <c r="W20" s="42">
        <f>$G$7-W7</f>
        <v>-27.541667603095107</v>
      </c>
      <c r="X20" s="42">
        <f>$G$7-X7</f>
        <v>-127.4839799792843</v>
      </c>
      <c r="Y20" s="42">
        <f>$G$7-Y7</f>
        <v>-114.42962366890936</v>
      </c>
      <c r="Z20" s="42">
        <f>$G$7-Z7</f>
        <v>-197.47743823493556</v>
      </c>
      <c r="AA20" s="42"/>
      <c r="AB20" s="42">
        <f>$G$7-AB7</f>
        <v>-464.95360133602583</v>
      </c>
      <c r="AC20" s="42">
        <f>$G$7-AC7</f>
        <v>-435.03719597911856</v>
      </c>
      <c r="AD20" s="42">
        <f t="shared" ref="AD20:AE20" si="18">$G$7-AD7</f>
        <v>-611.56069056191188</v>
      </c>
      <c r="AE20" s="42">
        <f t="shared" si="18"/>
        <v>-438.57567138141587</v>
      </c>
      <c r="AF20" s="42"/>
    </row>
    <row r="21" spans="2:32" x14ac:dyDescent="0.25">
      <c r="F21" s="31">
        <v>130</v>
      </c>
      <c r="G21">
        <f t="shared" ref="G21:G23" si="19">($C$3*H4/$C$4)^2</f>
        <v>5.3653540595348641</v>
      </c>
      <c r="H21">
        <v>10</v>
      </c>
      <c r="I21">
        <f t="shared" ref="I21:I23" si="20">MAX(G21,H21)</f>
        <v>10</v>
      </c>
      <c r="K21" s="38">
        <v>762.84604743625744</v>
      </c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6">
        <v>129</v>
      </c>
      <c r="W21" s="42">
        <f>$G$8-W8</f>
        <v>79.064359004182961</v>
      </c>
      <c r="X21" s="42">
        <f>$G$8-X8</f>
        <v>-20.970407357637782</v>
      </c>
      <c r="Y21" s="42">
        <f>$G$8-Y8</f>
        <v>-7.9660761577854373</v>
      </c>
      <c r="Z21" s="42">
        <f>$G$8-Z8</f>
        <v>-90.967845587715033</v>
      </c>
      <c r="AA21" s="42">
        <f>$G$8-AA8</f>
        <v>-248.03428291000057</v>
      </c>
      <c r="AB21" s="42"/>
      <c r="AC21" s="42">
        <f>$G$8-AC8</f>
        <v>-328.22633734170529</v>
      </c>
      <c r="AD21" s="42">
        <f t="shared" ref="AD21:AE21" si="21">$G$8-AD8</f>
        <v>-504.64217640741606</v>
      </c>
      <c r="AE21" s="42">
        <f t="shared" si="21"/>
        <v>-332.04769712828636</v>
      </c>
      <c r="AF21" s="42"/>
    </row>
    <row r="22" spans="2:32" x14ac:dyDescent="0.25">
      <c r="F22" s="31">
        <v>114</v>
      </c>
      <c r="G22">
        <f t="shared" si="19"/>
        <v>4.2950546361768973</v>
      </c>
      <c r="H22">
        <v>10</v>
      </c>
      <c r="I22">
        <f t="shared" si="20"/>
        <v>10</v>
      </c>
      <c r="K22" s="38">
        <v>712.92886825246433</v>
      </c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6">
        <v>98</v>
      </c>
      <c r="W22" s="42">
        <f t="shared" ref="W22:AE22" si="22">$G$9-W9</f>
        <v>79.995870908559482</v>
      </c>
      <c r="X22" s="42">
        <f t="shared" si="22"/>
        <v>-19.162315261785807</v>
      </c>
      <c r="Y22" s="42">
        <f t="shared" si="22"/>
        <v>-5.6806706751726779</v>
      </c>
      <c r="Z22" s="42">
        <f t="shared" si="22"/>
        <v>-89.121857929814382</v>
      </c>
      <c r="AA22" s="42">
        <f t="shared" si="22"/>
        <v>-249.56167297880165</v>
      </c>
      <c r="AB22" s="42">
        <f t="shared" si="22"/>
        <v>-359.67013276741363</v>
      </c>
      <c r="AC22" s="42"/>
      <c r="AD22" s="42">
        <f t="shared" si="22"/>
        <v>-506.62557277652968</v>
      </c>
      <c r="AE22" s="42">
        <f t="shared" si="22"/>
        <v>-330.37661828430623</v>
      </c>
      <c r="AF22" s="42"/>
    </row>
    <row r="23" spans="2:32" x14ac:dyDescent="0.25">
      <c r="F23" s="31">
        <v>113</v>
      </c>
      <c r="G23">
        <f t="shared" si="19"/>
        <v>5.2771748679092623</v>
      </c>
      <c r="H23" s="10">
        <v>10</v>
      </c>
      <c r="I23">
        <f t="shared" si="20"/>
        <v>10</v>
      </c>
      <c r="J23" s="49"/>
      <c r="K23" s="38">
        <v>844.78358829339368</v>
      </c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6">
        <v>99</v>
      </c>
      <c r="W23" s="42">
        <f>$G$10-W10</f>
        <v>204.45293513536956</v>
      </c>
      <c r="X23" s="42">
        <f t="shared" ref="X23:AE23" si="23">$G$10-X10</f>
        <v>103.87544043371088</v>
      </c>
      <c r="Y23" s="42">
        <f t="shared" si="23"/>
        <v>116.58755739067101</v>
      </c>
      <c r="Z23" s="42">
        <f t="shared" si="23"/>
        <v>33.854716152820743</v>
      </c>
      <c r="AA23" s="42">
        <f t="shared" si="23"/>
        <v>-121.08314344940686</v>
      </c>
      <c r="AB23" s="42">
        <f t="shared" si="23"/>
        <v>-231.08394772093607</v>
      </c>
      <c r="AC23" s="42">
        <f t="shared" si="23"/>
        <v>-201.62354866434134</v>
      </c>
      <c r="AD23" s="42"/>
      <c r="AE23" s="42">
        <f t="shared" si="23"/>
        <v>-207.11753429281566</v>
      </c>
      <c r="AF23" s="42"/>
    </row>
    <row r="24" spans="2:32" x14ac:dyDescent="0.25">
      <c r="F24" s="31">
        <v>96</v>
      </c>
      <c r="G24">
        <f>($C$3*H7/$C$4)^2</f>
        <v>16.114997964905143</v>
      </c>
      <c r="H24">
        <v>10</v>
      </c>
      <c r="I24">
        <f>MAX(G24,H24)</f>
        <v>16.114997964905143</v>
      </c>
      <c r="J24" s="49">
        <f>_xlfn.CEILING.MATH(I24-H24)</f>
        <v>7</v>
      </c>
      <c r="K24" s="38">
        <v>1202.523696469239</v>
      </c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6">
        <v>128</v>
      </c>
      <c r="W24" s="42">
        <f t="shared" ref="W24:AD24" si="24">$G$11-W11</f>
        <v>195.71812425172379</v>
      </c>
      <c r="X24" s="42">
        <f t="shared" si="24"/>
        <v>101.06869070394885</v>
      </c>
      <c r="Y24" s="42">
        <f t="shared" si="24"/>
        <v>117.13073724680658</v>
      </c>
      <c r="Z24" s="42">
        <f t="shared" si="24"/>
        <v>31.310574440942446</v>
      </c>
      <c r="AA24" s="42">
        <f t="shared" si="24"/>
        <v>-145.24320652433744</v>
      </c>
      <c r="AB24" s="42">
        <f t="shared" si="24"/>
        <v>-255.63455069723318</v>
      </c>
      <c r="AC24" s="42">
        <f t="shared" si="24"/>
        <v>-222.51967642754448</v>
      </c>
      <c r="AD24" s="42">
        <f t="shared" si="24"/>
        <v>-404.26261654824248</v>
      </c>
      <c r="AE24" s="42"/>
      <c r="AF24" s="42"/>
    </row>
    <row r="25" spans="2:32" x14ac:dyDescent="0.25">
      <c r="F25" s="31"/>
      <c r="G25" s="10"/>
      <c r="H25" s="10"/>
      <c r="I25" s="10"/>
      <c r="J25" s="49"/>
      <c r="K25" s="38">
        <v>849.09488835671505</v>
      </c>
      <c r="L25" s="38"/>
      <c r="M25" s="38"/>
      <c r="N25" s="38"/>
      <c r="O25" s="38"/>
      <c r="P25" s="38"/>
      <c r="Q25" s="38"/>
      <c r="R25" s="38"/>
      <c r="S25" s="38"/>
      <c r="T25" s="50"/>
      <c r="U25" s="50"/>
      <c r="V25" s="36"/>
      <c r="W25" s="42"/>
      <c r="X25" s="42"/>
      <c r="Y25" s="42"/>
      <c r="Z25" s="42"/>
      <c r="AA25" s="42"/>
      <c r="AB25" s="42"/>
      <c r="AC25" s="42"/>
      <c r="AD25" s="42"/>
      <c r="AE25" s="42"/>
      <c r="AF25" s="42"/>
    </row>
    <row r="26" spans="2:32" x14ac:dyDescent="0.25">
      <c r="M26" s="55"/>
    </row>
    <row r="27" spans="2:32" x14ac:dyDescent="0.25">
      <c r="K27" s="55"/>
    </row>
    <row r="28" spans="2:32" x14ac:dyDescent="0.25">
      <c r="K28" s="55"/>
    </row>
    <row r="29" spans="2:32" x14ac:dyDescent="0.25">
      <c r="K29" s="55"/>
    </row>
    <row r="30" spans="2:32" x14ac:dyDescent="0.25">
      <c r="K30" s="55"/>
    </row>
    <row r="31" spans="2:32" x14ac:dyDescent="0.25">
      <c r="K31" s="55"/>
    </row>
    <row r="32" spans="2:32" x14ac:dyDescent="0.25">
      <c r="K32" s="55"/>
    </row>
  </sheetData>
  <conditionalFormatting sqref="W16:AF25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Main_Figures</vt:lpstr>
      <vt:lpstr>FCL2_Cartesian</vt:lpstr>
      <vt:lpstr>a,b cal</vt:lpstr>
      <vt:lpstr>FCL</vt:lpstr>
      <vt:lpstr>NSGS</vt:lpstr>
      <vt:lpstr>NSGS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Mohd Shoaib</cp:lastModifiedBy>
  <dcterms:created xsi:type="dcterms:W3CDTF">2021-02-07T18:26:27Z</dcterms:created>
  <dcterms:modified xsi:type="dcterms:W3CDTF">2021-09-15T09:16:54Z</dcterms:modified>
</cp:coreProperties>
</file>