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ropbox\Shoaib NB UOE\Results folder\New\"/>
    </mc:Choice>
  </mc:AlternateContent>
  <xr:revisionPtr revIDLastSave="0" documentId="8_{2EBC51FE-9AE4-4A59-B2C8-570C2AB5F4A2}" xr6:coauthVersionLast="47" xr6:coauthVersionMax="47" xr10:uidLastSave="{00000000-0000-0000-0000-000000000000}"/>
  <bookViews>
    <workbookView xWindow="-120" yWindow="-120" windowWidth="20730" windowHeight="11160" activeTab="2" xr2:uid="{053A2C28-6843-445F-9C03-13D9516BC680}"/>
  </bookViews>
  <sheets>
    <sheet name="STR" sheetId="1" r:id="rId1"/>
    <sheet name="NSGS" sheetId="2" r:id="rId2"/>
    <sheet name="STR_a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1" i="2" l="1"/>
  <c r="L22" i="2"/>
  <c r="L23" i="2"/>
  <c r="L20" i="2"/>
  <c r="J23" i="2"/>
  <c r="G23" i="2"/>
  <c r="I23" i="2" s="1"/>
  <c r="G22" i="2"/>
  <c r="I22" i="2" s="1"/>
  <c r="J22" i="2" s="1"/>
  <c r="G21" i="2"/>
  <c r="I21" i="2" s="1"/>
  <c r="J21" i="2" s="1"/>
  <c r="G20" i="2"/>
  <c r="I20" i="2" s="1"/>
  <c r="J20" i="2" s="1"/>
  <c r="P9" i="2"/>
  <c r="AB9" i="2" s="1"/>
  <c r="AB22" i="2" s="1"/>
  <c r="O9" i="2"/>
  <c r="AA9" i="2" s="1"/>
  <c r="AA22" i="2" s="1"/>
  <c r="N9" i="2"/>
  <c r="Z9" i="2" s="1"/>
  <c r="Z22" i="2" s="1"/>
  <c r="M9" i="2"/>
  <c r="Y9" i="2" s="1"/>
  <c r="Y22" i="2" s="1"/>
  <c r="L9" i="2"/>
  <c r="X9" i="2" s="1"/>
  <c r="X22" i="2" s="1"/>
  <c r="K9" i="2"/>
  <c r="W9" i="2" s="1"/>
  <c r="W22" i="2" s="1"/>
  <c r="Q8" i="2"/>
  <c r="AC8" i="2" s="1"/>
  <c r="AC21" i="2" s="1"/>
  <c r="O8" i="2"/>
  <c r="AA8" i="2" s="1"/>
  <c r="AA21" i="2" s="1"/>
  <c r="N8" i="2"/>
  <c r="Z8" i="2" s="1"/>
  <c r="Z21" i="2" s="1"/>
  <c r="M8" i="2"/>
  <c r="Y8" i="2" s="1"/>
  <c r="Y21" i="2" s="1"/>
  <c r="L8" i="2"/>
  <c r="X8" i="2" s="1"/>
  <c r="X21" i="2" s="1"/>
  <c r="K8" i="2"/>
  <c r="W8" i="2" s="1"/>
  <c r="W21" i="2" s="1"/>
  <c r="Q7" i="2"/>
  <c r="AC7" i="2" s="1"/>
  <c r="AC20" i="2" s="1"/>
  <c r="P7" i="2"/>
  <c r="AB7" i="2" s="1"/>
  <c r="AB20" i="2" s="1"/>
  <c r="N7" i="2"/>
  <c r="Z7" i="2" s="1"/>
  <c r="Z20" i="2" s="1"/>
  <c r="M7" i="2"/>
  <c r="Y7" i="2" s="1"/>
  <c r="Y20" i="2" s="1"/>
  <c r="L7" i="2"/>
  <c r="X7" i="2" s="1"/>
  <c r="X20" i="2" s="1"/>
  <c r="K7" i="2"/>
  <c r="W7" i="2" s="1"/>
  <c r="W20" i="2" s="1"/>
  <c r="Q6" i="2"/>
  <c r="AC6" i="2" s="1"/>
  <c r="AC19" i="2" s="1"/>
  <c r="P6" i="2"/>
  <c r="AB6" i="2" s="1"/>
  <c r="AB19" i="2" s="1"/>
  <c r="O6" i="2"/>
  <c r="AA6" i="2" s="1"/>
  <c r="AA19" i="2" s="1"/>
  <c r="M6" i="2"/>
  <c r="Y6" i="2" s="1"/>
  <c r="Y19" i="2" s="1"/>
  <c r="L6" i="2"/>
  <c r="X6" i="2" s="1"/>
  <c r="X19" i="2" s="1"/>
  <c r="K6" i="2"/>
  <c r="W6" i="2" s="1"/>
  <c r="W19" i="2" s="1"/>
  <c r="Q5" i="2"/>
  <c r="AC5" i="2" s="1"/>
  <c r="AC18" i="2" s="1"/>
  <c r="P5" i="2"/>
  <c r="AB5" i="2" s="1"/>
  <c r="AB18" i="2" s="1"/>
  <c r="O5" i="2"/>
  <c r="AA5" i="2" s="1"/>
  <c r="AA18" i="2" s="1"/>
  <c r="N5" i="2"/>
  <c r="Z5" i="2" s="1"/>
  <c r="Z18" i="2" s="1"/>
  <c r="L5" i="2"/>
  <c r="X5" i="2" s="1"/>
  <c r="X18" i="2" s="1"/>
  <c r="K5" i="2"/>
  <c r="W5" i="2" s="1"/>
  <c r="W18" i="2" s="1"/>
  <c r="Q4" i="2"/>
  <c r="AC4" i="2" s="1"/>
  <c r="AC17" i="2" s="1"/>
  <c r="P4" i="2"/>
  <c r="AB4" i="2" s="1"/>
  <c r="AB17" i="2" s="1"/>
  <c r="O4" i="2"/>
  <c r="AA4" i="2" s="1"/>
  <c r="AA17" i="2" s="1"/>
  <c r="N4" i="2"/>
  <c r="Z4" i="2" s="1"/>
  <c r="Z17" i="2" s="1"/>
  <c r="M4" i="2"/>
  <c r="Y4" i="2" s="1"/>
  <c r="Y17" i="2" s="1"/>
  <c r="K4" i="2"/>
  <c r="W4" i="2" s="1"/>
  <c r="W17" i="2" s="1"/>
  <c r="Q3" i="2"/>
  <c r="AC3" i="2" s="1"/>
  <c r="AC16" i="2" s="1"/>
  <c r="P3" i="2"/>
  <c r="AB3" i="2" s="1"/>
  <c r="AB16" i="2" s="1"/>
  <c r="O3" i="2"/>
  <c r="AA3" i="2" s="1"/>
  <c r="AA16" i="2" s="1"/>
  <c r="N3" i="2"/>
  <c r="Z3" i="2" s="1"/>
  <c r="Z16" i="2" s="1"/>
  <c r="M3" i="2"/>
  <c r="Y3" i="2" s="1"/>
  <c r="Y16" i="2" s="1"/>
  <c r="L3" i="2"/>
  <c r="X3" i="2" s="1"/>
  <c r="X16" i="2" s="1"/>
  <c r="R15" i="1" l="1"/>
  <c r="R2" i="1" l="1"/>
  <c r="R1" i="1"/>
  <c r="N16" i="1"/>
  <c r="N17" i="1" s="1"/>
  <c r="J16" i="1"/>
  <c r="J17" i="1" s="1"/>
  <c r="K16" i="1"/>
  <c r="L16" i="1"/>
  <c r="L17" i="1" s="1"/>
  <c r="M16" i="1"/>
  <c r="M17" i="1" s="1"/>
  <c r="K17" i="1"/>
  <c r="I16" i="1"/>
  <c r="I17" i="1" s="1"/>
  <c r="H16" i="1"/>
  <c r="H17" i="1" s="1"/>
</calcChain>
</file>

<file path=xl/sharedStrings.xml><?xml version="1.0" encoding="utf-8"?>
<sst xmlns="http://schemas.openxmlformats.org/spreadsheetml/2006/main" count="86" uniqueCount="65">
  <si>
    <t>X0 = 77</t>
  </si>
  <si>
    <t>a = 510</t>
  </si>
  <si>
    <t>b = 4000</t>
  </si>
  <si>
    <t>t = 128 minutes</t>
  </si>
  <si>
    <t>Step 1</t>
  </si>
  <si>
    <t>Out of 10 selected values &lt; 1100</t>
  </si>
  <si>
    <t>N_0</t>
  </si>
  <si>
    <t>Travel distance</t>
  </si>
  <si>
    <t>W_i_l = t * [((S_i^2 + S_j^2))/n_o]^0.5</t>
  </si>
  <si>
    <t>X_l + (w_i_l l)</t>
  </si>
  <si>
    <t>t</t>
  </si>
  <si>
    <t>Step 2</t>
  </si>
  <si>
    <t>G rid No. (I)</t>
  </si>
  <si>
    <t>X_i</t>
  </si>
  <si>
    <t>S_i</t>
  </si>
  <si>
    <t>Step 3 (i)</t>
  </si>
  <si>
    <t>W_i_l</t>
  </si>
  <si>
    <t>Step 4 (I)</t>
  </si>
  <si>
    <t>h</t>
  </si>
  <si>
    <t>-</t>
  </si>
  <si>
    <t>Del</t>
  </si>
  <si>
    <t>Step1: Initialization</t>
  </si>
  <si>
    <t>Step2: 
a) Simulation experiments conducted.
b) St dev is calculated across the replications.</t>
  </si>
  <si>
    <t>Step 3(1): W_i_l matrix calculated</t>
  </si>
  <si>
    <t xml:space="preserve">Step4(1): x_l + w_i_l </t>
  </si>
  <si>
    <t>Step4(2): check if x_i &lt;= x_l + (w_i_l )</t>
  </si>
  <si>
    <t>Step5: selection of those satisfying the criterion</t>
  </si>
  <si>
    <t>Step6: calculation of additional replications</t>
  </si>
  <si>
    <t>W_il + del</t>
  </si>
  <si>
    <t>Step 4 (II)</t>
  </si>
  <si>
    <t>Step 5</t>
  </si>
  <si>
    <t>calculating additional replications</t>
  </si>
  <si>
    <t>Grids selcted</t>
  </si>
  <si>
    <t>n_o</t>
  </si>
  <si>
    <t>Max(Ni,n_o)</t>
  </si>
  <si>
    <t>Additional replications</t>
  </si>
  <si>
    <t>alpha</t>
  </si>
  <si>
    <t>b = (1-alpha/2)^(1/(k-1))</t>
  </si>
  <si>
    <t>t = t_(n0-1)_b</t>
  </si>
  <si>
    <t>n0</t>
  </si>
  <si>
    <t>h = h(n_0, k, (1-alpha/2)</t>
  </si>
  <si>
    <t>t=t_14_0.990</t>
  </si>
  <si>
    <t>h(15,7,0.95)</t>
  </si>
  <si>
    <t>(hS(xi)/δ)^2</t>
  </si>
  <si>
    <t>Mean addit</t>
  </si>
  <si>
    <t>Overall mean</t>
  </si>
  <si>
    <t xml:space="preserve">Selected with lowest mean </t>
  </si>
  <si>
    <t>The sol points are:</t>
  </si>
  <si>
    <t>The sol values are:</t>
  </si>
  <si>
    <t>t = 57 minutes</t>
  </si>
  <si>
    <t>a&lt;1000</t>
  </si>
  <si>
    <t>t = 77 minutes</t>
  </si>
  <si>
    <t>a &lt;900</t>
  </si>
  <si>
    <t>t = 82 minutes</t>
  </si>
  <si>
    <t xml:space="preserve">a&lt;750 </t>
  </si>
  <si>
    <t>Optimal grid</t>
  </si>
  <si>
    <t>Optimal f(x)</t>
  </si>
  <si>
    <t>Runtime</t>
  </si>
  <si>
    <t>f(x) &lt; 1000</t>
  </si>
  <si>
    <t>x1, 79</t>
  </si>
  <si>
    <t>f(x)&lt;900</t>
  </si>
  <si>
    <t>x2, 97</t>
  </si>
  <si>
    <t>f(x)&lt;750</t>
  </si>
  <si>
    <t>x*, 114</t>
  </si>
  <si>
    <t>NSGS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</si>
</sst>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"/>
  </numFmts>
  <fonts count="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0" fillId="2" borderId="0" xfId="0" applyFill="1"/>
    <xf numFmtId="20" fontId="0" fillId="0" borderId="0" xfId="0" applyNumberFormat="1"/>
    <xf numFmtId="0" fontId="3" fillId="3" borderId="0" xfId="0" applyFont="1" applyFill="1"/>
    <xf numFmtId="0" fontId="2" fillId="4" borderId="0" xfId="0" applyFont="1" applyFill="1"/>
    <xf numFmtId="0" fontId="4" fillId="5" borderId="0" xfId="0" applyFont="1" applyFill="1"/>
    <xf numFmtId="0" fontId="2" fillId="4" borderId="1" xfId="0" applyFont="1" applyFill="1" applyBorder="1" applyAlignment="1">
      <alignment horizontal="center" vertical="center"/>
    </xf>
    <xf numFmtId="164" fontId="2" fillId="4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5" fillId="6" borderId="2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5" fillId="6" borderId="4" xfId="0" applyFont="1" applyFill="1" applyBorder="1" applyAlignment="1">
      <alignment horizontal="center" vertical="center"/>
    </xf>
    <xf numFmtId="0" fontId="0" fillId="3" borderId="0" xfId="0" applyFill="1"/>
    <xf numFmtId="2" fontId="0" fillId="0" borderId="0" xfId="0" applyNumberFormat="1"/>
    <xf numFmtId="2" fontId="0" fillId="0" borderId="1" xfId="0" applyNumberFormat="1" applyBorder="1" applyAlignment="1">
      <alignment horizontal="center"/>
    </xf>
    <xf numFmtId="0" fontId="1" fillId="0" borderId="0" xfId="0" applyFont="1"/>
    <xf numFmtId="0" fontId="1" fillId="0" borderId="0" xfId="0" applyFont="1" applyAlignment="1">
      <alignment wrapText="1"/>
    </xf>
    <xf numFmtId="164" fontId="0" fillId="0" borderId="1" xfId="0" applyNumberFormat="1" applyBorder="1" applyAlignment="1">
      <alignment horizontal="center"/>
    </xf>
    <xf numFmtId="0" fontId="0" fillId="7" borderId="2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0" fontId="2" fillId="0" borderId="0" xfId="0" applyFont="1"/>
    <xf numFmtId="0" fontId="5" fillId="0" borderId="0" xfId="0" applyFont="1" applyAlignment="1">
      <alignment horizontal="center" vertical="center"/>
    </xf>
    <xf numFmtId="165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2" fontId="0" fillId="2" borderId="0" xfId="0" applyNumberFormat="1" applyFill="1"/>
    <xf numFmtId="0" fontId="0" fillId="2" borderId="7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164" fontId="0" fillId="2" borderId="9" xfId="0" applyNumberFormat="1" applyFill="1" applyBorder="1" applyAlignment="1">
      <alignment horizontal="center"/>
    </xf>
    <xf numFmtId="0" fontId="0" fillId="8" borderId="8" xfId="0" applyFill="1" applyBorder="1" applyAlignment="1">
      <alignment horizontal="left"/>
    </xf>
    <xf numFmtId="2" fontId="0" fillId="8" borderId="8" xfId="0" applyNumberFormat="1" applyFill="1" applyBorder="1" applyAlignment="1">
      <alignment horizontal="left"/>
    </xf>
    <xf numFmtId="2" fontId="0" fillId="8" borderId="10" xfId="0" applyNumberFormat="1" applyFill="1" applyBorder="1" applyAlignment="1">
      <alignment horizontal="left"/>
    </xf>
    <xf numFmtId="0" fontId="2" fillId="8" borderId="6" xfId="0" applyFont="1" applyFill="1" applyBorder="1" applyAlignment="1">
      <alignment horizontal="left"/>
    </xf>
    <xf numFmtId="166" fontId="0" fillId="0" borderId="0" xfId="0" applyNumberFormat="1" applyAlignment="1">
      <alignment horizontal="center"/>
    </xf>
    <xf numFmtId="0" fontId="2" fillId="2" borderId="0" xfId="0" applyFont="1" applyFill="1"/>
    <xf numFmtId="166" fontId="6" fillId="5" borderId="0" xfId="0" applyNumberFormat="1" applyFont="1" applyFill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0" fontId="0" fillId="0" borderId="0" xfId="0" applyAlignment="1">
      <alignment wrapText="1"/>
    </xf>
    <xf numFmtId="0" fontId="7" fillId="0" borderId="1" xfId="0" applyFont="1" applyBorder="1"/>
    <xf numFmtId="0" fontId="2" fillId="0" borderId="1" xfId="0" applyFont="1" applyBorder="1" applyAlignment="1">
      <alignment horizontal="center" vertical="center" wrapText="1"/>
    </xf>
    <xf numFmtId="165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164" fontId="0" fillId="0" borderId="1" xfId="0" applyNumberForma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164" fontId="8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2" fontId="2" fillId="0" borderId="0" xfId="0" applyNumberFormat="1" applyFont="1"/>
    <xf numFmtId="165" fontId="0" fillId="0" borderId="0" xfId="0" applyNumberFormat="1"/>
    <xf numFmtId="0" fontId="2" fillId="0" borderId="1" xfId="0" applyFont="1" applyBorder="1" applyAlignment="1">
      <alignment horizontal="center"/>
    </xf>
    <xf numFmtId="0" fontId="0" fillId="5" borderId="0" xfId="0" applyFill="1"/>
    <xf numFmtId="0" fontId="0" fillId="5" borderId="1" xfId="0" applyFill="1" applyBorder="1" applyAlignment="1">
      <alignment horizontal="center"/>
    </xf>
    <xf numFmtId="2" fontId="0" fillId="5" borderId="0" xfId="0" applyNumberFormat="1" applyFill="1"/>
    <xf numFmtId="0" fontId="2" fillId="5" borderId="0" xfId="0" applyFont="1" applyFill="1" applyAlignment="1">
      <alignment horizontal="center"/>
    </xf>
    <xf numFmtId="2" fontId="0" fillId="5" borderId="1" xfId="0" applyNumberForma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top"/>
    </xf>
    <xf numFmtId="22" fontId="0" fillId="0" borderId="0" xfId="0" applyNumberFormat="1"/>
    <xf numFmtId="0" fontId="0" fillId="0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8BF5B-43D9-4BBF-B285-6149C363B834}">
  <dimension ref="A1:W24"/>
  <sheetViews>
    <sheetView topLeftCell="J1" workbookViewId="0">
      <selection activeCell="H16" sqref="H16"/>
    </sheetView>
  </sheetViews>
  <sheetFormatPr defaultRowHeight="15" x14ac:dyDescent="0.25"/>
  <cols>
    <col min="4" max="4" width="29.7109375" bestFit="1" customWidth="1"/>
    <col min="16" max="16" width="44.28515625" bestFit="1" customWidth="1"/>
    <col min="17" max="17" width="22.7109375" bestFit="1" customWidth="1"/>
    <col min="21" max="21" width="12.85546875" customWidth="1"/>
  </cols>
  <sheetData>
    <row r="1" spans="1:23" ht="18.75" x14ac:dyDescent="0.3">
      <c r="A1" s="1">
        <v>1</v>
      </c>
      <c r="B1" s="1">
        <v>113</v>
      </c>
      <c r="C1" s="32">
        <v>628.59683639298703</v>
      </c>
      <c r="D1" t="s">
        <v>5</v>
      </c>
      <c r="H1" s="40">
        <v>853.19181370620151</v>
      </c>
      <c r="I1" s="40">
        <v>1166.123904020294</v>
      </c>
      <c r="J1" s="40">
        <v>869.2261999406121</v>
      </c>
      <c r="K1" s="40">
        <v>975.61582491259878</v>
      </c>
      <c r="L1" s="40">
        <v>894.40631209355115</v>
      </c>
      <c r="M1" s="40">
        <v>1072.643101132624</v>
      </c>
      <c r="N1" s="40">
        <v>1084.391644100356</v>
      </c>
      <c r="P1" s="5" t="s">
        <v>4</v>
      </c>
      <c r="Q1" s="6" t="s">
        <v>10</v>
      </c>
      <c r="R1" s="7">
        <f>R16</f>
        <v>2.6019999999999999</v>
      </c>
      <c r="T1" s="5" t="s">
        <v>11</v>
      </c>
      <c r="U1" s="8" t="s">
        <v>12</v>
      </c>
      <c r="V1" s="8" t="s">
        <v>13</v>
      </c>
      <c r="W1" s="8" t="s">
        <v>14</v>
      </c>
    </row>
    <row r="2" spans="1:23" x14ac:dyDescent="0.25">
      <c r="A2" s="1">
        <v>2</v>
      </c>
      <c r="B2" s="1">
        <v>114</v>
      </c>
      <c r="C2" s="32">
        <v>736.71377305697843</v>
      </c>
      <c r="H2" s="40">
        <v>878.30358192752658</v>
      </c>
      <c r="I2" s="40">
        <v>488.52653838435288</v>
      </c>
      <c r="J2" s="40">
        <v>1132.1153747030451</v>
      </c>
      <c r="K2" s="40">
        <v>691.6608472274952</v>
      </c>
      <c r="L2" s="40">
        <v>1430.344940357292</v>
      </c>
      <c r="M2" s="40">
        <v>569.28627772864502</v>
      </c>
      <c r="N2" s="40">
        <v>925.74972818019251</v>
      </c>
      <c r="Q2" s="6" t="s">
        <v>18</v>
      </c>
      <c r="R2" s="7">
        <f>R19</f>
        <v>3.7410000000000001</v>
      </c>
      <c r="U2" s="10">
        <v>113</v>
      </c>
      <c r="V2">
        <v>662.59256833844745</v>
      </c>
      <c r="W2">
        <v>240.73971270160436</v>
      </c>
    </row>
    <row r="3" spans="1:23" x14ac:dyDescent="0.25">
      <c r="A3" s="1">
        <v>3</v>
      </c>
      <c r="B3" s="1">
        <v>97</v>
      </c>
      <c r="C3" s="32">
        <v>781.75754001673192</v>
      </c>
      <c r="E3" t="s">
        <v>6</v>
      </c>
      <c r="F3" s="1">
        <v>15</v>
      </c>
      <c r="H3" s="40">
        <v>550.82776815671536</v>
      </c>
      <c r="I3" s="40">
        <v>546.6467341991256</v>
      </c>
      <c r="J3" s="40">
        <v>835.46288746200662</v>
      </c>
      <c r="K3" s="40">
        <v>701.30143227297924</v>
      </c>
      <c r="L3" s="40">
        <v>833.61860137795327</v>
      </c>
      <c r="M3" s="40">
        <v>780.79553389241789</v>
      </c>
      <c r="N3" s="40">
        <v>840.71285185658496</v>
      </c>
      <c r="Q3" s="6" t="s">
        <v>20</v>
      </c>
      <c r="R3" s="6">
        <v>200</v>
      </c>
      <c r="U3" s="10">
        <v>114</v>
      </c>
      <c r="V3">
        <v>701.96304900326845</v>
      </c>
      <c r="W3">
        <v>193.25556394714962</v>
      </c>
    </row>
    <row r="4" spans="1:23" x14ac:dyDescent="0.25">
      <c r="A4" s="1">
        <v>4</v>
      </c>
      <c r="B4" s="1">
        <v>96</v>
      </c>
      <c r="C4" s="32">
        <v>811.33486224791011</v>
      </c>
      <c r="H4" s="40">
        <v>757.07272790907689</v>
      </c>
      <c r="I4" s="40">
        <v>806.8731337848285</v>
      </c>
      <c r="J4" s="40">
        <v>730.53199619190707</v>
      </c>
      <c r="K4" s="40">
        <v>874.28444534417122</v>
      </c>
      <c r="L4" s="40">
        <v>993.54350570409213</v>
      </c>
      <c r="M4" s="40">
        <v>1083.993405559972</v>
      </c>
      <c r="N4" s="40">
        <v>1120.1242964977771</v>
      </c>
      <c r="P4" s="21" t="s">
        <v>21</v>
      </c>
      <c r="Q4" s="6" t="s">
        <v>6</v>
      </c>
      <c r="R4" s="6">
        <v>15</v>
      </c>
      <c r="U4" s="10">
        <v>97</v>
      </c>
      <c r="V4">
        <v>874.94870261084725</v>
      </c>
      <c r="W4">
        <v>186.64023979175903</v>
      </c>
    </row>
    <row r="5" spans="1:23" ht="20.25" customHeight="1" x14ac:dyDescent="0.25">
      <c r="A5" s="1">
        <v>5</v>
      </c>
      <c r="B5" s="1">
        <v>133</v>
      </c>
      <c r="C5" s="32">
        <v>990.38887612589099</v>
      </c>
      <c r="H5" s="40">
        <v>500.7062128963172</v>
      </c>
      <c r="I5" s="40">
        <v>675.67053585327722</v>
      </c>
      <c r="J5" s="40">
        <v>810.23833028582169</v>
      </c>
      <c r="K5" s="40">
        <v>793.33680197283229</v>
      </c>
      <c r="L5" s="40">
        <v>840.33211332640326</v>
      </c>
      <c r="M5" s="40">
        <v>894.87435333181452</v>
      </c>
      <c r="N5" s="40">
        <v>1268.7841541133721</v>
      </c>
      <c r="P5" s="22" t="s">
        <v>22</v>
      </c>
      <c r="U5" s="10">
        <v>96</v>
      </c>
      <c r="V5">
        <v>856.77232674412357</v>
      </c>
      <c r="W5">
        <v>170.53874071477486</v>
      </c>
    </row>
    <row r="6" spans="1:23" x14ac:dyDescent="0.25">
      <c r="A6" s="1">
        <v>6</v>
      </c>
      <c r="B6" s="1">
        <v>116</v>
      </c>
      <c r="C6" s="32">
        <v>1018.817709944601</v>
      </c>
      <c r="H6" s="40">
        <v>593.90705453225291</v>
      </c>
      <c r="I6" s="40">
        <v>673.85888545010039</v>
      </c>
      <c r="J6" s="40">
        <v>820.45678924368531</v>
      </c>
      <c r="K6" s="40">
        <v>718.30287996313496</v>
      </c>
      <c r="L6" s="40">
        <v>945.18805622395246</v>
      </c>
      <c r="M6" s="40">
        <v>986.76318347229756</v>
      </c>
      <c r="N6" s="40">
        <v>1060.137930134548</v>
      </c>
      <c r="P6" s="21" t="s">
        <v>23</v>
      </c>
      <c r="U6" s="10">
        <v>133</v>
      </c>
      <c r="V6">
        <v>1002.7035728965478</v>
      </c>
      <c r="W6">
        <v>191.00048424423241</v>
      </c>
    </row>
    <row r="7" spans="1:23" x14ac:dyDescent="0.25">
      <c r="A7" s="1">
        <v>7</v>
      </c>
      <c r="B7" s="1">
        <v>79</v>
      </c>
      <c r="C7" s="32">
        <v>1057.1366916746131</v>
      </c>
      <c r="H7" s="40">
        <v>527.13048341570538</v>
      </c>
      <c r="I7" s="40">
        <v>786.56044334009334</v>
      </c>
      <c r="J7" s="40">
        <v>788.32607971880032</v>
      </c>
      <c r="K7" s="40">
        <v>764.4827973004642</v>
      </c>
      <c r="L7" s="40">
        <v>921.55187221737128</v>
      </c>
      <c r="M7" s="40">
        <v>1024.9519268950189</v>
      </c>
      <c r="N7" s="40">
        <v>1090.646550141834</v>
      </c>
      <c r="P7" s="21" t="s">
        <v>24</v>
      </c>
      <c r="U7" s="10">
        <v>116</v>
      </c>
      <c r="V7">
        <v>896.11341697219382</v>
      </c>
      <c r="W7">
        <v>141.15407841574438</v>
      </c>
    </row>
    <row r="8" spans="1:23" x14ac:dyDescent="0.25">
      <c r="A8">
        <v>8</v>
      </c>
      <c r="B8">
        <v>78</v>
      </c>
      <c r="C8" s="19">
        <v>1165.9172106153831</v>
      </c>
      <c r="H8" s="40">
        <v>537.66509396657545</v>
      </c>
      <c r="I8" s="40">
        <v>469.61435615307232</v>
      </c>
      <c r="J8" s="40">
        <v>937.47716299218109</v>
      </c>
      <c r="K8" s="40">
        <v>1030.2272796000509</v>
      </c>
      <c r="L8" s="40">
        <v>962.87429980499735</v>
      </c>
      <c r="M8" s="40">
        <v>826.32411160783238</v>
      </c>
      <c r="N8" s="40">
        <v>1146.6019638784439</v>
      </c>
      <c r="P8" s="21" t="s">
        <v>25</v>
      </c>
      <c r="U8" s="10">
        <v>79</v>
      </c>
      <c r="V8">
        <v>1070.5552973092686</v>
      </c>
      <c r="W8">
        <v>141.0126780865973</v>
      </c>
    </row>
    <row r="9" spans="1:23" x14ac:dyDescent="0.25">
      <c r="A9">
        <v>9</v>
      </c>
      <c r="B9">
        <v>62</v>
      </c>
      <c r="C9" s="19">
        <v>1248.911612100148</v>
      </c>
      <c r="H9" s="40">
        <v>299.97140942565329</v>
      </c>
      <c r="I9" s="40">
        <v>693.13049239447457</v>
      </c>
      <c r="J9" s="40">
        <v>797.83371411001963</v>
      </c>
      <c r="K9" s="40">
        <v>606.92191838299038</v>
      </c>
      <c r="L9" s="40">
        <v>1237.596977622751</v>
      </c>
      <c r="M9" s="40">
        <v>941.15940739926987</v>
      </c>
      <c r="N9" s="40">
        <v>1040.8858021468191</v>
      </c>
      <c r="P9" s="21" t="s">
        <v>26</v>
      </c>
      <c r="U9" s="10"/>
      <c r="V9" s="19"/>
      <c r="W9" s="19"/>
    </row>
    <row r="10" spans="1:23" x14ac:dyDescent="0.25">
      <c r="A10">
        <v>10</v>
      </c>
      <c r="B10">
        <v>61</v>
      </c>
      <c r="C10" s="19">
        <v>1319.256616975156</v>
      </c>
      <c r="H10" s="40">
        <v>1283.7440207253419</v>
      </c>
      <c r="I10" s="40">
        <v>917.28864884727182</v>
      </c>
      <c r="J10" s="40">
        <v>709.25781507243414</v>
      </c>
      <c r="K10" s="40">
        <v>767.29752228442544</v>
      </c>
      <c r="L10" s="40">
        <v>917.55099806592705</v>
      </c>
      <c r="M10" s="40">
        <v>940.95477184247375</v>
      </c>
      <c r="N10" s="40">
        <v>1222.740476895819</v>
      </c>
      <c r="P10" s="21" t="s">
        <v>27</v>
      </c>
      <c r="U10" s="10"/>
      <c r="V10" s="19"/>
      <c r="W10" s="19"/>
    </row>
    <row r="11" spans="1:23" ht="15.75" thickBot="1" x14ac:dyDescent="0.3">
      <c r="H11" s="40">
        <v>947.35200680519961</v>
      </c>
      <c r="I11" s="40">
        <v>703.78656702638659</v>
      </c>
      <c r="J11" s="40">
        <v>641.88634530532738</v>
      </c>
      <c r="K11" s="40">
        <v>1315.874157962121</v>
      </c>
      <c r="L11" s="40">
        <v>1178.819630089552</v>
      </c>
      <c r="M11" s="40">
        <v>750.70154991134359</v>
      </c>
      <c r="N11" s="40">
        <v>800.38994752349504</v>
      </c>
      <c r="U11" s="10"/>
      <c r="V11" s="19"/>
      <c r="W11" s="19"/>
    </row>
    <row r="12" spans="1:23" x14ac:dyDescent="0.25">
      <c r="H12" s="40">
        <v>484.70145737299799</v>
      </c>
      <c r="I12" s="40">
        <v>795.51351962327726</v>
      </c>
      <c r="J12" s="40">
        <v>1374.989928612622</v>
      </c>
      <c r="K12" s="40">
        <v>1010.051828658048</v>
      </c>
      <c r="L12" s="40">
        <v>1000.020503006578</v>
      </c>
      <c r="M12" s="40">
        <v>826.50980022666442</v>
      </c>
      <c r="N12" s="40">
        <v>1090.2547593514939</v>
      </c>
      <c r="Q12" s="39" t="s">
        <v>38</v>
      </c>
      <c r="R12" s="33"/>
    </row>
    <row r="13" spans="1:23" x14ac:dyDescent="0.25">
      <c r="A13" t="s">
        <v>0</v>
      </c>
      <c r="H13" s="40">
        <v>750.51147210276031</v>
      </c>
      <c r="I13" s="40">
        <v>527.42643634138631</v>
      </c>
      <c r="J13" s="40">
        <v>1107.163765180401</v>
      </c>
      <c r="K13" s="40">
        <v>913.72629246879637</v>
      </c>
      <c r="L13" s="40">
        <v>1309.3375881230861</v>
      </c>
      <c r="M13" s="40">
        <v>754.46754065586902</v>
      </c>
      <c r="N13" s="40">
        <v>1096.0068007389891</v>
      </c>
      <c r="Q13" s="36" t="s">
        <v>39</v>
      </c>
      <c r="R13" s="34">
        <v>15</v>
      </c>
    </row>
    <row r="14" spans="1:23" x14ac:dyDescent="0.25">
      <c r="A14" t="s">
        <v>1</v>
      </c>
      <c r="H14" s="40">
        <v>504.99185904824571</v>
      </c>
      <c r="I14" s="40">
        <v>406.91358174818839</v>
      </c>
      <c r="J14" s="40">
        <v>723.93472683594996</v>
      </c>
      <c r="K14" s="40">
        <v>831.42010525268324</v>
      </c>
      <c r="L14" s="40">
        <v>843.15077069414929</v>
      </c>
      <c r="M14" s="40">
        <v>912.61496166743188</v>
      </c>
      <c r="N14" s="40">
        <v>948.70921621695516</v>
      </c>
      <c r="Q14" s="36" t="s">
        <v>36</v>
      </c>
      <c r="R14" s="34">
        <v>0.1</v>
      </c>
    </row>
    <row r="15" spans="1:23" x14ac:dyDescent="0.25">
      <c r="A15" t="s">
        <v>2</v>
      </c>
      <c r="H15" s="40">
        <v>468.81156308614362</v>
      </c>
      <c r="I15" s="40">
        <v>871.51195788289635</v>
      </c>
      <c r="J15" s="40">
        <v>845.32942350789449</v>
      </c>
      <c r="K15" s="40">
        <v>857.08076755906427</v>
      </c>
      <c r="L15" s="40">
        <v>732.21742474056293</v>
      </c>
      <c r="M15" s="40">
        <v>1075.6613292592319</v>
      </c>
      <c r="N15" s="40">
        <v>1322.1933378623489</v>
      </c>
      <c r="Q15" s="37" t="s">
        <v>37</v>
      </c>
      <c r="R15" s="35">
        <f>(1-(0.1/2))^(1/6)</f>
        <v>0.9914875553891529</v>
      </c>
    </row>
    <row r="16" spans="1:23" ht="15.75" thickBot="1" x14ac:dyDescent="0.3">
      <c r="A16" s="2" t="s">
        <v>3</v>
      </c>
      <c r="H16" s="42">
        <f>AVERAGE(H1:H15)</f>
        <v>662.59256833844745</v>
      </c>
      <c r="I16" s="42">
        <f>AVERAGE(I1:I15)</f>
        <v>701.96304900326845</v>
      </c>
      <c r="J16" s="42">
        <f t="shared" ref="J16:N16" si="0">AVERAGE(J1:J15)</f>
        <v>874.94870261084725</v>
      </c>
      <c r="K16" s="42">
        <f t="shared" si="0"/>
        <v>856.77232674412357</v>
      </c>
      <c r="L16" s="42">
        <f t="shared" si="0"/>
        <v>1002.7035728965478</v>
      </c>
      <c r="M16" s="42">
        <f t="shared" si="0"/>
        <v>896.11341697219382</v>
      </c>
      <c r="N16" s="42">
        <f t="shared" si="0"/>
        <v>1070.5552973092686</v>
      </c>
      <c r="P16" s="27"/>
      <c r="Q16" s="38" t="s">
        <v>41</v>
      </c>
      <c r="R16" s="43">
        <v>2.6019999999999999</v>
      </c>
    </row>
    <row r="17" spans="8:23" x14ac:dyDescent="0.25">
      <c r="H17" s="42">
        <f>_xlfn.STDEV.S(H1:H16)</f>
        <v>240.73971270160436</v>
      </c>
      <c r="I17" s="42">
        <f>_xlfn.STDEV.S(I1:I16)</f>
        <v>193.25556394714962</v>
      </c>
      <c r="J17" s="42">
        <f t="shared" ref="J17:N17" si="1">_xlfn.STDEV.S(J1:J16)</f>
        <v>186.64023979175903</v>
      </c>
      <c r="K17" s="42">
        <f t="shared" si="1"/>
        <v>170.53874071477486</v>
      </c>
      <c r="L17" s="42">
        <f t="shared" si="1"/>
        <v>191.00048424423241</v>
      </c>
      <c r="M17" s="42">
        <f t="shared" si="1"/>
        <v>141.15407841574438</v>
      </c>
      <c r="N17" s="42">
        <f t="shared" si="1"/>
        <v>141.0126780865973</v>
      </c>
      <c r="Q17" s="19"/>
      <c r="R17" s="19"/>
    </row>
    <row r="18" spans="8:23" x14ac:dyDescent="0.25">
      <c r="Q18" t="s">
        <v>40</v>
      </c>
    </row>
    <row r="19" spans="8:23" x14ac:dyDescent="0.25">
      <c r="Q19" t="s">
        <v>42</v>
      </c>
      <c r="R19" s="27">
        <v>3.7410000000000001</v>
      </c>
      <c r="U19" s="30"/>
    </row>
    <row r="20" spans="8:23" x14ac:dyDescent="0.25">
      <c r="U20" s="30"/>
    </row>
    <row r="21" spans="8:23" x14ac:dyDescent="0.25">
      <c r="U21" s="30"/>
    </row>
    <row r="22" spans="8:23" x14ac:dyDescent="0.25">
      <c r="U22" s="30"/>
      <c r="W22" s="31"/>
    </row>
    <row r="23" spans="8:23" x14ac:dyDescent="0.25">
      <c r="U23" s="30"/>
    </row>
    <row r="24" spans="8:23" x14ac:dyDescent="0.25">
      <c r="U24" s="30"/>
      <c r="V24" s="31"/>
      <c r="W24" s="31"/>
    </row>
  </sheetData>
  <sortState xmlns:xlrd2="http://schemas.microsoft.com/office/spreadsheetml/2017/richdata2" ref="B1:C10">
    <sortCondition ref="C1:C10"/>
  </sortState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2BFB6-00A8-4318-B1E6-DF92DA0E8863}">
  <dimension ref="A1:AR30"/>
  <sheetViews>
    <sheetView topLeftCell="P15" workbookViewId="0">
      <selection activeCell="H15" sqref="H15"/>
    </sheetView>
  </sheetViews>
  <sheetFormatPr defaultRowHeight="15" x14ac:dyDescent="0.25"/>
  <cols>
    <col min="1" max="1" width="45" customWidth="1"/>
    <col min="4" max="4" width="4.140625" customWidth="1"/>
    <col min="6" max="6" width="31.42578125" bestFit="1" customWidth="1"/>
    <col min="7" max="7" width="12" bestFit="1" customWidth="1"/>
    <col min="8" max="8" width="9.28515625" bestFit="1" customWidth="1"/>
    <col min="9" max="9" width="11.42578125" bestFit="1" customWidth="1"/>
    <col min="10" max="10" width="34.42578125" bestFit="1" customWidth="1"/>
    <col min="11" max="11" width="12" bestFit="1" customWidth="1"/>
    <col min="12" max="12" width="12.85546875" bestFit="1" customWidth="1"/>
    <col min="13" max="20" width="6.28515625" customWidth="1"/>
    <col min="21" max="21" width="8.5703125" bestFit="1" customWidth="1"/>
    <col min="22" max="22" width="10.140625" customWidth="1"/>
    <col min="23" max="23" width="9.28515625" bestFit="1" customWidth="1"/>
    <col min="24" max="28" width="11.28515625" customWidth="1"/>
    <col min="34" max="34" width="30.85546875" customWidth="1"/>
    <col min="38" max="38" width="12" bestFit="1" customWidth="1"/>
    <col min="39" max="39" width="12.42578125" customWidth="1"/>
    <col min="41" max="41" width="12" customWidth="1"/>
  </cols>
  <sheetData>
    <row r="1" spans="1:44" ht="21" x14ac:dyDescent="0.35">
      <c r="A1" s="3" t="s">
        <v>7</v>
      </c>
      <c r="J1" s="4" t="s">
        <v>8</v>
      </c>
      <c r="V1" s="4" t="s">
        <v>9</v>
      </c>
    </row>
    <row r="2" spans="1:44" ht="18.75" x14ac:dyDescent="0.3">
      <c r="A2" s="5" t="s">
        <v>4</v>
      </c>
      <c r="B2" s="6" t="s">
        <v>10</v>
      </c>
      <c r="C2" s="7">
        <v>2.6019999999999999</v>
      </c>
      <c r="E2" s="5" t="s">
        <v>11</v>
      </c>
      <c r="F2" s="8" t="s">
        <v>12</v>
      </c>
      <c r="G2" s="8" t="s">
        <v>13</v>
      </c>
      <c r="H2" s="8" t="s">
        <v>14</v>
      </c>
      <c r="I2" s="5" t="s">
        <v>15</v>
      </c>
      <c r="J2" s="9" t="s">
        <v>16</v>
      </c>
      <c r="K2" s="10">
        <v>113</v>
      </c>
      <c r="L2" s="10">
        <v>114</v>
      </c>
      <c r="M2" s="10">
        <v>97</v>
      </c>
      <c r="N2" s="10">
        <v>96</v>
      </c>
      <c r="O2" s="10">
        <v>133</v>
      </c>
      <c r="P2" s="10">
        <v>116</v>
      </c>
      <c r="Q2" s="10">
        <v>79</v>
      </c>
      <c r="R2" s="10"/>
      <c r="S2" s="10"/>
      <c r="T2" s="11"/>
      <c r="U2" s="5" t="s">
        <v>17</v>
      </c>
      <c r="W2" s="10">
        <v>113</v>
      </c>
      <c r="X2" s="10">
        <v>114</v>
      </c>
      <c r="Y2" s="10">
        <v>97</v>
      </c>
      <c r="Z2" s="10">
        <v>96</v>
      </c>
      <c r="AA2" s="10">
        <v>133</v>
      </c>
      <c r="AB2" s="10">
        <v>116</v>
      </c>
      <c r="AC2" s="10">
        <v>79</v>
      </c>
      <c r="AD2" s="10"/>
      <c r="AE2" s="10"/>
      <c r="AF2" s="12"/>
      <c r="AG2" s="5"/>
      <c r="AH2" s="44"/>
      <c r="AI2" s="5"/>
      <c r="AJ2" s="31"/>
      <c r="AK2" s="31"/>
      <c r="AL2" s="45"/>
      <c r="AM2" s="46"/>
      <c r="AN2" s="47"/>
      <c r="AO2" s="48"/>
      <c r="AP2" s="5"/>
      <c r="AQ2" s="41"/>
      <c r="AR2" s="41"/>
    </row>
    <row r="3" spans="1:44" x14ac:dyDescent="0.25">
      <c r="B3" s="6" t="s">
        <v>18</v>
      </c>
      <c r="C3" s="7">
        <v>3.7410000000000001</v>
      </c>
      <c r="F3" s="10">
        <v>113</v>
      </c>
      <c r="G3">
        <v>662.59256833844745</v>
      </c>
      <c r="H3">
        <v>240.73971270160436</v>
      </c>
      <c r="J3" s="13">
        <v>1</v>
      </c>
      <c r="K3" s="14">
        <v>0</v>
      </c>
      <c r="L3" s="15">
        <f>$C$2*((H3^2+H4^2)/10)^0.5</f>
        <v>254.01614009700003</v>
      </c>
      <c r="M3" s="15">
        <f>$C$2*(($H$3^2+H5^2)/10)^0.5</f>
        <v>250.64458154459865</v>
      </c>
      <c r="N3" s="15">
        <f>$C$2*((H3^2+H6^2)/10)^0.5</f>
        <v>242.75289429098885</v>
      </c>
      <c r="O3" s="15">
        <f>$C$2*((H3^2+H7^2)/10)^0.5</f>
        <v>252.85870551731497</v>
      </c>
      <c r="P3" s="15">
        <f>$C$2*((H3^2+H8^2)/10)^0.5</f>
        <v>229.62570115519847</v>
      </c>
      <c r="Q3" s="15">
        <f>$C$2*((H3^2+H9^2)/10)^0.5</f>
        <v>229.56687425107563</v>
      </c>
      <c r="R3" s="15"/>
      <c r="S3" s="15"/>
      <c r="T3" s="15"/>
      <c r="U3" s="16"/>
      <c r="V3" s="17">
        <v>1</v>
      </c>
      <c r="W3" s="18" t="s">
        <v>19</v>
      </c>
      <c r="X3" s="19">
        <f>G4+L3</f>
        <v>955.97918910026851</v>
      </c>
      <c r="Y3" s="19">
        <f>$G$5+M3</f>
        <v>1125.5932841554459</v>
      </c>
      <c r="Z3" s="19">
        <f>$G$6+N3</f>
        <v>1099.5252210351125</v>
      </c>
      <c r="AA3" s="19">
        <f>$G$7+O3</f>
        <v>1255.5622784138627</v>
      </c>
      <c r="AB3" s="19">
        <f>$G$8+P3</f>
        <v>1125.7391181273922</v>
      </c>
      <c r="AC3" s="19">
        <f>$G$9+Q3</f>
        <v>1300.1221715603442</v>
      </c>
      <c r="AD3" s="19"/>
      <c r="AE3" s="19"/>
      <c r="AF3" s="19"/>
      <c r="AG3" s="19"/>
      <c r="AI3" s="49"/>
      <c r="AJ3" s="50"/>
      <c r="AK3" s="50"/>
      <c r="AL3" s="50"/>
      <c r="AM3" s="51"/>
      <c r="AN3" s="52"/>
      <c r="AO3" s="20"/>
      <c r="AQ3" s="53"/>
      <c r="AR3" s="54"/>
    </row>
    <row r="4" spans="1:44" x14ac:dyDescent="0.25">
      <c r="B4" s="6" t="s">
        <v>20</v>
      </c>
      <c r="C4" s="6">
        <v>200</v>
      </c>
      <c r="F4" s="10">
        <v>114</v>
      </c>
      <c r="G4">
        <v>701.96304900326845</v>
      </c>
      <c r="H4">
        <v>193.25556394714962</v>
      </c>
      <c r="J4" s="13">
        <v>2</v>
      </c>
      <c r="K4" s="20">
        <f t="shared" ref="K4:K9" si="0">$C$2*(((H4^2+$H$3^2)/10)^0.5)</f>
        <v>254.01614009700003</v>
      </c>
      <c r="L4" s="14">
        <v>0</v>
      </c>
      <c r="M4" s="15">
        <f>$C$2*((H4^2+H5^2)/10)^0.5</f>
        <v>221.06634280324332</v>
      </c>
      <c r="N4" s="15">
        <f>$C$2*((H4^2+H6^2)/10)^0.5</f>
        <v>212.07684774483545</v>
      </c>
      <c r="O4" s="15">
        <f>$C$2*((H4^2+H7^2)/10)^0.5</f>
        <v>223.57358211252591</v>
      </c>
      <c r="P4" s="15">
        <f>$C$2*((H4^2+H8^2)/10)^0.5</f>
        <v>196.91517029866094</v>
      </c>
      <c r="Q4" s="15">
        <f>$C$2*((H4^2+H9^2)/10)^0.5</f>
        <v>196.84656821022637</v>
      </c>
      <c r="R4" s="15"/>
      <c r="S4" s="15"/>
      <c r="T4" s="15"/>
      <c r="U4" s="16"/>
      <c r="V4" s="17">
        <v>2</v>
      </c>
      <c r="W4" s="19">
        <f>$G$3+K4</f>
        <v>916.60870843544751</v>
      </c>
      <c r="X4" s="18"/>
      <c r="Y4" s="19">
        <f t="shared" ref="Y4:Y9" si="1">$G$5+M4</f>
        <v>1096.0150454140905</v>
      </c>
      <c r="Z4" s="19">
        <f t="shared" ref="Z4:Z9" si="2">$G$6+N4</f>
        <v>1068.8491744889591</v>
      </c>
      <c r="AA4" s="19">
        <f t="shared" ref="AA4:AA9" si="3">$G$7+O4</f>
        <v>1226.2771550090738</v>
      </c>
      <c r="AB4" s="19">
        <f t="shared" ref="AB4:AB9" si="4">$G$8+P4</f>
        <v>1093.0285872708548</v>
      </c>
      <c r="AC4" s="19">
        <f t="shared" ref="AC4:AC8" si="5">$G$9+Q4</f>
        <v>1267.401865519495</v>
      </c>
      <c r="AD4" s="19"/>
      <c r="AE4" s="19"/>
      <c r="AF4" s="19"/>
      <c r="AH4" s="19"/>
      <c r="AI4" s="49"/>
      <c r="AJ4" s="50"/>
      <c r="AK4" s="50"/>
      <c r="AL4" s="50"/>
      <c r="AM4" s="51"/>
      <c r="AN4" s="52"/>
      <c r="AO4" s="20"/>
      <c r="AQ4" s="55"/>
      <c r="AR4" s="56"/>
    </row>
    <row r="5" spans="1:44" x14ac:dyDescent="0.25">
      <c r="A5" s="21" t="s">
        <v>21</v>
      </c>
      <c r="F5" s="10">
        <v>97</v>
      </c>
      <c r="G5">
        <v>874.94870261084725</v>
      </c>
      <c r="H5">
        <v>186.64023979175903</v>
      </c>
      <c r="J5" s="13">
        <v>3</v>
      </c>
      <c r="K5" s="20">
        <f t="shared" si="0"/>
        <v>250.64458154459865</v>
      </c>
      <c r="L5" s="20">
        <f t="shared" ref="L5:L9" si="6">$C$2*(((H5^2+$H$4^2)/10)^0.5)</f>
        <v>221.06634280324332</v>
      </c>
      <c r="M5" s="14">
        <v>0</v>
      </c>
      <c r="N5" s="15">
        <f>$C$2*((H5^2+H6^2)/10)^0.5</f>
        <v>208.02667179300434</v>
      </c>
      <c r="O5" s="15">
        <f>$C$2*((H5^2+H7^2)/10)^0.5</f>
        <v>219.73541691433036</v>
      </c>
      <c r="P5" s="15">
        <f>$C$2*((H5^2+H8^2)/10)^0.5</f>
        <v>192.54633499923821</v>
      </c>
      <c r="Q5" s="15">
        <f>$C$2*((H5^2+H9^2)/10)^0.5</f>
        <v>192.4761757829564</v>
      </c>
      <c r="R5" s="15"/>
      <c r="S5" s="15"/>
      <c r="T5" s="15"/>
      <c r="U5" s="16"/>
      <c r="V5" s="17">
        <v>3</v>
      </c>
      <c r="W5" s="19">
        <f t="shared" ref="W5:W9" si="7">$G$3+K5</f>
        <v>913.23714988304607</v>
      </c>
      <c r="X5" s="19">
        <f>$G$4+L5</f>
        <v>923.02939180651174</v>
      </c>
      <c r="Y5" s="18"/>
      <c r="Z5" s="19">
        <f t="shared" si="2"/>
        <v>1064.798998537128</v>
      </c>
      <c r="AA5" s="19">
        <f t="shared" si="3"/>
        <v>1222.4389898108782</v>
      </c>
      <c r="AB5" s="19">
        <f t="shared" si="4"/>
        <v>1088.6597519714321</v>
      </c>
      <c r="AC5" s="19">
        <f t="shared" si="5"/>
        <v>1263.031473092225</v>
      </c>
      <c r="AD5" s="19"/>
      <c r="AE5" s="19"/>
      <c r="AF5" s="19"/>
      <c r="AI5" s="49"/>
      <c r="AJ5" s="50"/>
      <c r="AK5" s="50"/>
      <c r="AL5" s="50"/>
      <c r="AM5" s="51"/>
      <c r="AN5" s="52"/>
      <c r="AO5" s="20"/>
      <c r="AQ5" s="55"/>
      <c r="AR5" s="56"/>
    </row>
    <row r="6" spans="1:44" ht="45" x14ac:dyDescent="0.25">
      <c r="A6" s="22" t="s">
        <v>22</v>
      </c>
      <c r="F6" s="10">
        <v>96</v>
      </c>
      <c r="G6">
        <v>856.77232674412357</v>
      </c>
      <c r="H6">
        <v>170.53874071477486</v>
      </c>
      <c r="J6" s="13">
        <v>4</v>
      </c>
      <c r="K6" s="20">
        <f t="shared" si="0"/>
        <v>242.75289429098885</v>
      </c>
      <c r="L6" s="20">
        <f t="shared" si="6"/>
        <v>212.07684774483545</v>
      </c>
      <c r="M6" s="20">
        <f t="shared" ref="M6:M9" si="8">$C$2*(((H6^2+$H$5^2)/10)^0.5)</f>
        <v>208.02667179300434</v>
      </c>
      <c r="N6" s="14">
        <v>0</v>
      </c>
      <c r="O6" s="15">
        <f>$C$2*((H6^2+H7^2)/10)^0.5</f>
        <v>210.68914275657306</v>
      </c>
      <c r="P6" s="15">
        <f>$C$2*((H6^2+H8^2)/10)^0.5</f>
        <v>182.15474891043576</v>
      </c>
      <c r="Q6" s="15">
        <f>$C$2*((H6^2+H9^2)/10)^0.5</f>
        <v>182.08058565650694</v>
      </c>
      <c r="R6" s="15"/>
      <c r="S6" s="15"/>
      <c r="T6" s="15"/>
      <c r="U6" s="16"/>
      <c r="V6" s="17">
        <v>4</v>
      </c>
      <c r="W6" s="19">
        <f t="shared" si="7"/>
        <v>905.34546262943627</v>
      </c>
      <c r="X6" s="19">
        <f t="shared" ref="X6:X9" si="9">$G$4+L6</f>
        <v>914.03989674810396</v>
      </c>
      <c r="Y6" s="19">
        <f t="shared" si="1"/>
        <v>1082.9753744038517</v>
      </c>
      <c r="Z6" s="18"/>
      <c r="AA6" s="19">
        <f t="shared" si="3"/>
        <v>1213.3927156531208</v>
      </c>
      <c r="AB6" s="19">
        <f t="shared" si="4"/>
        <v>1078.2681658826295</v>
      </c>
      <c r="AC6" s="19">
        <f t="shared" si="5"/>
        <v>1252.6358829657754</v>
      </c>
      <c r="AD6" s="19"/>
      <c r="AE6" s="19"/>
      <c r="AF6" s="19"/>
      <c r="AI6" s="49"/>
      <c r="AJ6" s="50"/>
      <c r="AK6" s="50"/>
      <c r="AL6" s="50"/>
      <c r="AM6" s="51"/>
      <c r="AN6" s="52"/>
      <c r="AO6" s="20"/>
      <c r="AQ6" s="55"/>
      <c r="AR6" s="56"/>
    </row>
    <row r="7" spans="1:44" x14ac:dyDescent="0.25">
      <c r="A7" s="21" t="s">
        <v>23</v>
      </c>
      <c r="F7" s="10">
        <v>133</v>
      </c>
      <c r="G7">
        <v>1002.7035728965478</v>
      </c>
      <c r="H7">
        <v>191.00048424423241</v>
      </c>
      <c r="J7" s="13">
        <v>5</v>
      </c>
      <c r="K7" s="23">
        <f t="shared" si="0"/>
        <v>252.85870551731497</v>
      </c>
      <c r="L7" s="20">
        <f t="shared" si="6"/>
        <v>223.57358211252591</v>
      </c>
      <c r="M7" s="20">
        <f t="shared" si="8"/>
        <v>219.73541691433036</v>
      </c>
      <c r="N7" s="20">
        <f>$C$2*(((H7^2+$H$6^2)/10)^0.5)</f>
        <v>210.68914275657306</v>
      </c>
      <c r="O7" s="14">
        <v>0</v>
      </c>
      <c r="P7" s="15">
        <f>$C$2*((H7^2+H8^2)/10)^0.5</f>
        <v>195.41982964853932</v>
      </c>
      <c r="Q7" s="15">
        <f>$C$2*((H7^2+H9^2)/10)^0.5</f>
        <v>195.35070243604653</v>
      </c>
      <c r="R7" s="15"/>
      <c r="S7" s="15"/>
      <c r="T7" s="15"/>
      <c r="U7" s="16"/>
      <c r="V7" s="17">
        <v>5</v>
      </c>
      <c r="W7" s="19">
        <f t="shared" si="7"/>
        <v>915.45127385576245</v>
      </c>
      <c r="X7" s="19">
        <f t="shared" si="9"/>
        <v>925.53663111579431</v>
      </c>
      <c r="Y7" s="19">
        <f t="shared" si="1"/>
        <v>1094.6841195251777</v>
      </c>
      <c r="Z7" s="19">
        <f t="shared" si="2"/>
        <v>1067.4614695006967</v>
      </c>
      <c r="AA7" s="18"/>
      <c r="AB7" s="19">
        <f t="shared" si="4"/>
        <v>1091.5332466207331</v>
      </c>
      <c r="AC7" s="19">
        <f t="shared" si="5"/>
        <v>1265.9059997453151</v>
      </c>
      <c r="AD7" s="19"/>
      <c r="AE7" s="19"/>
      <c r="AF7" s="19"/>
      <c r="AH7" s="19"/>
      <c r="AI7" s="49"/>
      <c r="AJ7" s="50"/>
      <c r="AK7" s="50"/>
      <c r="AL7" s="50"/>
      <c r="AM7" s="51"/>
      <c r="AN7" s="52"/>
      <c r="AO7" s="20"/>
      <c r="AQ7" s="55"/>
      <c r="AR7" s="57"/>
    </row>
    <row r="8" spans="1:44" x14ac:dyDescent="0.25">
      <c r="A8" s="21" t="s">
        <v>24</v>
      </c>
      <c r="F8" s="10">
        <v>116</v>
      </c>
      <c r="G8">
        <v>896.11341697219382</v>
      </c>
      <c r="H8" s="19">
        <v>141.15407841574438</v>
      </c>
      <c r="J8" s="13">
        <v>6</v>
      </c>
      <c r="K8" s="23">
        <f t="shared" si="0"/>
        <v>229.62570115519847</v>
      </c>
      <c r="L8" s="20">
        <f t="shared" si="6"/>
        <v>196.91517029866094</v>
      </c>
      <c r="M8" s="20">
        <f t="shared" si="8"/>
        <v>192.54633499923821</v>
      </c>
      <c r="N8" s="20">
        <f>$C$2*(((H8^2+$H$6^2)/10)^0.5)</f>
        <v>182.15474891043576</v>
      </c>
      <c r="O8" s="20">
        <f>$C$2*(((H8^2+$H$7^2)/10)^0.5)</f>
        <v>195.41982964853932</v>
      </c>
      <c r="P8" s="14">
        <v>0</v>
      </c>
      <c r="Q8" s="15">
        <f>$C$2*((H8^2+H9^2)/10)^0.5</f>
        <v>164.17166204123376</v>
      </c>
      <c r="R8" s="15"/>
      <c r="S8" s="15"/>
      <c r="T8" s="15"/>
      <c r="U8" s="16"/>
      <c r="V8" s="17">
        <v>6</v>
      </c>
      <c r="W8" s="19">
        <f t="shared" si="7"/>
        <v>892.21826949364595</v>
      </c>
      <c r="X8" s="19">
        <f t="shared" si="9"/>
        <v>898.87821930192945</v>
      </c>
      <c r="Y8" s="19">
        <f t="shared" si="1"/>
        <v>1067.4950376100855</v>
      </c>
      <c r="Z8" s="19">
        <f t="shared" si="2"/>
        <v>1038.9270756545593</v>
      </c>
      <c r="AA8" s="19">
        <f t="shared" si="3"/>
        <v>1198.1234025450872</v>
      </c>
      <c r="AB8" s="18"/>
      <c r="AC8" s="19">
        <f t="shared" si="5"/>
        <v>1234.7269593505023</v>
      </c>
      <c r="AD8" s="19"/>
      <c r="AE8" s="19"/>
      <c r="AF8" s="19"/>
      <c r="AI8" s="55"/>
      <c r="AM8" s="28"/>
      <c r="AN8" s="25"/>
      <c r="AO8" s="19"/>
    </row>
    <row r="9" spans="1:44" x14ac:dyDescent="0.25">
      <c r="A9" s="21" t="s">
        <v>25</v>
      </c>
      <c r="F9" s="10">
        <v>79</v>
      </c>
      <c r="G9" s="19">
        <v>1070.5552973092686</v>
      </c>
      <c r="H9" s="19">
        <v>141.0126780865973</v>
      </c>
      <c r="J9" s="13">
        <v>7</v>
      </c>
      <c r="K9" s="20">
        <f t="shared" si="0"/>
        <v>229.56687425107563</v>
      </c>
      <c r="L9" s="20">
        <f t="shared" si="6"/>
        <v>196.84656821022637</v>
      </c>
      <c r="M9" s="20">
        <f t="shared" si="8"/>
        <v>192.4761757829564</v>
      </c>
      <c r="N9" s="20">
        <f>$C$2*(((H9^2+$H$6^2)/10)^0.5)</f>
        <v>182.08058565650694</v>
      </c>
      <c r="O9" s="20">
        <f>$C$2*(((H9^2+$H$7^2)/10)^0.5)</f>
        <v>195.35070243604653</v>
      </c>
      <c r="P9" s="20">
        <f>$C$2*(((H9^2+$H$8^2)/10)^0.5)</f>
        <v>164.17166204123376</v>
      </c>
      <c r="Q9" s="14">
        <v>0</v>
      </c>
      <c r="R9" s="15"/>
      <c r="S9" s="15"/>
      <c r="T9" s="15"/>
      <c r="U9" s="16"/>
      <c r="V9" s="17">
        <v>7</v>
      </c>
      <c r="W9" s="19">
        <f t="shared" si="7"/>
        <v>892.15944258952311</v>
      </c>
      <c r="X9" s="19">
        <f t="shared" si="9"/>
        <v>898.80961721349479</v>
      </c>
      <c r="Y9" s="19">
        <f t="shared" si="1"/>
        <v>1067.4248783938037</v>
      </c>
      <c r="Z9" s="19">
        <f t="shared" si="2"/>
        <v>1038.8529124006304</v>
      </c>
      <c r="AA9" s="19">
        <f t="shared" si="3"/>
        <v>1198.0542753325944</v>
      </c>
      <c r="AB9" s="19">
        <f t="shared" si="4"/>
        <v>1060.2850790134275</v>
      </c>
      <c r="AC9" s="18"/>
      <c r="AD9" s="19"/>
      <c r="AE9" s="19"/>
      <c r="AF9" s="19"/>
      <c r="AI9" s="55"/>
      <c r="AM9" s="28"/>
      <c r="AN9" s="25"/>
      <c r="AO9" s="19"/>
    </row>
    <row r="10" spans="1:44" x14ac:dyDescent="0.25">
      <c r="A10" s="21" t="s">
        <v>26</v>
      </c>
      <c r="F10" s="10"/>
      <c r="G10" s="19"/>
      <c r="H10" s="19"/>
      <c r="J10" s="13">
        <v>8</v>
      </c>
      <c r="K10" s="20"/>
      <c r="L10" s="20"/>
      <c r="M10" s="20"/>
      <c r="N10" s="20"/>
      <c r="O10" s="20"/>
      <c r="P10" s="20"/>
      <c r="Q10" s="15"/>
      <c r="R10" s="14"/>
      <c r="S10" s="15"/>
      <c r="T10" s="15"/>
      <c r="U10" s="16"/>
      <c r="V10" s="17"/>
      <c r="W10" s="19"/>
      <c r="X10" s="19"/>
      <c r="Y10" s="19"/>
      <c r="Z10" s="19"/>
      <c r="AA10" s="19"/>
      <c r="AB10" s="19"/>
      <c r="AC10" s="19"/>
      <c r="AD10" s="18"/>
      <c r="AE10" s="19"/>
      <c r="AF10" s="19"/>
      <c r="AH10" s="19"/>
      <c r="AI10" s="19"/>
      <c r="AK10" s="58"/>
    </row>
    <row r="11" spans="1:44" x14ac:dyDescent="0.25">
      <c r="A11" s="21" t="s">
        <v>27</v>
      </c>
      <c r="F11" s="10"/>
      <c r="G11" s="19"/>
      <c r="H11" s="19"/>
      <c r="J11" s="13">
        <v>9</v>
      </c>
      <c r="K11" s="20"/>
      <c r="L11" s="20"/>
      <c r="M11" s="20"/>
      <c r="N11" s="20"/>
      <c r="O11" s="20"/>
      <c r="P11" s="20"/>
      <c r="Q11" s="15"/>
      <c r="R11" s="15"/>
      <c r="S11" s="14"/>
      <c r="T11" s="15"/>
      <c r="U11" s="16"/>
      <c r="V11" s="17"/>
      <c r="W11" s="19"/>
      <c r="X11" s="19"/>
      <c r="Y11" s="19"/>
      <c r="Z11" s="19"/>
      <c r="AA11" s="19"/>
      <c r="AB11" s="19"/>
      <c r="AC11" s="19"/>
      <c r="AD11" s="19"/>
      <c r="AE11" s="18"/>
      <c r="AF11" s="19"/>
      <c r="AI11" s="19"/>
      <c r="AK11" s="58"/>
    </row>
    <row r="12" spans="1:44" x14ac:dyDescent="0.25">
      <c r="F12" s="10"/>
      <c r="G12" s="19"/>
      <c r="H12" s="19"/>
      <c r="J12" s="13"/>
      <c r="K12" s="20"/>
      <c r="L12" s="20"/>
      <c r="M12" s="20"/>
      <c r="N12" s="20"/>
      <c r="O12" s="20"/>
      <c r="P12" s="20"/>
      <c r="Q12" s="15"/>
      <c r="R12" s="15"/>
      <c r="S12" s="15"/>
      <c r="T12" s="24"/>
      <c r="U12" s="25"/>
      <c r="V12" s="17"/>
      <c r="W12" s="19"/>
      <c r="X12" s="19"/>
      <c r="Y12" s="19"/>
      <c r="Z12" s="19"/>
      <c r="AA12" s="19"/>
      <c r="AB12" s="19"/>
      <c r="AC12" s="19"/>
      <c r="AD12" s="19"/>
      <c r="AE12" s="19"/>
      <c r="AF12" s="18"/>
      <c r="AI12" s="19"/>
      <c r="AJ12" s="19"/>
      <c r="AK12" s="58"/>
    </row>
    <row r="13" spans="1:44" x14ac:dyDescent="0.25">
      <c r="S13" s="26"/>
      <c r="AC13" s="19"/>
    </row>
    <row r="14" spans="1:44" x14ac:dyDescent="0.25">
      <c r="J14" s="27" t="s">
        <v>28</v>
      </c>
    </row>
    <row r="15" spans="1:44" ht="18.75" x14ac:dyDescent="0.3">
      <c r="B15" s="19"/>
      <c r="C15" s="19"/>
      <c r="K15" s="19"/>
      <c r="L15" s="19"/>
      <c r="M15" s="19"/>
      <c r="N15" s="19"/>
      <c r="O15" s="19"/>
      <c r="P15" s="19"/>
      <c r="Q15" s="19"/>
      <c r="R15" s="19"/>
      <c r="S15" s="19"/>
      <c r="T15" s="28"/>
      <c r="U15" s="5" t="s">
        <v>29</v>
      </c>
      <c r="W15" s="10">
        <v>113</v>
      </c>
      <c r="X15" s="10">
        <v>114</v>
      </c>
      <c r="Y15" s="10">
        <v>97</v>
      </c>
      <c r="Z15" s="10">
        <v>96</v>
      </c>
      <c r="AA15" s="10">
        <v>133</v>
      </c>
      <c r="AB15" s="10">
        <v>116</v>
      </c>
      <c r="AC15" s="10">
        <v>79</v>
      </c>
      <c r="AD15" s="10"/>
      <c r="AE15" s="10"/>
      <c r="AF15" s="12"/>
    </row>
    <row r="16" spans="1:44" x14ac:dyDescent="0.25">
      <c r="B16" s="19"/>
      <c r="C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0">
        <v>113</v>
      </c>
      <c r="W16" s="20"/>
      <c r="X16" s="20">
        <f>$G$3-X3</f>
        <v>-293.38662076182106</v>
      </c>
      <c r="Y16" s="20">
        <f t="shared" ref="Y16:AC16" si="10">$G$3-Y3</f>
        <v>-463.00071581699842</v>
      </c>
      <c r="Z16" s="20">
        <f t="shared" si="10"/>
        <v>-436.93265269666506</v>
      </c>
      <c r="AA16" s="20">
        <f t="shared" si="10"/>
        <v>-592.96971007541526</v>
      </c>
      <c r="AB16" s="20">
        <f t="shared" si="10"/>
        <v>-463.14654978894475</v>
      </c>
      <c r="AC16" s="20">
        <f t="shared" si="10"/>
        <v>-637.52960322189676</v>
      </c>
      <c r="AD16" s="20"/>
      <c r="AE16" s="20"/>
      <c r="AF16" s="20"/>
    </row>
    <row r="17" spans="2:32" x14ac:dyDescent="0.25">
      <c r="B17" s="19"/>
      <c r="C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0">
        <v>114</v>
      </c>
      <c r="W17" s="29">
        <f>$G$4-W4</f>
        <v>-214.64565943217906</v>
      </c>
      <c r="X17" s="29"/>
      <c r="Y17" s="29">
        <f t="shared" ref="Y17:AC17" si="11">$G$4-Y4</f>
        <v>-394.05199641082208</v>
      </c>
      <c r="Z17" s="29">
        <f t="shared" si="11"/>
        <v>-366.88612548569063</v>
      </c>
      <c r="AA17" s="29">
        <f t="shared" si="11"/>
        <v>-524.31410600580534</v>
      </c>
      <c r="AB17" s="29">
        <f t="shared" si="11"/>
        <v>-391.06553826758636</v>
      </c>
      <c r="AC17" s="29">
        <f t="shared" si="11"/>
        <v>-565.43881651622655</v>
      </c>
      <c r="AD17" s="29"/>
      <c r="AE17" s="29"/>
      <c r="AF17" s="29"/>
    </row>
    <row r="18" spans="2:32" x14ac:dyDescent="0.25">
      <c r="B18" s="19"/>
      <c r="C18" s="19"/>
      <c r="E18" t="s">
        <v>30</v>
      </c>
      <c r="F18" t="s">
        <v>31</v>
      </c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0">
        <v>97</v>
      </c>
      <c r="W18" s="20">
        <f>$G$5-W5</f>
        <v>-38.288447272198823</v>
      </c>
      <c r="X18" s="20">
        <f>$G$5-X5</f>
        <v>-48.08068919566449</v>
      </c>
      <c r="Y18" s="20"/>
      <c r="Z18" s="20">
        <f t="shared" ref="Z18:AC18" si="12">$G$5-Z5</f>
        <v>-189.85029592628075</v>
      </c>
      <c r="AA18" s="20">
        <f t="shared" si="12"/>
        <v>-347.49028720003093</v>
      </c>
      <c r="AB18" s="20">
        <f t="shared" si="12"/>
        <v>-213.71104936058487</v>
      </c>
      <c r="AC18" s="20">
        <f t="shared" si="12"/>
        <v>-388.08277048137779</v>
      </c>
      <c r="AD18" s="20"/>
      <c r="AE18" s="20"/>
      <c r="AF18" s="20"/>
    </row>
    <row r="19" spans="2:32" x14ac:dyDescent="0.25">
      <c r="F19" s="60" t="s">
        <v>32</v>
      </c>
      <c r="G19" s="60" t="s">
        <v>43</v>
      </c>
      <c r="H19" s="60" t="s">
        <v>33</v>
      </c>
      <c r="I19" s="60" t="s">
        <v>34</v>
      </c>
      <c r="J19" s="60" t="s">
        <v>35</v>
      </c>
      <c r="K19" s="19" t="s">
        <v>44</v>
      </c>
      <c r="L19" s="19" t="s">
        <v>45</v>
      </c>
      <c r="M19" s="19"/>
      <c r="N19" s="19"/>
      <c r="O19" s="19"/>
      <c r="P19" s="19"/>
      <c r="Q19" s="19"/>
      <c r="R19" s="19"/>
      <c r="S19" s="19"/>
      <c r="T19" s="19"/>
      <c r="U19" s="19"/>
      <c r="V19" s="10">
        <v>96</v>
      </c>
      <c r="W19" s="20">
        <f>$G$6-W6</f>
        <v>-48.573135885312695</v>
      </c>
      <c r="X19" s="20">
        <f>$G$6-X6</f>
        <v>-57.267570003980381</v>
      </c>
      <c r="Y19" s="20">
        <f>$G$6-Y6</f>
        <v>-226.2030476597281</v>
      </c>
      <c r="Z19" s="20"/>
      <c r="AA19" s="20">
        <f t="shared" ref="AA19:AC19" si="13">$G$6-AA6</f>
        <v>-356.62038890899726</v>
      </c>
      <c r="AB19" s="20">
        <f t="shared" si="13"/>
        <v>-221.49583913850597</v>
      </c>
      <c r="AC19" s="20">
        <f t="shared" si="13"/>
        <v>-395.86355622165183</v>
      </c>
      <c r="AD19" s="20"/>
      <c r="AE19" s="20"/>
      <c r="AF19" s="20"/>
    </row>
    <row r="20" spans="2:32" x14ac:dyDescent="0.25">
      <c r="F20" s="30">
        <v>113</v>
      </c>
      <c r="G20" s="30">
        <f>($C$3*H3/$C$4)^2</f>
        <v>20.277336154027676</v>
      </c>
      <c r="H20" s="30">
        <v>15</v>
      </c>
      <c r="I20" s="20">
        <f>MAX(G20,H20)</f>
        <v>20.277336154027676</v>
      </c>
      <c r="J20" s="30">
        <f>_xlfn.CEILING.MATH(I20-H20)</f>
        <v>6</v>
      </c>
      <c r="K20" s="19">
        <v>857.30432027929851</v>
      </c>
      <c r="L20" s="19">
        <f>AVERAGE(K20,G3)</f>
        <v>759.94844430887292</v>
      </c>
      <c r="M20" s="19"/>
      <c r="N20" s="19"/>
      <c r="O20" s="19"/>
      <c r="P20" s="19"/>
      <c r="Q20" s="19"/>
      <c r="R20" s="19"/>
      <c r="S20" s="19"/>
      <c r="T20" s="19"/>
      <c r="U20" s="19"/>
      <c r="V20" s="10">
        <v>133</v>
      </c>
      <c r="W20" s="20">
        <f>$G$7-W7</f>
        <v>87.252299040785374</v>
      </c>
      <c r="X20" s="20">
        <f>$G$7-X7</f>
        <v>77.166941780753518</v>
      </c>
      <c r="Y20" s="20">
        <f>$G$7-Y7</f>
        <v>-91.980546628629895</v>
      </c>
      <c r="Z20" s="20">
        <f>$G$7-Z7</f>
        <v>-64.757896604148868</v>
      </c>
      <c r="AA20" s="20"/>
      <c r="AB20" s="20">
        <f>$G$7-AB7</f>
        <v>-88.829673724185227</v>
      </c>
      <c r="AC20" s="20">
        <f>$G$7-AC7</f>
        <v>-263.20242684876723</v>
      </c>
      <c r="AD20" s="20"/>
      <c r="AE20" s="20"/>
      <c r="AF20" s="20"/>
    </row>
    <row r="21" spans="2:32" s="61" customFormat="1" x14ac:dyDescent="0.25">
      <c r="F21" s="66">
        <v>114</v>
      </c>
      <c r="G21" s="62">
        <f t="shared" ref="G21:G23" si="14">($C$3*H4/$C$4)^2</f>
        <v>13.067106713780047</v>
      </c>
      <c r="H21" s="62">
        <v>15</v>
      </c>
      <c r="I21" s="62">
        <f t="shared" ref="I21:I23" si="15">MAX(G21,H21)</f>
        <v>15</v>
      </c>
      <c r="J21" s="62">
        <f t="shared" ref="J21:J23" si="16">_xlfn.CEILING.MATH(I21-H21)</f>
        <v>0</v>
      </c>
      <c r="K21" s="63"/>
      <c r="L21" s="63">
        <f t="shared" ref="L21:L23" si="17">AVERAGE(K21,G4)</f>
        <v>701.96304900326845</v>
      </c>
      <c r="M21" s="63" t="s">
        <v>46</v>
      </c>
      <c r="N21" s="63"/>
      <c r="O21" s="63"/>
      <c r="P21" s="63"/>
      <c r="Q21" s="63"/>
      <c r="R21" s="63"/>
      <c r="S21" s="63"/>
      <c r="T21" s="63"/>
      <c r="U21" s="63"/>
      <c r="V21" s="64">
        <v>116</v>
      </c>
      <c r="W21" s="65">
        <f>$G$8-W8</f>
        <v>3.8951474785478695</v>
      </c>
      <c r="X21" s="65">
        <f>$G$8-X8</f>
        <v>-2.7648023297356303</v>
      </c>
      <c r="Y21" s="65">
        <f>$G$8-Y8</f>
        <v>-171.38162063789173</v>
      </c>
      <c r="Z21" s="65">
        <f>$G$8-Z8</f>
        <v>-142.81365868236549</v>
      </c>
      <c r="AA21" s="65">
        <f>$G$8-AA8</f>
        <v>-302.00998557289336</v>
      </c>
      <c r="AB21" s="65"/>
      <c r="AC21" s="65">
        <f>$G$8-AC8</f>
        <v>-338.61354237830847</v>
      </c>
      <c r="AD21" s="65"/>
      <c r="AE21" s="65"/>
      <c r="AF21" s="65"/>
    </row>
    <row r="22" spans="2:32" x14ac:dyDescent="0.25">
      <c r="F22" s="30">
        <v>97</v>
      </c>
      <c r="G22" s="30">
        <f t="shared" si="14"/>
        <v>12.187818905967868</v>
      </c>
      <c r="H22" s="30">
        <v>15</v>
      </c>
      <c r="I22" s="30">
        <f t="shared" si="15"/>
        <v>15</v>
      </c>
      <c r="J22" s="30">
        <f t="shared" si="16"/>
        <v>0</v>
      </c>
      <c r="K22" s="19"/>
      <c r="L22" s="19">
        <f t="shared" si="17"/>
        <v>874.94870261084725</v>
      </c>
      <c r="M22" s="19"/>
      <c r="N22" s="19"/>
      <c r="O22" s="19"/>
      <c r="P22" s="19"/>
      <c r="Q22" s="19"/>
      <c r="R22" s="19"/>
      <c r="S22" s="19"/>
      <c r="T22" s="19"/>
      <c r="U22" s="19"/>
      <c r="V22" s="10">
        <v>79</v>
      </c>
      <c r="W22" s="20">
        <f t="shared" ref="W22:AB22" si="18">$G$9-W9</f>
        <v>178.39585471974544</v>
      </c>
      <c r="X22" s="20">
        <f t="shared" si="18"/>
        <v>171.74568009577376</v>
      </c>
      <c r="Y22" s="20">
        <f t="shared" si="18"/>
        <v>3.1304189154648157</v>
      </c>
      <c r="Z22" s="20">
        <f t="shared" si="18"/>
        <v>31.702384908638123</v>
      </c>
      <c r="AA22" s="20">
        <f t="shared" si="18"/>
        <v>-127.49897802332589</v>
      </c>
      <c r="AB22" s="20">
        <f t="shared" si="18"/>
        <v>10.270218295841005</v>
      </c>
      <c r="AC22" s="20"/>
      <c r="AD22" s="20"/>
      <c r="AE22" s="20"/>
      <c r="AF22" s="20"/>
    </row>
    <row r="23" spans="2:32" x14ac:dyDescent="0.25">
      <c r="F23" s="30">
        <v>96</v>
      </c>
      <c r="G23" s="30">
        <f t="shared" si="14"/>
        <v>10.175635190853571</v>
      </c>
      <c r="H23" s="30">
        <v>15</v>
      </c>
      <c r="I23" s="30">
        <f t="shared" si="15"/>
        <v>15</v>
      </c>
      <c r="J23" s="30">
        <f t="shared" si="16"/>
        <v>0</v>
      </c>
      <c r="K23" s="19"/>
      <c r="L23" s="19">
        <f t="shared" si="17"/>
        <v>856.77232674412357</v>
      </c>
      <c r="M23" s="19"/>
      <c r="N23" s="19"/>
      <c r="O23" s="19"/>
      <c r="P23" s="19"/>
      <c r="Q23" s="19"/>
      <c r="R23" s="19"/>
      <c r="S23" s="19"/>
      <c r="T23" s="19"/>
      <c r="U23" s="19"/>
      <c r="V23" s="17"/>
      <c r="W23" s="20"/>
      <c r="X23" s="20"/>
      <c r="Y23" s="20"/>
      <c r="Z23" s="20"/>
      <c r="AA23" s="20"/>
      <c r="AB23" s="20"/>
      <c r="AC23" s="20"/>
      <c r="AD23" s="20"/>
      <c r="AE23" s="20"/>
      <c r="AF23" s="20"/>
    </row>
    <row r="24" spans="2:32" x14ac:dyDescent="0.25">
      <c r="N24" s="59"/>
    </row>
    <row r="25" spans="2:32" x14ac:dyDescent="0.25">
      <c r="K25" s="59"/>
    </row>
    <row r="26" spans="2:32" x14ac:dyDescent="0.25">
      <c r="K26" s="59"/>
    </row>
    <row r="27" spans="2:32" x14ac:dyDescent="0.25">
      <c r="K27" s="59"/>
    </row>
    <row r="28" spans="2:32" x14ac:dyDescent="0.25">
      <c r="K28" s="59"/>
    </row>
    <row r="29" spans="2:32" x14ac:dyDescent="0.25">
      <c r="K29" s="59"/>
    </row>
    <row r="30" spans="2:32" x14ac:dyDescent="0.25">
      <c r="K30" s="59"/>
    </row>
  </sheetData>
  <conditionalFormatting sqref="W16:AF23">
    <cfRule type="cellIs" dxfId="0" priority="1" operator="less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533F5-BC9E-40D3-BB72-F9A99B838D21}">
  <dimension ref="A1:J23"/>
  <sheetViews>
    <sheetView tabSelected="1" topLeftCell="A15" workbookViewId="0">
      <selection activeCell="K22" sqref="K22"/>
    </sheetView>
  </sheetViews>
  <sheetFormatPr defaultRowHeight="15" x14ac:dyDescent="0.25"/>
  <cols>
    <col min="6" max="8" width="12" bestFit="1" customWidth="1"/>
    <col min="9" max="9" width="13.42578125" bestFit="1" customWidth="1"/>
  </cols>
  <sheetData>
    <row r="1" spans="1:10" x14ac:dyDescent="0.25">
      <c r="B1" s="67">
        <v>0</v>
      </c>
      <c r="C1" s="67">
        <v>1</v>
      </c>
      <c r="D1" s="67">
        <v>2</v>
      </c>
      <c r="E1" s="67">
        <v>3</v>
      </c>
      <c r="F1" s="67">
        <v>4</v>
      </c>
    </row>
    <row r="2" spans="1:10" x14ac:dyDescent="0.25">
      <c r="A2" s="67" t="s">
        <v>47</v>
      </c>
      <c r="B2">
        <v>0</v>
      </c>
      <c r="C2">
        <v>78</v>
      </c>
      <c r="D2">
        <v>61</v>
      </c>
      <c r="E2">
        <v>62</v>
      </c>
      <c r="F2">
        <v>79</v>
      </c>
      <c r="I2" s="68" t="s">
        <v>49</v>
      </c>
      <c r="J2" t="s">
        <v>50</v>
      </c>
    </row>
    <row r="3" spans="1:10" x14ac:dyDescent="0.25">
      <c r="A3" s="67" t="s">
        <v>48</v>
      </c>
      <c r="B3">
        <v>100000</v>
      </c>
      <c r="C3">
        <v>1165.9172106153831</v>
      </c>
      <c r="D3">
        <v>1368.024127349549</v>
      </c>
      <c r="E3">
        <v>1159.583196749443</v>
      </c>
      <c r="F3">
        <v>909.11531813715737</v>
      </c>
    </row>
    <row r="7" spans="1:10" x14ac:dyDescent="0.25">
      <c r="A7" s="67" t="s">
        <v>47</v>
      </c>
      <c r="C7">
        <v>78</v>
      </c>
      <c r="D7">
        <v>61</v>
      </c>
      <c r="E7">
        <v>62</v>
      </c>
      <c r="F7">
        <v>79</v>
      </c>
      <c r="G7">
        <v>96</v>
      </c>
      <c r="H7">
        <v>97</v>
      </c>
      <c r="J7" t="s">
        <v>51</v>
      </c>
    </row>
    <row r="8" spans="1:10" x14ac:dyDescent="0.25">
      <c r="A8" s="67" t="s">
        <v>48</v>
      </c>
      <c r="B8">
        <v>100000</v>
      </c>
      <c r="C8">
        <v>1165.9172106153831</v>
      </c>
      <c r="D8">
        <v>1368.024127349549</v>
      </c>
      <c r="E8">
        <v>1159.583196749443</v>
      </c>
      <c r="F8">
        <v>909.11531813715737</v>
      </c>
      <c r="G8">
        <v>953</v>
      </c>
      <c r="H8">
        <v>840</v>
      </c>
      <c r="J8" t="s">
        <v>52</v>
      </c>
    </row>
    <row r="11" spans="1:10" x14ac:dyDescent="0.25">
      <c r="B11">
        <v>0</v>
      </c>
      <c r="C11">
        <v>1</v>
      </c>
      <c r="D11">
        <v>2</v>
      </c>
      <c r="E11">
        <v>3</v>
      </c>
      <c r="F11">
        <v>4</v>
      </c>
      <c r="G11">
        <v>5</v>
      </c>
      <c r="H11">
        <v>6</v>
      </c>
      <c r="I11">
        <v>7</v>
      </c>
      <c r="J11" t="s">
        <v>53</v>
      </c>
    </row>
    <row r="12" spans="1:10" x14ac:dyDescent="0.25">
      <c r="A12" t="s">
        <v>47</v>
      </c>
      <c r="B12">
        <v>0</v>
      </c>
      <c r="C12">
        <v>78</v>
      </c>
      <c r="D12">
        <v>61</v>
      </c>
      <c r="E12">
        <v>62</v>
      </c>
      <c r="F12">
        <v>79</v>
      </c>
      <c r="G12">
        <v>96</v>
      </c>
      <c r="H12">
        <v>97</v>
      </c>
      <c r="I12">
        <v>114</v>
      </c>
    </row>
    <row r="13" spans="1:10" x14ac:dyDescent="0.25">
      <c r="A13" t="s">
        <v>48</v>
      </c>
      <c r="B13">
        <v>100000</v>
      </c>
      <c r="C13">
        <v>1165.9172106153831</v>
      </c>
      <c r="D13">
        <v>1368.024127349549</v>
      </c>
      <c r="E13">
        <v>1159.583196749443</v>
      </c>
      <c r="F13">
        <v>909.11531813715737</v>
      </c>
      <c r="G13">
        <v>953.38315325780025</v>
      </c>
      <c r="H13">
        <v>840.72370674754802</v>
      </c>
      <c r="I13">
        <v>578.29816682529304</v>
      </c>
      <c r="J13" t="s">
        <v>54</v>
      </c>
    </row>
    <row r="19" spans="5:9" x14ac:dyDescent="0.25">
      <c r="E19" s="31"/>
      <c r="F19" s="30"/>
      <c r="G19" s="30" t="s">
        <v>57</v>
      </c>
      <c r="H19" s="30" t="s">
        <v>55</v>
      </c>
      <c r="I19" s="30" t="s">
        <v>56</v>
      </c>
    </row>
    <row r="20" spans="5:9" x14ac:dyDescent="0.25">
      <c r="E20" s="31"/>
      <c r="F20" s="30" t="s">
        <v>58</v>
      </c>
      <c r="G20" s="30">
        <v>57</v>
      </c>
      <c r="H20" s="30" t="s">
        <v>59</v>
      </c>
      <c r="I20" s="30">
        <v>909</v>
      </c>
    </row>
    <row r="21" spans="5:9" x14ac:dyDescent="0.25">
      <c r="E21" s="31"/>
      <c r="F21" s="30" t="s">
        <v>60</v>
      </c>
      <c r="G21" s="30">
        <v>77</v>
      </c>
      <c r="H21" s="30" t="s">
        <v>61</v>
      </c>
      <c r="I21" s="30">
        <v>840</v>
      </c>
    </row>
    <row r="22" spans="5:9" x14ac:dyDescent="0.25">
      <c r="E22" s="31"/>
      <c r="F22" s="30" t="s">
        <v>62</v>
      </c>
      <c r="G22" s="30">
        <v>82</v>
      </c>
      <c r="H22" s="70" t="s">
        <v>63</v>
      </c>
      <c r="I22" s="30">
        <v>580</v>
      </c>
    </row>
    <row r="23" spans="5:9" x14ac:dyDescent="0.25">
      <c r="E23" s="31" t="s">
        <v>64</v>
      </c>
      <c r="F23" s="31"/>
      <c r="G23" s="31"/>
      <c r="H23" s="70" t="s">
        <v>63</v>
      </c>
      <c r="I23" s="69">
        <v>702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STR</vt:lpstr>
      <vt:lpstr>NSGS</vt:lpstr>
      <vt:lpstr>STR_a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Mohd Shoaib</dc:creator>
  <cp:lastModifiedBy>Mohd Shoaib</cp:lastModifiedBy>
  <dcterms:created xsi:type="dcterms:W3CDTF">2021-02-15T20:48:01Z</dcterms:created>
  <dcterms:modified xsi:type="dcterms:W3CDTF">2021-09-15T09:21:48Z</dcterms:modified>
</cp:coreProperties>
</file>