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shobha 4;00 to 5pm\"/>
    </mc:Choice>
  </mc:AlternateContent>
  <xr:revisionPtr revIDLastSave="0" documentId="13_ncr:1_{024A080D-7B4A-42A2-BA7B-7A0FAD519FD6}" xr6:coauthVersionLast="47" xr6:coauthVersionMax="47" xr10:uidLastSave="{00000000-0000-0000-0000-000000000000}"/>
  <bookViews>
    <workbookView xWindow="-110" yWindow="-110" windowWidth="19420" windowHeight="10300" xr2:uid="{5420CA30-D77E-45ED-B887-FF1235676B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F10" i="1"/>
  <c r="S9" i="1"/>
  <c r="S8" i="1"/>
  <c r="S7" i="1"/>
  <c r="S6" i="1"/>
  <c r="S5" i="1"/>
  <c r="S4" i="1"/>
  <c r="O28" i="1"/>
  <c r="O27" i="1"/>
  <c r="O24" i="1"/>
  <c r="O23" i="1"/>
  <c r="O22" i="1"/>
  <c r="O21" i="1"/>
  <c r="O20" i="1"/>
</calcChain>
</file>

<file path=xl/sharedStrings.xml><?xml version="1.0" encoding="utf-8"?>
<sst xmlns="http://schemas.openxmlformats.org/spreadsheetml/2006/main" count="104" uniqueCount="64">
  <si>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</si>
  <si>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</si>
  <si>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</si>
  <si>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</si>
  <si>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</si>
  <si>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</si>
  <si>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</si>
  <si>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</si>
  <si>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</si>
  <si>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</si>
  <si>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</si>
  <si>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</si>
  <si>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</si>
  <si>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</si>
  <si>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</si>
  <si>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</si>
  <si>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</si>
  <si>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</si>
  <si>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</si>
  <si>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</si>
  <si>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</si>
  <si>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</si>
  <si>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</si>
  <si>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</si>
  <si>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</si>
  <si>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</si>
  <si>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</si>
  <si>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</si>
  <si>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</si>
  <si>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</si>
  <si>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</si>
  <si>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</si>
  <si>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</si>
  <si>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</si>
  <si>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</si>
  <si>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</si>
  <si>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</si>
  <si>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</si>
  <si>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</si>
  <si>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</si>
  <si>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</si>
  <si>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</si>
  <si>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</si>
  <si>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</si>
  <si>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</si>
  <si>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</si>
  <si>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</si>
  <si>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</si>
  <si>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</si>
  <si>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</si>
  <si>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</si>
  <si>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</si>
  <si>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</si>
  <si>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</si>
  <si>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</si>
  <si>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</si>
  <si>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</si>
  <si>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</si>
  <si>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</si>
  <si>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</si>
  <si>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</si>
  <si>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</si>
  <si>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Column1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</si>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</sst>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8" xfId="0" applyBorder="1"/>
    <xf numFmtId="0" fontId="0" fillId="0" borderId="9" xfId="0" applyBorder="1"/>
    <xf numFmtId="3" fontId="0" fillId="0" borderId="0" xfId="0" applyNumberFormat="1"/>
    <xf numFmtId="0" fontId="2" fillId="2" borderId="2" xfId="0" applyFont="1" applyFill="1" applyBorder="1"/>
    <xf numFmtId="1" fontId="0" fillId="3" borderId="13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23" xfId="0" applyFont="1" applyFill="1" applyBorder="1"/>
    <xf numFmtId="0" fontId="0" fillId="5" borderId="23" xfId="0" applyFill="1" applyBorder="1"/>
    <xf numFmtId="0" fontId="0" fillId="0" borderId="23" xfId="0" applyBorder="1"/>
    <xf numFmtId="0" fontId="2" fillId="4" borderId="24" xfId="0" applyFont="1" applyFill="1" applyBorder="1"/>
    <xf numFmtId="0" fontId="0" fillId="5" borderId="24" xfId="0" applyFill="1" applyBorder="1"/>
    <xf numFmtId="0" fontId="0" fillId="0" borderId="24" xfId="0" applyBorder="1"/>
    <xf numFmtId="0" fontId="2" fillId="4" borderId="25" xfId="0" applyFont="1" applyFill="1" applyBorder="1"/>
    <xf numFmtId="0" fontId="0" fillId="5" borderId="25" xfId="0" applyFill="1" applyBorder="1"/>
    <xf numFmtId="0" fontId="0" fillId="0" borderId="25" xfId="0" applyBorder="1"/>
    <xf numFmtId="0" fontId="4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120084057218501E-2"/>
          <c:y val="0.16371296773986282"/>
          <c:w val="0.93888888888888888"/>
          <c:h val="0.3659000437445319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Andaman &amp;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Dadra &amp; Nagar Haveli and Daman &amp; Diu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380581</c:v>
                </c:pt>
                <c:pt idx="1">
                  <c:v>49386799</c:v>
                </c:pt>
                <c:pt idx="2">
                  <c:v>1383727</c:v>
                </c:pt>
                <c:pt idx="3">
                  <c:v>31205576</c:v>
                </c:pt>
                <c:pt idx="4">
                  <c:v>104099452</c:v>
                </c:pt>
                <c:pt idx="5">
                  <c:v>25545198</c:v>
                </c:pt>
                <c:pt idx="6">
                  <c:v>585764</c:v>
                </c:pt>
                <c:pt idx="7">
                  <c:v>16787941</c:v>
                </c:pt>
                <c:pt idx="8">
                  <c:v>1458545</c:v>
                </c:pt>
                <c:pt idx="9">
                  <c:v>60439692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9-4198-B98A-41555D691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218448"/>
        <c:axId val="1861218928"/>
      </c:barChart>
      <c:catAx>
        <c:axId val="186121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8928"/>
        <c:auto val="1"/>
        <c:lblAlgn val="ctr"/>
        <c:lblOffset val="100"/>
        <c:noMultiLvlLbl val="0"/>
      </c:catAx>
      <c:valAx>
        <c:axId val="18612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844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737625</xdr:colOff>
      <xdr:row>28</xdr:row>
      <xdr:rowOff>38484</xdr:rowOff>
    </xdr:from>
    <xdr:to>
      <xdr:col>12</xdr:col>
      <xdr:colOff>372019</xdr:colOff>
      <xdr:row>45</xdr:row>
      <xdr:rowOff>51314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CCF61-7BD5-13F8-CA44-BAF670DE6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F35" totalsRowCount="1">
  <autoFilter ref="A1:F34" xr:uid="{3AFFC3C6-18A4-4344-90FF-CD4759D3805A}"/>
  <sortState xmlns:xlrd2="http://schemas.microsoft.com/office/spreadsheetml/2017/richdata2" ref="A2:E34">
    <sortCondition ref="A2:A34"/>
  </sortState>
  <tableColumns count="6">
    <tableColumn id="1" xr3:uid="{E25E3956-D0C9-45A3-895D-EAB4252DF3DF}" name="State/UT"/>
    <tableColumn id="2" xr3:uid="{4B38E1E1-D2D5-4529-B9F2-6F684D17A92B}" name="Population"/>
    <tableColumn id="3" xr3:uid="{5A9C2790-E40F-4FEE-906B-09582599F13C}" name="Male Population"/>
    <tableColumn id="4" xr3:uid="{82E5FD13-3138-4E2E-8DF0-818FD60F669F}" name="Female Population"/>
    <tableColumn id="5" xr3:uid="{D40EB250-9A3E-4D0B-B1BE-7764D318C900}" name="Gender Ratio"/>
    <tableColumn id="6" xr3:uid="{E2279891-B273-4BA8-9627-BE2EBA1E05F6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59"/>
  <sheetViews>
    <sheetView tabSelected="1" zoomScale="99" zoomScaleNormal="99" workbookViewId="0">
      <pane ySplit="1" topLeftCell="A17" activePane="bottomLeft" state="frozen"/>
      <selection pane="bottomLeft" activeCell="F27" sqref="F27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6" max="6" width="12.81640625" bestFit="1" customWidth="1"/>
    <col min="7" max="8" width="11.54296875" bestFit="1" customWidth="1"/>
    <col min="9" max="9" width="14.26953125" bestFit="1" customWidth="1"/>
    <col min="10" max="10" width="16.54296875" bestFit="1" customWidth="1"/>
    <col min="11" max="11" width="11.6328125" bestFit="1" customWidth="1"/>
    <col min="12" max="12" width="11.54296875" bestFit="1" customWidth="1"/>
    <col min="13" max="13" width="10.26953125" bestFit="1" customWidth="1"/>
    <col min="14" max="14" width="11.54296875" bestFit="1" customWidth="1"/>
    <col min="15" max="15" width="13" customWidth="1"/>
    <col min="16" max="16" width="11.54296875" bestFit="1" customWidth="1"/>
    <col min="17" max="17" width="14.26953125" bestFit="1" customWidth="1"/>
    <col min="18" max="18" width="8.90625" bestFit="1" customWidth="1"/>
    <col min="19" max="19" width="14.90625" customWidth="1"/>
    <col min="20" max="20" width="12.81640625" bestFit="1" customWidth="1"/>
    <col min="21" max="24" width="10.26953125" bestFit="1" customWidth="1"/>
    <col min="25" max="27" width="11.54296875" bestFit="1" customWidth="1"/>
    <col min="28" max="28" width="9" bestFit="1" customWidth="1"/>
    <col min="29" max="30" width="11.54296875" bestFit="1" customWidth="1"/>
    <col min="31" max="31" width="10.26953125" bestFit="1" customWidth="1"/>
    <col min="32" max="32" width="12.81640625" bestFit="1" customWidth="1"/>
    <col min="33" max="34" width="11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62</v>
      </c>
    </row>
    <row r="2" spans="1:19" ht="15" thickBot="1" x14ac:dyDescent="0.4">
      <c r="A2" t="s">
        <v>34</v>
      </c>
      <c r="B2">
        <v>380581</v>
      </c>
      <c r="C2">
        <v>202871</v>
      </c>
      <c r="D2">
        <v>177710</v>
      </c>
    </row>
    <row r="3" spans="1:19" ht="24" thickBot="1" x14ac:dyDescent="0.6">
      <c r="A3" t="s">
        <v>13</v>
      </c>
      <c r="B3">
        <v>49386799</v>
      </c>
      <c r="C3">
        <v>24831408</v>
      </c>
      <c r="D3">
        <v>24555391</v>
      </c>
      <c r="E3">
        <v>989</v>
      </c>
      <c r="G3" s="17" t="s">
        <v>40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4" t="s">
        <v>41</v>
      </c>
    </row>
    <row r="4" spans="1:19" x14ac:dyDescent="0.35">
      <c r="A4" t="s">
        <v>31</v>
      </c>
      <c r="B4">
        <v>1383727</v>
      </c>
      <c r="C4">
        <v>713912</v>
      </c>
      <c r="D4">
        <v>669815</v>
      </c>
      <c r="E4">
        <v>938</v>
      </c>
      <c r="G4" s="29" t="s">
        <v>37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5">
        <f>SUM(Table1[Population])</f>
        <v>1208264978</v>
      </c>
    </row>
    <row r="5" spans="1:19" x14ac:dyDescent="0.35">
      <c r="A5" t="s">
        <v>18</v>
      </c>
      <c r="B5">
        <v>31205576</v>
      </c>
      <c r="C5">
        <v>15939443</v>
      </c>
      <c r="D5">
        <v>15266133</v>
      </c>
      <c r="G5" s="20" t="s">
        <v>38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  <c r="S5" s="1">
        <f>COUNTA(Table1[State/UT])</f>
        <v>33</v>
      </c>
    </row>
    <row r="6" spans="1:19" x14ac:dyDescent="0.35">
      <c r="A6" t="s">
        <v>6</v>
      </c>
      <c r="B6">
        <v>104099452</v>
      </c>
      <c r="C6">
        <v>54278157</v>
      </c>
      <c r="D6">
        <v>49821295</v>
      </c>
      <c r="E6">
        <v>919</v>
      </c>
      <c r="G6" s="26" t="s">
        <v>39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  <c r="S6" s="6">
        <f>AVERAGE(B3:B34)</f>
        <v>37746387.40625</v>
      </c>
    </row>
    <row r="7" spans="1:19" x14ac:dyDescent="0.35">
      <c r="A7" t="s">
        <v>20</v>
      </c>
      <c r="B7">
        <v>25545198</v>
      </c>
      <c r="C7">
        <v>12827915</v>
      </c>
      <c r="D7">
        <v>12717283</v>
      </c>
      <c r="E7">
        <v>992</v>
      </c>
      <c r="G7" s="20" t="s">
        <v>43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1">
        <f ca="1">SUMIF(Table1[Gender Ratio],"&gt;950",B8:B34)</f>
        <v>306418705</v>
      </c>
    </row>
    <row r="8" spans="1:19" x14ac:dyDescent="0.35">
      <c r="A8" t="s">
        <v>35</v>
      </c>
      <c r="B8">
        <v>585764</v>
      </c>
      <c r="C8">
        <v>344669</v>
      </c>
      <c r="D8">
        <v>241095</v>
      </c>
      <c r="E8">
        <v>700</v>
      </c>
      <c r="G8" s="26" t="s">
        <v>45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8"/>
      <c r="S8" s="6">
        <f>COUNTIF(Table1[Population],"&gt;50000000")</f>
        <v>9</v>
      </c>
    </row>
    <row r="9" spans="1:19" x14ac:dyDescent="0.35">
      <c r="A9" t="s">
        <v>22</v>
      </c>
      <c r="B9">
        <v>16787941</v>
      </c>
      <c r="C9">
        <v>8987326</v>
      </c>
      <c r="D9">
        <v>7800615</v>
      </c>
      <c r="E9">
        <v>868</v>
      </c>
      <c r="G9" s="20" t="s">
        <v>44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  <c r="S9" s="1">
        <f ca="1">AVERAGEIF(Table1[Gender Ratio],"&lt;950",B8:B34)</f>
        <v>41921298.93333333</v>
      </c>
    </row>
    <row r="10" spans="1:19" x14ac:dyDescent="0.35">
      <c r="A10" t="s">
        <v>30</v>
      </c>
      <c r="B10">
        <v>1458545</v>
      </c>
      <c r="C10">
        <v>739140</v>
      </c>
      <c r="D10">
        <v>719405</v>
      </c>
      <c r="E10">
        <v>973</v>
      </c>
      <c r="F10">
        <f>SUM(S1)</f>
        <v>0</v>
      </c>
      <c r="G10" s="26" t="s">
        <v>46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6"/>
    </row>
    <row r="11" spans="1:19" x14ac:dyDescent="0.35">
      <c r="A11" t="s">
        <v>12</v>
      </c>
      <c r="B11">
        <v>60439692</v>
      </c>
      <c r="C11">
        <v>31491260</v>
      </c>
      <c r="D11">
        <v>28948432</v>
      </c>
      <c r="E11">
        <v>920</v>
      </c>
      <c r="G11" s="20" t="s">
        <v>48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  <c r="S11" s="1"/>
    </row>
    <row r="12" spans="1:19" x14ac:dyDescent="0.35">
      <c r="A12" t="s">
        <v>21</v>
      </c>
      <c r="B12">
        <v>25351462</v>
      </c>
      <c r="C12">
        <v>13494734</v>
      </c>
      <c r="D12">
        <v>11856728</v>
      </c>
      <c r="E12">
        <v>879</v>
      </c>
      <c r="G12" s="26" t="s">
        <v>47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8"/>
      <c r="S12" s="6"/>
    </row>
    <row r="13" spans="1:19" x14ac:dyDescent="0.35">
      <c r="A13" t="s">
        <v>25</v>
      </c>
      <c r="B13">
        <v>6864602</v>
      </c>
      <c r="C13">
        <v>3481873</v>
      </c>
      <c r="D13">
        <v>3382729</v>
      </c>
      <c r="E13">
        <v>972</v>
      </c>
      <c r="G13" s="20" t="s">
        <v>50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1"/>
    </row>
    <row r="14" spans="1:19" x14ac:dyDescent="0.35">
      <c r="A14" t="s">
        <v>23</v>
      </c>
      <c r="B14">
        <v>12541302</v>
      </c>
      <c r="C14">
        <v>6640662</v>
      </c>
      <c r="D14">
        <v>5900640</v>
      </c>
      <c r="E14">
        <v>889</v>
      </c>
      <c r="G14" s="26" t="s">
        <v>49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6"/>
    </row>
    <row r="15" spans="1:19" x14ac:dyDescent="0.35">
      <c r="A15" t="s">
        <v>17</v>
      </c>
      <c r="B15">
        <v>32988134</v>
      </c>
      <c r="C15">
        <v>16930315</v>
      </c>
      <c r="D15">
        <v>16057819</v>
      </c>
      <c r="E15">
        <v>948</v>
      </c>
      <c r="G15" s="20" t="s">
        <v>56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1"/>
    </row>
    <row r="16" spans="1:19" x14ac:dyDescent="0.35">
      <c r="A16" t="s">
        <v>11</v>
      </c>
      <c r="B16">
        <v>61095297</v>
      </c>
      <c r="C16">
        <v>30966657</v>
      </c>
      <c r="D16">
        <v>30128640</v>
      </c>
      <c r="E16">
        <v>973</v>
      </c>
      <c r="G16" s="26" t="s">
        <v>60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6"/>
    </row>
    <row r="17" spans="1:19" ht="15" thickBot="1" x14ac:dyDescent="0.4">
      <c r="A17" t="s">
        <v>16</v>
      </c>
      <c r="B17">
        <v>33406061</v>
      </c>
      <c r="C17">
        <v>16027412</v>
      </c>
      <c r="D17">
        <v>17378649</v>
      </c>
      <c r="E17">
        <v>1084</v>
      </c>
      <c r="G17" s="35" t="s">
        <v>61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  <c r="S17" s="2"/>
    </row>
    <row r="18" spans="1:19" ht="15" thickBot="1" x14ac:dyDescent="0.4">
      <c r="A18" t="s">
        <v>36</v>
      </c>
      <c r="B18">
        <v>64473</v>
      </c>
      <c r="C18">
        <v>33123</v>
      </c>
      <c r="D18">
        <v>31350</v>
      </c>
      <c r="E18">
        <v>947</v>
      </c>
    </row>
    <row r="19" spans="1:19" ht="21.5" thickBot="1" x14ac:dyDescent="0.55000000000000004">
      <c r="A19" t="s">
        <v>8</v>
      </c>
      <c r="B19">
        <v>72626809</v>
      </c>
      <c r="C19">
        <v>37612306</v>
      </c>
      <c r="D19">
        <v>35014503</v>
      </c>
      <c r="E19">
        <v>931</v>
      </c>
      <c r="G19" s="38" t="s">
        <v>57</v>
      </c>
      <c r="H19" s="39"/>
      <c r="I19" s="39"/>
      <c r="J19" s="39"/>
      <c r="K19" s="39"/>
      <c r="L19" s="39"/>
      <c r="M19" s="39"/>
      <c r="N19" s="40"/>
      <c r="O19" s="4" t="s">
        <v>41</v>
      </c>
    </row>
    <row r="20" spans="1:19" x14ac:dyDescent="0.35">
      <c r="A20" t="s">
        <v>5</v>
      </c>
      <c r="B20">
        <v>112374333</v>
      </c>
      <c r="C20">
        <v>58243056</v>
      </c>
      <c r="D20">
        <v>54131277</v>
      </c>
      <c r="E20">
        <v>931</v>
      </c>
      <c r="G20" s="23" t="s">
        <v>51</v>
      </c>
      <c r="H20" s="24"/>
      <c r="I20" s="24"/>
      <c r="J20" s="24"/>
      <c r="K20" s="24"/>
      <c r="L20" s="24"/>
      <c r="M20" s="24"/>
      <c r="N20" s="25"/>
      <c r="O20" s="5">
        <f>VLOOKUP("kerala",Table1[],2,0)</f>
        <v>33406061</v>
      </c>
    </row>
    <row r="21" spans="1:19" x14ac:dyDescent="0.35">
      <c r="A21" t="s">
        <v>28</v>
      </c>
      <c r="B21">
        <v>2570390</v>
      </c>
      <c r="C21">
        <v>1290171</v>
      </c>
      <c r="D21">
        <v>1280219</v>
      </c>
      <c r="E21">
        <v>992</v>
      </c>
      <c r="G21" s="20" t="s">
        <v>52</v>
      </c>
      <c r="H21" s="21"/>
      <c r="I21" s="21"/>
      <c r="J21" s="21"/>
      <c r="K21" s="21"/>
      <c r="L21" s="21"/>
      <c r="M21" s="21"/>
      <c r="N21" s="22"/>
      <c r="O21" s="1">
        <f>VLOOKUP("maharashtra",Table1[],2,0)</f>
        <v>112374333</v>
      </c>
    </row>
    <row r="22" spans="1:19" x14ac:dyDescent="0.35">
      <c r="A22" t="s">
        <v>27</v>
      </c>
      <c r="B22">
        <v>2966889</v>
      </c>
      <c r="C22">
        <v>1491832</v>
      </c>
      <c r="D22">
        <v>1475057</v>
      </c>
      <c r="E22">
        <v>989</v>
      </c>
      <c r="G22" s="26" t="s">
        <v>53</v>
      </c>
      <c r="H22" s="27"/>
      <c r="I22" s="27"/>
      <c r="J22" s="27"/>
      <c r="K22" s="27"/>
      <c r="L22" s="27"/>
      <c r="M22" s="27"/>
      <c r="N22" s="28"/>
      <c r="O22" s="6">
        <f>VLOOKUP("tamil nadu",Table1[],2,0)</f>
        <v>72147030</v>
      </c>
      <c r="Q22" s="3"/>
    </row>
    <row r="23" spans="1:19" x14ac:dyDescent="0.35">
      <c r="A23" t="s">
        <v>32</v>
      </c>
      <c r="B23">
        <v>1097206</v>
      </c>
      <c r="C23">
        <v>555339</v>
      </c>
      <c r="D23">
        <v>541867</v>
      </c>
      <c r="E23">
        <v>976</v>
      </c>
      <c r="G23" s="20" t="s">
        <v>54</v>
      </c>
      <c r="H23" s="21"/>
      <c r="I23" s="21"/>
      <c r="J23" s="21"/>
      <c r="K23" s="21"/>
      <c r="L23" s="21"/>
      <c r="M23" s="21"/>
      <c r="N23" s="22"/>
      <c r="O23" s="1">
        <f>VLOOKUP("rajasthan",Table1[],2,0)</f>
        <v>68548437</v>
      </c>
    </row>
    <row r="24" spans="1:19" x14ac:dyDescent="0.35">
      <c r="A24" t="s">
        <v>29</v>
      </c>
      <c r="B24">
        <v>1978502</v>
      </c>
      <c r="C24">
        <v>1024649</v>
      </c>
      <c r="D24">
        <v>953853</v>
      </c>
      <c r="E24">
        <v>931</v>
      </c>
      <c r="G24" s="26" t="s">
        <v>58</v>
      </c>
      <c r="H24" s="27"/>
      <c r="I24" s="27"/>
      <c r="J24" s="27"/>
      <c r="K24" s="27"/>
      <c r="L24" s="27"/>
      <c r="M24" s="27"/>
      <c r="N24" s="28"/>
      <c r="O24" s="6">
        <f>VLOOKUP("uttar pradesh",Table1[],2,0)</f>
        <v>199812341</v>
      </c>
    </row>
    <row r="25" spans="1:19" x14ac:dyDescent="0.35">
      <c r="A25" t="s">
        <v>14</v>
      </c>
      <c r="B25">
        <v>41974218</v>
      </c>
      <c r="C25">
        <v>21212136</v>
      </c>
      <c r="D25">
        <v>20762082</v>
      </c>
      <c r="E25">
        <v>979</v>
      </c>
      <c r="G25" s="41"/>
      <c r="H25" s="42"/>
      <c r="I25" s="42"/>
      <c r="J25" s="42"/>
      <c r="K25" s="42"/>
      <c r="L25" s="42"/>
      <c r="M25" s="42"/>
      <c r="N25" s="43"/>
      <c r="O25" s="1"/>
    </row>
    <row r="26" spans="1:19" x14ac:dyDescent="0.35">
      <c r="A26" t="s">
        <v>19</v>
      </c>
      <c r="B26">
        <v>27743338</v>
      </c>
      <c r="C26">
        <v>14639465</v>
      </c>
      <c r="D26">
        <v>13103873</v>
      </c>
      <c r="E26">
        <v>895</v>
      </c>
      <c r="G26" s="26" t="s">
        <v>55</v>
      </c>
      <c r="H26" s="27"/>
      <c r="I26" s="27"/>
      <c r="J26" s="27"/>
      <c r="K26" s="27"/>
      <c r="L26" s="27"/>
      <c r="M26" s="27"/>
      <c r="N26" s="28"/>
      <c r="O26" s="6"/>
    </row>
    <row r="27" spans="1:19" x14ac:dyDescent="0.35">
      <c r="A27" t="s">
        <v>10</v>
      </c>
      <c r="B27">
        <v>68548437</v>
      </c>
      <c r="C27">
        <v>35550997</v>
      </c>
      <c r="D27">
        <v>32997440</v>
      </c>
      <c r="E27">
        <v>928</v>
      </c>
      <c r="G27" s="41" t="s">
        <v>16</v>
      </c>
      <c r="H27" s="42"/>
      <c r="I27" s="42"/>
      <c r="J27" s="42"/>
      <c r="K27" s="42"/>
      <c r="L27" s="42"/>
      <c r="M27" s="42"/>
      <c r="N27" s="43"/>
      <c r="O27" s="1">
        <f>VLOOKUP("kerala",Table1[],2,0)</f>
        <v>33406061</v>
      </c>
    </row>
    <row r="28" spans="1:19" ht="15" thickBot="1" x14ac:dyDescent="0.4">
      <c r="A28" t="s">
        <v>33</v>
      </c>
      <c r="B28">
        <v>610577</v>
      </c>
      <c r="C28">
        <v>323070</v>
      </c>
      <c r="D28">
        <v>287507</v>
      </c>
      <c r="E28">
        <v>890</v>
      </c>
      <c r="G28" s="32" t="s">
        <v>59</v>
      </c>
      <c r="H28" s="33"/>
      <c r="I28" s="33"/>
      <c r="J28" s="33"/>
      <c r="K28" s="33"/>
      <c r="L28" s="33"/>
      <c r="M28" s="33"/>
      <c r="N28" s="34"/>
      <c r="O28" s="7">
        <f>VLOOKUP("KERALA",Table1[],2,0)</f>
        <v>33406061</v>
      </c>
    </row>
    <row r="29" spans="1:19" x14ac:dyDescent="0.35">
      <c r="A29" t="s">
        <v>9</v>
      </c>
      <c r="B29">
        <v>72147030</v>
      </c>
      <c r="C29">
        <v>36137975</v>
      </c>
      <c r="D29">
        <v>36009055</v>
      </c>
      <c r="E29">
        <v>996</v>
      </c>
    </row>
    <row r="30" spans="1:19" x14ac:dyDescent="0.35">
      <c r="A30" t="s">
        <v>15</v>
      </c>
      <c r="B30">
        <v>35193978</v>
      </c>
      <c r="C30">
        <v>17611633</v>
      </c>
      <c r="D30">
        <v>17582345</v>
      </c>
      <c r="E30">
        <v>998</v>
      </c>
    </row>
    <row r="31" spans="1:19" x14ac:dyDescent="0.35">
      <c r="A31" t="s">
        <v>26</v>
      </c>
      <c r="B31">
        <v>3673917</v>
      </c>
      <c r="C31">
        <v>1874376</v>
      </c>
      <c r="D31">
        <v>1799541</v>
      </c>
      <c r="E31">
        <v>960</v>
      </c>
    </row>
    <row r="32" spans="1:19" x14ac:dyDescent="0.35">
      <c r="A32" t="s">
        <v>4</v>
      </c>
      <c r="B32">
        <v>199812341</v>
      </c>
      <c r="C32">
        <v>104596415</v>
      </c>
      <c r="D32">
        <v>95215926</v>
      </c>
      <c r="E32">
        <v>912</v>
      </c>
    </row>
    <row r="33" spans="1:34" x14ac:dyDescent="0.35">
      <c r="A33" t="s">
        <v>24</v>
      </c>
      <c r="B33">
        <v>10086292</v>
      </c>
      <c r="C33">
        <v>5137773</v>
      </c>
      <c r="D33">
        <v>4948519</v>
      </c>
      <c r="E33">
        <v>963</v>
      </c>
    </row>
    <row r="34" spans="1:34" x14ac:dyDescent="0.35">
      <c r="A34" t="s">
        <v>7</v>
      </c>
      <c r="B34">
        <v>91276115</v>
      </c>
      <c r="C34">
        <v>46809027</v>
      </c>
      <c r="D34">
        <v>44467088</v>
      </c>
      <c r="E34">
        <v>950</v>
      </c>
    </row>
    <row r="39" spans="1:34" x14ac:dyDescent="0.35">
      <c r="A39" s="14" t="s">
        <v>0</v>
      </c>
      <c r="B39" s="15" t="s">
        <v>34</v>
      </c>
      <c r="C39" s="16" t="s">
        <v>13</v>
      </c>
      <c r="D39" s="15" t="s">
        <v>31</v>
      </c>
      <c r="E39" s="16" t="s">
        <v>18</v>
      </c>
      <c r="F39" s="15" t="s">
        <v>6</v>
      </c>
      <c r="G39" s="16" t="s">
        <v>20</v>
      </c>
      <c r="H39" s="15" t="s">
        <v>35</v>
      </c>
      <c r="I39" s="16" t="s">
        <v>22</v>
      </c>
      <c r="J39" s="15" t="s">
        <v>30</v>
      </c>
      <c r="K39" s="16" t="s">
        <v>12</v>
      </c>
      <c r="L39" s="15" t="s">
        <v>21</v>
      </c>
      <c r="M39" s="16" t="s">
        <v>25</v>
      </c>
      <c r="N39" s="15" t="s">
        <v>23</v>
      </c>
      <c r="O39" s="16" t="s">
        <v>17</v>
      </c>
      <c r="P39" s="15" t="s">
        <v>11</v>
      </c>
      <c r="Q39" s="16" t="s">
        <v>16</v>
      </c>
      <c r="R39" s="15" t="s">
        <v>36</v>
      </c>
      <c r="S39" s="16" t="s">
        <v>8</v>
      </c>
      <c r="T39" s="15" t="s">
        <v>5</v>
      </c>
      <c r="U39" s="16" t="s">
        <v>28</v>
      </c>
      <c r="V39" s="15" t="s">
        <v>27</v>
      </c>
      <c r="W39" s="16" t="s">
        <v>32</v>
      </c>
      <c r="X39" s="15" t="s">
        <v>29</v>
      </c>
      <c r="Y39" s="16" t="s">
        <v>14</v>
      </c>
      <c r="Z39" s="15" t="s">
        <v>19</v>
      </c>
      <c r="AA39" s="16" t="s">
        <v>10</v>
      </c>
      <c r="AB39" s="15" t="s">
        <v>33</v>
      </c>
      <c r="AC39" s="16" t="s">
        <v>9</v>
      </c>
      <c r="AD39" s="15" t="s">
        <v>15</v>
      </c>
      <c r="AE39" s="16" t="s">
        <v>26</v>
      </c>
      <c r="AF39" s="15" t="s">
        <v>4</v>
      </c>
      <c r="AG39" s="16" t="s">
        <v>24</v>
      </c>
      <c r="AH39" s="15" t="s">
        <v>7</v>
      </c>
    </row>
    <row r="40" spans="1:34" x14ac:dyDescent="0.35">
      <c r="A40" s="11" t="s">
        <v>1</v>
      </c>
      <c r="B40" s="12">
        <v>380581</v>
      </c>
      <c r="C40" s="13">
        <v>49386799</v>
      </c>
      <c r="D40" s="12">
        <v>1383727</v>
      </c>
      <c r="E40" s="13">
        <v>31205576</v>
      </c>
      <c r="F40" s="12">
        <v>104099452</v>
      </c>
      <c r="G40" s="13">
        <v>25545198</v>
      </c>
      <c r="H40" s="12">
        <v>585764</v>
      </c>
      <c r="I40" s="13">
        <v>16787941</v>
      </c>
      <c r="J40" s="12">
        <v>1458545</v>
      </c>
      <c r="K40" s="13">
        <v>60439692</v>
      </c>
      <c r="L40" s="12">
        <v>25351462</v>
      </c>
      <c r="M40" s="13">
        <v>6864602</v>
      </c>
      <c r="N40" s="12">
        <v>12541302</v>
      </c>
      <c r="O40" s="13">
        <v>32988134</v>
      </c>
      <c r="P40" s="12">
        <v>61095297</v>
      </c>
      <c r="Q40" s="13">
        <v>33406061</v>
      </c>
      <c r="R40" s="12">
        <v>64473</v>
      </c>
      <c r="S40" s="13">
        <v>72626809</v>
      </c>
      <c r="T40" s="12">
        <v>112374333</v>
      </c>
      <c r="U40" s="13">
        <v>2570390</v>
      </c>
      <c r="V40" s="12">
        <v>2966889</v>
      </c>
      <c r="W40" s="13">
        <v>1097206</v>
      </c>
      <c r="X40" s="12">
        <v>1978502</v>
      </c>
      <c r="Y40" s="13">
        <v>41974218</v>
      </c>
      <c r="Z40" s="12">
        <v>27743338</v>
      </c>
      <c r="AA40" s="13">
        <v>68548437</v>
      </c>
      <c r="AB40" s="12">
        <v>610577</v>
      </c>
      <c r="AC40" s="13">
        <v>72147030</v>
      </c>
      <c r="AD40" s="12">
        <v>35193978</v>
      </c>
      <c r="AE40" s="13">
        <v>3673917</v>
      </c>
      <c r="AF40" s="12">
        <v>199812341</v>
      </c>
      <c r="AG40" s="13">
        <v>10086292</v>
      </c>
      <c r="AH40" s="12">
        <v>91276115</v>
      </c>
    </row>
    <row r="41" spans="1:34" x14ac:dyDescent="0.35">
      <c r="A41" s="11" t="s">
        <v>2</v>
      </c>
      <c r="B41" s="12">
        <v>202871</v>
      </c>
      <c r="C41" s="13">
        <v>24831408</v>
      </c>
      <c r="D41" s="12">
        <v>713912</v>
      </c>
      <c r="E41" s="13">
        <v>15939443</v>
      </c>
      <c r="F41" s="12">
        <v>54278157</v>
      </c>
      <c r="G41" s="13">
        <v>12827915</v>
      </c>
      <c r="H41" s="12">
        <v>344669</v>
      </c>
      <c r="I41" s="13">
        <v>8987326</v>
      </c>
      <c r="J41" s="12">
        <v>739140</v>
      </c>
      <c r="K41" s="13">
        <v>31491260</v>
      </c>
      <c r="L41" s="12">
        <v>13494734</v>
      </c>
      <c r="M41" s="13">
        <v>3481873</v>
      </c>
      <c r="N41" s="12">
        <v>6640662</v>
      </c>
      <c r="O41" s="13">
        <v>16930315</v>
      </c>
      <c r="P41" s="12">
        <v>30966657</v>
      </c>
      <c r="Q41" s="13">
        <v>16027412</v>
      </c>
      <c r="R41" s="12">
        <v>33123</v>
      </c>
      <c r="S41" s="13">
        <v>37612306</v>
      </c>
      <c r="T41" s="12">
        <v>58243056</v>
      </c>
      <c r="U41" s="13">
        <v>1290171</v>
      </c>
      <c r="V41" s="12">
        <v>1491832</v>
      </c>
      <c r="W41" s="13">
        <v>555339</v>
      </c>
      <c r="X41" s="12">
        <v>1024649</v>
      </c>
      <c r="Y41" s="13">
        <v>21212136</v>
      </c>
      <c r="Z41" s="12">
        <v>14639465</v>
      </c>
      <c r="AA41" s="13">
        <v>35550997</v>
      </c>
      <c r="AB41" s="12">
        <v>323070</v>
      </c>
      <c r="AC41" s="13">
        <v>36137975</v>
      </c>
      <c r="AD41" s="12">
        <v>17611633</v>
      </c>
      <c r="AE41" s="13">
        <v>1874376</v>
      </c>
      <c r="AF41" s="12">
        <v>104596415</v>
      </c>
      <c r="AG41" s="13">
        <v>5137773</v>
      </c>
      <c r="AH41" s="12">
        <v>46809027</v>
      </c>
    </row>
    <row r="42" spans="1:34" x14ac:dyDescent="0.35">
      <c r="A42" s="11" t="s">
        <v>3</v>
      </c>
      <c r="B42" s="12">
        <v>177710</v>
      </c>
      <c r="C42" s="13">
        <v>24555391</v>
      </c>
      <c r="D42" s="12">
        <v>669815</v>
      </c>
      <c r="E42" s="13">
        <v>15266133</v>
      </c>
      <c r="F42" s="12">
        <v>49821295</v>
      </c>
      <c r="G42" s="13">
        <v>12717283</v>
      </c>
      <c r="H42" s="12">
        <v>241095</v>
      </c>
      <c r="I42" s="13">
        <v>7800615</v>
      </c>
      <c r="J42" s="12">
        <v>719405</v>
      </c>
      <c r="K42" s="13">
        <v>28948432</v>
      </c>
      <c r="L42" s="12">
        <v>11856728</v>
      </c>
      <c r="M42" s="13">
        <v>3382729</v>
      </c>
      <c r="N42" s="12">
        <v>5900640</v>
      </c>
      <c r="O42" s="13">
        <v>16057819</v>
      </c>
      <c r="P42" s="12">
        <v>30128640</v>
      </c>
      <c r="Q42" s="13">
        <v>17378649</v>
      </c>
      <c r="R42" s="12">
        <v>31350</v>
      </c>
      <c r="S42" s="13">
        <v>35014503</v>
      </c>
      <c r="T42" s="12">
        <v>54131277</v>
      </c>
      <c r="U42" s="13">
        <v>1280219</v>
      </c>
      <c r="V42" s="12">
        <v>1475057</v>
      </c>
      <c r="W42" s="13">
        <v>541867</v>
      </c>
      <c r="X42" s="12">
        <v>953853</v>
      </c>
      <c r="Y42" s="13">
        <v>20762082</v>
      </c>
      <c r="Z42" s="12">
        <v>13103873</v>
      </c>
      <c r="AA42" s="13">
        <v>32997440</v>
      </c>
      <c r="AB42" s="12">
        <v>287507</v>
      </c>
      <c r="AC42" s="13">
        <v>36009055</v>
      </c>
      <c r="AD42" s="12">
        <v>17582345</v>
      </c>
      <c r="AE42" s="13">
        <v>1799541</v>
      </c>
      <c r="AF42" s="12">
        <v>95215926</v>
      </c>
      <c r="AG42" s="13">
        <v>4948519</v>
      </c>
      <c r="AH42" s="12">
        <v>44467088</v>
      </c>
    </row>
    <row r="43" spans="1:34" x14ac:dyDescent="0.35">
      <c r="A43" s="8" t="s">
        <v>42</v>
      </c>
      <c r="B43" s="9">
        <v>876</v>
      </c>
      <c r="C43" s="10">
        <v>989</v>
      </c>
      <c r="D43" s="9">
        <v>938</v>
      </c>
      <c r="E43" s="10">
        <v>958</v>
      </c>
      <c r="F43" s="9">
        <v>919</v>
      </c>
      <c r="G43" s="10">
        <v>992</v>
      </c>
      <c r="H43" s="9">
        <v>700</v>
      </c>
      <c r="I43" s="10">
        <v>868</v>
      </c>
      <c r="J43" s="9">
        <v>973</v>
      </c>
      <c r="K43" s="10">
        <v>920</v>
      </c>
      <c r="L43" s="9">
        <v>879</v>
      </c>
      <c r="M43" s="10">
        <v>972</v>
      </c>
      <c r="N43" s="9">
        <v>889</v>
      </c>
      <c r="O43" s="10">
        <v>948</v>
      </c>
      <c r="P43" s="9">
        <v>973</v>
      </c>
      <c r="Q43" s="10">
        <v>1084</v>
      </c>
      <c r="R43" s="9">
        <v>947</v>
      </c>
      <c r="S43" s="10">
        <v>931</v>
      </c>
      <c r="T43" s="9">
        <v>931</v>
      </c>
      <c r="U43" s="10">
        <v>992</v>
      </c>
      <c r="V43" s="9">
        <v>989</v>
      </c>
      <c r="W43" s="10">
        <v>976</v>
      </c>
      <c r="X43" s="9">
        <v>931</v>
      </c>
      <c r="Y43" s="10">
        <v>979</v>
      </c>
      <c r="Z43" s="9">
        <v>895</v>
      </c>
      <c r="AA43" s="10">
        <v>928</v>
      </c>
      <c r="AB43" s="9">
        <v>890</v>
      </c>
      <c r="AC43" s="10">
        <v>996</v>
      </c>
      <c r="AD43" s="9">
        <v>998</v>
      </c>
      <c r="AE43" s="10">
        <v>960</v>
      </c>
      <c r="AF43" s="9">
        <v>912</v>
      </c>
      <c r="AG43" s="10">
        <v>963</v>
      </c>
      <c r="AH43" s="9">
        <v>950</v>
      </c>
    </row>
    <row r="52" spans="1:4" ht="26" x14ac:dyDescent="0.6">
      <c r="D52" s="44" t="s">
        <v>63</v>
      </c>
    </row>
    <row r="55" spans="1:4" x14ac:dyDescent="0.35">
      <c r="A55">
        <v>1</v>
      </c>
      <c r="B55">
        <f>HLOOKUP(F39,A39:AH43,2,0)</f>
        <v>104099452</v>
      </c>
    </row>
    <row r="56" spans="1:4" x14ac:dyDescent="0.35">
      <c r="A56">
        <v>2</v>
      </c>
      <c r="B56">
        <f>HLOOKUP(L39,A39:AH43,3,0)</f>
        <v>13494734</v>
      </c>
    </row>
    <row r="57" spans="1:4" x14ac:dyDescent="0.35">
      <c r="A57">
        <v>3</v>
      </c>
      <c r="B57">
        <f>HLOOKUP(I39,A39:AH43,4,0)</f>
        <v>7800615</v>
      </c>
    </row>
    <row r="58" spans="1:4" x14ac:dyDescent="0.35">
      <c r="A58">
        <v>4</v>
      </c>
      <c r="B58">
        <f>HLOOKUP(D39,A39:AH43,5,0)</f>
        <v>938</v>
      </c>
    </row>
    <row r="59" spans="1:4" x14ac:dyDescent="0.35">
      <c r="A59">
        <v>5</v>
      </c>
      <c r="B59" t="str">
        <f>HLOOKUP(K39,A39:AH43,1,0)</f>
        <v>Gujarat</v>
      </c>
    </row>
  </sheetData>
  <mergeCells count="25"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</mergeCells>
  <dataValidations count="4">
    <dataValidation type="list" allowBlank="1" showInputMessage="1" showErrorMessage="1" error="choose correct state" prompt="select state name" sqref="G4:R4" xr:uid="{B3112AE2-D832-427B-A55F-A29E9C27FBE1}">
      <formula1>$A$2:$A$34</formula1>
    </dataValidation>
    <dataValidation allowBlank="1" showInputMessage="1" showErrorMessage="1" error="Choose correct state" sqref="G36 G46:K46" xr:uid="{71BA1701-80A9-480F-8EEA-728ABFF1BCE0}"/>
    <dataValidation type="list" allowBlank="1" showInputMessage="1" showErrorMessage="1" error="choose correct state " prompt="select state name " sqref="G37" xr:uid="{C1320D07-3C1E-44DC-B999-BE2C27D5131C}">
      <formula1>$A$2:$A$34</formula1>
    </dataValidation>
    <dataValidation type="list" allowBlank="1" showInputMessage="1" showErrorMessage="1" error="choose correct state" prompt="select state name" sqref="B46" xr:uid="{8A1BE965-ADA7-4B2D-9442-E74E5D8FC9EA}">
      <formula1>$A$39:$AH$39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84A2-954A-483C-9C9C-61CCFE7C00F9}">
  <dimension ref="A1"/>
  <sheetViews>
    <sheetView workbookViewId="0">
      <selection activeCell="B20" sqref="B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2024-12-26T11:30:28Z</dcterms:modified>
</cp:coreProperties>
</file>