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su\Fortran\WCSPH_2022\GDS_WCSPH_2023_0112\"/>
    </mc:Choice>
  </mc:AlternateContent>
  <xr:revisionPtr revIDLastSave="0" documentId="13_ncr:1_{5402192C-9570-4CA1-9D61-8A1389F4E5F2}" xr6:coauthVersionLast="47" xr6:coauthVersionMax="47" xr10:uidLastSave="{00000000-0000-0000-0000-000000000000}"/>
  <bookViews>
    <workbookView xWindow="-120" yWindow="-120" windowWidth="38640" windowHeight="21120" xr2:uid="{BF6F325C-0DAE-4373-9D6E-EF7D50A492D4}"/>
  </bookViews>
  <sheets>
    <sheet name="Pr&gt;Ra" sheetId="1" r:id="rId1"/>
    <sheet name="Pr&lt;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H5" i="1"/>
  <c r="H39" i="1"/>
  <c r="H25" i="1"/>
  <c r="H26" i="1" s="1"/>
  <c r="H35" i="1" s="1"/>
  <c r="H4" i="1"/>
  <c r="H3" i="1"/>
  <c r="E5" i="1"/>
  <c r="H36" i="2"/>
  <c r="H35" i="2"/>
  <c r="H33" i="2"/>
  <c r="H32" i="2"/>
  <c r="H30" i="2"/>
  <c r="H28" i="2"/>
  <c r="H27" i="2"/>
  <c r="H25" i="2"/>
  <c r="H24" i="2"/>
  <c r="H23" i="2"/>
  <c r="H21" i="2"/>
  <c r="H22" i="2"/>
  <c r="H18" i="2"/>
  <c r="H13" i="2"/>
  <c r="H16" i="2" s="1"/>
  <c r="H11" i="2"/>
  <c r="H12" i="2"/>
  <c r="H15" i="2"/>
  <c r="H10" i="2"/>
  <c r="H8" i="2"/>
  <c r="H7" i="2"/>
  <c r="H6" i="2"/>
  <c r="H5" i="2"/>
  <c r="H4" i="2"/>
  <c r="E9" i="2"/>
  <c r="H3" i="2"/>
  <c r="E7" i="2"/>
  <c r="E5" i="2"/>
  <c r="H31" i="1" l="1"/>
  <c r="H27" i="1"/>
  <c r="H6" i="1"/>
  <c r="H7" i="1"/>
  <c r="H8" i="1"/>
  <c r="H19" i="2"/>
  <c r="H13" i="1" l="1"/>
  <c r="H32" i="1" s="1"/>
  <c r="H14" i="1"/>
  <c r="H16" i="1"/>
  <c r="H17" i="1"/>
  <c r="H10" i="1"/>
  <c r="H11" i="1"/>
  <c r="H33" i="1" l="1"/>
  <c r="K8" i="1"/>
  <c r="H20" i="1"/>
  <c r="H29" i="1" s="1"/>
  <c r="H37" i="1" s="1"/>
  <c r="H40" i="1" s="1"/>
  <c r="H42" i="1" s="1"/>
  <c r="H43" i="1" s="1"/>
  <c r="H19" i="1"/>
  <c r="H28" i="1" s="1"/>
  <c r="K7" i="1"/>
  <c r="H23" i="1" l="1"/>
  <c r="H22" i="1"/>
</calcChain>
</file>

<file path=xl/sharedStrings.xml><?xml version="1.0" encoding="utf-8"?>
<sst xmlns="http://schemas.openxmlformats.org/spreadsheetml/2006/main" count="105" uniqueCount="56">
  <si>
    <t>rho_0</t>
    <phoneticPr fontId="1"/>
  </si>
  <si>
    <t>c_p</t>
    <phoneticPr fontId="1"/>
  </si>
  <si>
    <t>alpha</t>
    <phoneticPr fontId="1"/>
  </si>
  <si>
    <t>k</t>
    <phoneticPr fontId="1"/>
  </si>
  <si>
    <t>eta</t>
    <phoneticPr fontId="1"/>
  </si>
  <si>
    <t>Delta T</t>
    <phoneticPr fontId="1"/>
  </si>
  <si>
    <t>n</t>
    <phoneticPr fontId="1"/>
  </si>
  <si>
    <t>value(SI)</t>
    <phoneticPr fontId="1"/>
  </si>
  <si>
    <t>kappa</t>
    <phoneticPr fontId="1"/>
  </si>
  <si>
    <t>nu</t>
    <phoneticPr fontId="1"/>
  </si>
  <si>
    <t>Ra</t>
    <phoneticPr fontId="1"/>
  </si>
  <si>
    <t>g</t>
    <phoneticPr fontId="1"/>
  </si>
  <si>
    <t>Delta_t_mo</t>
    <phoneticPr fontId="1"/>
  </si>
  <si>
    <t>zeta</t>
    <phoneticPr fontId="1"/>
  </si>
  <si>
    <t>SS</t>
    <phoneticPr fontId="1"/>
  </si>
  <si>
    <t>RSS</t>
    <phoneticPr fontId="1"/>
  </si>
  <si>
    <t>coe_zeta</t>
    <phoneticPr fontId="1"/>
  </si>
  <si>
    <t>coe_time_step</t>
    <phoneticPr fontId="1"/>
  </si>
  <si>
    <t>Delta_t_CFL</t>
    <phoneticPr fontId="1"/>
  </si>
  <si>
    <t>Delta_t_th</t>
    <phoneticPr fontId="1"/>
  </si>
  <si>
    <t>V_f</t>
    <phoneticPr fontId="1"/>
  </si>
  <si>
    <t>Mach</t>
    <phoneticPr fontId="1"/>
  </si>
  <si>
    <t>M_th</t>
    <phoneticPr fontId="1"/>
  </si>
  <si>
    <t>Pr</t>
    <phoneticPr fontId="1"/>
  </si>
  <si>
    <t>V_f_tb</t>
    <phoneticPr fontId="1"/>
  </si>
  <si>
    <t>Delta_t_CFL_tb</t>
    <phoneticPr fontId="1"/>
  </si>
  <si>
    <t>V_s</t>
    <phoneticPr fontId="1"/>
  </si>
  <si>
    <t>V_s_tb</t>
    <phoneticPr fontId="1"/>
  </si>
  <si>
    <t>xi</t>
    <phoneticPr fontId="1"/>
  </si>
  <si>
    <t>coe_xi</t>
    <phoneticPr fontId="1"/>
  </si>
  <si>
    <t>xi_tb</t>
    <phoneticPr fontId="1"/>
  </si>
  <si>
    <t>Delta_t_mo_tb</t>
    <phoneticPr fontId="1"/>
  </si>
  <si>
    <t>Mach_tb</t>
    <phoneticPr fontId="1"/>
  </si>
  <si>
    <t>Pr_eff</t>
    <phoneticPr fontId="1"/>
  </si>
  <si>
    <t>Pr_eff_tb</t>
    <phoneticPr fontId="1"/>
  </si>
  <si>
    <t>INPUT</t>
    <phoneticPr fontId="1"/>
  </si>
  <si>
    <t>parameter</t>
    <phoneticPr fontId="1"/>
  </si>
  <si>
    <t>K_0</t>
    <phoneticPr fontId="1"/>
  </si>
  <si>
    <t>length</t>
    <phoneticPr fontId="1"/>
  </si>
  <si>
    <t>Constant</t>
    <phoneticPr fontId="1"/>
  </si>
  <si>
    <t>calculation</t>
    <phoneticPr fontId="1"/>
  </si>
  <si>
    <t>zeta_tb</t>
    <phoneticPr fontId="1"/>
  </si>
  <si>
    <t>RSS_tb</t>
    <phoneticPr fontId="1"/>
  </si>
  <si>
    <t>coe_smooth</t>
    <phoneticPr fontId="1"/>
  </si>
  <si>
    <t>smooth_len</t>
    <phoneticPr fontId="1"/>
  </si>
  <si>
    <t>delta_x</t>
    <phoneticPr fontId="1"/>
  </si>
  <si>
    <t>Delta_t_CFL_ori</t>
    <phoneticPr fontId="1"/>
  </si>
  <si>
    <t>time_step</t>
    <phoneticPr fontId="1"/>
  </si>
  <si>
    <t>tau_th</t>
    <phoneticPr fontId="1"/>
  </si>
  <si>
    <t>need step</t>
    <phoneticPr fontId="1"/>
  </si>
  <si>
    <t>cpu_time</t>
    <phoneticPr fontId="1"/>
  </si>
  <si>
    <t>CPU_time(s)</t>
    <phoneticPr fontId="1"/>
  </si>
  <si>
    <t>CPU_time(h)</t>
    <phoneticPr fontId="1"/>
  </si>
  <si>
    <t>delta_T</t>
    <phoneticPr fontId="1"/>
  </si>
  <si>
    <t>M_tb</t>
    <phoneticPr fontId="1"/>
  </si>
  <si>
    <t>Delta_t_mo_ori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</si>
</sst>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C00000"/>
      <name val="游ゴシック"/>
      <family val="2"/>
      <charset val="128"/>
      <scheme val="minor"/>
    </font>
    <font>
      <sz val="11"/>
      <color rgb="FFC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2" borderId="0" xfId="0" applyFill="1">
      <alignment vertical="center"/>
    </xf>
    <xf numFmtId="11" fontId="0" fillId="2" borderId="0" xfId="0" applyNumberFormat="1" applyFill="1">
      <alignment vertical="center"/>
    </xf>
    <xf numFmtId="11" fontId="0" fillId="0" borderId="0" xfId="0" applyNumberFormat="1" applyFill="1">
      <alignment vertical="center"/>
    </xf>
    <xf numFmtId="0" fontId="0" fillId="3" borderId="0" xfId="0" applyFill="1">
      <alignment vertical="center"/>
    </xf>
    <xf numFmtId="11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0" fillId="0" borderId="2" xfId="0" applyBorder="1">
      <alignment vertical="center"/>
    </xf>
    <xf numFmtId="11" fontId="0" fillId="0" borderId="2" xfId="0" applyNumberForma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4BAA-45E3-4AB7-9689-0915E8FEE9BA}">
  <dimension ref="A1:K43"/>
  <sheetViews>
    <sheetView tabSelected="1" workbookViewId="0">
      <selection activeCell="B8" sqref="B8"/>
    </sheetView>
  </sheetViews>
  <sheetFormatPr defaultRowHeight="18.75" x14ac:dyDescent="0.4"/>
  <cols>
    <col min="1" max="1" width="14.375" bestFit="1" customWidth="1"/>
    <col min="2" max="2" width="10.5" bestFit="1" customWidth="1"/>
    <col min="4" max="4" width="12.125" bestFit="1" customWidth="1"/>
    <col min="5" max="5" width="10.5" bestFit="1" customWidth="1"/>
    <col min="6" max="6" width="17.125" bestFit="1" customWidth="1"/>
    <col min="7" max="7" width="15.875" bestFit="1" customWidth="1"/>
    <col min="8" max="8" width="15.375" style="1" bestFit="1" customWidth="1"/>
    <col min="9" max="9" width="9.5" bestFit="1" customWidth="1"/>
    <col min="11" max="11" width="16.125" bestFit="1" customWidth="1"/>
    <col min="12" max="12" width="9.5" bestFit="1" customWidth="1"/>
  </cols>
  <sheetData>
    <row r="1" spans="1:11" x14ac:dyDescent="0.4">
      <c r="A1" s="3" t="s">
        <v>35</v>
      </c>
      <c r="B1" s="4"/>
      <c r="C1" s="4"/>
      <c r="D1" s="3" t="s">
        <v>39</v>
      </c>
      <c r="E1" s="4"/>
      <c r="F1" s="4"/>
      <c r="G1" s="3" t="s">
        <v>40</v>
      </c>
      <c r="H1" s="5"/>
      <c r="I1" s="4"/>
      <c r="J1" s="4"/>
    </row>
    <row r="2" spans="1:11" x14ac:dyDescent="0.4">
      <c r="A2" s="12" t="s">
        <v>36</v>
      </c>
      <c r="B2" s="12" t="s">
        <v>7</v>
      </c>
      <c r="C2" s="12"/>
      <c r="D2" s="12" t="s">
        <v>36</v>
      </c>
      <c r="E2" s="12" t="s">
        <v>7</v>
      </c>
      <c r="F2" s="12"/>
      <c r="G2" s="12" t="s">
        <v>36</v>
      </c>
      <c r="H2" s="13" t="s">
        <v>7</v>
      </c>
      <c r="I2" s="12"/>
      <c r="J2" s="12"/>
    </row>
    <row r="3" spans="1:11" x14ac:dyDescent="0.4">
      <c r="A3" s="14" t="s">
        <v>4</v>
      </c>
      <c r="B3" s="14">
        <f>1E+21</f>
        <v>1E+21</v>
      </c>
      <c r="D3" t="s">
        <v>0</v>
      </c>
      <c r="E3">
        <v>4000</v>
      </c>
      <c r="G3" t="s">
        <v>14</v>
      </c>
      <c r="H3" s="1">
        <f>(E7/E3)^(1/2)</f>
        <v>5000</v>
      </c>
    </row>
    <row r="4" spans="1:11" x14ac:dyDescent="0.4">
      <c r="A4" s="15" t="s">
        <v>6</v>
      </c>
      <c r="B4" s="14">
        <v>50</v>
      </c>
      <c r="D4" t="s">
        <v>1</v>
      </c>
      <c r="E4">
        <v>1250</v>
      </c>
      <c r="G4" t="s">
        <v>8</v>
      </c>
      <c r="H4" s="1">
        <f>E8/(E3*E4)</f>
        <v>9.9999999999999995E-7</v>
      </c>
    </row>
    <row r="5" spans="1:11" x14ac:dyDescent="0.4">
      <c r="A5" s="15" t="s">
        <v>17</v>
      </c>
      <c r="B5" s="14">
        <v>0.1</v>
      </c>
      <c r="D5" t="s">
        <v>2</v>
      </c>
      <c r="E5">
        <f>0.000025</f>
        <v>2.5000000000000001E-5</v>
      </c>
      <c r="G5" t="s">
        <v>9</v>
      </c>
      <c r="H5" s="1">
        <f>B3/E3</f>
        <v>2.5E+17</v>
      </c>
    </row>
    <row r="6" spans="1:11" x14ac:dyDescent="0.4">
      <c r="A6" s="15" t="s">
        <v>16</v>
      </c>
      <c r="B6" s="14">
        <v>0.1</v>
      </c>
      <c r="D6" t="s">
        <v>11</v>
      </c>
      <c r="E6">
        <v>10</v>
      </c>
      <c r="G6" s="9" t="s">
        <v>10</v>
      </c>
      <c r="H6" s="10">
        <f>E5*E9*E6*E10^3/(H4*H5)</f>
        <v>1000000</v>
      </c>
    </row>
    <row r="7" spans="1:11" x14ac:dyDescent="0.4">
      <c r="A7" s="16" t="s">
        <v>29</v>
      </c>
      <c r="B7" s="18">
        <v>10</v>
      </c>
      <c r="D7" t="s">
        <v>37</v>
      </c>
      <c r="E7" s="1">
        <v>100000000000</v>
      </c>
      <c r="G7" s="9" t="s">
        <v>23</v>
      </c>
      <c r="H7" s="10">
        <f>H5/H4</f>
        <v>2.5E+23</v>
      </c>
      <c r="J7" s="6" t="s">
        <v>33</v>
      </c>
      <c r="K7" s="7">
        <f>H7/H13^2</f>
        <v>10000</v>
      </c>
    </row>
    <row r="8" spans="1:11" x14ac:dyDescent="0.4">
      <c r="A8" s="17" t="s">
        <v>43</v>
      </c>
      <c r="B8" s="18">
        <v>2.2999999999999998</v>
      </c>
      <c r="D8" t="s">
        <v>3</v>
      </c>
      <c r="E8">
        <v>5</v>
      </c>
      <c r="G8" t="s">
        <v>22</v>
      </c>
      <c r="H8" s="1">
        <f>H4/(E10*H3)</f>
        <v>2E-16</v>
      </c>
      <c r="J8" s="9" t="s">
        <v>34</v>
      </c>
      <c r="K8" s="10">
        <f>H7/H14^2</f>
        <v>99.999999999999915</v>
      </c>
    </row>
    <row r="9" spans="1:11" x14ac:dyDescent="0.4">
      <c r="A9" s="17"/>
      <c r="B9" s="18"/>
      <c r="D9" t="s">
        <v>53</v>
      </c>
      <c r="E9">
        <v>1000</v>
      </c>
    </row>
    <row r="10" spans="1:11" x14ac:dyDescent="0.4">
      <c r="A10" s="17" t="s">
        <v>50</v>
      </c>
      <c r="B10" s="18">
        <v>0.02</v>
      </c>
      <c r="D10" t="s">
        <v>38</v>
      </c>
      <c r="E10" s="1">
        <v>1000000</v>
      </c>
      <c r="G10" t="s">
        <v>26</v>
      </c>
      <c r="H10" s="1">
        <f>H6*H8*H3</f>
        <v>9.9999999999999995E-7</v>
      </c>
    </row>
    <row r="11" spans="1:11" x14ac:dyDescent="0.4">
      <c r="G11" t="s">
        <v>27</v>
      </c>
      <c r="H11" s="1">
        <f>H6^(2/3)*H8*H3</f>
        <v>9.9999999999999903E-9</v>
      </c>
    </row>
    <row r="13" spans="1:11" x14ac:dyDescent="0.4">
      <c r="G13" s="6" t="s">
        <v>28</v>
      </c>
      <c r="H13" s="7">
        <f>B7*(H7/H6)^(1/2)</f>
        <v>5000000000</v>
      </c>
    </row>
    <row r="14" spans="1:11" x14ac:dyDescent="0.4">
      <c r="G14" s="9" t="s">
        <v>30</v>
      </c>
      <c r="H14" s="10">
        <f>B7*H7^(1/2)/(H6^(1/3))</f>
        <v>50000000000.000023</v>
      </c>
    </row>
    <row r="16" spans="1:11" x14ac:dyDescent="0.4">
      <c r="G16" s="6" t="s">
        <v>13</v>
      </c>
      <c r="H16" s="7">
        <f>B6/B7/(H6*H7)^(1/2)/H8</f>
        <v>0.1</v>
      </c>
    </row>
    <row r="17" spans="7:8" x14ac:dyDescent="0.4">
      <c r="G17" s="9" t="s">
        <v>41</v>
      </c>
      <c r="H17" s="10">
        <f>B6/B7/H6^(1/3)/H7^(1/2)/H8</f>
        <v>1.0000000000000004</v>
      </c>
    </row>
    <row r="19" spans="7:8" x14ac:dyDescent="0.4">
      <c r="G19" t="s">
        <v>15</v>
      </c>
      <c r="H19" s="1">
        <f>H3/H16/H13</f>
        <v>1.0000000000000001E-5</v>
      </c>
    </row>
    <row r="20" spans="7:8" x14ac:dyDescent="0.4">
      <c r="G20" t="s">
        <v>42</v>
      </c>
      <c r="H20" s="1">
        <f>H3/H17/H14</f>
        <v>9.9999999999999916E-8</v>
      </c>
    </row>
    <row r="22" spans="7:8" x14ac:dyDescent="0.4">
      <c r="G22" s="6" t="s">
        <v>21</v>
      </c>
      <c r="H22" s="7">
        <f>H10/H19</f>
        <v>9.9999999999999992E-2</v>
      </c>
    </row>
    <row r="23" spans="7:8" x14ac:dyDescent="0.4">
      <c r="G23" s="6" t="s">
        <v>32</v>
      </c>
      <c r="H23" s="7">
        <f>H11/H20</f>
        <v>9.9999999999999992E-2</v>
      </c>
    </row>
    <row r="25" spans="7:8" x14ac:dyDescent="0.4">
      <c r="G25" t="s">
        <v>45</v>
      </c>
      <c r="H25" s="1">
        <f>E10/B4</f>
        <v>20000</v>
      </c>
    </row>
    <row r="26" spans="7:8" x14ac:dyDescent="0.4">
      <c r="G26" t="s">
        <v>44</v>
      </c>
      <c r="H26" s="1">
        <f>B8*H25</f>
        <v>46000</v>
      </c>
    </row>
    <row r="27" spans="7:8" x14ac:dyDescent="0.4">
      <c r="G27" s="2" t="s">
        <v>46</v>
      </c>
      <c r="H27" s="8">
        <f>B5*H26/H3</f>
        <v>0.92</v>
      </c>
    </row>
    <row r="28" spans="7:8" x14ac:dyDescent="0.4">
      <c r="G28" s="2" t="s">
        <v>18</v>
      </c>
      <c r="H28" s="8">
        <f>B5*H26/H19</f>
        <v>459999999.99999994</v>
      </c>
    </row>
    <row r="29" spans="7:8" x14ac:dyDescent="0.4">
      <c r="G29" s="6" t="s">
        <v>25</v>
      </c>
      <c r="H29" s="7">
        <f>B5*H26/H20</f>
        <v>46000000000.000038</v>
      </c>
    </row>
    <row r="31" spans="7:8" x14ac:dyDescent="0.4">
      <c r="G31" s="2" t="s">
        <v>55</v>
      </c>
      <c r="H31" s="8">
        <f>B5*(H26^2)/(2*H5)</f>
        <v>4.232E-10</v>
      </c>
    </row>
    <row r="32" spans="7:8" x14ac:dyDescent="0.4">
      <c r="G32" s="2" t="s">
        <v>12</v>
      </c>
      <c r="H32" s="8">
        <f>H31*H13^2</f>
        <v>10580000000</v>
      </c>
    </row>
    <row r="33" spans="7:8" x14ac:dyDescent="0.4">
      <c r="G33" s="6" t="s">
        <v>31</v>
      </c>
      <c r="H33" s="7">
        <f>H31*H14^2</f>
        <v>1058000000000.0009</v>
      </c>
    </row>
    <row r="34" spans="7:8" x14ac:dyDescent="0.4">
      <c r="G34" s="2"/>
      <c r="H34" s="8"/>
    </row>
    <row r="35" spans="7:8" x14ac:dyDescent="0.4">
      <c r="G35" s="6" t="s">
        <v>19</v>
      </c>
      <c r="H35" s="7">
        <f>B5*(H26^2)/(2*H4)</f>
        <v>105800000000000</v>
      </c>
    </row>
    <row r="37" spans="7:8" x14ac:dyDescent="0.4">
      <c r="G37" s="6" t="s">
        <v>47</v>
      </c>
      <c r="H37" s="7">
        <f>MIN(H29,H33,H35)</f>
        <v>46000000000.000038</v>
      </c>
    </row>
    <row r="39" spans="7:8" x14ac:dyDescent="0.4">
      <c r="G39" s="2" t="s">
        <v>48</v>
      </c>
      <c r="H39" s="1">
        <f>E10^2/H4</f>
        <v>1E+18</v>
      </c>
    </row>
    <row r="40" spans="7:8" x14ac:dyDescent="0.4">
      <c r="G40" s="9" t="s">
        <v>49</v>
      </c>
      <c r="H40" s="10">
        <f>H39/H37</f>
        <v>21739130.434782591</v>
      </c>
    </row>
    <row r="42" spans="7:8" x14ac:dyDescent="0.4">
      <c r="G42" t="s">
        <v>51</v>
      </c>
      <c r="H42" s="1">
        <f>B10*H40</f>
        <v>434782.60869565181</v>
      </c>
    </row>
    <row r="43" spans="7:8" x14ac:dyDescent="0.4">
      <c r="G43" s="9" t="s">
        <v>52</v>
      </c>
      <c r="H43" s="11">
        <f>H42/3600</f>
        <v>120.77294685990329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E4EED-2583-4435-8E37-5ACC476E1862}">
  <dimension ref="A1:J36"/>
  <sheetViews>
    <sheetView workbookViewId="0">
      <selection activeCell="G24" sqref="G24"/>
    </sheetView>
  </sheetViews>
  <sheetFormatPr defaultRowHeight="18.75" x14ac:dyDescent="0.4"/>
  <cols>
    <col min="1" max="1" width="14.375" bestFit="1" customWidth="1"/>
    <col min="2" max="2" width="10.5" bestFit="1" customWidth="1"/>
    <col min="4" max="4" width="12.125" bestFit="1" customWidth="1"/>
    <col min="5" max="5" width="10.5" bestFit="1" customWidth="1"/>
    <col min="6" max="6" width="17.125" bestFit="1" customWidth="1"/>
    <col min="7" max="7" width="15.875" bestFit="1" customWidth="1"/>
    <col min="8" max="8" width="15.375" style="1" bestFit="1" customWidth="1"/>
    <col min="9" max="9" width="9.5" bestFit="1" customWidth="1"/>
    <col min="11" max="11" width="16.125" bestFit="1" customWidth="1"/>
    <col min="12" max="12" width="9.5" bestFit="1" customWidth="1"/>
  </cols>
  <sheetData>
    <row r="1" spans="1:10" x14ac:dyDescent="0.4">
      <c r="A1" s="3" t="s">
        <v>35</v>
      </c>
      <c r="B1" s="4"/>
      <c r="C1" s="4"/>
      <c r="D1" s="3" t="s">
        <v>39</v>
      </c>
      <c r="E1" s="4"/>
      <c r="F1" s="4"/>
      <c r="G1" s="3" t="s">
        <v>40</v>
      </c>
      <c r="H1" s="5"/>
      <c r="I1" s="4"/>
      <c r="J1" s="4"/>
    </row>
    <row r="2" spans="1:10" x14ac:dyDescent="0.4">
      <c r="A2" s="12" t="s">
        <v>36</v>
      </c>
      <c r="B2" s="12" t="s">
        <v>7</v>
      </c>
      <c r="C2" s="12"/>
      <c r="D2" s="12" t="s">
        <v>36</v>
      </c>
      <c r="E2" s="12" t="s">
        <v>7</v>
      </c>
      <c r="F2" s="12"/>
      <c r="G2" s="12" t="s">
        <v>36</v>
      </c>
      <c r="H2" s="13" t="s">
        <v>7</v>
      </c>
      <c r="I2" s="12"/>
      <c r="J2" s="12"/>
    </row>
    <row r="3" spans="1:10" x14ac:dyDescent="0.4">
      <c r="A3" s="14" t="s">
        <v>5</v>
      </c>
      <c r="B3" s="14">
        <v>0.01</v>
      </c>
      <c r="D3" t="s">
        <v>0</v>
      </c>
      <c r="E3">
        <v>1</v>
      </c>
      <c r="G3" t="s">
        <v>14</v>
      </c>
      <c r="H3" s="1">
        <f>(E7/E3)^(1/2)</f>
        <v>374.16573867739413</v>
      </c>
    </row>
    <row r="4" spans="1:10" x14ac:dyDescent="0.4">
      <c r="A4" s="15" t="s">
        <v>6</v>
      </c>
      <c r="B4" s="14">
        <v>50</v>
      </c>
      <c r="D4" t="s">
        <v>1</v>
      </c>
      <c r="E4">
        <v>1000</v>
      </c>
      <c r="G4" t="s">
        <v>8</v>
      </c>
      <c r="H4" s="1">
        <f>E8/(E3*E4)</f>
        <v>1.0000000000000001E-5</v>
      </c>
    </row>
    <row r="5" spans="1:10" x14ac:dyDescent="0.4">
      <c r="A5" s="15" t="s">
        <v>17</v>
      </c>
      <c r="B5" s="14">
        <v>0.1</v>
      </c>
      <c r="D5" t="s">
        <v>2</v>
      </c>
      <c r="E5">
        <f>0.0071</f>
        <v>7.1000000000000004E-3</v>
      </c>
      <c r="G5" t="s">
        <v>9</v>
      </c>
      <c r="H5" s="1">
        <f>E9/E3</f>
        <v>7.0999999999999998E-6</v>
      </c>
    </row>
    <row r="6" spans="1:10" x14ac:dyDescent="0.4">
      <c r="A6" s="15" t="s">
        <v>16</v>
      </c>
      <c r="B6" s="14">
        <v>0.1</v>
      </c>
      <c r="D6" t="s">
        <v>11</v>
      </c>
      <c r="E6">
        <v>10</v>
      </c>
      <c r="G6" s="9" t="s">
        <v>10</v>
      </c>
      <c r="H6" s="10">
        <f>E5*B3*E6*E10^3/(H4*H5)</f>
        <v>10000.000000000002</v>
      </c>
    </row>
    <row r="7" spans="1:10" x14ac:dyDescent="0.4">
      <c r="A7" s="16" t="s">
        <v>43</v>
      </c>
      <c r="B7" s="18">
        <v>2.2999999999999998</v>
      </c>
      <c r="D7" t="s">
        <v>37</v>
      </c>
      <c r="E7" s="1">
        <f>140000</f>
        <v>140000</v>
      </c>
      <c r="G7" s="9" t="s">
        <v>23</v>
      </c>
      <c r="H7" s="10">
        <f>H5/H4</f>
        <v>0.71</v>
      </c>
    </row>
    <row r="8" spans="1:10" x14ac:dyDescent="0.4">
      <c r="A8" s="17"/>
      <c r="B8" s="18"/>
      <c r="D8" t="s">
        <v>3</v>
      </c>
      <c r="E8">
        <v>0.01</v>
      </c>
      <c r="G8" t="s">
        <v>54</v>
      </c>
      <c r="H8" s="1">
        <f>H4/(E10*H3)</f>
        <v>2.6726124191242439E-7</v>
      </c>
    </row>
    <row r="9" spans="1:10" x14ac:dyDescent="0.4">
      <c r="A9" s="17" t="s">
        <v>50</v>
      </c>
      <c r="B9" s="18">
        <v>0.02</v>
      </c>
      <c r="D9" t="s">
        <v>4</v>
      </c>
      <c r="E9">
        <f>0.0000071</f>
        <v>7.0999999999999998E-6</v>
      </c>
    </row>
    <row r="10" spans="1:10" x14ac:dyDescent="0.4">
      <c r="D10" t="s">
        <v>38</v>
      </c>
      <c r="E10">
        <v>0.1</v>
      </c>
      <c r="G10" t="s">
        <v>20</v>
      </c>
      <c r="H10" s="1">
        <f>(H6*H7)^(1/2)*H8*H3</f>
        <v>8.4261497731763588E-3</v>
      </c>
    </row>
    <row r="11" spans="1:10" x14ac:dyDescent="0.4">
      <c r="G11" t="s">
        <v>24</v>
      </c>
      <c r="H11" s="1">
        <f>(H6*H7)^(2/5)*H8*H3</f>
        <v>3.4713894518653668E-3</v>
      </c>
    </row>
    <row r="12" spans="1:10" x14ac:dyDescent="0.4">
      <c r="G12" s="6" t="s">
        <v>13</v>
      </c>
      <c r="H12" s="7">
        <f>B6*H3/H10</f>
        <v>4440.5303578688581</v>
      </c>
    </row>
    <row r="13" spans="1:10" x14ac:dyDescent="0.4">
      <c r="G13" s="9" t="s">
        <v>41</v>
      </c>
      <c r="H13" s="10">
        <f>B5*H3/H11</f>
        <v>10778.558380314675</v>
      </c>
    </row>
    <row r="15" spans="1:10" x14ac:dyDescent="0.4">
      <c r="G15" t="s">
        <v>15</v>
      </c>
      <c r="H15" s="1">
        <f>H3/H12</f>
        <v>8.4261497731763585E-2</v>
      </c>
    </row>
    <row r="16" spans="1:10" x14ac:dyDescent="0.4">
      <c r="G16" t="s">
        <v>42</v>
      </c>
      <c r="H16" s="1">
        <f>H3/H13</f>
        <v>3.4713894518653664E-2</v>
      </c>
    </row>
    <row r="18" spans="7:8" x14ac:dyDescent="0.4">
      <c r="G18" s="6" t="s">
        <v>21</v>
      </c>
      <c r="H18" s="7">
        <f>H10/H15</f>
        <v>0.1</v>
      </c>
    </row>
    <row r="19" spans="7:8" x14ac:dyDescent="0.4">
      <c r="G19" s="6" t="s">
        <v>32</v>
      </c>
      <c r="H19" s="7">
        <f>H11/H16</f>
        <v>0.1</v>
      </c>
    </row>
    <row r="21" spans="7:8" x14ac:dyDescent="0.4">
      <c r="G21" t="s">
        <v>45</v>
      </c>
      <c r="H21" s="1">
        <f>E10/B4</f>
        <v>2E-3</v>
      </c>
    </row>
    <row r="22" spans="7:8" x14ac:dyDescent="0.4">
      <c r="G22" t="s">
        <v>44</v>
      </c>
      <c r="H22" s="1">
        <f>B7*H21</f>
        <v>4.5999999999999999E-3</v>
      </c>
    </row>
    <row r="23" spans="7:8" x14ac:dyDescent="0.4">
      <c r="G23" s="2" t="s">
        <v>46</v>
      </c>
      <c r="H23" s="8">
        <f>B5*H22/H3</f>
        <v>1.2294017127971521E-6</v>
      </c>
    </row>
    <row r="24" spans="7:8" x14ac:dyDescent="0.4">
      <c r="G24" s="2" t="s">
        <v>18</v>
      </c>
      <c r="H24" s="8">
        <f>B5*H22/H15</f>
        <v>5.4591956276917259E-3</v>
      </c>
    </row>
    <row r="25" spans="7:8" x14ac:dyDescent="0.4">
      <c r="G25" s="6" t="s">
        <v>25</v>
      </c>
      <c r="H25" s="7">
        <f>B5*H22/H16</f>
        <v>1.3251178134242961E-2</v>
      </c>
    </row>
    <row r="27" spans="7:8" x14ac:dyDescent="0.4">
      <c r="G27" s="6" t="s">
        <v>12</v>
      </c>
      <c r="H27" s="7">
        <f>B5*(H22^2)/(2*H5)</f>
        <v>0.14901408450704226</v>
      </c>
    </row>
    <row r="28" spans="7:8" x14ac:dyDescent="0.4">
      <c r="G28" s="6" t="s">
        <v>19</v>
      </c>
      <c r="H28" s="7">
        <f>B5*(H22^2)/(2*H4)</f>
        <v>0.10580000000000001</v>
      </c>
    </row>
    <row r="30" spans="7:8" x14ac:dyDescent="0.4">
      <c r="G30" s="6" t="s">
        <v>47</v>
      </c>
      <c r="H30" s="7">
        <f>MIN(H25,H27,H28)</f>
        <v>1.3251178134242961E-2</v>
      </c>
    </row>
    <row r="32" spans="7:8" x14ac:dyDescent="0.4">
      <c r="G32" s="2" t="s">
        <v>48</v>
      </c>
      <c r="H32" s="1">
        <f>E10^2/H4</f>
        <v>1000.0000000000001</v>
      </c>
    </row>
    <row r="33" spans="7:8" x14ac:dyDescent="0.4">
      <c r="G33" s="9" t="s">
        <v>49</v>
      </c>
      <c r="H33" s="10">
        <f>H32/H30</f>
        <v>75464.988084029712</v>
      </c>
    </row>
    <row r="35" spans="7:8" x14ac:dyDescent="0.4">
      <c r="G35" t="s">
        <v>51</v>
      </c>
      <c r="H35" s="1">
        <f>B9*H33</f>
        <v>1509.2997616805942</v>
      </c>
    </row>
    <row r="36" spans="7:8" x14ac:dyDescent="0.4">
      <c r="G36" s="9" t="s">
        <v>52</v>
      </c>
      <c r="H36" s="11">
        <f>H35/3600</f>
        <v>0.41924993380016506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Pr&gt;Ra</vt:lpstr>
      <vt:lpstr>Pr&lt;Ra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</dc:creator>
  <cp:lastModifiedBy>kensu</cp:lastModifiedBy>
  <dcterms:created xsi:type="dcterms:W3CDTF">2022-08-09T08:34:24Z</dcterms:created>
  <dcterms:modified xsi:type="dcterms:W3CDTF">2023-01-12T16:13:01Z</dcterms:modified>
</cp:coreProperties>
</file>