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7.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8.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drawings/drawing9.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bookViews>
    <workbookView xWindow="11140" yWindow="0" windowWidth="13800" windowHeight="14240" tabRatio="500" firstSheet="5" activeTab="7"/>
  </bookViews>
  <sheets>
    <sheet name="探索" sheetId="1" r:id="rId1"/>
    <sheet name="ゲーム系" sheetId="2" r:id="rId2"/>
    <sheet name="読む" sheetId="3" r:id="rId3"/>
    <sheet name="ユーザ情報入力" sheetId="4" r:id="rId4"/>
    <sheet name="全体 negative" sheetId="5" r:id="rId5"/>
    <sheet name="全体 positive" sheetId="8" r:id="rId6"/>
    <sheet name="UX相関" sheetId="9" r:id="rId7"/>
    <sheet name="Sheet1" sheetId="10" r:id="rId8"/>
    <sheet name="エピソード" sheetId="11" r:id="rId9"/>
    <sheet name="主観評価" sheetId="12" r:id="rId10"/>
    <sheet name="サイト主観" sheetId="13"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67" i="13" l="1"/>
  <c r="C65" i="13"/>
  <c r="B69" i="13"/>
  <c r="B67" i="13"/>
  <c r="B65" i="13"/>
  <c r="C55" i="13"/>
  <c r="C54" i="13"/>
  <c r="C53" i="13"/>
  <c r="C52" i="13"/>
  <c r="C51" i="13"/>
  <c r="C50" i="13"/>
  <c r="C49" i="13"/>
  <c r="L44" i="13"/>
  <c r="L41" i="13"/>
  <c r="L38" i="13"/>
  <c r="L35" i="13"/>
  <c r="L32" i="13"/>
  <c r="L29" i="13"/>
  <c r="L26" i="13"/>
  <c r="K27" i="13"/>
  <c r="K28" i="13"/>
  <c r="K29" i="13"/>
  <c r="K30" i="13"/>
  <c r="K31" i="13"/>
  <c r="K32" i="13"/>
  <c r="K33" i="13"/>
  <c r="K34" i="13"/>
  <c r="K35" i="13"/>
  <c r="K36" i="13"/>
  <c r="K37" i="13"/>
  <c r="K38" i="13"/>
  <c r="K39" i="13"/>
  <c r="K40" i="13"/>
  <c r="K41" i="13"/>
  <c r="K42" i="13"/>
  <c r="K43" i="13"/>
  <c r="K44" i="13"/>
  <c r="K45" i="13"/>
  <c r="K46" i="13"/>
  <c r="K26" i="13"/>
  <c r="C36" i="12"/>
  <c r="C35" i="12"/>
  <c r="C34" i="12"/>
  <c r="C33" i="12"/>
  <c r="K28" i="12"/>
  <c r="K25" i="12"/>
  <c r="K22" i="12"/>
  <c r="K19" i="12"/>
  <c r="J20" i="12"/>
  <c r="J21" i="12"/>
  <c r="J22" i="12"/>
  <c r="J23" i="12"/>
  <c r="J24" i="12"/>
  <c r="J25" i="12"/>
  <c r="J26" i="12"/>
  <c r="J27" i="12"/>
  <c r="J28" i="12"/>
  <c r="J29" i="12"/>
  <c r="J30" i="12"/>
  <c r="J19" i="12"/>
  <c r="AN20" i="2"/>
  <c r="AN19" i="2"/>
  <c r="AP16" i="2"/>
  <c r="AP15" i="2"/>
  <c r="AO16" i="2"/>
  <c r="AO15" i="2"/>
  <c r="AJ5" i="2"/>
  <c r="U31" i="5"/>
  <c r="U30" i="5"/>
  <c r="T31" i="5"/>
  <c r="T30" i="5"/>
  <c r="S31" i="5"/>
  <c r="S30" i="5"/>
  <c r="Q31" i="5"/>
  <c r="Q30" i="5"/>
  <c r="U7" i="5"/>
  <c r="U6" i="5"/>
  <c r="U5" i="5"/>
  <c r="U4" i="5"/>
  <c r="U3" i="5"/>
  <c r="T7" i="5"/>
  <c r="Q27" i="5"/>
  <c r="T6" i="5"/>
  <c r="T5" i="5"/>
  <c r="T4" i="5"/>
  <c r="T3" i="5"/>
  <c r="O5" i="5"/>
  <c r="L12" i="8"/>
  <c r="K12" i="8"/>
  <c r="J12" i="8"/>
  <c r="L11" i="8"/>
  <c r="K11" i="8"/>
  <c r="J11" i="8"/>
  <c r="L10" i="8"/>
  <c r="K10" i="8"/>
  <c r="J10" i="8"/>
  <c r="O4" i="8"/>
  <c r="N4" i="8"/>
  <c r="Q8" i="10"/>
  <c r="P8" i="10"/>
  <c r="Q17" i="10"/>
  <c r="S22" i="10"/>
  <c r="S21" i="10"/>
  <c r="S20" i="10"/>
  <c r="P15" i="10"/>
  <c r="Q15" i="10"/>
  <c r="R15" i="10"/>
  <c r="S15" i="10"/>
  <c r="N15" i="10"/>
  <c r="O15" i="10"/>
  <c r="M15" i="10"/>
  <c r="N13" i="10"/>
  <c r="B24" i="10"/>
  <c r="C15" i="10"/>
  <c r="D15" i="10"/>
  <c r="E15" i="10"/>
  <c r="F15" i="10"/>
  <c r="G15" i="10"/>
  <c r="H11" i="10"/>
  <c r="H12" i="10"/>
  <c r="H13" i="10"/>
  <c r="H14" i="10"/>
  <c r="H15" i="10"/>
  <c r="I11" i="10"/>
  <c r="I12" i="10"/>
  <c r="I13" i="10"/>
  <c r="I14" i="10"/>
  <c r="I15" i="10"/>
  <c r="J11" i="10"/>
  <c r="J12" i="10"/>
  <c r="J13" i="10"/>
  <c r="J14" i="10"/>
  <c r="J15" i="10"/>
  <c r="K15" i="10"/>
  <c r="L14" i="10"/>
  <c r="L15" i="10"/>
  <c r="M11" i="10"/>
  <c r="M12" i="10"/>
  <c r="M13" i="10"/>
  <c r="M14" i="10"/>
  <c r="B15" i="10"/>
  <c r="C24" i="10"/>
  <c r="D24" i="10"/>
  <c r="E24" i="10"/>
  <c r="F24" i="10"/>
  <c r="G24" i="10"/>
  <c r="H20" i="10"/>
  <c r="H21" i="10"/>
  <c r="H22" i="10"/>
  <c r="H23" i="10"/>
  <c r="H24" i="10"/>
  <c r="I20" i="10"/>
  <c r="I21" i="10"/>
  <c r="I22" i="10"/>
  <c r="I23" i="10"/>
  <c r="I24" i="10"/>
  <c r="J20" i="10"/>
  <c r="J21" i="10"/>
  <c r="J22" i="10"/>
  <c r="J23" i="10"/>
  <c r="J24" i="10"/>
  <c r="K24" i="10"/>
  <c r="L22" i="10"/>
  <c r="L23" i="10"/>
  <c r="L24" i="10"/>
  <c r="M20" i="10"/>
  <c r="M21" i="10"/>
  <c r="M22" i="10"/>
  <c r="M23" i="10"/>
  <c r="M24" i="10"/>
  <c r="B6" i="10"/>
  <c r="C6" i="10"/>
  <c r="D6" i="10"/>
  <c r="E6" i="10"/>
  <c r="F6" i="10"/>
  <c r="G6" i="10"/>
  <c r="H4" i="10"/>
  <c r="H5" i="10"/>
  <c r="H6" i="10"/>
  <c r="I4" i="10"/>
  <c r="I5" i="10"/>
  <c r="I6" i="10"/>
  <c r="J4" i="10"/>
  <c r="J5" i="10"/>
  <c r="J6" i="10"/>
  <c r="K6" i="10"/>
  <c r="L6" i="10"/>
  <c r="M4" i="10"/>
  <c r="M5" i="10"/>
  <c r="M6" i="10"/>
  <c r="S3" i="9"/>
  <c r="K13" i="9"/>
  <c r="Q13" i="9"/>
  <c r="P13" i="9"/>
  <c r="O13" i="9"/>
  <c r="S37" i="3"/>
  <c r="T37" i="3"/>
  <c r="S36" i="3"/>
  <c r="T36" i="3"/>
  <c r="R37" i="3"/>
  <c r="R36" i="3"/>
  <c r="Q37" i="3"/>
  <c r="Q36" i="3"/>
  <c r="T83" i="2"/>
  <c r="U83" i="2"/>
  <c r="T82" i="2"/>
  <c r="U82" i="2"/>
  <c r="S83" i="2"/>
  <c r="S82" i="2"/>
  <c r="R83" i="2"/>
  <c r="R82" i="2"/>
  <c r="Z96" i="2"/>
  <c r="Z95" i="2"/>
  <c r="Z91" i="2"/>
  <c r="Z90" i="2"/>
  <c r="Z87" i="2"/>
  <c r="Z86" i="2"/>
  <c r="M4" i="8"/>
  <c r="P6" i="8"/>
  <c r="Q6" i="8"/>
  <c r="O6" i="8"/>
  <c r="P5" i="8"/>
  <c r="Q5" i="8"/>
  <c r="O5" i="8"/>
  <c r="P4" i="8"/>
  <c r="Q4" i="8"/>
  <c r="N6" i="8"/>
  <c r="N5" i="8"/>
  <c r="M6" i="8"/>
  <c r="M5" i="8"/>
  <c r="AE54" i="2"/>
  <c r="AD54" i="2"/>
  <c r="AB54" i="2"/>
  <c r="P34" i="5"/>
  <c r="P33" i="5"/>
  <c r="O34" i="5"/>
  <c r="O33" i="5"/>
  <c r="N34" i="5"/>
  <c r="N33" i="5"/>
  <c r="P31" i="5"/>
  <c r="P30" i="5"/>
  <c r="O31" i="5"/>
  <c r="O30" i="5"/>
  <c r="N31" i="5"/>
  <c r="N30" i="5"/>
  <c r="N27" i="5"/>
  <c r="S27" i="5"/>
  <c r="M27" i="5"/>
  <c r="R27" i="5"/>
  <c r="O27" i="5"/>
  <c r="T27" i="5"/>
  <c r="P27" i="5"/>
  <c r="U27" i="5"/>
  <c r="V27" i="5"/>
  <c r="P7" i="5"/>
  <c r="Q7" i="5"/>
  <c r="O7" i="5"/>
  <c r="N7" i="5"/>
  <c r="P6" i="5"/>
  <c r="Q6" i="5"/>
  <c r="O6" i="5"/>
  <c r="P5" i="5"/>
  <c r="Q5" i="5"/>
  <c r="N6" i="5"/>
  <c r="N4" i="5"/>
  <c r="N3" i="5"/>
  <c r="N5" i="5"/>
  <c r="P4" i="5"/>
  <c r="Q4" i="5"/>
  <c r="O4" i="5"/>
  <c r="P3" i="5"/>
  <c r="Q3" i="5"/>
  <c r="O3" i="5"/>
  <c r="B41" i="5"/>
  <c r="B40" i="5"/>
  <c r="U41" i="1"/>
  <c r="U40" i="1"/>
  <c r="O30" i="1"/>
  <c r="Y9" i="1"/>
  <c r="Y8" i="1"/>
  <c r="D20" i="4"/>
  <c r="C20" i="4"/>
  <c r="T41" i="3"/>
  <c r="T40" i="3"/>
  <c r="AM26" i="3"/>
  <c r="AM25" i="3"/>
  <c r="AM5" i="3"/>
  <c r="V30" i="1"/>
  <c r="V29" i="1"/>
  <c r="AE12" i="2"/>
  <c r="AE11" i="2"/>
  <c r="AA70" i="2"/>
  <c r="AA69" i="2"/>
  <c r="AA66" i="2"/>
  <c r="AA65" i="2"/>
  <c r="AA62" i="2"/>
  <c r="AA61" i="2"/>
  <c r="AC54" i="2"/>
  <c r="AC53" i="2"/>
  <c r="AB6" i="2"/>
  <c r="T78" i="2"/>
  <c r="U78" i="2"/>
  <c r="S78" i="2"/>
  <c r="R78" i="2"/>
  <c r="T46" i="2"/>
  <c r="U46" i="2"/>
  <c r="S46" i="2"/>
  <c r="R46" i="2"/>
  <c r="AL57" i="2"/>
  <c r="AL56" i="2"/>
  <c r="AK11" i="2"/>
  <c r="AK10" i="2"/>
  <c r="AK53" i="2"/>
  <c r="AL53" i="2"/>
  <c r="AK52" i="2"/>
  <c r="AL52" i="2"/>
  <c r="AJ53" i="2"/>
  <c r="AJ52" i="2"/>
  <c r="AI53" i="2"/>
  <c r="AI52" i="2"/>
  <c r="AH53" i="2"/>
  <c r="AK6" i="2"/>
  <c r="AL6" i="2"/>
  <c r="AJ6" i="2"/>
  <c r="AI6" i="2"/>
  <c r="AK5" i="2"/>
  <c r="AL5" i="2"/>
  <c r="AI5" i="2"/>
  <c r="AH6" i="2"/>
  <c r="AD53" i="2"/>
  <c r="AE53" i="2"/>
  <c r="AB53" i="2"/>
  <c r="AD52" i="2"/>
  <c r="AE52" i="2"/>
  <c r="AC52" i="2"/>
  <c r="AB52" i="2"/>
  <c r="AC6" i="2"/>
  <c r="AD6" i="2"/>
  <c r="AE6" i="2"/>
  <c r="AE5" i="2"/>
  <c r="AD5" i="2"/>
  <c r="AC5" i="2"/>
  <c r="AB5" i="2"/>
  <c r="AE27" i="3"/>
  <c r="AF27" i="3"/>
  <c r="AG27" i="3"/>
  <c r="AE26" i="3"/>
  <c r="AF26" i="3"/>
  <c r="AG26" i="3"/>
  <c r="AE25" i="3"/>
  <c r="AF25" i="3"/>
  <c r="AG25" i="3"/>
  <c r="AD27" i="3"/>
  <c r="AD26" i="3"/>
  <c r="AD25" i="3"/>
  <c r="AC6" i="3"/>
  <c r="AC7" i="3"/>
  <c r="AC5" i="3"/>
  <c r="AF6" i="3"/>
  <c r="AE5" i="3"/>
  <c r="AE7" i="3"/>
  <c r="AF7" i="3"/>
  <c r="AE6" i="3"/>
  <c r="AF5" i="3"/>
  <c r="AD7" i="3"/>
  <c r="AD6" i="3"/>
  <c r="AD5" i="3"/>
  <c r="S35" i="3"/>
  <c r="T35" i="3"/>
  <c r="R35" i="3"/>
  <c r="Q28" i="3"/>
  <c r="Q29" i="3"/>
  <c r="Q35" i="3"/>
  <c r="T21" i="3"/>
  <c r="S21" i="3"/>
  <c r="R21" i="3"/>
  <c r="Q21" i="3"/>
  <c r="O32" i="1"/>
  <c r="O31" i="1"/>
  <c r="N32" i="1"/>
  <c r="N31" i="1"/>
  <c r="N27" i="1"/>
  <c r="M27" i="1"/>
  <c r="N7" i="1"/>
  <c r="M7" i="1"/>
  <c r="M17" i="3"/>
  <c r="M16" i="3"/>
  <c r="M4" i="3"/>
  <c r="M3" i="3"/>
  <c r="L34" i="2"/>
  <c r="L33" i="2"/>
  <c r="L32" i="2"/>
  <c r="L31" i="2"/>
  <c r="M3" i="2"/>
  <c r="M6" i="2"/>
  <c r="C15" i="3"/>
  <c r="C14" i="3"/>
  <c r="H26" i="10"/>
</calcChain>
</file>

<file path=xl/sharedStrings.xml><?xml version="1.0" encoding="utf-8"?>
<sst xmlns="http://schemas.openxmlformats.org/spreadsheetml/2006/main" count="1988" uniqueCount="652">
  <si>
    <t>探索</t>
    <rPh sb="0" eb="2">
      <t>タンサk</t>
    </rPh>
    <phoneticPr fontId="1"/>
  </si>
  <si>
    <t>UX</t>
    <phoneticPr fontId="1"/>
  </si>
  <si>
    <t>ログイン画面</t>
    <rPh sb="4" eb="6">
      <t>ガメン</t>
    </rPh>
    <phoneticPr fontId="1"/>
  </si>
  <si>
    <t>イライラ</t>
  </si>
  <si>
    <t>ログイン画面だったから</t>
    <phoneticPr fontId="1"/>
  </si>
  <si>
    <t>ハレナビ記事</t>
    <rPh sb="4" eb="6">
      <t>キz</t>
    </rPh>
    <phoneticPr fontId="1"/>
  </si>
  <si>
    <t>萎え</t>
    <rPh sb="0" eb="1">
      <t>ナ</t>
    </rPh>
    <phoneticPr fontId="1"/>
  </si>
  <si>
    <t>記事が思ったより長くて萎えました</t>
    <rPh sb="11" eb="16">
      <t>ナ</t>
    </rPh>
    <phoneticPr fontId="1"/>
  </si>
  <si>
    <t>レシピッタTop</t>
    <phoneticPr fontId="1"/>
  </si>
  <si>
    <t>むかつき</t>
    <phoneticPr fontId="1"/>
  </si>
  <si>
    <t>勝手にログアウトしててむかついた</t>
    <phoneticPr fontId="1"/>
  </si>
  <si>
    <t>レシピッタ記事</t>
    <rPh sb="5" eb="7">
      <t>キz</t>
    </rPh>
    <phoneticPr fontId="1"/>
  </si>
  <si>
    <t>不安</t>
    <rPh sb="0" eb="2">
      <t>フアn</t>
    </rPh>
    <phoneticPr fontId="1"/>
  </si>
  <si>
    <t>どこにあるのかわからず不安</t>
    <phoneticPr fontId="1"/>
  </si>
  <si>
    <t>悲しい</t>
    <rPh sb="0" eb="1">
      <t>カナs</t>
    </rPh>
    <phoneticPr fontId="1"/>
  </si>
  <si>
    <t>レシピッタがなくなったから</t>
    <phoneticPr fontId="1"/>
  </si>
  <si>
    <t>山中</t>
    <rPh sb="0" eb="2">
      <t>ヤm</t>
    </rPh>
    <phoneticPr fontId="1"/>
  </si>
  <si>
    <t>ゲーム1</t>
    <phoneticPr fontId="1"/>
  </si>
  <si>
    <t>アニマルスライド</t>
    <phoneticPr fontId="1"/>
  </si>
  <si>
    <t>ゲーム間違えたイライラするほんとに</t>
    <phoneticPr fontId="1"/>
  </si>
  <si>
    <t>嬉しい</t>
    <rPh sb="0" eb="3">
      <t>ウr</t>
    </rPh>
    <phoneticPr fontId="1"/>
  </si>
  <si>
    <t>ゲーム2</t>
  </si>
  <si>
    <t>タウンスロット</t>
    <phoneticPr fontId="1"/>
  </si>
  <si>
    <t>あたりが出て以外とうれしい</t>
    <phoneticPr fontId="1"/>
  </si>
  <si>
    <t>ゲーム3</t>
  </si>
  <si>
    <t>おつかいできるかな</t>
    <rPh sb="3" eb="9">
      <t>ツカ</t>
    </rPh>
    <phoneticPr fontId="1"/>
  </si>
  <si>
    <t>ゲーム4</t>
  </si>
  <si>
    <t>くろろんを探せ</t>
    <rPh sb="5" eb="7">
      <t>サガs</t>
    </rPh>
    <phoneticPr fontId="1"/>
  </si>
  <si>
    <t>不安、楽しみ</t>
    <rPh sb="0" eb="2">
      <t>フアn</t>
    </rPh>
    <rPh sb="3" eb="4">
      <t>タノs</t>
    </rPh>
    <phoneticPr fontId="1"/>
  </si>
  <si>
    <t>イライラ</t>
    <phoneticPr fontId="1"/>
  </si>
  <si>
    <t>ゲーム5</t>
  </si>
  <si>
    <t>タウンルーレット</t>
    <phoneticPr fontId="1"/>
  </si>
  <si>
    <t>ルーレットできてうれしい5つ終わったうれしい</t>
    <phoneticPr fontId="1"/>
  </si>
  <si>
    <t>占い1</t>
    <rPh sb="0" eb="2">
      <t>ウr</t>
    </rPh>
    <phoneticPr fontId="1"/>
  </si>
  <si>
    <t>タロット占い</t>
    <rPh sb="4" eb="6">
      <t>ウラナ</t>
    </rPh>
    <phoneticPr fontId="1"/>
  </si>
  <si>
    <t>微妙な結果でイラつきました</t>
    <rPh sb="0" eb="3">
      <t>ビミョ</t>
    </rPh>
    <phoneticPr fontId="1"/>
  </si>
  <si>
    <t>占い2</t>
    <rPh sb="0" eb="2">
      <t>ウr</t>
    </rPh>
    <phoneticPr fontId="1"/>
  </si>
  <si>
    <t>嬉しい</t>
    <rPh sb="0" eb="1">
      <t>ウレs</t>
    </rPh>
    <phoneticPr fontId="1"/>
  </si>
  <si>
    <t>金運の占い結果が良かったのでうれしかった</t>
    <rPh sb="0" eb="2">
      <t>キン</t>
    </rPh>
    <phoneticPr fontId="1"/>
  </si>
  <si>
    <t>ゲームクリアしたので嬉しかった</t>
    <phoneticPr fontId="1"/>
  </si>
  <si>
    <t>野菜のやつ楽勝すぎて</t>
    <phoneticPr fontId="1"/>
  </si>
  <si>
    <t>遊び方が分からなくて不安な気持ちと楽しみ</t>
    <phoneticPr fontId="1"/>
  </si>
  <si>
    <t>イライラ</t>
    <phoneticPr fontId="1"/>
  </si>
  <si>
    <t>くろろんって誰だよイラつき</t>
    <phoneticPr fontId="1"/>
  </si>
  <si>
    <t>イライラ</t>
    <phoneticPr fontId="1"/>
  </si>
  <si>
    <t>どこにあるのかわからず不安</t>
    <phoneticPr fontId="1"/>
  </si>
  <si>
    <t>地域記事1</t>
    <rPh sb="0" eb="2">
      <t>チイk</t>
    </rPh>
    <rPh sb="2" eb="4">
      <t>キz</t>
    </rPh>
    <phoneticPr fontId="1"/>
  </si>
  <si>
    <t>ワクワク</t>
    <phoneticPr fontId="1"/>
  </si>
  <si>
    <t>ハレナビ記事画面</t>
    <rPh sb="4" eb="6">
      <t>キz</t>
    </rPh>
    <rPh sb="6" eb="8">
      <t>ガm</t>
    </rPh>
    <phoneticPr fontId="1"/>
  </si>
  <si>
    <t>山中</t>
    <rPh sb="0" eb="2">
      <t>ヤマナk</t>
    </rPh>
    <phoneticPr fontId="1"/>
  </si>
  <si>
    <t>小金</t>
    <rPh sb="0" eb="2">
      <t>コg</t>
    </rPh>
    <phoneticPr fontId="1"/>
  </si>
  <si>
    <t>ゲームTop</t>
    <phoneticPr fontId="1"/>
  </si>
  <si>
    <t>むかつく</t>
  </si>
  <si>
    <t>ポップアップがいちいちうるさい</t>
    <phoneticPr fontId="1"/>
  </si>
  <si>
    <t>うれしい</t>
  </si>
  <si>
    <t>アニマルスライドに成功した</t>
    <phoneticPr fontId="1"/>
  </si>
  <si>
    <t>タウンルーレット</t>
    <phoneticPr fontId="1"/>
  </si>
  <si>
    <t>むかつく</t>
    <phoneticPr fontId="1"/>
  </si>
  <si>
    <t>ターンルーレットに失敗した</t>
    <phoneticPr fontId="1"/>
  </si>
  <si>
    <t>バタバタ延長</t>
    <rPh sb="4" eb="6">
      <t>エン</t>
    </rPh>
    <phoneticPr fontId="1"/>
  </si>
  <si>
    <t>パタパタ委員長をつかまえた</t>
    <phoneticPr fontId="1"/>
  </si>
  <si>
    <t>kogane</t>
    <phoneticPr fontId="1"/>
  </si>
  <si>
    <t>腹が立つ</t>
    <phoneticPr fontId="1"/>
  </si>
  <si>
    <t>ハロウィンイベントの記事を読んだから</t>
    <phoneticPr fontId="1"/>
  </si>
  <si>
    <t>よくわかんない</t>
  </si>
  <si>
    <t>地域記事2</t>
    <rPh sb="0" eb="2">
      <t>チイk</t>
    </rPh>
    <rPh sb="2" eb="4">
      <t>キz</t>
    </rPh>
    <phoneticPr fontId="1"/>
  </si>
  <si>
    <t>イベントが終了してた</t>
  </si>
  <si>
    <t>恵比寿がない</t>
  </si>
  <si>
    <t>東京がない</t>
  </si>
  <si>
    <t>テンション下がった</t>
    <phoneticPr fontId="1"/>
  </si>
  <si>
    <t>商品イベントが終了してるものばっか</t>
    <phoneticPr fontId="1"/>
  </si>
  <si>
    <t>kogane</t>
    <phoneticPr fontId="1"/>
  </si>
  <si>
    <t>fujii</t>
    <phoneticPr fontId="1"/>
  </si>
  <si>
    <t>TIME</t>
    <phoneticPr fontId="1"/>
  </si>
  <si>
    <t>新規登録終わったのにまたログインしてくださいって言う画面が出た</t>
    <phoneticPr fontId="1"/>
  </si>
  <si>
    <t>嬉しい</t>
    <rPh sb="0" eb="1">
      <t>ウr</t>
    </rPh>
    <phoneticPr fontId="1"/>
  </si>
  <si>
    <t>やったぜ。30ポイントゲット</t>
    <phoneticPr fontId="1"/>
  </si>
  <si>
    <t>50ポイントゲット</t>
  </si>
  <si>
    <t>画面にエラーエラーが出た</t>
    <phoneticPr fontId="1"/>
  </si>
  <si>
    <t>？</t>
    <phoneticPr fontId="1"/>
  </si>
  <si>
    <t>よくわからん</t>
    <phoneticPr fontId="1"/>
  </si>
  <si>
    <t>レージングゲーム</t>
  </si>
  <si>
    <t>楽しくない</t>
    <rPh sb="0" eb="1">
      <t>タノシクn</t>
    </rPh>
    <phoneticPr fontId="1"/>
  </si>
  <si>
    <t>楽しくない</t>
    <rPh sb="0" eb="1">
      <t>タn</t>
    </rPh>
    <phoneticPr fontId="1"/>
  </si>
  <si>
    <t>文字と矢印が一致してるゲームをやった。まぁまぁだったけどちょっと楽しくなかった</t>
    <rPh sb="6" eb="8">
      <t>１t</t>
    </rPh>
    <phoneticPr fontId="1"/>
  </si>
  <si>
    <t>期待感</t>
    <rPh sb="0" eb="3">
      <t>キタ</t>
    </rPh>
    <phoneticPr fontId="1"/>
  </si>
  <si>
    <t>サントリーレーシングゲーム面白そうじゃん</t>
  </si>
  <si>
    <t>楽しい</t>
    <rPh sb="0" eb="1">
      <t>タn</t>
    </rPh>
    <phoneticPr fontId="1"/>
  </si>
  <si>
    <t>レーシングゲーム面白かった</t>
    <phoneticPr fontId="1"/>
  </si>
  <si>
    <t>よくわからない会員登録させられそうになった</t>
    <rPh sb="7" eb="9">
      <t>カイイn</t>
    </rPh>
    <phoneticPr fontId="1"/>
  </si>
  <si>
    <t>あんま楽しくなさそうな予感</t>
  </si>
  <si>
    <t>木をお世話したから100ポイントゲットした</t>
    <rPh sb="0" eb="1">
      <t>キ</t>
    </rPh>
    <phoneticPr fontId="1"/>
  </si>
  <si>
    <t>お家に帰ってSPをゲットした</t>
    <rPh sb="1" eb="2">
      <t>イエ</t>
    </rPh>
    <phoneticPr fontId="1"/>
  </si>
  <si>
    <t>占い結果が全然よくわからなかった</t>
    <rPh sb="5" eb="7">
      <t>ゼn</t>
    </rPh>
    <phoneticPr fontId="1"/>
  </si>
  <si>
    <t>大人の心診断がちょっと面白そう</t>
    <rPh sb="4" eb="6">
      <t>シn</t>
    </rPh>
    <phoneticPr fontId="1"/>
  </si>
  <si>
    <t>よくわからなかったけど、占い面白かった</t>
    <rPh sb="12" eb="13">
      <t>ウr</t>
    </rPh>
    <phoneticPr fontId="1"/>
  </si>
  <si>
    <t>UX</t>
    <phoneticPr fontId="1"/>
  </si>
  <si>
    <t>ハレナビTop</t>
    <phoneticPr fontId="1"/>
  </si>
  <si>
    <t>イライラ</t>
    <phoneticPr fontId="1"/>
  </si>
  <si>
    <t>読んで貯めるが見つからない</t>
    <rPh sb="0" eb="1">
      <t>４d</t>
    </rPh>
    <rPh sb="3" eb="4">
      <t>タメr</t>
    </rPh>
    <phoneticPr fontId="1"/>
  </si>
  <si>
    <t>荒井</t>
    <rPh sb="0" eb="2">
      <t>アラ</t>
    </rPh>
    <phoneticPr fontId="1"/>
  </si>
  <si>
    <t>タウンルーレット当てた</t>
    <phoneticPr fontId="1"/>
  </si>
  <si>
    <t>アニマルスライド一発でクリアした</t>
    <rPh sb="8" eb="10">
      <t>イッパt</t>
    </rPh>
    <phoneticPr fontId="1"/>
  </si>
  <si>
    <t>とりあえずゲームにセンスが溢れている</t>
    <rPh sb="13" eb="14">
      <t>アフr</t>
    </rPh>
    <phoneticPr fontId="1"/>
  </si>
  <si>
    <t>面白い</t>
  </si>
  <si>
    <t>占いが若干当たっているんじゃないかと</t>
    <rPh sb="3" eb="5">
      <t>ジャッカn</t>
    </rPh>
    <rPh sb="5" eb="6">
      <t>アタッテ</t>
    </rPh>
    <phoneticPr fontId="1"/>
  </si>
  <si>
    <t>普通</t>
    <rPh sb="0" eb="2">
      <t>フツ</t>
    </rPh>
    <phoneticPr fontId="1"/>
  </si>
  <si>
    <t>恋愛はそんな良くなかったけど、恋愛してないし</t>
    <rPh sb="15" eb="17">
      <t>レンア</t>
    </rPh>
    <phoneticPr fontId="1"/>
  </si>
  <si>
    <t>アライ</t>
    <phoneticPr fontId="1"/>
  </si>
  <si>
    <t>少し機嫌が戻りました。見つけました</t>
    <phoneticPr fontId="1"/>
  </si>
  <si>
    <t>興味ある記事を発見した</t>
    <phoneticPr fontId="1"/>
  </si>
  <si>
    <t>荒井</t>
    <rPh sb="0" eb="2">
      <t>アライ</t>
    </rPh>
    <phoneticPr fontId="1"/>
  </si>
  <si>
    <t>But</t>
    <phoneticPr fontId="1"/>
  </si>
  <si>
    <t>ビールの記事が多いようですが、大してビールに興味が無いので少々Butです</t>
    <rPh sb="15" eb="16">
      <t>タイシt</t>
    </rPh>
    <rPh sb="29" eb="30">
      <t>ショウショ</t>
    </rPh>
    <phoneticPr fontId="1"/>
  </si>
  <si>
    <t>酒井</t>
    <rPh sb="0" eb="2">
      <t>サk</t>
    </rPh>
    <phoneticPr fontId="1"/>
  </si>
  <si>
    <t>愉快</t>
    <rPh sb="0" eb="2">
      <t>ユk</t>
    </rPh>
    <phoneticPr fontId="1"/>
  </si>
  <si>
    <t>ルーレットにてぴったり10を当てれましたので良きです</t>
    <rPh sb="14" eb="15">
      <t>アt</t>
    </rPh>
    <rPh sb="22" eb="23">
      <t>ヨk</t>
    </rPh>
    <phoneticPr fontId="1"/>
  </si>
  <si>
    <t>ゲーム7</t>
  </si>
  <si>
    <t>面白い</t>
    <rPh sb="0" eb="2">
      <t>オモシロ</t>
    </rPh>
    <phoneticPr fontId="1"/>
  </si>
  <si>
    <t>いくつか遊んでみたがあまり面白いゲームがなかった。しかし、なんから(?)と言うゲームが少し面白いと思った</t>
    <phoneticPr fontId="1"/>
  </si>
  <si>
    <t>恭平</t>
    <rPh sb="0" eb="2">
      <t>キョウヘ</t>
    </rPh>
    <phoneticPr fontId="1"/>
  </si>
  <si>
    <t>満足</t>
    <rPh sb="0" eb="2">
      <t>マn</t>
    </rPh>
    <phoneticPr fontId="1"/>
  </si>
  <si>
    <t>思ったよりメニューが豊富で満足です</t>
    <phoneticPr fontId="1"/>
  </si>
  <si>
    <t>美味しそう</t>
    <rPh sb="0" eb="2">
      <t>オイシソ</t>
    </rPh>
    <phoneticPr fontId="1"/>
  </si>
  <si>
    <t>マグロのテールステーキが非常に美味しそうです</t>
    <phoneticPr fontId="1"/>
  </si>
  <si>
    <t>関心</t>
    <rPh sb="0" eb="2">
      <t>カンシn</t>
    </rPh>
    <phoneticPr fontId="1"/>
  </si>
  <si>
    <t>新幹線のデザインのプレモルが発売されると言うことで少し興味を持った</t>
    <phoneticPr fontId="1"/>
  </si>
  <si>
    <t>酒井</t>
    <rPh sb="0" eb="2">
      <t>サカ</t>
    </rPh>
    <phoneticPr fontId="1"/>
  </si>
  <si>
    <t>地域Top</t>
    <rPh sb="0" eb="2">
      <t>チイk</t>
    </rPh>
    <phoneticPr fontId="1"/>
  </si>
  <si>
    <t>焦り</t>
    <rPh sb="0" eb="1">
      <t>アセr</t>
    </rPh>
    <phoneticPr fontId="1"/>
  </si>
  <si>
    <t>地域情報が見つからない。一瞬焦った</t>
    <rPh sb="12" eb="15">
      <t>イッシュn</t>
    </rPh>
    <phoneticPr fontId="1"/>
  </si>
  <si>
    <t>キャンペーンTop</t>
    <phoneticPr fontId="1"/>
  </si>
  <si>
    <t>関心</t>
    <rPh sb="0" eb="2">
      <t>カn</t>
    </rPh>
    <phoneticPr fontId="1"/>
  </si>
  <si>
    <t>こんなキャンペーンがあるとは知らなかった。以外と良さそう</t>
    <rPh sb="21" eb="23">
      <t>イガ</t>
    </rPh>
    <phoneticPr fontId="1"/>
  </si>
  <si>
    <t>土田</t>
    <rPh sb="0" eb="2">
      <t>ツt</t>
    </rPh>
    <phoneticPr fontId="1"/>
  </si>
  <si>
    <t>野球</t>
    <rPh sb="0" eb="2">
      <t>ヤキュ</t>
    </rPh>
    <phoneticPr fontId="1"/>
  </si>
  <si>
    <t>結構リアルなゲームそう楽しそう</t>
  </si>
  <si>
    <t>以外と難しい</t>
    <rPh sb="0" eb="2">
      <t>イガ</t>
    </rPh>
    <phoneticPr fontId="1"/>
  </si>
  <si>
    <t>ショック</t>
  </si>
  <si>
    <t>魔球全然打てない</t>
    <rPh sb="4" eb="5">
      <t>ウt</t>
    </rPh>
    <phoneticPr fontId="1"/>
  </si>
  <si>
    <t>難しかったけど楽しそうだったのでもう一回やる</t>
  </si>
  <si>
    <t>消える魔球が難しい</t>
  </si>
  <si>
    <t>brain game</t>
    <phoneticPr fontId="1"/>
  </si>
  <si>
    <t>ブレインゲームが難しいけど楽しかった</t>
  </si>
  <si>
    <t>ブラックジャック</t>
    <phoneticPr fontId="1"/>
  </si>
  <si>
    <t>よくわからないけど勝利した</t>
  </si>
  <si>
    <t>さくらんぼゲーム</t>
    <phoneticPr fontId="1"/>
  </si>
  <si>
    <t>謎のゲームだったけどまぁ楽しかった</t>
  </si>
  <si>
    <t>やり方がよくわからない</t>
  </si>
  <si>
    <t>くろろんを探せ</t>
    <rPh sb="5" eb="7">
      <t>サガs</t>
    </rPh>
    <phoneticPr fontId="1"/>
  </si>
  <si>
    <t>頭を使うゲームが楽しい</t>
  </si>
  <si>
    <t>ゲーム成功でうれしい</t>
  </si>
  <si>
    <t>タロット占い</t>
    <rPh sb="4" eb="6">
      <t>ウラナ</t>
    </rPh>
    <phoneticPr fontId="1"/>
  </si>
  <si>
    <t>占いが面白そう</t>
  </si>
  <si>
    <t>微妙</t>
    <rPh sb="0" eb="2">
      <t>ビミョ</t>
    </rPh>
    <phoneticPr fontId="1"/>
  </si>
  <si>
    <t>占いがあっさり終わった</t>
  </si>
  <si>
    <t>残念</t>
    <rPh sb="0" eb="2">
      <t>ザンネn</t>
    </rPh>
    <phoneticPr fontId="1"/>
  </si>
  <si>
    <t>宮城の記事が少なすぎ</t>
  </si>
  <si>
    <t>レシピッタ記事</t>
    <phoneticPr fontId="1"/>
  </si>
  <si>
    <t>美味しそうだと思ったけどグリンピースが入ってるからちょっとまずそう</t>
  </si>
  <si>
    <t>微妙な気持ち</t>
    <rPh sb="0" eb="2">
      <t>ビミョ</t>
    </rPh>
    <phoneticPr fontId="1"/>
  </si>
  <si>
    <t>ポイントの貯め方わからないがログインポイントが入っていた</t>
  </si>
  <si>
    <t>ログインできた</t>
    <phoneticPr fontId="1"/>
  </si>
  <si>
    <t>ganhon</t>
    <phoneticPr fontId="1"/>
  </si>
  <si>
    <t>ゲーム１</t>
    <phoneticPr fontId="1"/>
  </si>
  <si>
    <t>よかった</t>
    <phoneticPr fontId="1"/>
  </si>
  <si>
    <t>ゲームが動く(?)終わった</t>
    <rPh sb="4" eb="5">
      <t>ウゴk</t>
    </rPh>
    <rPh sb="9" eb="10">
      <t>オワlt</t>
    </rPh>
    <phoneticPr fontId="1"/>
  </si>
  <si>
    <t>ポイントがいっぱい貯まって嬉しいです</t>
    <rPh sb="9" eb="10">
      <t>タマッt</t>
    </rPh>
    <rPh sb="13" eb="14">
      <t>ウレs</t>
    </rPh>
    <phoneticPr fontId="1"/>
  </si>
  <si>
    <t>肉が美味しそうでした</t>
  </si>
  <si>
    <t>ganhon</t>
    <phoneticPr fontId="1"/>
  </si>
  <si>
    <t>アニマルスライド</t>
    <phoneticPr fontId="1"/>
  </si>
  <si>
    <t>アニマルスライド</t>
    <phoneticPr fontId="1"/>
  </si>
  <si>
    <t>楽しい</t>
  </si>
  <si>
    <t>何のゲームだかわからないけど楽しそう</t>
    <phoneticPr fontId="1"/>
  </si>
  <si>
    <t>嬉しい</t>
    <phoneticPr fontId="1"/>
  </si>
  <si>
    <t>一撃で揃った</t>
    <rPh sb="0" eb="2">
      <t>イチゲk</t>
    </rPh>
    <phoneticPr fontId="1"/>
  </si>
  <si>
    <t>並べて四字熟語</t>
    <rPh sb="0" eb="3">
      <t>ナラb</t>
    </rPh>
    <rPh sb="3" eb="7">
      <t>ヨジジュクg</t>
    </rPh>
    <phoneticPr fontId="1"/>
  </si>
  <si>
    <t>なんカラ</t>
    <phoneticPr fontId="1"/>
  </si>
  <si>
    <t>できた</t>
    <phoneticPr fontId="1"/>
  </si>
  <si>
    <t>飽き</t>
    <rPh sb="0" eb="1">
      <t>アk</t>
    </rPh>
    <phoneticPr fontId="1"/>
  </si>
  <si>
    <t>いつになったら終わるのかわからない</t>
    <phoneticPr fontId="1"/>
  </si>
  <si>
    <t>racing game</t>
    <phoneticPr fontId="1"/>
  </si>
  <si>
    <t>racing game</t>
    <phoneticPr fontId="1"/>
  </si>
  <si>
    <t>つまんない</t>
  </si>
  <si>
    <t>ルールが何が何だかよくわからなかった</t>
    <phoneticPr fontId="1"/>
  </si>
  <si>
    <t>PK一発勝負</t>
    <rPh sb="2" eb="6">
      <t>イッパt</t>
    </rPh>
    <phoneticPr fontId="1"/>
  </si>
  <si>
    <t>嬉しい</t>
    <rPh sb="0" eb="1">
      <t>ウレシイ</t>
    </rPh>
    <phoneticPr fontId="1"/>
  </si>
  <si>
    <t>嬉しい、でも楽しくはない</t>
    <rPh sb="0" eb="1">
      <t>ウレs</t>
    </rPh>
    <phoneticPr fontId="1"/>
  </si>
  <si>
    <t>楽しみ</t>
    <rPh sb="0" eb="1">
      <t>タn</t>
    </rPh>
    <phoneticPr fontId="1"/>
  </si>
  <si>
    <t>どんなゲームなのかわからないから</t>
    <phoneticPr fontId="1"/>
  </si>
  <si>
    <t>つまんない</t>
    <phoneticPr fontId="1"/>
  </si>
  <si>
    <t>結果が良かったのか悪かったのかよくわかんない</t>
    <phoneticPr fontId="1"/>
  </si>
  <si>
    <t>ココロ占い</t>
    <rPh sb="3" eb="5">
      <t>ウr</t>
    </rPh>
    <phoneticPr fontId="1"/>
  </si>
  <si>
    <t>結果が合ってるかどうかわからないけど楽しい</t>
    <phoneticPr fontId="1"/>
  </si>
  <si>
    <t>aoki</t>
    <phoneticPr fontId="1"/>
  </si>
  <si>
    <t>ご飯が美味しそうで行ってみたくなった</t>
    <phoneticPr fontId="1"/>
  </si>
  <si>
    <t>沖縄に行きたくなった</t>
    <phoneticPr fontId="1"/>
  </si>
  <si>
    <t>つまらない</t>
    <phoneticPr fontId="1"/>
  </si>
  <si>
    <t>サントリー押しが強すぎる</t>
    <phoneticPr fontId="1"/>
  </si>
  <si>
    <t>美味しそう</t>
    <phoneticPr fontId="1"/>
  </si>
  <si>
    <t>食べたくなった</t>
    <phoneticPr fontId="1"/>
  </si>
  <si>
    <t>お使いできるかな</t>
    <rPh sb="1" eb="8">
      <t>ツカ</t>
    </rPh>
    <phoneticPr fontId="1"/>
  </si>
  <si>
    <t>ワクワク</t>
    <phoneticPr fontId="1"/>
  </si>
  <si>
    <t>？</t>
    <phoneticPr fontId="1"/>
  </si>
  <si>
    <t>超嬉しい</t>
    <rPh sb="0" eb="1">
      <t>チョ</t>
    </rPh>
    <rPh sb="1" eb="2">
      <t>ウr</t>
    </rPh>
    <phoneticPr fontId="1"/>
  </si>
  <si>
    <t>全部覚えられた</t>
    <phoneticPr fontId="1"/>
  </si>
  <si>
    <t>PKゲームでゴール決めた</t>
    <phoneticPr fontId="1"/>
  </si>
  <si>
    <t>並べて四字熟語</t>
    <phoneticPr fontId="1"/>
  </si>
  <si>
    <t>悔しい</t>
    <rPh sb="0" eb="1">
      <t>クy</t>
    </rPh>
    <phoneticPr fontId="1"/>
  </si>
  <si>
    <t>四字熟語知らない</t>
    <rPh sb="0" eb="1">
      <t>4モj</t>
    </rPh>
    <rPh sb="1" eb="2">
      <t>ジ</t>
    </rPh>
    <rPh sb="4" eb="5">
      <t>シr</t>
    </rPh>
    <phoneticPr fontId="1"/>
  </si>
  <si>
    <t>失敗</t>
    <rPh sb="0" eb="2">
      <t>シッパ</t>
    </rPh>
    <phoneticPr fontId="1"/>
  </si>
  <si>
    <t>四字熟語は諦めた</t>
    <rPh sb="0" eb="4">
      <t>ヨj</t>
    </rPh>
    <phoneticPr fontId="1"/>
  </si>
  <si>
    <t>マインスイーパと的なゲームで失敗した</t>
    <rPh sb="8" eb="9">
      <t>テk</t>
    </rPh>
    <phoneticPr fontId="1"/>
  </si>
  <si>
    <t>レーシングゲーム的なもので勝ちました</t>
    <phoneticPr fontId="1"/>
  </si>
  <si>
    <t>超嬉しい</t>
    <rPh sb="0" eb="1">
      <t>チョ</t>
    </rPh>
    <rPh sb="1" eb="2">
      <t>ウレs</t>
    </rPh>
    <phoneticPr fontId="1"/>
  </si>
  <si>
    <t>アニマルスライドっていうゲームで成功した</t>
    <phoneticPr fontId="1"/>
  </si>
  <si>
    <t>パタパタ園長</t>
    <rPh sb="4" eb="6">
      <t>エン</t>
    </rPh>
    <phoneticPr fontId="1"/>
  </si>
  <si>
    <t>クレーンゲーム的なの簡単だったけど成功できました</t>
    <rPh sb="7" eb="8">
      <t>テk</t>
    </rPh>
    <phoneticPr fontId="1"/>
  </si>
  <si>
    <t>占い1</t>
    <phoneticPr fontId="1"/>
  </si>
  <si>
    <t>嬉しい</t>
  </si>
  <si>
    <t>金運に関する占いでいい結果が出ました</t>
  </si>
  <si>
    <t>変な感じ</t>
    <rPh sb="0" eb="1">
      <t>ヘn</t>
    </rPh>
    <rPh sb="2" eb="3">
      <t>カンj</t>
    </rPh>
    <phoneticPr fontId="1"/>
  </si>
  <si>
    <t>占いが地味に当たっている気がした</t>
    <rPh sb="6" eb="7">
      <t>アタッt</t>
    </rPh>
    <rPh sb="12" eb="13">
      <t>キg</t>
    </rPh>
    <phoneticPr fontId="1"/>
  </si>
  <si>
    <t>matusita</t>
    <phoneticPr fontId="1"/>
  </si>
  <si>
    <t>煩わしい</t>
    <phoneticPr fontId="1"/>
  </si>
  <si>
    <t>知らぬ間にログアウトされてた</t>
    <phoneticPr fontId="1"/>
  </si>
  <si>
    <t>興味</t>
    <rPh sb="0" eb="2">
      <t>キョ</t>
    </rPh>
    <phoneticPr fontId="1"/>
  </si>
  <si>
    <t>サムネイル画像に女性の画像が写っていたため興味がわきました</t>
    <rPh sb="11" eb="13">
      <t>ガゾ</t>
    </rPh>
    <rPh sb="14" eb="15">
      <t>ウツッt</t>
    </rPh>
    <phoneticPr fontId="1"/>
  </si>
  <si>
    <t>実験終わったかな</t>
  </si>
  <si>
    <t>面倒臭いポイントの貯め方がわかりづらい</t>
  </si>
  <si>
    <t>sekiya</t>
    <phoneticPr fontId="1"/>
  </si>
  <si>
    <t>毎回ロビンが外れる気がする</t>
  </si>
  <si>
    <t>一発でゲームクリアできた</t>
    <rPh sb="0" eb="2">
      <t>イッパt</t>
    </rPh>
    <phoneticPr fontId="1"/>
  </si>
  <si>
    <t>ゲーム全部いっぱつでクリアできた</t>
    <phoneticPr fontId="1"/>
  </si>
  <si>
    <t>占いの結果が良くない</t>
    <phoneticPr fontId="1"/>
  </si>
  <si>
    <t>sekiya</t>
    <phoneticPr fontId="1"/>
  </si>
  <si>
    <t>あの強いビール工場行きたい</t>
  </si>
  <si>
    <t>やる気が出た自分の家でもこーゆー部屋を作ってみたい</t>
  </si>
  <si>
    <t>sekiya</t>
    <phoneticPr fontId="1"/>
  </si>
  <si>
    <t>positive</t>
    <phoneticPr fontId="1"/>
  </si>
  <si>
    <t>negative</t>
    <phoneticPr fontId="1"/>
  </si>
  <si>
    <t>avarage</t>
    <phoneticPr fontId="1"/>
  </si>
  <si>
    <t>不備</t>
    <rPh sb="0" eb="2">
      <t>フb</t>
    </rPh>
    <phoneticPr fontId="1"/>
  </si>
  <si>
    <t>カテゴリー</t>
    <phoneticPr fontId="1"/>
  </si>
  <si>
    <t>感情の入力数</t>
    <rPh sb="0" eb="3">
      <t>カンジョ</t>
    </rPh>
    <rPh sb="3" eb="6">
      <t>ニュウリョk</t>
    </rPh>
    <phoneticPr fontId="1"/>
  </si>
  <si>
    <t>UX</t>
  </si>
  <si>
    <t>UX</t>
    <phoneticPr fontId="1"/>
  </si>
  <si>
    <t>コンテンツ系</t>
    <rPh sb="5" eb="6">
      <t>ケ</t>
    </rPh>
    <phoneticPr fontId="1"/>
  </si>
  <si>
    <t>場所がわからない</t>
    <rPh sb="0" eb="3">
      <t>バsy</t>
    </rPh>
    <phoneticPr fontId="1"/>
  </si>
  <si>
    <t>TIME</t>
    <phoneticPr fontId="1"/>
  </si>
  <si>
    <t>Positive</t>
    <phoneticPr fontId="1"/>
  </si>
  <si>
    <t>この店に行きたいワクワクする</t>
    <phoneticPr fontId="1"/>
  </si>
  <si>
    <t>ボタンがあって嬉しかった</t>
    <phoneticPr fontId="1"/>
  </si>
  <si>
    <t>地域情報</t>
    <rPh sb="0" eb="4">
      <t>チイk</t>
    </rPh>
    <phoneticPr fontId="1"/>
  </si>
  <si>
    <t>elapsed time</t>
  </si>
  <si>
    <t>elapsed time</t>
    <phoneticPr fontId="1"/>
  </si>
  <si>
    <t>UX</t>
    <phoneticPr fontId="1"/>
  </si>
  <si>
    <t>Negative</t>
    <phoneticPr fontId="1"/>
  </si>
  <si>
    <t>平均</t>
    <rPh sb="0" eb="2">
      <t>ヘイk</t>
    </rPh>
    <phoneticPr fontId="1"/>
  </si>
  <si>
    <t>平均</t>
    <rPh sb="0" eb="2">
      <t>ヘイキン</t>
    </rPh>
    <phoneticPr fontId="1"/>
  </si>
  <si>
    <t>コンテンツ</t>
    <phoneticPr fontId="1"/>
  </si>
  <si>
    <t>UXの入力回数</t>
  </si>
  <si>
    <t>UXの入力回数</t>
    <rPh sb="3" eb="7">
      <t>ニュウリョk</t>
    </rPh>
    <phoneticPr fontId="1"/>
  </si>
  <si>
    <t>UX</t>
    <phoneticPr fontId="1"/>
  </si>
  <si>
    <t>UX input</t>
  </si>
  <si>
    <t>UX input</t>
    <phoneticPr fontId="1"/>
  </si>
  <si>
    <t>voice input</t>
  </si>
  <si>
    <t>voice input</t>
    <phoneticPr fontId="1"/>
  </si>
  <si>
    <t>タスクに関する</t>
    <rPh sb="4" eb="7">
      <t>カンs</t>
    </rPh>
    <phoneticPr fontId="1"/>
  </si>
  <si>
    <t>ポイント</t>
    <phoneticPr fontId="1"/>
  </si>
  <si>
    <t>elapsed time</t>
    <phoneticPr fontId="1"/>
  </si>
  <si>
    <t>ポイント</t>
    <phoneticPr fontId="1"/>
  </si>
  <si>
    <t>バッッティング</t>
    <phoneticPr fontId="1"/>
  </si>
  <si>
    <t>BrainGames</t>
    <phoneticPr fontId="1"/>
  </si>
  <si>
    <t>タウンスロット</t>
    <phoneticPr fontId="1"/>
  </si>
  <si>
    <t>gabgabの木</t>
    <rPh sb="7" eb="8">
      <t>キ</t>
    </rPh>
    <phoneticPr fontId="1"/>
  </si>
  <si>
    <t>ポス(?)のホームランゲームやった</t>
    <phoneticPr fontId="1"/>
  </si>
  <si>
    <t>ブラックジャックやったけど負けちゃった</t>
    <phoneticPr fontId="1"/>
  </si>
  <si>
    <t>ガブガブの木をプレイしてみます</t>
    <phoneticPr fontId="1"/>
  </si>
  <si>
    <t>もうすぐ終わりそう。占い1個目</t>
    <phoneticPr fontId="1"/>
  </si>
  <si>
    <t>elapsed</t>
    <phoneticPr fontId="1"/>
  </si>
  <si>
    <t>アニマルスライド</t>
    <phoneticPr fontId="1"/>
  </si>
  <si>
    <t>タロット占い</t>
    <rPh sb="4" eb="6">
      <t>ウラン</t>
    </rPh>
    <phoneticPr fontId="1"/>
  </si>
  <si>
    <t>なんから</t>
    <phoneticPr fontId="1"/>
  </si>
  <si>
    <t>タロット占い</t>
    <rPh sb="4" eb="5">
      <t>ウラナ</t>
    </rPh>
    <phoneticPr fontId="1"/>
  </si>
  <si>
    <t>占い</t>
    <rPh sb="0" eb="2">
      <t>ウr</t>
    </rPh>
    <phoneticPr fontId="1"/>
  </si>
  <si>
    <t>Negative</t>
    <phoneticPr fontId="1"/>
  </si>
  <si>
    <t>コンテンツ</t>
    <phoneticPr fontId="1"/>
  </si>
  <si>
    <t>コンテンツ</t>
    <phoneticPr fontId="1"/>
  </si>
  <si>
    <t>操作方法</t>
    <rPh sb="0" eb="4">
      <t>ソウサホ</t>
    </rPh>
    <phoneticPr fontId="1"/>
  </si>
  <si>
    <t>毎回ログインが外れる気がする</t>
    <phoneticPr fontId="1"/>
  </si>
  <si>
    <t>結果が良かった</t>
    <rPh sb="0" eb="2">
      <t>ケッk</t>
    </rPh>
    <rPh sb="3" eb="7">
      <t>ヨカッt</t>
    </rPh>
    <phoneticPr fontId="1"/>
  </si>
  <si>
    <t>結果が悪かった</t>
    <rPh sb="0" eb="2">
      <t>ケッk</t>
    </rPh>
    <rPh sb="3" eb="7">
      <t>ワr</t>
    </rPh>
    <phoneticPr fontId="1"/>
  </si>
  <si>
    <t>つまらなかった</t>
    <phoneticPr fontId="1"/>
  </si>
  <si>
    <t>UX</t>
    <phoneticPr fontId="1"/>
  </si>
  <si>
    <t>UX</t>
    <phoneticPr fontId="1"/>
  </si>
  <si>
    <t>対応がなく等分散</t>
    <phoneticPr fontId="1"/>
  </si>
  <si>
    <t xml:space="preserve">0.05&lt;p&lt;0.10 </t>
    <phoneticPr fontId="1"/>
  </si>
  <si>
    <t xml:space="preserve"> 有意傾向である</t>
    <phoneticPr fontId="1"/>
  </si>
  <si>
    <t>対応がなく不等分散</t>
    <phoneticPr fontId="1"/>
  </si>
  <si>
    <t>p&gt;0.1</t>
    <phoneticPr fontId="1"/>
  </si>
  <si>
    <t>有意差なし</t>
    <rPh sb="0" eb="3">
      <t>ユウ</t>
    </rPh>
    <phoneticPr fontId="1"/>
  </si>
  <si>
    <t>UX</t>
    <phoneticPr fontId="1"/>
  </si>
  <si>
    <t>http://www.geisya.or.jp/~mwm48961/statistics/bunsan1.htm</t>
  </si>
  <si>
    <t>検定のサイト</t>
    <rPh sb="0" eb="2">
      <t>ケン</t>
    </rPh>
    <phoneticPr fontId="1"/>
  </si>
  <si>
    <t>コンテンツ⇆操作方法</t>
    <rPh sb="6" eb="10">
      <t>ソウs</t>
    </rPh>
    <phoneticPr fontId="1"/>
  </si>
  <si>
    <t>コンテンツ⇆不備</t>
    <rPh sb="6" eb="8">
      <t>フb</t>
    </rPh>
    <phoneticPr fontId="1"/>
  </si>
  <si>
    <t>操作方法⇆不備</t>
    <rPh sb="0" eb="4">
      <t>ソウサホウホ</t>
    </rPh>
    <rPh sb="5" eb="7">
      <t>フb</t>
    </rPh>
    <phoneticPr fontId="1"/>
  </si>
  <si>
    <t>コンテンツ⇆ポイント</t>
    <phoneticPr fontId="1"/>
  </si>
  <si>
    <t>コンテンツ⇆場所がわからない</t>
    <rPh sb="6" eb="14">
      <t>バsy</t>
    </rPh>
    <phoneticPr fontId="1"/>
  </si>
  <si>
    <t>対応がなく等分散</t>
    <phoneticPr fontId="1"/>
  </si>
  <si>
    <t>コンテンツ</t>
    <phoneticPr fontId="1"/>
  </si>
  <si>
    <t>positive</t>
    <phoneticPr fontId="1"/>
  </si>
  <si>
    <t>negative</t>
    <phoneticPr fontId="1"/>
  </si>
  <si>
    <t>UX</t>
    <phoneticPr fontId="1"/>
  </si>
  <si>
    <t>negattive</t>
    <phoneticPr fontId="1"/>
  </si>
  <si>
    <t>新規会員登録1</t>
    <rPh sb="0" eb="6">
      <t>シン</t>
    </rPh>
    <phoneticPr fontId="1"/>
  </si>
  <si>
    <t>ユーザ情報入力</t>
    <rPh sb="3" eb="7">
      <t>j</t>
    </rPh>
    <phoneticPr fontId="1"/>
  </si>
  <si>
    <t>あんま良くない</t>
  </si>
  <si>
    <t>登録するフローがよくわからない</t>
  </si>
  <si>
    <t>ダサい</t>
  </si>
  <si>
    <t>解像度が悪い</t>
  </si>
  <si>
    <t>超めんどくさい</t>
  </si>
  <si>
    <t>登録する内容がめっちゃ多い</t>
  </si>
  <si>
    <t>漢字変換で俺の名前が出てこない</t>
  </si>
  <si>
    <t>テンション下がった</t>
  </si>
  <si>
    <t>解像度がすこぶる悪い</t>
  </si>
  <si>
    <t>商品</t>
    <rPh sb="0" eb="2">
      <t>ショウヒン</t>
    </rPh>
    <phoneticPr fontId="1"/>
  </si>
  <si>
    <t>選択、ユーザ情報入力</t>
    <rPh sb="0" eb="3">
      <t>センタk</t>
    </rPh>
    <rPh sb="6" eb="10">
      <t>j</t>
    </rPh>
    <phoneticPr fontId="1"/>
  </si>
  <si>
    <t>マイク閉じてた（入力ミス）</t>
    <rPh sb="3" eb="4">
      <t>トj</t>
    </rPh>
    <rPh sb="8" eb="10">
      <t>ニュ</t>
    </rPh>
    <phoneticPr fontId="1"/>
  </si>
  <si>
    <t>fuji</t>
    <phoneticPr fontId="1"/>
  </si>
  <si>
    <t>めんどくさい</t>
    <phoneticPr fontId="1"/>
  </si>
  <si>
    <t>入力情報を過ぎる</t>
    <phoneticPr fontId="1"/>
  </si>
  <si>
    <t>めんどくさい</t>
    <phoneticPr fontId="1"/>
  </si>
  <si>
    <t>打ち込む内容が多いから</t>
    <rPh sb="0" eb="1">
      <t>ウチコm</t>
    </rPh>
    <rPh sb="7" eb="8">
      <t>オオイカr</t>
    </rPh>
    <phoneticPr fontId="1"/>
  </si>
  <si>
    <t>aoki</t>
    <phoneticPr fontId="1"/>
  </si>
  <si>
    <t>イライラ</t>
    <phoneticPr fontId="1"/>
  </si>
  <si>
    <t>ストレスが溜まった。入力ミス</t>
    <phoneticPr fontId="1"/>
  </si>
  <si>
    <t>matusita</t>
    <phoneticPr fontId="1"/>
  </si>
  <si>
    <t>探索時間</t>
    <rPh sb="0" eb="4">
      <t>タンサk</t>
    </rPh>
    <phoneticPr fontId="1"/>
  </si>
  <si>
    <t>positive</t>
    <phoneticPr fontId="1"/>
  </si>
  <si>
    <t>negative</t>
    <phoneticPr fontId="1"/>
  </si>
  <si>
    <t>elapsed</t>
    <phoneticPr fontId="1"/>
  </si>
  <si>
    <t>コンテンツ</t>
    <phoneticPr fontId="1"/>
  </si>
  <si>
    <t>場所がわからない</t>
    <rPh sb="0" eb="8">
      <t>バsy</t>
    </rPh>
    <phoneticPr fontId="1"/>
  </si>
  <si>
    <t>ログイン画面</t>
  </si>
  <si>
    <t>ログイン画面だったから</t>
  </si>
  <si>
    <t>ハレナビ記事</t>
  </si>
  <si>
    <t>萎え</t>
  </si>
  <si>
    <t>記事が思ったより長くて萎えました</t>
  </si>
  <si>
    <t>レシピッタTop</t>
  </si>
  <si>
    <t>むかつき</t>
  </si>
  <si>
    <t>勝手にログアウトしててむかついた</t>
  </si>
  <si>
    <t>レシピッタ記事</t>
  </si>
  <si>
    <t>不安</t>
  </si>
  <si>
    <t>どこにあるのかわからず不安</t>
  </si>
  <si>
    <t>悲しい</t>
  </si>
  <si>
    <t>レシピッタがなくなったから</t>
  </si>
  <si>
    <t>ゲームTop</t>
  </si>
  <si>
    <t>ポップアップがいちいちうるさい</t>
  </si>
  <si>
    <t>地域記事2</t>
  </si>
  <si>
    <t>ハレナビTop</t>
  </si>
  <si>
    <t>But</t>
  </si>
  <si>
    <t>ビールの記事が多いようですが、大してビールに興味が無いので少々Butです</t>
  </si>
  <si>
    <t>地域Top</t>
  </si>
  <si>
    <t>焦り</t>
  </si>
  <si>
    <t>地域情報が見つからない。一瞬焦った</t>
  </si>
  <si>
    <t>ゲームコンテンツ</t>
    <phoneticPr fontId="1"/>
  </si>
  <si>
    <t>記事</t>
    <rPh sb="0" eb="2">
      <t>キz</t>
    </rPh>
    <phoneticPr fontId="1"/>
  </si>
  <si>
    <t>登録</t>
    <rPh sb="0" eb="2">
      <t>トウロk</t>
    </rPh>
    <phoneticPr fontId="1"/>
  </si>
  <si>
    <t>ユーザ情報入力</t>
  </si>
  <si>
    <t>選択、ユーザ情報入力</t>
  </si>
  <si>
    <t>マイク閉じてた（入力ミス）</t>
  </si>
  <si>
    <t>めんどくさい</t>
  </si>
  <si>
    <t>入力情報を過ぎる</t>
  </si>
  <si>
    <t>打ち込む内容が多いから</t>
  </si>
  <si>
    <t>ストレスが溜まった。入力ミス</t>
  </si>
  <si>
    <t>コンテンツが悪い</t>
    <rPh sb="6" eb="8">
      <t>ワr</t>
    </rPh>
    <phoneticPr fontId="1"/>
  </si>
  <si>
    <t>目的のコンテンツの場所がわからない</t>
    <rPh sb="0" eb="3">
      <t>モk</t>
    </rPh>
    <rPh sb="9" eb="17">
      <t>バsy</t>
    </rPh>
    <phoneticPr fontId="1"/>
  </si>
  <si>
    <t>操作方法がわからない</t>
    <rPh sb="0" eb="2">
      <t>ソウサ</t>
    </rPh>
    <rPh sb="2" eb="10">
      <t>ホ</t>
    </rPh>
    <phoneticPr fontId="1"/>
  </si>
  <si>
    <t>メール確認</t>
  </si>
  <si>
    <t>少々イライラ。理由はメールが遅いから</t>
    <phoneticPr fontId="1"/>
  </si>
  <si>
    <t>メール画面</t>
  </si>
  <si>
    <t>眠い</t>
  </si>
  <si>
    <t>メールが来ないからやることがない</t>
  </si>
  <si>
    <t>ganhon</t>
    <phoneticPr fontId="1"/>
  </si>
  <si>
    <t>入力に関する</t>
    <rPh sb="0" eb="2">
      <t>ニュウリョk</t>
    </rPh>
    <rPh sb="3" eb="6">
      <t>カンs</t>
    </rPh>
    <phoneticPr fontId="1"/>
  </si>
  <si>
    <t>UX入力回数</t>
    <rPh sb="2" eb="6">
      <t>ニュウリョk</t>
    </rPh>
    <phoneticPr fontId="1"/>
  </si>
  <si>
    <t>elapsed time</t>
    <phoneticPr fontId="1"/>
  </si>
  <si>
    <t>UX input</t>
    <phoneticPr fontId="1"/>
  </si>
  <si>
    <t>voice input</t>
    <phoneticPr fontId="1"/>
  </si>
  <si>
    <t>平均</t>
    <rPh sb="0" eb="2">
      <t>ヘイk</t>
    </rPh>
    <phoneticPr fontId="1"/>
  </si>
  <si>
    <t>全体</t>
    <rPh sb="0" eb="2">
      <t>ゼン</t>
    </rPh>
    <phoneticPr fontId="1"/>
  </si>
  <si>
    <t>和</t>
    <rPh sb="0" eb="1">
      <t>ワ</t>
    </rPh>
    <phoneticPr fontId="1"/>
  </si>
  <si>
    <t>分散分析: 一元配置</t>
  </si>
  <si>
    <t>概要</t>
  </si>
  <si>
    <t>グループ</t>
  </si>
  <si>
    <t>標本数</t>
  </si>
  <si>
    <t>合計</t>
  </si>
  <si>
    <t>平均</t>
  </si>
  <si>
    <t>分散</t>
  </si>
  <si>
    <t>不備</t>
  </si>
  <si>
    <t>コンテンツが悪い</t>
  </si>
  <si>
    <t>目的のコンテンツの場所がわからない</t>
  </si>
  <si>
    <t>操作方法がわからない</t>
  </si>
  <si>
    <t>分散分析表</t>
  </si>
  <si>
    <t>変動要因</t>
  </si>
  <si>
    <t>変動</t>
  </si>
  <si>
    <t>自由度</t>
  </si>
  <si>
    <t>観測された分散比</t>
  </si>
  <si>
    <t>P-値</t>
  </si>
  <si>
    <t>F 境界値</t>
  </si>
  <si>
    <t>グループ間</t>
  </si>
  <si>
    <t>グループ内</t>
  </si>
  <si>
    <t>不備⇆コンテンツ</t>
    <rPh sb="0" eb="2">
      <t>フb</t>
    </rPh>
    <phoneticPr fontId="1"/>
  </si>
  <si>
    <t>F検定</t>
    <rPh sb="1" eb="3">
      <t>ケン</t>
    </rPh>
    <phoneticPr fontId="1"/>
  </si>
  <si>
    <t>t検定</t>
    <rPh sb="1" eb="3">
      <t>ケンテ</t>
    </rPh>
    <phoneticPr fontId="1"/>
  </si>
  <si>
    <t>不備⇆場所がわからない</t>
    <rPh sb="0" eb="2">
      <t>フb</t>
    </rPh>
    <rPh sb="3" eb="5">
      <t>バsy</t>
    </rPh>
    <phoneticPr fontId="1"/>
  </si>
  <si>
    <t>不備⇆操作方法</t>
    <rPh sb="0" eb="2">
      <t>フb</t>
    </rPh>
    <rPh sb="3" eb="7">
      <t>ソウs</t>
    </rPh>
    <phoneticPr fontId="1"/>
  </si>
  <si>
    <t>場所側わからない⇆コンテンツ</t>
    <rPh sb="0" eb="3">
      <t>バsy</t>
    </rPh>
    <phoneticPr fontId="1"/>
  </si>
  <si>
    <t>場所がわからない⇆操作方法がわからない</t>
    <rPh sb="0" eb="8">
      <t>バsy</t>
    </rPh>
    <rPh sb="9" eb="14">
      <t>ソウs</t>
    </rPh>
    <phoneticPr fontId="1"/>
  </si>
  <si>
    <t>コンテンツ⇆操作方法</t>
    <rPh sb="6" eb="10">
      <t>ソウs</t>
    </rPh>
    <phoneticPr fontId="1"/>
  </si>
  <si>
    <t>UX</t>
    <phoneticPr fontId="1"/>
  </si>
  <si>
    <t>elapsed time</t>
    <phoneticPr fontId="1"/>
  </si>
  <si>
    <t>ゲーム系コンテンツ</t>
    <rPh sb="3" eb="4">
      <t>ケ</t>
    </rPh>
    <phoneticPr fontId="1"/>
  </si>
  <si>
    <t>記事系コンテンツ</t>
    <rPh sb="0" eb="2">
      <t>キz</t>
    </rPh>
    <rPh sb="2" eb="3">
      <t>ケ</t>
    </rPh>
    <phoneticPr fontId="1"/>
  </si>
  <si>
    <t>コンテンツ</t>
    <phoneticPr fontId="1"/>
  </si>
  <si>
    <t>ポイント</t>
    <phoneticPr fontId="1"/>
  </si>
  <si>
    <t>タスク</t>
    <phoneticPr fontId="1"/>
  </si>
  <si>
    <t>コンテンツ</t>
  </si>
  <si>
    <t>ポイント</t>
  </si>
  <si>
    <t>タスク</t>
  </si>
  <si>
    <t>elapsed time</t>
    <phoneticPr fontId="1"/>
  </si>
  <si>
    <t>コンテンツ⇆操作方法</t>
    <rPh sb="6" eb="10">
      <t>ソウs</t>
    </rPh>
    <phoneticPr fontId="1"/>
  </si>
  <si>
    <t>操作方法⇆不備</t>
    <rPh sb="0" eb="4">
      <t>ソウs</t>
    </rPh>
    <rPh sb="5" eb="7">
      <t>フb</t>
    </rPh>
    <phoneticPr fontId="1"/>
  </si>
  <si>
    <t>コンテンツ⇆不備</t>
    <rPh sb="6" eb="8">
      <t>フb</t>
    </rPh>
    <phoneticPr fontId="1"/>
  </si>
  <si>
    <t>相関係数</t>
    <rPh sb="0" eb="4">
      <t>ソウカン</t>
    </rPh>
    <phoneticPr fontId="1"/>
  </si>
  <si>
    <t>全体</t>
    <rPh sb="0" eb="2">
      <t>ゼン</t>
    </rPh>
    <phoneticPr fontId="1"/>
  </si>
  <si>
    <t>前半</t>
    <rPh sb="0" eb="2">
      <t>ゼンハン</t>
    </rPh>
    <phoneticPr fontId="1"/>
  </si>
  <si>
    <t>後半</t>
    <rPh sb="0" eb="2">
      <t>コウハン</t>
    </rPh>
    <phoneticPr fontId="1"/>
  </si>
  <si>
    <t>Fuji</t>
    <phoneticPr fontId="1"/>
  </si>
  <si>
    <t>UX入力数</t>
    <rPh sb="2" eb="5">
      <t>ニュウリョk</t>
    </rPh>
    <phoneticPr fontId="1"/>
  </si>
  <si>
    <t>UXPLOT</t>
  </si>
  <si>
    <t>UXCURVE</t>
  </si>
  <si>
    <t>yamanaka</t>
    <phoneticPr fontId="1"/>
  </si>
  <si>
    <t>tutida</t>
    <phoneticPr fontId="1"/>
  </si>
  <si>
    <t>ganhon</t>
    <phoneticPr fontId="1"/>
  </si>
  <si>
    <t>UX入力数</t>
    <rPh sb="2" eb="5">
      <t>ニュウリョk</t>
    </rPh>
    <phoneticPr fontId="1"/>
  </si>
  <si>
    <t>aoki</t>
    <phoneticPr fontId="1"/>
  </si>
  <si>
    <t>matusita</t>
    <phoneticPr fontId="1"/>
  </si>
  <si>
    <t>sekiya</t>
    <phoneticPr fontId="1"/>
  </si>
  <si>
    <t>A</t>
    <phoneticPr fontId="1"/>
  </si>
  <si>
    <t>C</t>
    <phoneticPr fontId="1"/>
  </si>
  <si>
    <t>D</t>
    <phoneticPr fontId="1"/>
  </si>
  <si>
    <t>E</t>
    <phoneticPr fontId="1"/>
  </si>
  <si>
    <t>H</t>
    <phoneticPr fontId="1"/>
  </si>
  <si>
    <t>被験者</t>
    <rPh sb="0" eb="3">
      <t>ヒk</t>
    </rPh>
    <phoneticPr fontId="1"/>
  </si>
  <si>
    <t>相関関係</t>
    <rPh sb="0" eb="4">
      <t>ソウカン</t>
    </rPh>
    <phoneticPr fontId="1"/>
  </si>
  <si>
    <t>全体</t>
    <rPh sb="0" eb="2">
      <t>ゼン</t>
    </rPh>
    <phoneticPr fontId="1"/>
  </si>
  <si>
    <t>前半</t>
    <rPh sb="0" eb="2">
      <t>ゼンハン</t>
    </rPh>
    <phoneticPr fontId="1"/>
  </si>
  <si>
    <t>後半</t>
    <rPh sb="0" eb="2">
      <t>コウハン</t>
    </rPh>
    <phoneticPr fontId="1"/>
  </si>
  <si>
    <t>前後半</t>
    <rPh sb="0" eb="3">
      <t>ゼンコウハン</t>
    </rPh>
    <phoneticPr fontId="1"/>
  </si>
  <si>
    <t>平均</t>
    <rPh sb="0" eb="2">
      <t>ヘイk</t>
    </rPh>
    <phoneticPr fontId="1"/>
  </si>
  <si>
    <t xml:space="preserve"> </t>
    <phoneticPr fontId="1"/>
  </si>
  <si>
    <t>高相関</t>
    <rPh sb="0" eb="3">
      <t>コウソウカン</t>
    </rPh>
    <phoneticPr fontId="1"/>
  </si>
  <si>
    <t>中相関</t>
    <rPh sb="0" eb="3">
      <t>チュ</t>
    </rPh>
    <phoneticPr fontId="1"/>
  </si>
  <si>
    <t>Fuji</t>
    <phoneticPr fontId="1"/>
  </si>
  <si>
    <t>Kogane</t>
    <phoneticPr fontId="1"/>
  </si>
  <si>
    <t>Yamanaka</t>
    <phoneticPr fontId="1"/>
  </si>
  <si>
    <t>Tsutida</t>
    <phoneticPr fontId="1"/>
  </si>
  <si>
    <t>Ganhon</t>
    <phoneticPr fontId="1"/>
  </si>
  <si>
    <t>Aoki</t>
    <phoneticPr fontId="1"/>
  </si>
  <si>
    <t>Matushita</t>
    <phoneticPr fontId="1"/>
  </si>
  <si>
    <t>Sekiya</t>
    <phoneticPr fontId="1"/>
  </si>
  <si>
    <t>低相間</t>
    <rPh sb="0" eb="1">
      <t>ヒk</t>
    </rPh>
    <rPh sb="1" eb="3">
      <t>ソウカン</t>
    </rPh>
    <phoneticPr fontId="1"/>
  </si>
  <si>
    <t>入力数</t>
    <rPh sb="0" eb="3">
      <t>ニュウリョk</t>
    </rPh>
    <phoneticPr fontId="1"/>
  </si>
  <si>
    <t>UXPLOT</t>
    <phoneticPr fontId="1"/>
  </si>
  <si>
    <t>UXCURVE</t>
    <phoneticPr fontId="1"/>
  </si>
  <si>
    <t>UX入力数</t>
    <rPh sb="2" eb="5">
      <t>ニュウリョk</t>
    </rPh>
    <phoneticPr fontId="1"/>
  </si>
  <si>
    <t>Arai</t>
    <phoneticPr fontId="1"/>
  </si>
  <si>
    <t>Arai</t>
    <phoneticPr fontId="1"/>
  </si>
  <si>
    <t>Arai</t>
    <phoneticPr fontId="1"/>
  </si>
  <si>
    <t>Sakai</t>
    <phoneticPr fontId="1"/>
  </si>
  <si>
    <t>B</t>
    <phoneticPr fontId="1"/>
  </si>
  <si>
    <t>F</t>
    <phoneticPr fontId="1"/>
  </si>
  <si>
    <t>G</t>
    <phoneticPr fontId="1"/>
  </si>
  <si>
    <t>H</t>
    <phoneticPr fontId="1"/>
  </si>
  <si>
    <t>I</t>
    <phoneticPr fontId="1"/>
  </si>
  <si>
    <t>J</t>
    <phoneticPr fontId="1"/>
  </si>
  <si>
    <t>Sakai</t>
    <phoneticPr fontId="1"/>
  </si>
  <si>
    <t>E</t>
    <phoneticPr fontId="1"/>
  </si>
  <si>
    <t>平均</t>
    <rPh sb="0" eb="2">
      <t>ヘイk</t>
    </rPh>
    <phoneticPr fontId="1"/>
  </si>
  <si>
    <t>Positive</t>
    <phoneticPr fontId="1"/>
  </si>
  <si>
    <t>Negative</t>
    <phoneticPr fontId="1"/>
  </si>
  <si>
    <t>UXPLOT</t>
    <phoneticPr fontId="1"/>
  </si>
  <si>
    <t>有意差あり</t>
    <rPh sb="0" eb="3">
      <t>ユウ</t>
    </rPh>
    <phoneticPr fontId="1"/>
  </si>
  <si>
    <t>UXCURVE</t>
    <phoneticPr fontId="1"/>
  </si>
  <si>
    <t>差分</t>
    <rPh sb="0" eb="2">
      <t>サブン</t>
    </rPh>
    <phoneticPr fontId="1"/>
  </si>
  <si>
    <t>全体</t>
    <rPh sb="0" eb="2">
      <t>ゼン</t>
    </rPh>
    <phoneticPr fontId="1"/>
  </si>
  <si>
    <t>エピソード一致</t>
    <rPh sb="5" eb="7">
      <t>イッt</t>
    </rPh>
    <phoneticPr fontId="1"/>
  </si>
  <si>
    <t>不一致</t>
    <rPh sb="0" eb="3">
      <t>フ</t>
    </rPh>
    <phoneticPr fontId="1"/>
  </si>
  <si>
    <t>一致率</t>
    <rPh sb="0" eb="3">
      <t>イッt</t>
    </rPh>
    <phoneticPr fontId="1"/>
  </si>
  <si>
    <t>A</t>
    <phoneticPr fontId="1"/>
  </si>
  <si>
    <t>D</t>
    <phoneticPr fontId="1"/>
  </si>
  <si>
    <t>B</t>
    <phoneticPr fontId="1"/>
  </si>
  <si>
    <t>F</t>
    <phoneticPr fontId="1"/>
  </si>
  <si>
    <t>I</t>
    <phoneticPr fontId="1"/>
  </si>
  <si>
    <t>一致点UX</t>
    <rPh sb="0" eb="2">
      <t>イッt</t>
    </rPh>
    <rPh sb="2" eb="3">
      <t>テン</t>
    </rPh>
    <phoneticPr fontId="1"/>
  </si>
  <si>
    <t>不一致点</t>
    <rPh sb="0" eb="1">
      <t>フ</t>
    </rPh>
    <phoneticPr fontId="1"/>
  </si>
  <si>
    <t>UXPLOT</t>
    <phoneticPr fontId="1"/>
  </si>
  <si>
    <t>一致</t>
    <rPh sb="0" eb="2">
      <t>イッt</t>
    </rPh>
    <phoneticPr fontId="1"/>
  </si>
  <si>
    <t>negative</t>
    <phoneticPr fontId="1"/>
  </si>
  <si>
    <t>不一致</t>
    <rPh sb="0" eb="3">
      <t>フ</t>
    </rPh>
    <phoneticPr fontId="1"/>
  </si>
  <si>
    <t>J</t>
    <phoneticPr fontId="1"/>
  </si>
  <si>
    <t>High</t>
    <phoneticPr fontId="1"/>
  </si>
  <si>
    <t>誤差</t>
    <rPh sb="0" eb="2">
      <t>ゴs</t>
    </rPh>
    <phoneticPr fontId="1"/>
  </si>
  <si>
    <t>エピソード一致率</t>
    <rPh sb="5" eb="8">
      <t>イッt</t>
    </rPh>
    <phoneticPr fontId="1"/>
  </si>
  <si>
    <t>Middle</t>
    <phoneticPr fontId="1"/>
  </si>
  <si>
    <t>Low</t>
    <phoneticPr fontId="1"/>
  </si>
  <si>
    <t>UXカーブ</t>
    <phoneticPr fontId="1"/>
  </si>
  <si>
    <t>UXPLOT</t>
    <phoneticPr fontId="1"/>
  </si>
  <si>
    <t>応募に当たりますように！</t>
    <phoneticPr fontId="1"/>
  </si>
  <si>
    <t>応募完了。当たることを願う。</t>
    <phoneticPr fontId="1"/>
  </si>
  <si>
    <t>頭脳ゲームが面白かった</t>
    <rPh sb="0" eb="2">
      <t>ズn</t>
    </rPh>
    <rPh sb="6" eb="8">
      <t>オモシr</t>
    </rPh>
    <phoneticPr fontId="1"/>
  </si>
  <si>
    <t>ブレインゲームが難しいけど楽しかった</t>
    <phoneticPr fontId="1"/>
  </si>
  <si>
    <t>沖縄行きたい。沖縄そばを食べたくなった</t>
    <phoneticPr fontId="1"/>
  </si>
  <si>
    <t>沖縄に行きたくなった</t>
    <phoneticPr fontId="1"/>
  </si>
  <si>
    <t>占いが若干当たっているんじゃないかと</t>
    <phoneticPr fontId="1"/>
  </si>
  <si>
    <t>占いがあたってる気がした</t>
    <phoneticPr fontId="1"/>
  </si>
  <si>
    <t>読んで貯めるが見つからない</t>
  </si>
  <si>
    <t>読んで貯めるが見つからない</t>
    <phoneticPr fontId="1"/>
  </si>
  <si>
    <t>記事読むやつ探すのにてこづってイライラした</t>
    <phoneticPr fontId="1"/>
  </si>
  <si>
    <t>いくつかゲームをやったがあまり面白いものがなく、次第に飽きた。</t>
    <phoneticPr fontId="1"/>
  </si>
  <si>
    <t>記事読むやつ探すのにてこづってイライラした</t>
    <rPh sb="0" eb="6">
      <t>キz</t>
    </rPh>
    <rPh sb="6" eb="10">
      <t>サガs</t>
    </rPh>
    <phoneticPr fontId="1"/>
  </si>
  <si>
    <t>嬉しい</t>
    <rPh sb="0" eb="2">
      <t>ウr</t>
    </rPh>
    <phoneticPr fontId="1"/>
  </si>
  <si>
    <t>ゲーム一発でクリアできてテンション上がった</t>
    <rPh sb="3" eb="6">
      <t>イッパt</t>
    </rPh>
    <rPh sb="17" eb="21">
      <t>アガッt</t>
    </rPh>
    <phoneticPr fontId="1"/>
  </si>
  <si>
    <t>ux</t>
    <phoneticPr fontId="1"/>
  </si>
  <si>
    <t>feel</t>
    <phoneticPr fontId="1"/>
  </si>
  <si>
    <t>reason</t>
    <phoneticPr fontId="1"/>
  </si>
  <si>
    <t>Time</t>
  </si>
  <si>
    <t>SliderInputTime</t>
  </si>
  <si>
    <t>VoiceInputTime</t>
  </si>
  <si>
    <t>感情</t>
  </si>
  <si>
    <t>理由</t>
  </si>
  <si>
    <t>少し機嫌が戻りました。見つけました</t>
  </si>
  <si>
    <t>興味ある記事を発見した</t>
  </si>
  <si>
    <t>タウンルーレット当てた</t>
  </si>
  <si>
    <t>アニマルスライド一発でクリアした</t>
  </si>
  <si>
    <t>Time[min]</t>
    <phoneticPr fontId="1"/>
  </si>
  <si>
    <t>エピソード</t>
    <phoneticPr fontId="1"/>
  </si>
  <si>
    <t>UXPLOT</t>
    <phoneticPr fontId="1"/>
  </si>
  <si>
    <t>UXCURVE</t>
    <phoneticPr fontId="1"/>
  </si>
  <si>
    <t>E1</t>
    <phoneticPr fontId="1"/>
  </si>
  <si>
    <t>E2</t>
  </si>
  <si>
    <t>E3</t>
  </si>
  <si>
    <t>E4</t>
  </si>
  <si>
    <t>E5</t>
  </si>
  <si>
    <t>Positive</t>
    <phoneticPr fontId="1"/>
  </si>
  <si>
    <t>Negative</t>
    <phoneticPr fontId="1"/>
  </si>
  <si>
    <t>time</t>
    <phoneticPr fontId="1"/>
  </si>
  <si>
    <t>記事で面白そうなのがなかった</t>
    <rPh sb="0" eb="2">
      <t>キj</t>
    </rPh>
    <rPh sb="3" eb="5">
      <t>オモシロs</t>
    </rPh>
    <phoneticPr fontId="1"/>
  </si>
  <si>
    <t>テンション下がった</t>
    <phoneticPr fontId="1"/>
  </si>
  <si>
    <t>商品イベントが終了してるものばっか</t>
    <phoneticPr fontId="1"/>
  </si>
  <si>
    <t>UX平均</t>
    <rPh sb="2" eb="4">
      <t>ヘイk</t>
    </rPh>
    <phoneticPr fontId="1"/>
  </si>
  <si>
    <t>入力数</t>
    <rPh sb="0" eb="3">
      <t>ニュウリョk</t>
    </rPh>
    <phoneticPr fontId="1"/>
  </si>
  <si>
    <t>UX</t>
    <phoneticPr fontId="1"/>
  </si>
  <si>
    <t>ユーザ情報入力</t>
    <rPh sb="3" eb="5">
      <t>j</t>
    </rPh>
    <rPh sb="5" eb="7">
      <t>ニュウリョk</t>
    </rPh>
    <phoneticPr fontId="1"/>
  </si>
  <si>
    <t>操作方法</t>
    <rPh sb="0" eb="2">
      <t>ソウサ</t>
    </rPh>
    <rPh sb="2" eb="4">
      <t>ホ</t>
    </rPh>
    <phoneticPr fontId="1"/>
  </si>
  <si>
    <t>コンテンツの場所</t>
    <rPh sb="6" eb="8">
      <t>バsy</t>
    </rPh>
    <phoneticPr fontId="1"/>
  </si>
  <si>
    <t>コンテンツ</t>
    <phoneticPr fontId="1"/>
  </si>
  <si>
    <t>エラー・不備</t>
    <rPh sb="4" eb="6">
      <t>フb</t>
    </rPh>
    <phoneticPr fontId="1"/>
  </si>
  <si>
    <t>不備⇆入力</t>
    <rPh sb="0" eb="2">
      <t>フb</t>
    </rPh>
    <rPh sb="3" eb="5">
      <t>ニュウリョk</t>
    </rPh>
    <phoneticPr fontId="1"/>
  </si>
  <si>
    <t>入力⇆コンテンツ</t>
    <rPh sb="0" eb="2">
      <t>ニュウリョk</t>
    </rPh>
    <phoneticPr fontId="1"/>
  </si>
  <si>
    <t>入力⇆場所がわからない</t>
    <rPh sb="0" eb="2">
      <t>ニュウリョk</t>
    </rPh>
    <rPh sb="3" eb="5">
      <t>バsy</t>
    </rPh>
    <phoneticPr fontId="1"/>
  </si>
  <si>
    <t>入力⇆操作方法</t>
    <rPh sb="0" eb="2">
      <t>ニュウリョk</t>
    </rPh>
    <rPh sb="3" eb="7">
      <t>ソウs</t>
    </rPh>
    <phoneticPr fontId="1"/>
  </si>
  <si>
    <t>コンテンツが良かった</t>
    <rPh sb="6" eb="10">
      <t>ヨカッt</t>
    </rPh>
    <phoneticPr fontId="1"/>
  </si>
  <si>
    <t>UX</t>
    <phoneticPr fontId="1"/>
  </si>
  <si>
    <t>UX</t>
    <phoneticPr fontId="1"/>
  </si>
  <si>
    <t>カテゴリー</t>
    <phoneticPr fontId="1"/>
  </si>
  <si>
    <t>エピソード</t>
    <phoneticPr fontId="1"/>
  </si>
  <si>
    <t>画面にエラーが出た</t>
    <phoneticPr fontId="1"/>
  </si>
  <si>
    <t>カテゴリー</t>
    <phoneticPr fontId="1"/>
  </si>
  <si>
    <t>エピソード</t>
    <phoneticPr fontId="1"/>
  </si>
  <si>
    <t>操作のわかりやすさ</t>
  </si>
  <si>
    <t>構成のわかりやすさ</t>
  </si>
  <si>
    <t>見易さ</t>
  </si>
  <si>
    <t>反応のよさ</t>
  </si>
  <si>
    <t>好感度</t>
    <rPh sb="0" eb="3">
      <t>コウk</t>
    </rPh>
    <phoneticPr fontId="1"/>
  </si>
  <si>
    <t>このウェブサイトのビジュアル表現は楽しい。</t>
    <phoneticPr fontId="1"/>
  </si>
  <si>
    <t>このウェブサイトは印象に残る。</t>
  </si>
  <si>
    <t>このウェブサイトには親しみがわく。</t>
  </si>
  <si>
    <t>役立ち感</t>
  </si>
  <si>
    <t>このウェブサイトではすぐに欲しい情報がみつかる。</t>
    <phoneticPr fontId="1"/>
  </si>
  <si>
    <t>このウェブサイトにはわからない言葉が出てこない</t>
    <rPh sb="18" eb="23">
      <t>デt</t>
    </rPh>
    <phoneticPr fontId="1"/>
  </si>
  <si>
    <t>このウェブサイトを使用していて有益だと感じる</t>
    <rPh sb="15" eb="21">
      <t>ユウエk</t>
    </rPh>
    <phoneticPr fontId="1"/>
  </si>
  <si>
    <t>内容の信頼性</t>
  </si>
  <si>
    <t>このウェブサイトに掲載されている内容は信用できる。</t>
  </si>
  <si>
    <t>このウェブサイトは信頼できる。</t>
  </si>
  <si>
    <t>このウェブサイトの文章表現は適切である。</t>
  </si>
  <si>
    <t>このウェブサイトの操作手順はシンプルで分かりやすい。</t>
  </si>
  <si>
    <t>このウェブサイトの使い方はすぐに理解できる。</t>
  </si>
  <si>
    <t>このウェブサイトでは次に何をすればよいか迷わない</t>
  </si>
  <si>
    <t>このウェブサイトには統一感があると思う。</t>
  </si>
  <si>
    <t>このウェブサイトはメニューの構成（情報の分類）がわかりやすい。</t>
    <phoneticPr fontId="1"/>
  </si>
  <si>
    <t>自分がこのウェブサイト内のどこにいるのかわかりやすい</t>
  </si>
  <si>
    <t>見やすさ</t>
  </si>
  <si>
    <t>このウェブサイトの文章は読みやすい（行間、文章のレイアウトなど）</t>
    <phoneticPr fontId="1"/>
  </si>
  <si>
    <t>このウェブサイトの絵や図表は見やすい</t>
    <phoneticPr fontId="1"/>
  </si>
  <si>
    <t>このウェブサイトを利用していると目が疲れる感じはしない</t>
    <phoneticPr fontId="1"/>
  </si>
  <si>
    <t>反応の良さ</t>
    <rPh sb="0" eb="5">
      <t>ハン</t>
    </rPh>
    <phoneticPr fontId="1"/>
  </si>
  <si>
    <t>このウェブサイトでは操作に対してすばやい反応が返ってくる。</t>
  </si>
  <si>
    <t>このウェブサイトを利用しているときに常に画面が正しく表示される</t>
    <rPh sb="18" eb="20">
      <t>ツン</t>
    </rPh>
    <phoneticPr fontId="1"/>
  </si>
  <si>
    <t>このウェブサイトを利用しているときに表示が遅くなったり途中で止まることはない</t>
    <phoneticPr fontId="1"/>
  </si>
  <si>
    <t>Kogane</t>
    <phoneticPr fontId="1"/>
  </si>
  <si>
    <t>このウェブサイトではすぐに欲しい情報がみつかる。</t>
    <phoneticPr fontId="1"/>
  </si>
  <si>
    <t>このウェブサイトはメニューの構成（情報の分類）がわかりやすい。</t>
    <phoneticPr fontId="1"/>
  </si>
  <si>
    <t>このウェブサイトの文章は読みやすい（行間、文章のレイアウトなど）</t>
    <phoneticPr fontId="1"/>
  </si>
  <si>
    <t>このウェブサイトの絵や図表は見やすい</t>
    <phoneticPr fontId="1"/>
  </si>
  <si>
    <t>このウェブサイトを利用していると目が疲れる感じはしない</t>
    <phoneticPr fontId="1"/>
  </si>
  <si>
    <t>このウェブサイトのビジュアル表現は楽しい。</t>
    <phoneticPr fontId="1"/>
  </si>
  <si>
    <t>このウェブサイトではすぐに欲しい情報がみつかる。</t>
    <phoneticPr fontId="1"/>
  </si>
  <si>
    <t>このウェブサイトの絵や図表は見やすい</t>
    <phoneticPr fontId="1"/>
  </si>
  <si>
    <t>このウェブサイトを利用していると目が疲れる感じはしない</t>
    <phoneticPr fontId="1"/>
  </si>
  <si>
    <t>Arai</t>
    <phoneticPr fontId="1"/>
  </si>
  <si>
    <t>Arai</t>
    <phoneticPr fontId="1"/>
  </si>
  <si>
    <t>このウェブサイトを利用していると目が疲れる感じはしない</t>
    <phoneticPr fontId="1"/>
  </si>
  <si>
    <t>sakai</t>
    <phoneticPr fontId="1"/>
  </si>
  <si>
    <t>Sakai</t>
    <phoneticPr fontId="1"/>
  </si>
  <si>
    <t>Tutida</t>
    <phoneticPr fontId="1"/>
  </si>
  <si>
    <t>好感度</t>
  </si>
  <si>
    <t>このウェブサイトのビジュアル表現は楽しい。</t>
  </si>
  <si>
    <t>このウェブサイトではすぐに欲しい情報がみつかる。</t>
  </si>
  <si>
    <t>このウェブサイトにはわからない言葉が出てこない</t>
  </si>
  <si>
    <t>このウェブサイトを使用していて有益だと感じる</t>
  </si>
  <si>
    <t>このウェブサイトはメニューの構成（情報の分類）がわかりやすい。</t>
  </si>
  <si>
    <t>このウェブサイトの文章は読みやすい（行間、文章のレイアウトなど）</t>
  </si>
  <si>
    <t>このウェブサイトの絵や図表は見やすい</t>
  </si>
  <si>
    <t>このウェブサイトを利用していると目が疲れる感じはしない</t>
  </si>
  <si>
    <t>反応の良さ</t>
  </si>
  <si>
    <t>このウェブサイトを利用しているときに常に画面が正しく表示される</t>
  </si>
  <si>
    <t>このウェブサイトを利用しているときに表示が遅くなったり途中で止まることはない</t>
  </si>
  <si>
    <t>Matusita</t>
    <phoneticPr fontId="1"/>
  </si>
  <si>
    <t>Matusita</t>
    <phoneticPr fontId="1"/>
  </si>
  <si>
    <t>誤差</t>
    <rPh sb="0" eb="2">
      <t>ゴs</t>
    </rPh>
    <phoneticPr fontId="1"/>
  </si>
  <si>
    <t>Yamanaka</t>
    <phoneticPr fontId="1"/>
  </si>
  <si>
    <t>操作・構成</t>
    <rPh sb="0" eb="2">
      <t>ソウサ</t>
    </rPh>
    <rPh sb="3" eb="5">
      <t>コウセ</t>
    </rPh>
    <phoneticPr fontId="1"/>
  </si>
  <si>
    <t>操作・見やすさ</t>
    <rPh sb="0" eb="2">
      <t>ソウs</t>
    </rPh>
    <rPh sb="3" eb="7">
      <t>ミy</t>
    </rPh>
    <phoneticPr fontId="1"/>
  </si>
  <si>
    <t>操作・反応</t>
    <rPh sb="0" eb="2">
      <t>ソウs</t>
    </rPh>
    <rPh sb="3" eb="5">
      <t>ハンノ</t>
    </rPh>
    <phoneticPr fontId="1"/>
  </si>
  <si>
    <t>構成・見やすさ</t>
    <rPh sb="0" eb="2">
      <t>コウセ</t>
    </rPh>
    <rPh sb="3" eb="7">
      <t>ミy</t>
    </rPh>
    <phoneticPr fontId="1"/>
  </si>
  <si>
    <t>構成・反応の良さ</t>
    <rPh sb="0" eb="2">
      <t>コウセ</t>
    </rPh>
    <rPh sb="3" eb="5">
      <t>ハン</t>
    </rPh>
    <phoneticPr fontId="1"/>
  </si>
  <si>
    <t>音声</t>
    <rPh sb="0" eb="2">
      <t>オンセ</t>
    </rPh>
    <phoneticPr fontId="1"/>
  </si>
  <si>
    <t>テキスト</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</si>
</sst>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FF0000"/>
      <name val="ＭＳ Ｐゴシック"/>
      <family val="2"/>
      <charset val="128"/>
      <scheme val="minor"/>
    </font>
    <font>
      <sz val="12"/>
      <color rgb="FF000000"/>
      <name val="ＭＳ Ｐゴシック"/>
      <family val="3"/>
      <charset val="128"/>
      <scheme val="minor"/>
    </font>
    <font>
      <sz val="12"/>
      <color theme="5"/>
      <name val="ＭＳ Ｐゴシック"/>
      <family val="3"/>
      <charset val="128"/>
      <scheme val="minor"/>
    </font>
    <font>
      <sz val="12"/>
      <color theme="9"/>
      <name val="ＭＳ Ｐゴシック"/>
      <family val="3"/>
      <charset val="128"/>
      <scheme val="minor"/>
    </font>
    <font>
      <sz val="12"/>
      <color indexed="206"/>
      <name val="ＭＳ Ｐゴシック"/>
      <family val="2"/>
      <charset val="128"/>
    </font>
    <font>
      <b/>
      <sz val="11"/>
      <color theme="1"/>
      <name val="ヒラギノ角ゴ ProN W3"/>
      <family val="3"/>
      <charset val="128"/>
    </font>
    <font>
      <sz val="11"/>
      <color theme="1"/>
      <name val="メイリオ"/>
      <family val="3"/>
      <charset val="128"/>
    </font>
    <font>
      <b/>
      <sz val="11"/>
      <color rgb="FF000000"/>
      <name val="ヒラギノ角ゴ ProN W3"/>
      <family val="3"/>
      <charset val="128"/>
    </font>
    <font>
      <sz val="12"/>
      <color theme="1"/>
      <name val="ＭＳ Ｐゴシック"/>
      <family val="2"/>
      <charset val="128"/>
    </font>
    <font>
      <sz val="11"/>
      <color rgb="FF000000"/>
      <name val="メイリオ"/>
      <family val="3"/>
      <charset val="128"/>
    </font>
  </fonts>
  <fills count="1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C5D9F1"/>
        <bgColor rgb="FF000000"/>
      </patternFill>
    </fill>
    <fill>
      <patternFill patternType="solid">
        <fgColor rgb="FFF2DCDB"/>
        <bgColor rgb="FF000000"/>
      </patternFill>
    </fill>
    <fill>
      <patternFill patternType="solid">
        <fgColor rgb="FFE4DFEC"/>
        <bgColor rgb="FF000000"/>
      </patternFill>
    </fill>
    <fill>
      <patternFill patternType="solid">
        <fgColor rgb="FFFDE9D9"/>
        <bgColor rgb="FF000000"/>
      </patternFill>
    </fill>
  </fills>
  <borders count="22">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bottom style="thin">
        <color rgb="FF000000"/>
      </bottom>
      <diagonal/>
    </border>
    <border>
      <left style="thin">
        <color auto="1"/>
      </left>
      <right style="thin">
        <color auto="1"/>
      </right>
      <top/>
      <bottom style="thin">
        <color rgb="FF000000"/>
      </bottom>
      <diagonal/>
    </border>
    <border>
      <left/>
      <right/>
      <top/>
      <bottom style="thin">
        <color rgb="FF000000"/>
      </bottom>
      <diagonal/>
    </border>
    <border>
      <left/>
      <right/>
      <top/>
      <bottom style="medium">
        <color auto="1"/>
      </bottom>
      <diagonal/>
    </border>
    <border>
      <left/>
      <right/>
      <top style="medium">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rgb="FF000000"/>
      </top>
      <bottom/>
      <diagonal/>
    </border>
  </borders>
  <cellStyleXfs count="1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9">
    <xf numFmtId="0" fontId="0" fillId="0" borderId="0" xfId="0"/>
    <xf numFmtId="0" fontId="0" fillId="0" borderId="1" xfId="0" applyBorder="1"/>
    <xf numFmtId="0" fontId="0" fillId="0" borderId="7" xfId="0" applyFill="1" applyBorder="1"/>
    <xf numFmtId="0" fontId="0" fillId="0" borderId="1" xfId="0" applyFill="1" applyBorder="1"/>
    <xf numFmtId="0" fontId="0" fillId="2" borderId="1" xfId="0" applyFill="1" applyBorder="1"/>
    <xf numFmtId="0" fontId="0" fillId="0" borderId="0" xfId="0" applyFill="1"/>
    <xf numFmtId="0" fontId="0" fillId="0" borderId="6" xfId="0" applyBorder="1" applyAlignment="1"/>
    <xf numFmtId="0" fontId="0" fillId="0" borderId="8" xfId="0" applyBorder="1" applyAlignment="1"/>
    <xf numFmtId="0" fontId="0" fillId="0" borderId="8" xfId="0" applyFill="1" applyBorder="1" applyAlignment="1"/>
    <xf numFmtId="0" fontId="0" fillId="0" borderId="9" xfId="0" applyFill="1" applyBorder="1" applyAlignment="1"/>
    <xf numFmtId="0" fontId="0" fillId="0" borderId="7" xfId="0" applyFill="1" applyBorder="1" applyAlignment="1"/>
    <xf numFmtId="0" fontId="0" fillId="0" borderId="1" xfId="0" applyFill="1" applyBorder="1" applyAlignment="1"/>
    <xf numFmtId="0" fontId="0" fillId="0" borderId="2" xfId="0" applyBorder="1" applyAlignment="1">
      <alignment horizontal="center" vertical="center"/>
    </xf>
    <xf numFmtId="0" fontId="0" fillId="0" borderId="4" xfId="0" applyBorder="1" applyAlignment="1">
      <alignment horizontal="center" vertical="center"/>
    </xf>
    <xf numFmtId="0" fontId="0" fillId="0" borderId="8"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Fill="1" applyBorder="1"/>
    <xf numFmtId="0" fontId="5" fillId="0" borderId="0" xfId="0" applyFont="1"/>
    <xf numFmtId="0" fontId="0" fillId="3" borderId="1" xfId="0" applyFill="1" applyBorder="1"/>
    <xf numFmtId="0" fontId="0" fillId="3" borderId="0" xfId="0" applyFill="1"/>
    <xf numFmtId="0" fontId="0" fillId="4" borderId="0" xfId="0" applyFill="1"/>
    <xf numFmtId="0" fontId="0" fillId="4" borderId="1" xfId="0" applyFill="1" applyBorder="1"/>
    <xf numFmtId="0" fontId="0" fillId="5" borderId="0" xfId="0" applyFill="1"/>
    <xf numFmtId="0" fontId="0" fillId="5" borderId="1" xfId="0" applyFill="1" applyBorder="1"/>
    <xf numFmtId="0" fontId="0" fillId="6" borderId="0" xfId="0" applyFill="1"/>
    <xf numFmtId="0" fontId="0" fillId="6" borderId="1" xfId="0" applyFill="1" applyBorder="1"/>
    <xf numFmtId="0" fontId="0" fillId="0" borderId="2" xfId="0" applyBorder="1" applyAlignment="1"/>
    <xf numFmtId="0" fontId="0" fillId="3" borderId="1" xfId="0" applyFont="1" applyFill="1" applyBorder="1"/>
    <xf numFmtId="0" fontId="0" fillId="7" borderId="1" xfId="0" applyFill="1" applyBorder="1"/>
    <xf numFmtId="0" fontId="0" fillId="7" borderId="0" xfId="0" applyFill="1"/>
    <xf numFmtId="0" fontId="0" fillId="2" borderId="0" xfId="0" applyFill="1"/>
    <xf numFmtId="0" fontId="0" fillId="2" borderId="8" xfId="0" applyFill="1" applyBorder="1" applyAlignment="1">
      <alignment vertical="center"/>
    </xf>
    <xf numFmtId="0" fontId="5" fillId="3" borderId="1" xfId="0" applyFont="1" applyFill="1" applyBorder="1"/>
    <xf numFmtId="0" fontId="5" fillId="3" borderId="0" xfId="0" applyFont="1" applyFill="1"/>
    <xf numFmtId="0" fontId="5" fillId="0" borderId="1" xfId="0" applyFont="1" applyFill="1" applyBorder="1"/>
    <xf numFmtId="0" fontId="5" fillId="0" borderId="0" xfId="0" applyFont="1" applyFill="1"/>
    <xf numFmtId="0" fontId="0" fillId="0" borderId="1" xfId="0" applyFill="1" applyBorder="1" applyAlignment="1">
      <alignment vertical="center"/>
    </xf>
    <xf numFmtId="0" fontId="5" fillId="7" borderId="1" xfId="0" applyFont="1" applyFill="1" applyBorder="1"/>
    <xf numFmtId="0" fontId="5" fillId="7" borderId="0" xfId="0" applyFont="1" applyFill="1"/>
    <xf numFmtId="0" fontId="0" fillId="6" borderId="1" xfId="0" applyFont="1" applyFill="1" applyBorder="1"/>
    <xf numFmtId="0" fontId="0" fillId="0" borderId="0" xfId="0" applyAlignment="1"/>
    <xf numFmtId="0" fontId="0" fillId="0" borderId="0" xfId="0" applyFill="1" applyBorder="1" applyAlignment="1"/>
    <xf numFmtId="0" fontId="0" fillId="0" borderId="2" xfId="0" applyFill="1" applyBorder="1" applyAlignment="1"/>
    <xf numFmtId="0" fontId="0" fillId="5" borderId="0" xfId="0" applyFill="1" applyBorder="1"/>
    <xf numFmtId="0" fontId="0" fillId="5" borderId="0" xfId="0" applyFill="1" applyAlignment="1"/>
    <xf numFmtId="0" fontId="0" fillId="5" borderId="0" xfId="0" applyFill="1" applyBorder="1" applyAlignment="1"/>
    <xf numFmtId="0" fontId="5" fillId="5" borderId="0" xfId="0" applyFont="1" applyFill="1"/>
    <xf numFmtId="0" fontId="0" fillId="9" borderId="0" xfId="0" applyFill="1"/>
    <xf numFmtId="0" fontId="0" fillId="9" borderId="1" xfId="0" applyFill="1" applyBorder="1"/>
    <xf numFmtId="0" fontId="5" fillId="9" borderId="0" xfId="0" applyFont="1" applyFill="1"/>
    <xf numFmtId="0" fontId="4" fillId="0" borderId="0" xfId="0" applyFont="1"/>
    <xf numFmtId="0" fontId="0" fillId="6" borderId="3" xfId="0" applyFill="1" applyBorder="1" applyAlignment="1">
      <alignment vertical="center"/>
    </xf>
    <xf numFmtId="0" fontId="0" fillId="6" borderId="5" xfId="0" applyFill="1" applyBorder="1" applyAlignment="1">
      <alignment vertical="center"/>
    </xf>
    <xf numFmtId="0" fontId="0" fillId="5" borderId="8" xfId="0" applyFill="1" applyBorder="1" applyAlignment="1"/>
    <xf numFmtId="0" fontId="0" fillId="5" borderId="7" xfId="0" applyFill="1" applyBorder="1" applyAlignment="1"/>
    <xf numFmtId="0" fontId="0" fillId="5" borderId="9" xfId="0" applyFill="1" applyBorder="1" applyAlignment="1"/>
    <xf numFmtId="0" fontId="5" fillId="0" borderId="0" xfId="0" applyFont="1" applyFill="1" applyBorder="1"/>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5" fillId="0" borderId="11" xfId="0" applyFont="1" applyFill="1" applyBorder="1"/>
    <xf numFmtId="0" fontId="5" fillId="0" borderId="9" xfId="0" applyFont="1" applyFill="1" applyBorder="1"/>
    <xf numFmtId="0" fontId="5" fillId="0" borderId="0" xfId="0" applyFont="1" applyFill="1" applyAlignment="1">
      <alignment horizontal="center" vertical="center"/>
    </xf>
    <xf numFmtId="0" fontId="5" fillId="0" borderId="4" xfId="0" applyFont="1" applyFill="1" applyBorder="1" applyAlignment="1">
      <alignment horizontal="center" vertical="center"/>
    </xf>
    <xf numFmtId="0" fontId="5" fillId="0" borderId="7" xfId="0" applyFont="1" applyFill="1" applyBorder="1" applyAlignment="1">
      <alignment horizontal="center"/>
    </xf>
    <xf numFmtId="0" fontId="5" fillId="0" borderId="9" xfId="0" applyFont="1" applyFill="1" applyBorder="1" applyAlignment="1">
      <alignment horizontal="center"/>
    </xf>
    <xf numFmtId="0" fontId="0" fillId="10" borderId="0" xfId="0" applyFill="1"/>
    <xf numFmtId="0" fontId="0" fillId="10" borderId="1" xfId="0" applyFill="1" applyBorder="1"/>
    <xf numFmtId="0" fontId="5" fillId="10" borderId="5" xfId="0" applyFont="1" applyFill="1" applyBorder="1"/>
    <xf numFmtId="0" fontId="5" fillId="10" borderId="0" xfId="0" applyFont="1" applyFill="1"/>
    <xf numFmtId="0" fontId="5" fillId="5" borderId="5" xfId="0" applyFont="1" applyFill="1" applyBorder="1"/>
    <xf numFmtId="0" fontId="5" fillId="5" borderId="9" xfId="0" applyFont="1" applyFill="1" applyBorder="1"/>
    <xf numFmtId="0" fontId="5" fillId="5" borderId="11" xfId="0" applyFont="1" applyFill="1" applyBorder="1"/>
    <xf numFmtId="0" fontId="5" fillId="0" borderId="8" xfId="0" applyFont="1" applyFill="1" applyBorder="1" applyAlignment="1"/>
    <xf numFmtId="0" fontId="5" fillId="0" borderId="7" xfId="0" applyFont="1" applyFill="1" applyBorder="1" applyAlignment="1"/>
    <xf numFmtId="0" fontId="5" fillId="0" borderId="13" xfId="0" applyFont="1" applyFill="1" applyBorder="1" applyAlignment="1"/>
    <xf numFmtId="0" fontId="5" fillId="6" borderId="11" xfId="0" applyFont="1" applyFill="1" applyBorder="1"/>
    <xf numFmtId="0" fontId="5" fillId="6" borderId="0" xfId="0" applyFont="1" applyFill="1"/>
    <xf numFmtId="0" fontId="5" fillId="6" borderId="5" xfId="0" applyFont="1" applyFill="1" applyBorder="1"/>
    <xf numFmtId="0" fontId="0" fillId="11" borderId="0" xfId="0" applyFill="1"/>
    <xf numFmtId="0" fontId="5" fillId="11" borderId="0" xfId="0" applyFont="1" applyFill="1"/>
    <xf numFmtId="0" fontId="5" fillId="11" borderId="1" xfId="0" applyFont="1" applyFill="1" applyBorder="1"/>
    <xf numFmtId="0" fontId="5" fillId="11" borderId="11" xfId="0" applyFont="1" applyFill="1" applyBorder="1"/>
    <xf numFmtId="0" fontId="5" fillId="8" borderId="0" xfId="0" applyFont="1" applyFill="1"/>
    <xf numFmtId="0" fontId="5" fillId="8" borderId="1" xfId="0" applyFont="1" applyFill="1" applyBorder="1"/>
    <xf numFmtId="0" fontId="5" fillId="10" borderId="1" xfId="0" applyFont="1" applyFill="1" applyBorder="1"/>
    <xf numFmtId="0" fontId="5" fillId="5" borderId="1" xfId="0" applyFont="1" applyFill="1" applyBorder="1"/>
    <xf numFmtId="0" fontId="5" fillId="6" borderId="1" xfId="0" applyFont="1" applyFill="1" applyBorder="1"/>
    <xf numFmtId="0" fontId="0" fillId="0" borderId="15" xfId="0" applyFill="1" applyBorder="1" applyAlignment="1"/>
    <xf numFmtId="0" fontId="0" fillId="0" borderId="16" xfId="0" applyFont="1" applyFill="1" applyBorder="1" applyAlignment="1">
      <alignment horizontal="center"/>
    </xf>
    <xf numFmtId="0" fontId="6" fillId="0" borderId="0" xfId="0" applyFont="1" applyFill="1" applyBorder="1" applyAlignment="1"/>
    <xf numFmtId="0" fontId="6" fillId="0" borderId="0" xfId="0" applyFont="1" applyFill="1"/>
    <xf numFmtId="0" fontId="7" fillId="0" borderId="0" xfId="0" applyFont="1" applyFill="1"/>
    <xf numFmtId="0" fontId="0" fillId="5" borderId="1" xfId="0" applyFill="1" applyBorder="1" applyAlignment="1"/>
    <xf numFmtId="0" fontId="5" fillId="0" borderId="1" xfId="0" applyFont="1" applyFill="1" applyBorder="1" applyAlignment="1"/>
    <xf numFmtId="0" fontId="5" fillId="0" borderId="1" xfId="0" applyFont="1" applyFill="1" applyBorder="1" applyAlignment="1">
      <alignment vertical="center"/>
    </xf>
    <xf numFmtId="0" fontId="0" fillId="4" borderId="0" xfId="0" applyFill="1" applyBorder="1"/>
    <xf numFmtId="0" fontId="0" fillId="4" borderId="0" xfId="0" applyFill="1" applyAlignment="1"/>
    <xf numFmtId="0" fontId="0" fillId="4" borderId="0" xfId="0" applyFill="1" applyBorder="1" applyAlignment="1"/>
    <xf numFmtId="0" fontId="5" fillId="4" borderId="0" xfId="0" applyFont="1" applyFill="1"/>
    <xf numFmtId="0" fontId="0" fillId="2" borderId="1" xfId="0" applyFont="1" applyFill="1" applyBorder="1"/>
    <xf numFmtId="0" fontId="0" fillId="0" borderId="3" xfId="0" applyFill="1" applyBorder="1" applyAlignment="1"/>
    <xf numFmtId="0" fontId="0" fillId="4" borderId="8" xfId="0" applyFill="1" applyBorder="1" applyAlignment="1"/>
    <xf numFmtId="0" fontId="0" fillId="0" borderId="6" xfId="0" applyFill="1" applyBorder="1" applyAlignment="1"/>
    <xf numFmtId="0" fontId="0" fillId="0" borderId="0" xfId="0" applyFill="1" applyAlignment="1"/>
    <xf numFmtId="0" fontId="0" fillId="6" borderId="3" xfId="0" applyFill="1" applyBorder="1" applyAlignment="1"/>
    <xf numFmtId="0" fontId="0" fillId="0" borderId="1" xfId="0" applyBorder="1" applyAlignment="1">
      <alignment horizontal="center"/>
    </xf>
    <xf numFmtId="0" fontId="0" fillId="0" borderId="1" xfId="0" applyFill="1" applyBorder="1" applyAlignment="1">
      <alignment horizontal="center" vertical="center"/>
    </xf>
    <xf numFmtId="0" fontId="0" fillId="0" borderId="8" xfId="0" applyBorder="1"/>
    <xf numFmtId="0" fontId="4" fillId="6" borderId="1" xfId="0" applyFont="1" applyFill="1" applyBorder="1"/>
    <xf numFmtId="0" fontId="0" fillId="0" borderId="8" xfId="0" applyFill="1" applyBorder="1"/>
    <xf numFmtId="0" fontId="0" fillId="0" borderId="9" xfId="0" applyFill="1" applyBorder="1"/>
    <xf numFmtId="0" fontId="0" fillId="0" borderId="17" xfId="0" applyBorder="1"/>
    <xf numFmtId="0" fontId="0" fillId="0" borderId="3" xfId="0" applyBorder="1"/>
    <xf numFmtId="0" fontId="0" fillId="0" borderId="10" xfId="0" applyBorder="1"/>
    <xf numFmtId="0" fontId="0" fillId="0" borderId="6" xfId="0" applyBorder="1"/>
    <xf numFmtId="0" fontId="0" fillId="0" borderId="18" xfId="0" applyBorder="1"/>
    <xf numFmtId="0" fontId="0" fillId="0" borderId="5" xfId="0" applyBorder="1"/>
    <xf numFmtId="0" fontId="0" fillId="0" borderId="19" xfId="0" applyBorder="1"/>
    <xf numFmtId="0" fontId="0" fillId="0" borderId="20" xfId="0" applyBorder="1"/>
    <xf numFmtId="0" fontId="0" fillId="0" borderId="11" xfId="0" applyBorder="1"/>
    <xf numFmtId="0" fontId="8" fillId="0" borderId="0" xfId="0" applyFont="1" applyFill="1"/>
    <xf numFmtId="0" fontId="7" fillId="0" borderId="0" xfId="0" applyFont="1"/>
    <xf numFmtId="0" fontId="12" fillId="0" borderId="1" xfId="0" applyFont="1" applyFill="1" applyBorder="1" applyAlignment="1">
      <alignment horizontal="center"/>
    </xf>
    <xf numFmtId="0" fontId="12" fillId="0" borderId="0" xfId="0" applyFont="1" applyFill="1"/>
    <xf numFmtId="0" fontId="5" fillId="0" borderId="11" xfId="0" applyFont="1" applyBorder="1"/>
    <xf numFmtId="0" fontId="5" fillId="0" borderId="5" xfId="0" applyFont="1" applyBorder="1"/>
    <xf numFmtId="0" fontId="12" fillId="0" borderId="1" xfId="0" applyFont="1" applyFill="1" applyBorder="1"/>
    <xf numFmtId="0" fontId="9" fillId="10" borderId="8" xfId="0" applyFont="1" applyFill="1" applyBorder="1" applyAlignment="1">
      <alignment vertical="center"/>
    </xf>
    <xf numFmtId="0" fontId="9" fillId="4" borderId="8" xfId="0" applyFont="1" applyFill="1" applyBorder="1" applyAlignment="1">
      <alignment vertical="center"/>
    </xf>
    <xf numFmtId="0" fontId="9" fillId="6" borderId="8" xfId="0" applyFont="1" applyFill="1" applyBorder="1" applyAlignment="1">
      <alignment vertical="center"/>
    </xf>
    <xf numFmtId="0" fontId="9" fillId="3" borderId="8" xfId="0" applyFont="1" applyFill="1" applyBorder="1" applyAlignment="1">
      <alignment vertical="center"/>
    </xf>
    <xf numFmtId="0" fontId="9" fillId="0" borderId="0" xfId="0" applyFont="1" applyFill="1" applyBorder="1" applyAlignment="1">
      <alignment vertical="center"/>
    </xf>
    <xf numFmtId="0" fontId="0" fillId="0" borderId="7" xfId="0" applyBorder="1" applyAlignment="1">
      <alignment vertical="center"/>
    </xf>
    <xf numFmtId="0" fontId="0" fillId="0" borderId="9" xfId="0" applyBorder="1" applyAlignment="1">
      <alignment vertical="center"/>
    </xf>
    <xf numFmtId="0" fontId="10" fillId="0" borderId="1" xfId="0" applyFont="1" applyFill="1" applyBorder="1" applyAlignment="1">
      <alignment vertical="center"/>
    </xf>
    <xf numFmtId="0" fontId="0" fillId="0" borderId="1" xfId="0" applyBorder="1" applyAlignment="1">
      <alignment vertical="center"/>
    </xf>
    <xf numFmtId="0" fontId="6" fillId="0" borderId="0" xfId="0" applyFont="1"/>
    <xf numFmtId="0" fontId="8" fillId="0" borderId="0" xfId="0" applyFont="1"/>
    <xf numFmtId="0" fontId="0" fillId="0" borderId="0" xfId="0" applyAlignment="1">
      <alignment horizontal="center"/>
    </xf>
    <xf numFmtId="0" fontId="0" fillId="0" borderId="8"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4" xfId="0" applyBorder="1" applyAlignment="1">
      <alignment horizontal="center"/>
    </xf>
    <xf numFmtId="0" fontId="0" fillId="5" borderId="8" xfId="0" applyFill="1" applyBorder="1" applyAlignment="1">
      <alignment horizontal="center"/>
    </xf>
    <xf numFmtId="0" fontId="0" fillId="5" borderId="7" xfId="0" applyFill="1" applyBorder="1" applyAlignment="1">
      <alignment horizontal="center"/>
    </xf>
    <xf numFmtId="0" fontId="0" fillId="5" borderId="9" xfId="0" applyFill="1" applyBorder="1" applyAlignment="1">
      <alignment horizontal="center"/>
    </xf>
    <xf numFmtId="0" fontId="0" fillId="6" borderId="3" xfId="0" applyFill="1" applyBorder="1" applyAlignment="1">
      <alignment horizontal="center" vertical="center"/>
    </xf>
    <xf numFmtId="0" fontId="0" fillId="6" borderId="5" xfId="0"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10" xfId="0" applyBorder="1" applyAlignment="1">
      <alignment horizontal="center"/>
    </xf>
    <xf numFmtId="0" fontId="0" fillId="0" borderId="1" xfId="0" applyFill="1" applyBorder="1" applyAlignment="1">
      <alignment horizontal="center"/>
    </xf>
    <xf numFmtId="0" fontId="0" fillId="0" borderId="2" xfId="0" applyBorder="1" applyAlignment="1">
      <alignment horizontal="center"/>
    </xf>
    <xf numFmtId="0" fontId="0" fillId="0" borderId="0" xfId="0" applyFill="1" applyAlignment="1">
      <alignment horizontal="center"/>
    </xf>
    <xf numFmtId="0" fontId="0" fillId="0" borderId="1" xfId="0" applyBorder="1" applyAlignment="1">
      <alignment horizontal="center"/>
    </xf>
    <xf numFmtId="0" fontId="0" fillId="0" borderId="6" xfId="0" applyBorder="1" applyAlignment="1">
      <alignment horizontal="center"/>
    </xf>
    <xf numFmtId="0" fontId="0" fillId="0" borderId="1" xfId="0" applyBorder="1" applyAlignment="1">
      <alignment horizontal="center" vertical="center"/>
    </xf>
    <xf numFmtId="0" fontId="0" fillId="0" borderId="0" xfId="0" applyBorder="1" applyAlignment="1">
      <alignment horizontal="center"/>
    </xf>
    <xf numFmtId="0" fontId="0" fillId="0" borderId="3" xfId="0" applyBorder="1" applyAlignment="1">
      <alignment horizontal="center"/>
    </xf>
    <xf numFmtId="0" fontId="0" fillId="0" borderId="0" xfId="0" applyFill="1" applyBorder="1" applyAlignment="1">
      <alignment horizontal="center"/>
    </xf>
    <xf numFmtId="0" fontId="0" fillId="0" borderId="2" xfId="0" applyFill="1" applyBorder="1" applyAlignment="1">
      <alignment horizontal="center"/>
    </xf>
    <xf numFmtId="0" fontId="0" fillId="0" borderId="4" xfId="0" applyFill="1" applyBorder="1" applyAlignment="1">
      <alignment horizontal="center"/>
    </xf>
    <xf numFmtId="0" fontId="0" fillId="0" borderId="6" xfId="0" applyFill="1" applyBorder="1" applyAlignment="1">
      <alignment horizontal="center"/>
    </xf>
    <xf numFmtId="0" fontId="0" fillId="5" borderId="1" xfId="0" applyFill="1" applyBorder="1" applyAlignment="1">
      <alignment horizontal="center"/>
    </xf>
    <xf numFmtId="0" fontId="0" fillId="5" borderId="0" xfId="0" applyFill="1" applyBorder="1" applyAlignment="1">
      <alignment horizontal="center"/>
    </xf>
    <xf numFmtId="0" fontId="0" fillId="5" borderId="3" xfId="0" applyFill="1" applyBorder="1" applyAlignment="1">
      <alignment horizontal="center"/>
    </xf>
    <xf numFmtId="0" fontId="0" fillId="5" borderId="6" xfId="0" applyFill="1" applyBorder="1" applyAlignment="1">
      <alignment horizontal="center"/>
    </xf>
    <xf numFmtId="0" fontId="0" fillId="5" borderId="5" xfId="0" applyFill="1" applyBorder="1" applyAlignment="1">
      <alignment horizontal="center"/>
    </xf>
    <xf numFmtId="0" fontId="0" fillId="0" borderId="1" xfId="0" applyFill="1" applyBorder="1" applyAlignment="1">
      <alignment horizontal="center" vertical="center"/>
    </xf>
    <xf numFmtId="0" fontId="0" fillId="5" borderId="0" xfId="0" applyFill="1" applyAlignment="1">
      <alignment horizontal="center"/>
    </xf>
    <xf numFmtId="0" fontId="0" fillId="6" borderId="3" xfId="0" applyFill="1" applyBorder="1" applyAlignment="1">
      <alignment horizontal="center"/>
    </xf>
    <xf numFmtId="0" fontId="0" fillId="6" borderId="5" xfId="0" applyFill="1" applyBorder="1" applyAlignment="1">
      <alignment horizontal="center"/>
    </xf>
    <xf numFmtId="0" fontId="0" fillId="2" borderId="1" xfId="0" applyFill="1" applyBorder="1" applyAlignment="1">
      <alignment horizontal="center" vertical="center"/>
    </xf>
    <xf numFmtId="0" fontId="0" fillId="3" borderId="1" xfId="0" applyFill="1" applyBorder="1" applyAlignment="1">
      <alignment horizontal="center"/>
    </xf>
    <xf numFmtId="0" fontId="0" fillId="2" borderId="1"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0" fillId="2" borderId="0" xfId="0" applyFill="1" applyAlignment="1">
      <alignment horizontal="center"/>
    </xf>
    <xf numFmtId="0" fontId="0" fillId="7" borderId="1" xfId="0" applyFill="1" applyBorder="1" applyAlignment="1">
      <alignment horizontal="center"/>
    </xf>
    <xf numFmtId="0" fontId="5" fillId="0" borderId="2" xfId="0" applyFont="1" applyFill="1" applyBorder="1" applyAlignment="1">
      <alignment horizontal="center"/>
    </xf>
    <xf numFmtId="0" fontId="5" fillId="0" borderId="0" xfId="0" applyFont="1" applyFill="1" applyBorder="1" applyAlignment="1">
      <alignment horizontal="center"/>
    </xf>
    <xf numFmtId="0" fontId="5" fillId="0" borderId="14" xfId="0" applyFont="1" applyFill="1" applyBorder="1" applyAlignment="1">
      <alignment horizontal="center"/>
    </xf>
    <xf numFmtId="0" fontId="5" fillId="0" borderId="0" xfId="0" applyFont="1" applyFill="1" applyAlignment="1">
      <alignment horizont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5" fillId="0" borderId="3" xfId="0" applyFont="1" applyFill="1" applyBorder="1" applyAlignment="1">
      <alignment horizontal="center" vertical="center"/>
    </xf>
    <xf numFmtId="0" fontId="5" fillId="0" borderId="12" xfId="0" applyFont="1" applyFill="1" applyBorder="1" applyAlignment="1">
      <alignment horizontal="center" vertical="center"/>
    </xf>
    <xf numFmtId="0" fontId="0" fillId="4" borderId="0" xfId="0" applyFill="1" applyAlignment="1">
      <alignment horizontal="center"/>
    </xf>
    <xf numFmtId="0" fontId="0" fillId="0" borderId="3" xfId="0" applyFill="1" applyBorder="1" applyAlignment="1">
      <alignment horizontal="center"/>
    </xf>
    <xf numFmtId="0" fontId="0" fillId="0" borderId="5" xfId="0" applyFill="1" applyBorder="1" applyAlignment="1">
      <alignment horizontal="center"/>
    </xf>
    <xf numFmtId="0" fontId="0" fillId="4" borderId="1" xfId="0" applyFill="1" applyBorder="1" applyAlignment="1">
      <alignment horizontal="center"/>
    </xf>
    <xf numFmtId="0" fontId="0" fillId="4" borderId="0" xfId="0" applyFill="1" applyBorder="1" applyAlignment="1">
      <alignment horizontal="center"/>
    </xf>
    <xf numFmtId="0" fontId="0" fillId="0" borderId="8" xfId="0" applyBorder="1" applyAlignment="1">
      <alignment horizontal="center"/>
    </xf>
    <xf numFmtId="0" fontId="0" fillId="0" borderId="17" xfId="0" applyBorder="1" applyAlignment="1">
      <alignment horizontal="center"/>
    </xf>
    <xf numFmtId="0" fontId="11" fillId="12" borderId="1" xfId="0" applyFont="1" applyFill="1" applyBorder="1" applyAlignment="1">
      <alignment horizontal="center" vertical="center"/>
    </xf>
    <xf numFmtId="0" fontId="11" fillId="13" borderId="1" xfId="0" applyFont="1" applyFill="1" applyBorder="1" applyAlignment="1">
      <alignment horizontal="center" vertical="center"/>
    </xf>
    <xf numFmtId="0" fontId="11" fillId="14" borderId="1" xfId="0" applyFont="1" applyFill="1" applyBorder="1" applyAlignment="1">
      <alignment horizontal="center" vertical="center"/>
    </xf>
    <xf numFmtId="0" fontId="11" fillId="15" borderId="1" xfId="0" applyFont="1" applyFill="1" applyBorder="1" applyAlignment="1">
      <alignment horizontal="center" vertical="center"/>
    </xf>
    <xf numFmtId="0" fontId="9" fillId="6" borderId="1" xfId="0" applyFont="1" applyFill="1" applyBorder="1" applyAlignment="1">
      <alignment horizontal="center" vertical="center"/>
    </xf>
    <xf numFmtId="0" fontId="9" fillId="3" borderId="1" xfId="0" applyFont="1" applyFill="1" applyBorder="1" applyAlignment="1">
      <alignment horizontal="center" vertical="center"/>
    </xf>
    <xf numFmtId="0" fontId="9" fillId="10" borderId="1" xfId="0" applyFont="1" applyFill="1" applyBorder="1" applyAlignment="1">
      <alignment horizontal="center" vertical="center"/>
    </xf>
    <xf numFmtId="0" fontId="9" fillId="4" borderId="1" xfId="0" applyFont="1" applyFill="1"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8"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9" xfId="0" applyFont="1" applyFill="1" applyBorder="1" applyAlignment="1">
      <alignment horizontal="center" vertical="center"/>
    </xf>
    <xf numFmtId="0" fontId="5" fillId="0" borderId="21" xfId="0" applyFont="1" applyBorder="1" applyAlignment="1">
      <alignment horizontal="center" vertical="center"/>
    </xf>
    <xf numFmtId="0" fontId="5" fillId="0" borderId="7" xfId="0" applyFont="1" applyBorder="1" applyAlignment="1">
      <alignment horizontal="center" vertical="center"/>
    </xf>
    <xf numFmtId="0" fontId="5" fillId="0" borderId="13" xfId="0" applyFont="1" applyBorder="1" applyAlignment="1">
      <alignment horizontal="center" vertical="center"/>
    </xf>
    <xf numFmtId="0" fontId="5" fillId="0" borderId="9" xfId="0" applyFont="1" applyBorder="1" applyAlignment="1">
      <alignment horizontal="center" vertical="center"/>
    </xf>
    <xf numFmtId="0" fontId="13" fillId="0" borderId="8" xfId="0" applyFont="1" applyBorder="1" applyAlignment="1">
      <alignment horizontal="center" vertical="center"/>
    </xf>
    <xf numFmtId="0" fontId="13" fillId="0" borderId="7" xfId="0" applyFont="1" applyBorder="1" applyAlignment="1">
      <alignment horizontal="center" vertical="center"/>
    </xf>
    <xf numFmtId="0" fontId="13" fillId="0" borderId="13" xfId="0" applyFont="1" applyBorder="1" applyAlignment="1">
      <alignment horizontal="center" vertical="center"/>
    </xf>
  </cellXfs>
  <cellStyles count="111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hidden="1"/>
    <cellStyle name="ハイパーリンク" xfId="355" builtinId="8" hidden="1"/>
    <cellStyle name="ハイパーリンク" xfId="357" builtinId="8" hidden="1"/>
    <cellStyle name="ハイパーリンク" xfId="359" builtinId="8" hidden="1"/>
    <cellStyle name="ハイパーリンク" xfId="361" builtinId="8" hidden="1"/>
    <cellStyle name="ハイパーリンク" xfId="363" builtinId="8" hidden="1"/>
    <cellStyle name="ハイパーリンク" xfId="365" builtinId="8" hidden="1"/>
    <cellStyle name="ハイパーリンク" xfId="367" builtinId="8" hidden="1"/>
    <cellStyle name="ハイパーリンク" xfId="369" builtinId="8" hidden="1"/>
    <cellStyle name="ハイパーリンク" xfId="371" builtinId="8" hidden="1"/>
    <cellStyle name="ハイパーリンク" xfId="373" builtinId="8" hidden="1"/>
    <cellStyle name="ハイパーリンク" xfId="375" builtinId="8" hidden="1"/>
    <cellStyle name="ハイパーリンク" xfId="377" builtinId="8" hidden="1"/>
    <cellStyle name="ハイパーリンク" xfId="379" builtinId="8" hidden="1"/>
    <cellStyle name="ハイパーリンク" xfId="381" builtinId="8" hidden="1"/>
    <cellStyle name="ハイパーリンク" xfId="383" builtinId="8" hidden="1"/>
    <cellStyle name="ハイパーリンク" xfId="385" builtinId="8" hidden="1"/>
    <cellStyle name="ハイパーリンク" xfId="387" builtinId="8" hidden="1"/>
    <cellStyle name="ハイパーリンク" xfId="389" builtinId="8" hidden="1"/>
    <cellStyle name="ハイパーリンク" xfId="391" builtinId="8" hidden="1"/>
    <cellStyle name="ハイパーリンク" xfId="393" builtinId="8" hidden="1"/>
    <cellStyle name="ハイパーリンク" xfId="395" builtinId="8" hidden="1"/>
    <cellStyle name="ハイパーリンク" xfId="397" builtinId="8" hidden="1"/>
    <cellStyle name="ハイパーリンク" xfId="399" builtinId="8" hidden="1"/>
    <cellStyle name="ハイパーリンク" xfId="401" builtinId="8" hidden="1"/>
    <cellStyle name="ハイパーリンク" xfId="403" builtinId="8" hidden="1"/>
    <cellStyle name="ハイパーリンク" xfId="405" builtinId="8" hidden="1"/>
    <cellStyle name="ハイパーリンク" xfId="407" builtinId="8" hidden="1"/>
    <cellStyle name="ハイパーリンク" xfId="409" builtinId="8" hidden="1"/>
    <cellStyle name="ハイパーリンク" xfId="411" builtinId="8" hidden="1"/>
    <cellStyle name="ハイパーリンク" xfId="413" builtinId="8" hidden="1"/>
    <cellStyle name="ハイパーリンク" xfId="415" builtinId="8" hidden="1"/>
    <cellStyle name="ハイパーリンク" xfId="417" builtinId="8" hidden="1"/>
    <cellStyle name="ハイパーリンク" xfId="419" builtinId="8" hidden="1"/>
    <cellStyle name="ハイパーリンク" xfId="421" builtinId="8" hidden="1"/>
    <cellStyle name="ハイパーリンク" xfId="423" builtinId="8" hidden="1"/>
    <cellStyle name="ハイパーリンク" xfId="425" builtinId="8" hidden="1"/>
    <cellStyle name="ハイパーリンク" xfId="427" builtinId="8" hidden="1"/>
    <cellStyle name="ハイパーリンク" xfId="429" builtinId="8" hidden="1"/>
    <cellStyle name="ハイパーリンク" xfId="431" builtinId="8" hidden="1"/>
    <cellStyle name="ハイパーリンク" xfId="433" builtinId="8" hidden="1"/>
    <cellStyle name="ハイパーリンク" xfId="435" builtinId="8" hidden="1"/>
    <cellStyle name="ハイパーリンク" xfId="437" builtinId="8" hidden="1"/>
    <cellStyle name="ハイパーリンク" xfId="439" builtinId="8" hidden="1"/>
    <cellStyle name="ハイパーリンク" xfId="441" builtinId="8" hidden="1"/>
    <cellStyle name="ハイパーリンク" xfId="443" builtinId="8" hidden="1"/>
    <cellStyle name="ハイパーリンク" xfId="445" builtinId="8" hidden="1"/>
    <cellStyle name="ハイパーリンク" xfId="447" builtinId="8" hidden="1"/>
    <cellStyle name="ハイパーリンク" xfId="449" builtinId="8" hidden="1"/>
    <cellStyle name="ハイパーリンク" xfId="451" builtinId="8" hidden="1"/>
    <cellStyle name="ハイパーリンク" xfId="453" builtinId="8" hidden="1"/>
    <cellStyle name="ハイパーリンク" xfId="455" builtinId="8" hidden="1"/>
    <cellStyle name="ハイパーリンク" xfId="457" builtinId="8" hidden="1"/>
    <cellStyle name="ハイパーリンク" xfId="459" builtinId="8" hidden="1"/>
    <cellStyle name="ハイパーリンク" xfId="461" builtinId="8" hidden="1"/>
    <cellStyle name="ハイパーリンク" xfId="463" builtinId="8" hidden="1"/>
    <cellStyle name="ハイパーリンク" xfId="465" builtinId="8" hidden="1"/>
    <cellStyle name="ハイパーリンク" xfId="467" builtinId="8" hidden="1"/>
    <cellStyle name="ハイパーリンク" xfId="469" builtinId="8" hidden="1"/>
    <cellStyle name="ハイパーリンク" xfId="471" builtinId="8" hidden="1"/>
    <cellStyle name="ハイパーリンク" xfId="473" builtinId="8" hidden="1"/>
    <cellStyle name="ハイパーリンク" xfId="475" builtinId="8" hidden="1"/>
    <cellStyle name="ハイパーリンク" xfId="477" builtinId="8" hidden="1"/>
    <cellStyle name="ハイパーリンク" xfId="479" builtinId="8" hidden="1"/>
    <cellStyle name="ハイパーリンク" xfId="481" builtinId="8" hidden="1"/>
    <cellStyle name="ハイパーリンク" xfId="483" builtinId="8" hidden="1"/>
    <cellStyle name="ハイパーリンク" xfId="485" builtinId="8" hidden="1"/>
    <cellStyle name="ハイパーリンク" xfId="487" builtinId="8" hidden="1"/>
    <cellStyle name="ハイパーリンク" xfId="489" builtinId="8" hidden="1"/>
    <cellStyle name="ハイパーリンク" xfId="491" builtinId="8" hidden="1"/>
    <cellStyle name="ハイパーリンク" xfId="493" builtinId="8" hidden="1"/>
    <cellStyle name="ハイパーリンク" xfId="495" builtinId="8" hidden="1"/>
    <cellStyle name="ハイパーリンク" xfId="497" builtinId="8" hidden="1"/>
    <cellStyle name="ハイパーリンク" xfId="499" builtinId="8" hidden="1"/>
    <cellStyle name="ハイパーリンク" xfId="501" builtinId="8" hidden="1"/>
    <cellStyle name="ハイパーリンク" xfId="503" builtinId="8" hidden="1"/>
    <cellStyle name="ハイパーリンク" xfId="505" builtinId="8" hidden="1"/>
    <cellStyle name="ハイパーリンク" xfId="507" builtinId="8" hidden="1"/>
    <cellStyle name="ハイパーリンク" xfId="509" builtinId="8" hidden="1"/>
    <cellStyle name="ハイパーリンク" xfId="511" builtinId="8" hidden="1"/>
    <cellStyle name="ハイパーリンク" xfId="513" builtinId="8" hidden="1"/>
    <cellStyle name="ハイパーリンク" xfId="515" builtinId="8" hidden="1"/>
    <cellStyle name="ハイパーリンク" xfId="517" builtinId="8" hidden="1"/>
    <cellStyle name="ハイパーリンク" xfId="519" builtinId="8" hidden="1"/>
    <cellStyle name="ハイパーリンク" xfId="521" builtinId="8" hidden="1"/>
    <cellStyle name="ハイパーリンク" xfId="523" builtinId="8" hidden="1"/>
    <cellStyle name="ハイパーリンク" xfId="525" builtinId="8" hidden="1"/>
    <cellStyle name="ハイパーリンク" xfId="527" builtinId="8" hidden="1"/>
    <cellStyle name="ハイパーリンク" xfId="529" builtinId="8" hidden="1"/>
    <cellStyle name="ハイパーリンク" xfId="531" builtinId="8" hidden="1"/>
    <cellStyle name="ハイパーリンク" xfId="533" builtinId="8" hidden="1"/>
    <cellStyle name="ハイパーリンク" xfId="535" builtinId="8" hidden="1"/>
    <cellStyle name="ハイパーリンク" xfId="537" builtinId="8" hidden="1"/>
    <cellStyle name="ハイパーリンク" xfId="539" builtinId="8" hidden="1"/>
    <cellStyle name="ハイパーリンク" xfId="541" builtinId="8" hidden="1"/>
    <cellStyle name="ハイパーリンク" xfId="543" builtinId="8" hidden="1"/>
    <cellStyle name="ハイパーリンク" xfId="545" builtinId="8" hidden="1"/>
    <cellStyle name="ハイパーリンク" xfId="547" builtinId="8" hidden="1"/>
    <cellStyle name="ハイパーリンク" xfId="549" builtinId="8" hidden="1"/>
    <cellStyle name="ハイパーリンク" xfId="551" builtinId="8" hidden="1"/>
    <cellStyle name="ハイパーリンク" xfId="553" builtinId="8" hidden="1"/>
    <cellStyle name="ハイパーリンク" xfId="555" builtinId="8" hidden="1"/>
    <cellStyle name="ハイパーリンク" xfId="557" builtinId="8" hidden="1"/>
    <cellStyle name="ハイパーリンク" xfId="559" builtinId="8" hidden="1"/>
    <cellStyle name="ハイパーリンク" xfId="561" builtinId="8" hidden="1"/>
    <cellStyle name="ハイパーリンク" xfId="563" builtinId="8" hidden="1"/>
    <cellStyle name="ハイパーリンク" xfId="565" builtinId="8" hidden="1"/>
    <cellStyle name="ハイパーリンク" xfId="567" builtinId="8" hidden="1"/>
    <cellStyle name="ハイパーリンク" xfId="569" builtinId="8" hidden="1"/>
    <cellStyle name="ハイパーリンク" xfId="571" builtinId="8" hidden="1"/>
    <cellStyle name="ハイパーリンク" xfId="573" builtinId="8" hidden="1"/>
    <cellStyle name="ハイパーリンク" xfId="575" builtinId="8" hidden="1"/>
    <cellStyle name="ハイパーリンク" xfId="577" builtinId="8" hidden="1"/>
    <cellStyle name="ハイパーリンク" xfId="579" builtinId="8" hidden="1"/>
    <cellStyle name="ハイパーリンク" xfId="581" builtinId="8" hidden="1"/>
    <cellStyle name="ハイパーリンク" xfId="583" builtinId="8" hidden="1"/>
    <cellStyle name="ハイパーリンク" xfId="585" builtinId="8" hidden="1"/>
    <cellStyle name="ハイパーリンク" xfId="587" builtinId="8" hidden="1"/>
    <cellStyle name="ハイパーリンク" xfId="589" builtinId="8" hidden="1"/>
    <cellStyle name="ハイパーリンク" xfId="591" builtinId="8" hidden="1"/>
    <cellStyle name="ハイパーリンク" xfId="593" builtinId="8" hidden="1"/>
    <cellStyle name="ハイパーリンク" xfId="595" builtinId="8" hidden="1"/>
    <cellStyle name="ハイパーリンク" xfId="597" builtinId="8" hidden="1"/>
    <cellStyle name="ハイパーリンク" xfId="599" builtinId="8" hidden="1"/>
    <cellStyle name="ハイパーリンク" xfId="601" builtinId="8" hidden="1"/>
    <cellStyle name="ハイパーリンク" xfId="603" builtinId="8" hidden="1"/>
    <cellStyle name="ハイパーリンク" xfId="605" builtinId="8" hidden="1"/>
    <cellStyle name="ハイパーリンク" xfId="607" builtinId="8" hidden="1"/>
    <cellStyle name="ハイパーリンク" xfId="609" builtinId="8" hidden="1"/>
    <cellStyle name="ハイパーリンク" xfId="611" builtinId="8" hidden="1"/>
    <cellStyle name="ハイパーリンク" xfId="613" builtinId="8" hidden="1"/>
    <cellStyle name="ハイパーリンク" xfId="615" builtinId="8" hidden="1"/>
    <cellStyle name="ハイパーリンク" xfId="617" builtinId="8" hidden="1"/>
    <cellStyle name="ハイパーリンク" xfId="619" builtinId="8" hidden="1"/>
    <cellStyle name="ハイパーリンク" xfId="621" builtinId="8" hidden="1"/>
    <cellStyle name="ハイパーリンク" xfId="623" builtinId="8" hidden="1"/>
    <cellStyle name="ハイパーリンク" xfId="625" builtinId="8" hidden="1"/>
    <cellStyle name="ハイパーリンク" xfId="627" builtinId="8" hidden="1"/>
    <cellStyle name="ハイパーリンク" xfId="629" builtinId="8" hidden="1"/>
    <cellStyle name="ハイパーリンク" xfId="631" builtinId="8" hidden="1"/>
    <cellStyle name="ハイパーリンク" xfId="633" builtinId="8" hidden="1"/>
    <cellStyle name="ハイパーリンク" xfId="635" builtinId="8" hidden="1"/>
    <cellStyle name="ハイパーリンク" xfId="637" builtinId="8" hidden="1"/>
    <cellStyle name="ハイパーリンク" xfId="639" builtinId="8" hidden="1"/>
    <cellStyle name="ハイパーリンク" xfId="641" builtinId="8" hidden="1"/>
    <cellStyle name="ハイパーリンク" xfId="643" builtinId="8" hidden="1"/>
    <cellStyle name="ハイパーリンク" xfId="645" builtinId="8" hidden="1"/>
    <cellStyle name="ハイパーリンク" xfId="647" builtinId="8" hidden="1"/>
    <cellStyle name="ハイパーリンク" xfId="649" builtinId="8" hidden="1"/>
    <cellStyle name="ハイパーリンク" xfId="651" builtinId="8" hidden="1"/>
    <cellStyle name="ハイパーリンク" xfId="653" builtinId="8" hidden="1"/>
    <cellStyle name="ハイパーリンク" xfId="655" builtinId="8" hidden="1"/>
    <cellStyle name="ハイパーリンク" xfId="657" builtinId="8" hidden="1"/>
    <cellStyle name="ハイパーリンク" xfId="659" builtinId="8" hidden="1"/>
    <cellStyle name="ハイパーリンク" xfId="661" builtinId="8" hidden="1"/>
    <cellStyle name="ハイパーリンク" xfId="663" builtinId="8" hidden="1"/>
    <cellStyle name="ハイパーリンク" xfId="665" builtinId="8" hidden="1"/>
    <cellStyle name="ハイパーリンク" xfId="667" builtinId="8" hidden="1"/>
    <cellStyle name="ハイパーリンク" xfId="669" builtinId="8" hidden="1"/>
    <cellStyle name="ハイパーリンク" xfId="671" builtinId="8" hidden="1"/>
    <cellStyle name="ハイパーリンク" xfId="673" builtinId="8" hidden="1"/>
    <cellStyle name="ハイパーリンク" xfId="675" builtinId="8" hidden="1"/>
    <cellStyle name="ハイパーリンク" xfId="677" builtinId="8" hidden="1"/>
    <cellStyle name="ハイパーリンク" xfId="679" builtinId="8" hidden="1"/>
    <cellStyle name="ハイパーリンク" xfId="681" builtinId="8" hidden="1"/>
    <cellStyle name="ハイパーリンク" xfId="683" builtinId="8" hidden="1"/>
    <cellStyle name="ハイパーリンク" xfId="685" builtinId="8" hidden="1"/>
    <cellStyle name="ハイパーリンク" xfId="687" builtinId="8" hidden="1"/>
    <cellStyle name="ハイパーリンク" xfId="689" builtinId="8" hidden="1"/>
    <cellStyle name="ハイパーリンク" xfId="691" builtinId="8" hidden="1"/>
    <cellStyle name="ハイパーリンク" xfId="693" builtinId="8" hidden="1"/>
    <cellStyle name="ハイパーリンク" xfId="695" builtinId="8" hidden="1"/>
    <cellStyle name="ハイパーリンク" xfId="697" builtinId="8" hidden="1"/>
    <cellStyle name="ハイパーリンク" xfId="699" builtinId="8" hidden="1"/>
    <cellStyle name="ハイパーリンク" xfId="701" builtinId="8" hidden="1"/>
    <cellStyle name="ハイパーリンク" xfId="703" builtinId="8" hidden="1"/>
    <cellStyle name="ハイパーリンク" xfId="705" builtinId="8" hidden="1"/>
    <cellStyle name="ハイパーリンク" xfId="707" builtinId="8" hidden="1"/>
    <cellStyle name="ハイパーリンク" xfId="709" builtinId="8" hidden="1"/>
    <cellStyle name="ハイパーリンク" xfId="711" builtinId="8" hidden="1"/>
    <cellStyle name="ハイパーリンク" xfId="713" builtinId="8" hidden="1"/>
    <cellStyle name="ハイパーリンク" xfId="715" builtinId="8" hidden="1"/>
    <cellStyle name="ハイパーリンク" xfId="717" builtinId="8" hidden="1"/>
    <cellStyle name="ハイパーリンク" xfId="719" builtinId="8" hidden="1"/>
    <cellStyle name="ハイパーリンク" xfId="721" builtinId="8" hidden="1"/>
    <cellStyle name="ハイパーリンク" xfId="723" builtinId="8" hidden="1"/>
    <cellStyle name="ハイパーリンク" xfId="725" builtinId="8" hidden="1"/>
    <cellStyle name="ハイパーリンク" xfId="727" builtinId="8" hidden="1"/>
    <cellStyle name="ハイパーリンク" xfId="729" builtinId="8" hidden="1"/>
    <cellStyle name="ハイパーリンク" xfId="731" builtinId="8" hidden="1"/>
    <cellStyle name="ハイパーリンク" xfId="733" builtinId="8" hidden="1"/>
    <cellStyle name="ハイパーリンク" xfId="735" builtinId="8" hidden="1"/>
    <cellStyle name="ハイパーリンク" xfId="737" builtinId="8" hidden="1"/>
    <cellStyle name="ハイパーリンク" xfId="739" builtinId="8" hidden="1"/>
    <cellStyle name="ハイパーリンク" xfId="741" builtinId="8" hidden="1"/>
    <cellStyle name="ハイパーリンク" xfId="743" builtinId="8" hidden="1"/>
    <cellStyle name="ハイパーリンク" xfId="745" builtinId="8" hidden="1"/>
    <cellStyle name="ハイパーリンク" xfId="747" builtinId="8" hidden="1"/>
    <cellStyle name="ハイパーリンク" xfId="749" builtinId="8" hidden="1"/>
    <cellStyle name="ハイパーリンク" xfId="751" builtinId="8" hidden="1"/>
    <cellStyle name="ハイパーリンク" xfId="753" builtinId="8" hidden="1"/>
    <cellStyle name="ハイパーリンク" xfId="755" builtinId="8" hidden="1"/>
    <cellStyle name="ハイパーリンク" xfId="757" builtinId="8" hidden="1"/>
    <cellStyle name="ハイパーリンク" xfId="759" builtinId="8" hidden="1"/>
    <cellStyle name="ハイパーリンク" xfId="761" builtinId="8" hidden="1"/>
    <cellStyle name="ハイパーリンク" xfId="763" builtinId="8" hidden="1"/>
    <cellStyle name="ハイパーリンク" xfId="765" builtinId="8" hidden="1"/>
    <cellStyle name="ハイパーリンク" xfId="767" builtinId="8" hidden="1"/>
    <cellStyle name="ハイパーリンク" xfId="769" builtinId="8" hidden="1"/>
    <cellStyle name="ハイパーリンク" xfId="771" builtinId="8" hidden="1"/>
    <cellStyle name="ハイパーリンク" xfId="773" builtinId="8" hidden="1"/>
    <cellStyle name="ハイパーリンク" xfId="775" builtinId="8" hidden="1"/>
    <cellStyle name="ハイパーリンク" xfId="777" builtinId="8" hidden="1"/>
    <cellStyle name="ハイパーリンク" xfId="779" builtinId="8" hidden="1"/>
    <cellStyle name="ハイパーリンク" xfId="781" builtinId="8" hidden="1"/>
    <cellStyle name="ハイパーリンク" xfId="783" builtinId="8" hidden="1"/>
    <cellStyle name="ハイパーリンク" xfId="785" builtinId="8" hidden="1"/>
    <cellStyle name="ハイパーリンク" xfId="787" builtinId="8" hidden="1"/>
    <cellStyle name="ハイパーリンク" xfId="789" builtinId="8" hidden="1"/>
    <cellStyle name="ハイパーリンク" xfId="791" builtinId="8" hidden="1"/>
    <cellStyle name="ハイパーリンク" xfId="793" builtinId="8" hidden="1"/>
    <cellStyle name="ハイパーリンク" xfId="795" builtinId="8" hidden="1"/>
    <cellStyle name="ハイパーリンク" xfId="797" builtinId="8" hidden="1"/>
    <cellStyle name="ハイパーリンク" xfId="799" builtinId="8" hidden="1"/>
    <cellStyle name="ハイパーリンク" xfId="801" builtinId="8" hidden="1"/>
    <cellStyle name="ハイパーリンク" xfId="803" builtinId="8" hidden="1"/>
    <cellStyle name="ハイパーリンク" xfId="805" builtinId="8" hidden="1"/>
    <cellStyle name="ハイパーリンク" xfId="807" builtinId="8" hidden="1"/>
    <cellStyle name="ハイパーリンク" xfId="809" builtinId="8" hidden="1"/>
    <cellStyle name="ハイパーリンク" xfId="811" builtinId="8" hidden="1"/>
    <cellStyle name="ハイパーリンク" xfId="813" builtinId="8" hidden="1"/>
    <cellStyle name="ハイパーリンク" xfId="815" builtinId="8" hidden="1"/>
    <cellStyle name="ハイパーリンク" xfId="817" builtinId="8" hidden="1"/>
    <cellStyle name="ハイパーリンク" xfId="819" builtinId="8" hidden="1"/>
    <cellStyle name="ハイパーリンク" xfId="821" builtinId="8" hidden="1"/>
    <cellStyle name="ハイパーリンク" xfId="823" builtinId="8" hidden="1"/>
    <cellStyle name="ハイパーリンク" xfId="825" builtinId="8" hidden="1"/>
    <cellStyle name="ハイパーリンク" xfId="827" builtinId="8" hidden="1"/>
    <cellStyle name="ハイパーリンク" xfId="829" builtinId="8" hidden="1"/>
    <cellStyle name="ハイパーリンク" xfId="831" builtinId="8" hidden="1"/>
    <cellStyle name="ハイパーリンク" xfId="833" builtinId="8" hidden="1"/>
    <cellStyle name="ハイパーリンク" xfId="835" builtinId="8" hidden="1"/>
    <cellStyle name="ハイパーリンク" xfId="837" builtinId="8" hidden="1"/>
    <cellStyle name="ハイパーリンク" xfId="839" builtinId="8" hidden="1"/>
    <cellStyle name="ハイパーリンク" xfId="841" builtinId="8" hidden="1"/>
    <cellStyle name="ハイパーリンク" xfId="843" builtinId="8" hidden="1"/>
    <cellStyle name="ハイパーリンク" xfId="845" builtinId="8" hidden="1"/>
    <cellStyle name="ハイパーリンク" xfId="847" builtinId="8" hidden="1"/>
    <cellStyle name="ハイパーリンク" xfId="849" builtinId="8" hidden="1"/>
    <cellStyle name="ハイパーリンク" xfId="851" builtinId="8" hidden="1"/>
    <cellStyle name="ハイパーリンク" xfId="853" builtinId="8" hidden="1"/>
    <cellStyle name="ハイパーリンク" xfId="855" builtinId="8" hidden="1"/>
    <cellStyle name="ハイパーリンク" xfId="857" builtinId="8" hidden="1"/>
    <cellStyle name="ハイパーリンク" xfId="859" builtinId="8" hidden="1"/>
    <cellStyle name="ハイパーリンク" xfId="861" builtinId="8" hidden="1"/>
    <cellStyle name="ハイパーリンク" xfId="863" builtinId="8" hidden="1"/>
    <cellStyle name="ハイパーリンク" xfId="865" builtinId="8" hidden="1"/>
    <cellStyle name="ハイパーリンク" xfId="867" builtinId="8" hidden="1"/>
    <cellStyle name="ハイパーリンク" xfId="869" builtinId="8" hidden="1"/>
    <cellStyle name="ハイパーリンク" xfId="871" builtinId="8" hidden="1"/>
    <cellStyle name="ハイパーリンク" xfId="873" builtinId="8" hidden="1"/>
    <cellStyle name="ハイパーリンク" xfId="875" builtinId="8" hidden="1"/>
    <cellStyle name="ハイパーリンク" xfId="877" builtinId="8" hidden="1"/>
    <cellStyle name="ハイパーリンク" xfId="879" builtinId="8" hidden="1"/>
    <cellStyle name="ハイパーリンク" xfId="881" builtinId="8" hidden="1"/>
    <cellStyle name="ハイパーリンク" xfId="883" builtinId="8" hidden="1"/>
    <cellStyle name="ハイパーリンク" xfId="885" builtinId="8" hidden="1"/>
    <cellStyle name="ハイパーリンク" xfId="887" builtinId="8" hidden="1"/>
    <cellStyle name="ハイパーリンク" xfId="889" builtinId="8" hidden="1"/>
    <cellStyle name="ハイパーリンク" xfId="891" builtinId="8" hidden="1"/>
    <cellStyle name="ハイパーリンク" xfId="893" builtinId="8" hidden="1"/>
    <cellStyle name="ハイパーリンク" xfId="895" builtinId="8" hidden="1"/>
    <cellStyle name="ハイパーリンク" xfId="897" builtinId="8" hidden="1"/>
    <cellStyle name="ハイパーリンク" xfId="899" builtinId="8" hidden="1"/>
    <cellStyle name="ハイパーリンク" xfId="901" builtinId="8" hidden="1"/>
    <cellStyle name="ハイパーリンク" xfId="903" builtinId="8" hidden="1"/>
    <cellStyle name="ハイパーリンク" xfId="905" builtinId="8" hidden="1"/>
    <cellStyle name="ハイパーリンク" xfId="907" builtinId="8" hidden="1"/>
    <cellStyle name="ハイパーリンク" xfId="909" builtinId="8" hidden="1"/>
    <cellStyle name="ハイパーリンク" xfId="911" builtinId="8" hidden="1"/>
    <cellStyle name="ハイパーリンク" xfId="913" builtinId="8" hidden="1"/>
    <cellStyle name="ハイパーリンク" xfId="915" builtinId="8" hidden="1"/>
    <cellStyle name="ハイパーリンク" xfId="917" builtinId="8" hidden="1"/>
    <cellStyle name="ハイパーリンク" xfId="919" builtinId="8" hidden="1"/>
    <cellStyle name="ハイパーリンク" xfId="921" builtinId="8" hidden="1"/>
    <cellStyle name="ハイパーリンク" xfId="923" builtinId="8" hidden="1"/>
    <cellStyle name="ハイパーリンク" xfId="925" builtinId="8" hidden="1"/>
    <cellStyle name="ハイパーリンク" xfId="927" builtinId="8" hidden="1"/>
    <cellStyle name="ハイパーリンク" xfId="929" builtinId="8" hidden="1"/>
    <cellStyle name="ハイパーリンク" xfId="931" builtinId="8" hidden="1"/>
    <cellStyle name="ハイパーリンク" xfId="933" builtinId="8" hidden="1"/>
    <cellStyle name="ハイパーリンク" xfId="935" builtinId="8" hidden="1"/>
    <cellStyle name="ハイパーリンク" xfId="937" builtinId="8" hidden="1"/>
    <cellStyle name="ハイパーリンク" xfId="939" builtinId="8" hidden="1"/>
    <cellStyle name="ハイパーリンク" xfId="941" builtinId="8" hidden="1"/>
    <cellStyle name="ハイパーリンク" xfId="943" builtinId="8" hidden="1"/>
    <cellStyle name="ハイパーリンク" xfId="945" builtinId="8" hidden="1"/>
    <cellStyle name="ハイパーリンク" xfId="947" builtinId="8" hidden="1"/>
    <cellStyle name="ハイパーリンク" xfId="949" builtinId="8" hidden="1"/>
    <cellStyle name="ハイパーリンク" xfId="951" builtinId="8" hidden="1"/>
    <cellStyle name="ハイパーリンク" xfId="953" builtinId="8" hidden="1"/>
    <cellStyle name="ハイパーリンク" xfId="955" builtinId="8" hidden="1"/>
    <cellStyle name="ハイパーリンク" xfId="957" builtinId="8" hidden="1"/>
    <cellStyle name="ハイパーリンク" xfId="959" builtinId="8" hidden="1"/>
    <cellStyle name="ハイパーリンク" xfId="961" builtinId="8" hidden="1"/>
    <cellStyle name="ハイパーリンク" xfId="963" builtinId="8" hidden="1"/>
    <cellStyle name="ハイパーリンク" xfId="965" builtinId="8" hidden="1"/>
    <cellStyle name="ハイパーリンク" xfId="967" builtinId="8" hidden="1"/>
    <cellStyle name="ハイパーリンク" xfId="969" builtinId="8" hidden="1"/>
    <cellStyle name="ハイパーリンク" xfId="971" builtinId="8" hidden="1"/>
    <cellStyle name="ハイパーリンク" xfId="973" builtinId="8" hidden="1"/>
    <cellStyle name="ハイパーリンク" xfId="975" builtinId="8" hidden="1"/>
    <cellStyle name="ハイパーリンク" xfId="977" builtinId="8" hidden="1"/>
    <cellStyle name="ハイパーリンク" xfId="979" builtinId="8" hidden="1"/>
    <cellStyle name="ハイパーリンク" xfId="981" builtinId="8" hidden="1"/>
    <cellStyle name="ハイパーリンク" xfId="983" builtinId="8" hidden="1"/>
    <cellStyle name="ハイパーリンク" xfId="985" builtinId="8" hidden="1"/>
    <cellStyle name="ハイパーリンク" xfId="987" builtinId="8" hidden="1"/>
    <cellStyle name="ハイパーリンク" xfId="989" builtinId="8" hidden="1"/>
    <cellStyle name="ハイパーリンク" xfId="991" builtinId="8" hidden="1"/>
    <cellStyle name="ハイパーリンク" xfId="993" builtinId="8" hidden="1"/>
    <cellStyle name="ハイパーリンク" xfId="995" builtinId="8" hidden="1"/>
    <cellStyle name="ハイパーリンク" xfId="997" builtinId="8" hidden="1"/>
    <cellStyle name="ハイパーリンク" xfId="999" builtinId="8" hidden="1"/>
    <cellStyle name="ハイパーリンク" xfId="1001" builtinId="8" hidden="1"/>
    <cellStyle name="ハイパーリンク" xfId="1003" builtinId="8" hidden="1"/>
    <cellStyle name="ハイパーリンク" xfId="1005" builtinId="8" hidden="1"/>
    <cellStyle name="ハイパーリンク" xfId="1007" builtinId="8" hidden="1"/>
    <cellStyle name="ハイパーリンク" xfId="1009" builtinId="8" hidden="1"/>
    <cellStyle name="ハイパーリンク" xfId="1011" builtinId="8" hidden="1"/>
    <cellStyle name="ハイパーリンク" xfId="1013" builtinId="8" hidden="1"/>
    <cellStyle name="ハイパーリンク" xfId="1015" builtinId="8" hidden="1"/>
    <cellStyle name="ハイパーリンク" xfId="1017" builtinId="8" hidden="1"/>
    <cellStyle name="ハイパーリンク" xfId="1019" builtinId="8" hidden="1"/>
    <cellStyle name="ハイパーリンク" xfId="1021" builtinId="8" hidden="1"/>
    <cellStyle name="ハイパーリンク" xfId="1023" builtinId="8" hidden="1"/>
    <cellStyle name="ハイパーリンク" xfId="1025" builtinId="8" hidden="1"/>
    <cellStyle name="ハイパーリンク" xfId="1027" builtinId="8" hidden="1"/>
    <cellStyle name="ハイパーリンク" xfId="1029" builtinId="8" hidden="1"/>
    <cellStyle name="ハイパーリンク" xfId="1031" builtinId="8" hidden="1"/>
    <cellStyle name="ハイパーリンク" xfId="1033" builtinId="8" hidden="1"/>
    <cellStyle name="ハイパーリンク" xfId="1035" builtinId="8" hidden="1"/>
    <cellStyle name="ハイパーリンク" xfId="1037" builtinId="8" hidden="1"/>
    <cellStyle name="ハイパーリンク" xfId="1039" builtinId="8" hidden="1"/>
    <cellStyle name="ハイパーリンク" xfId="1041" builtinId="8" hidden="1"/>
    <cellStyle name="ハイパーリンク" xfId="1043" builtinId="8" hidden="1"/>
    <cellStyle name="ハイパーリンク" xfId="1045" builtinId="8" hidden="1"/>
    <cellStyle name="ハイパーリンク" xfId="1047" builtinId="8" hidden="1"/>
    <cellStyle name="ハイパーリンク" xfId="1049" builtinId="8" hidden="1"/>
    <cellStyle name="ハイパーリンク" xfId="1051" builtinId="8" hidden="1"/>
    <cellStyle name="ハイパーリンク" xfId="1053" builtinId="8" hidden="1"/>
    <cellStyle name="ハイパーリンク" xfId="1055" builtinId="8" hidden="1"/>
    <cellStyle name="ハイパーリンク" xfId="1057" builtinId="8" hidden="1"/>
    <cellStyle name="ハイパーリンク" xfId="1059" builtinId="8" hidden="1"/>
    <cellStyle name="ハイパーリンク" xfId="1061" builtinId="8" hidden="1"/>
    <cellStyle name="ハイパーリンク" xfId="1063" builtinId="8" hidden="1"/>
    <cellStyle name="ハイパーリンク" xfId="1065" builtinId="8" hidden="1"/>
    <cellStyle name="ハイパーリンク" xfId="1067" builtinId="8" hidden="1"/>
    <cellStyle name="ハイパーリンク" xfId="1069" builtinId="8" hidden="1"/>
    <cellStyle name="ハイパーリンク" xfId="1071" builtinId="8" hidden="1"/>
    <cellStyle name="ハイパーリンク" xfId="1073" builtinId="8" hidden="1"/>
    <cellStyle name="ハイパーリンク" xfId="1075" builtinId="8" hidden="1"/>
    <cellStyle name="ハイパーリンク" xfId="1077" builtinId="8" hidden="1"/>
    <cellStyle name="ハイパーリンク" xfId="1079" builtinId="8" hidden="1"/>
    <cellStyle name="ハイパーリンク" xfId="1081" builtinId="8" hidden="1"/>
    <cellStyle name="ハイパーリンク" xfId="1083" builtinId="8" hidden="1"/>
    <cellStyle name="ハイパーリンク" xfId="1085" builtinId="8" hidden="1"/>
    <cellStyle name="ハイパーリンク" xfId="1087" builtinId="8" hidden="1"/>
    <cellStyle name="ハイパーリンク" xfId="1089" builtinId="8" hidden="1"/>
    <cellStyle name="ハイパーリンク" xfId="1091" builtinId="8" hidden="1"/>
    <cellStyle name="ハイパーリンク" xfId="1093" builtinId="8" hidden="1"/>
    <cellStyle name="ハイパーリンク" xfId="1095" builtinId="8" hidden="1"/>
    <cellStyle name="ハイパーリンク" xfId="1097" builtinId="8" hidden="1"/>
    <cellStyle name="ハイパーリンク" xfId="1099" builtinId="8" hidden="1"/>
    <cellStyle name="ハイパーリンク" xfId="1101" builtinId="8" hidden="1"/>
    <cellStyle name="ハイパーリンク" xfId="1103" builtinId="8" hidden="1"/>
    <cellStyle name="ハイパーリンク" xfId="1105" builtinId="8" hidden="1"/>
    <cellStyle name="ハイパーリンク" xfId="1107" builtinId="8" hidden="1"/>
    <cellStyle name="ハイパーリンク" xfId="1109" builtinId="8" hidden="1"/>
    <cellStyle name="ハイパーリンク" xfId="1111" builtinId="8" hidden="1"/>
    <cellStyle name="ハイパーリンク" xfId="1113" builtinId="8" hidden="1"/>
    <cellStyle name="ハイパーリンク" xfId="1115" builtinId="8" hidden="1"/>
    <cellStyle name="ハイパーリンク" xfId="111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 name="表示済みのハイパーリンク" xfId="354" builtinId="9" hidden="1"/>
    <cellStyle name="表示済みのハイパーリンク" xfId="356" builtinId="9" hidden="1"/>
    <cellStyle name="表示済みのハイパーリンク" xfId="358" builtinId="9" hidden="1"/>
    <cellStyle name="表示済みのハイパーリンク" xfId="360" builtinId="9" hidden="1"/>
    <cellStyle name="表示済みのハイパーリンク" xfId="362" builtinId="9" hidden="1"/>
    <cellStyle name="表示済みのハイパーリンク" xfId="364" builtinId="9" hidden="1"/>
    <cellStyle name="表示済みのハイパーリンク" xfId="366" builtinId="9" hidden="1"/>
    <cellStyle name="表示済みのハイパーリンク" xfId="368" builtinId="9" hidden="1"/>
    <cellStyle name="表示済みのハイパーリンク" xfId="370" builtinId="9" hidden="1"/>
    <cellStyle name="表示済みのハイパーリンク" xfId="372" builtinId="9" hidden="1"/>
    <cellStyle name="表示済みのハイパーリンク" xfId="374" builtinId="9" hidden="1"/>
    <cellStyle name="表示済みのハイパーリンク" xfId="376" builtinId="9" hidden="1"/>
    <cellStyle name="表示済みのハイパーリンク" xfId="378" builtinId="9" hidden="1"/>
    <cellStyle name="表示済みのハイパーリンク" xfId="380" builtinId="9" hidden="1"/>
    <cellStyle name="表示済みのハイパーリンク" xfId="382" builtinId="9" hidden="1"/>
    <cellStyle name="表示済みのハイパーリンク" xfId="384" builtinId="9" hidden="1"/>
    <cellStyle name="表示済みのハイパーリンク" xfId="386" builtinId="9" hidden="1"/>
    <cellStyle name="表示済みのハイパーリンク" xfId="388" builtinId="9" hidden="1"/>
    <cellStyle name="表示済みのハイパーリンク" xfId="390" builtinId="9" hidden="1"/>
    <cellStyle name="表示済みのハイパーリンク" xfId="392" builtinId="9" hidden="1"/>
    <cellStyle name="表示済みのハイパーリンク" xfId="394" builtinId="9" hidden="1"/>
    <cellStyle name="表示済みのハイパーリンク" xfId="396" builtinId="9" hidden="1"/>
    <cellStyle name="表示済みのハイパーリンク" xfId="398" builtinId="9" hidden="1"/>
    <cellStyle name="表示済みのハイパーリンク" xfId="400" builtinId="9" hidden="1"/>
    <cellStyle name="表示済みのハイパーリンク" xfId="402" builtinId="9" hidden="1"/>
    <cellStyle name="表示済みのハイパーリンク" xfId="404" builtinId="9" hidden="1"/>
    <cellStyle name="表示済みのハイパーリンク" xfId="406" builtinId="9" hidden="1"/>
    <cellStyle name="表示済みのハイパーリンク" xfId="408" builtinId="9" hidden="1"/>
    <cellStyle name="表示済みのハイパーリンク" xfId="410" builtinId="9" hidden="1"/>
    <cellStyle name="表示済みのハイパーリンク" xfId="412" builtinId="9" hidden="1"/>
    <cellStyle name="表示済みのハイパーリンク" xfId="414" builtinId="9" hidden="1"/>
    <cellStyle name="表示済みのハイパーリンク" xfId="416" builtinId="9" hidden="1"/>
    <cellStyle name="表示済みのハイパーリンク" xfId="418" builtinId="9" hidden="1"/>
    <cellStyle name="表示済みのハイパーリンク" xfId="420" builtinId="9" hidden="1"/>
    <cellStyle name="表示済みのハイパーリンク" xfId="422" builtinId="9" hidden="1"/>
    <cellStyle name="表示済みのハイパーリンク" xfId="424" builtinId="9" hidden="1"/>
    <cellStyle name="表示済みのハイパーリンク" xfId="426" builtinId="9" hidden="1"/>
    <cellStyle name="表示済みのハイパーリンク" xfId="428" builtinId="9" hidden="1"/>
    <cellStyle name="表示済みのハイパーリンク" xfId="430" builtinId="9" hidden="1"/>
    <cellStyle name="表示済みのハイパーリンク" xfId="432" builtinId="9" hidden="1"/>
    <cellStyle name="表示済みのハイパーリンク" xfId="434" builtinId="9" hidden="1"/>
    <cellStyle name="表示済みのハイパーリンク" xfId="436" builtinId="9" hidden="1"/>
    <cellStyle name="表示済みのハイパーリンク" xfId="438" builtinId="9" hidden="1"/>
    <cellStyle name="表示済みのハイパーリンク" xfId="440" builtinId="9" hidden="1"/>
    <cellStyle name="表示済みのハイパーリンク" xfId="442" builtinId="9" hidden="1"/>
    <cellStyle name="表示済みのハイパーリンク" xfId="444" builtinId="9" hidden="1"/>
    <cellStyle name="表示済みのハイパーリンク" xfId="446" builtinId="9" hidden="1"/>
    <cellStyle name="表示済みのハイパーリンク" xfId="448" builtinId="9" hidden="1"/>
    <cellStyle name="表示済みのハイパーリンク" xfId="450" builtinId="9" hidden="1"/>
    <cellStyle name="表示済みのハイパーリンク" xfId="452" builtinId="9" hidden="1"/>
    <cellStyle name="表示済みのハイパーリンク" xfId="454" builtinId="9" hidden="1"/>
    <cellStyle name="表示済みのハイパーリンク" xfId="456" builtinId="9" hidden="1"/>
    <cellStyle name="表示済みのハイパーリンク" xfId="458" builtinId="9" hidden="1"/>
    <cellStyle name="表示済みのハイパーリンク" xfId="460" builtinId="9" hidden="1"/>
    <cellStyle name="表示済みのハイパーリンク" xfId="462" builtinId="9" hidden="1"/>
    <cellStyle name="表示済みのハイパーリンク" xfId="464" builtinId="9" hidden="1"/>
    <cellStyle name="表示済みのハイパーリンク" xfId="466" builtinId="9" hidden="1"/>
    <cellStyle name="表示済みのハイパーリンク" xfId="468" builtinId="9" hidden="1"/>
    <cellStyle name="表示済みのハイパーリンク" xfId="470" builtinId="9" hidden="1"/>
    <cellStyle name="表示済みのハイパーリンク" xfId="472" builtinId="9" hidden="1"/>
    <cellStyle name="表示済みのハイパーリンク" xfId="474" builtinId="9" hidden="1"/>
    <cellStyle name="表示済みのハイパーリンク" xfId="476" builtinId="9" hidden="1"/>
    <cellStyle name="表示済みのハイパーリンク" xfId="478" builtinId="9" hidden="1"/>
    <cellStyle name="表示済みのハイパーリンク" xfId="480" builtinId="9" hidden="1"/>
    <cellStyle name="表示済みのハイパーリンク" xfId="482" builtinId="9" hidden="1"/>
    <cellStyle name="表示済みのハイパーリンク" xfId="484" builtinId="9" hidden="1"/>
    <cellStyle name="表示済みのハイパーリンク" xfId="486" builtinId="9" hidden="1"/>
    <cellStyle name="表示済みのハイパーリンク" xfId="488" builtinId="9" hidden="1"/>
    <cellStyle name="表示済みのハイパーリンク" xfId="490" builtinId="9" hidden="1"/>
    <cellStyle name="表示済みのハイパーリンク" xfId="492" builtinId="9" hidden="1"/>
    <cellStyle name="表示済みのハイパーリンク" xfId="494" builtinId="9" hidden="1"/>
    <cellStyle name="表示済みのハイパーリンク" xfId="496" builtinId="9" hidden="1"/>
    <cellStyle name="表示済みのハイパーリンク" xfId="498" builtinId="9" hidden="1"/>
    <cellStyle name="表示済みのハイパーリンク" xfId="500" builtinId="9" hidden="1"/>
    <cellStyle name="表示済みのハイパーリンク" xfId="502" builtinId="9" hidden="1"/>
    <cellStyle name="表示済みのハイパーリンク" xfId="504" builtinId="9" hidden="1"/>
    <cellStyle name="表示済みのハイパーリンク" xfId="506" builtinId="9" hidden="1"/>
    <cellStyle name="表示済みのハイパーリンク" xfId="508" builtinId="9" hidden="1"/>
    <cellStyle name="表示済みのハイパーリンク" xfId="510" builtinId="9" hidden="1"/>
    <cellStyle name="表示済みのハイパーリンク" xfId="512" builtinId="9" hidden="1"/>
    <cellStyle name="表示済みのハイパーリンク" xfId="514" builtinId="9" hidden="1"/>
    <cellStyle name="表示済みのハイパーリンク" xfId="516" builtinId="9" hidden="1"/>
    <cellStyle name="表示済みのハイパーリンク" xfId="518" builtinId="9" hidden="1"/>
    <cellStyle name="表示済みのハイパーリンク" xfId="520" builtinId="9" hidden="1"/>
    <cellStyle name="表示済みのハイパーリンク" xfId="522" builtinId="9" hidden="1"/>
    <cellStyle name="表示済みのハイパーリンク" xfId="524" builtinId="9" hidden="1"/>
    <cellStyle name="表示済みのハイパーリンク" xfId="526" builtinId="9" hidden="1"/>
    <cellStyle name="表示済みのハイパーリンク" xfId="528" builtinId="9" hidden="1"/>
    <cellStyle name="表示済みのハイパーリンク" xfId="530" builtinId="9" hidden="1"/>
    <cellStyle name="表示済みのハイパーリンク" xfId="532" builtinId="9" hidden="1"/>
    <cellStyle name="表示済みのハイパーリンク" xfId="534" builtinId="9" hidden="1"/>
    <cellStyle name="表示済みのハイパーリンク" xfId="536" builtinId="9" hidden="1"/>
    <cellStyle name="表示済みのハイパーリンク" xfId="538" builtinId="9" hidden="1"/>
    <cellStyle name="表示済みのハイパーリンク" xfId="540" builtinId="9" hidden="1"/>
    <cellStyle name="表示済みのハイパーリンク" xfId="542" builtinId="9" hidden="1"/>
    <cellStyle name="表示済みのハイパーリンク" xfId="544" builtinId="9" hidden="1"/>
    <cellStyle name="表示済みのハイパーリンク" xfId="546" builtinId="9" hidden="1"/>
    <cellStyle name="表示済みのハイパーリンク" xfId="548" builtinId="9" hidden="1"/>
    <cellStyle name="表示済みのハイパーリンク" xfId="550" builtinId="9" hidden="1"/>
    <cellStyle name="表示済みのハイパーリンク" xfId="552" builtinId="9" hidden="1"/>
    <cellStyle name="表示済みのハイパーリンク" xfId="554" builtinId="9" hidden="1"/>
    <cellStyle name="表示済みのハイパーリンク" xfId="556" builtinId="9" hidden="1"/>
    <cellStyle name="表示済みのハイパーリンク" xfId="558" builtinId="9" hidden="1"/>
    <cellStyle name="表示済みのハイパーリンク" xfId="560" builtinId="9" hidden="1"/>
    <cellStyle name="表示済みのハイパーリンク" xfId="562" builtinId="9" hidden="1"/>
    <cellStyle name="表示済みのハイパーリンク" xfId="564" builtinId="9" hidden="1"/>
    <cellStyle name="表示済みのハイパーリンク" xfId="566" builtinId="9" hidden="1"/>
    <cellStyle name="表示済みのハイパーリンク" xfId="568" builtinId="9" hidden="1"/>
    <cellStyle name="表示済みのハイパーリンク" xfId="570" builtinId="9" hidden="1"/>
    <cellStyle name="表示済みのハイパーリンク" xfId="572" builtinId="9" hidden="1"/>
    <cellStyle name="表示済みのハイパーリンク" xfId="574" builtinId="9" hidden="1"/>
    <cellStyle name="表示済みのハイパーリンク" xfId="576" builtinId="9" hidden="1"/>
    <cellStyle name="表示済みのハイパーリンク" xfId="578" builtinId="9" hidden="1"/>
    <cellStyle name="表示済みのハイパーリンク" xfId="580" builtinId="9" hidden="1"/>
    <cellStyle name="表示済みのハイパーリンク" xfId="582" builtinId="9" hidden="1"/>
    <cellStyle name="表示済みのハイパーリンク" xfId="584" builtinId="9" hidden="1"/>
    <cellStyle name="表示済みのハイパーリンク" xfId="586" builtinId="9" hidden="1"/>
    <cellStyle name="表示済みのハイパーリンク" xfId="588" builtinId="9" hidden="1"/>
    <cellStyle name="表示済みのハイパーリンク" xfId="590" builtinId="9" hidden="1"/>
    <cellStyle name="表示済みのハイパーリンク" xfId="592" builtinId="9" hidden="1"/>
    <cellStyle name="表示済みのハイパーリンク" xfId="594" builtinId="9" hidden="1"/>
    <cellStyle name="表示済みのハイパーリンク" xfId="596" builtinId="9" hidden="1"/>
    <cellStyle name="表示済みのハイパーリンク" xfId="598" builtinId="9" hidden="1"/>
    <cellStyle name="表示済みのハイパーリンク" xfId="600" builtinId="9" hidden="1"/>
    <cellStyle name="表示済みのハイパーリンク" xfId="602" builtinId="9" hidden="1"/>
    <cellStyle name="表示済みのハイパーリンク" xfId="604" builtinId="9" hidden="1"/>
    <cellStyle name="表示済みのハイパーリンク" xfId="606" builtinId="9" hidden="1"/>
    <cellStyle name="表示済みのハイパーリンク" xfId="608" builtinId="9" hidden="1"/>
    <cellStyle name="表示済みのハイパーリンク" xfId="610" builtinId="9" hidden="1"/>
    <cellStyle name="表示済みのハイパーリンク" xfId="612" builtinId="9" hidden="1"/>
    <cellStyle name="表示済みのハイパーリンク" xfId="614" builtinId="9" hidden="1"/>
    <cellStyle name="表示済みのハイパーリンク" xfId="616" builtinId="9" hidden="1"/>
    <cellStyle name="表示済みのハイパーリンク" xfId="618" builtinId="9" hidden="1"/>
    <cellStyle name="表示済みのハイパーリンク" xfId="620" builtinId="9" hidden="1"/>
    <cellStyle name="表示済みのハイパーリンク" xfId="622" builtinId="9" hidden="1"/>
    <cellStyle name="表示済みのハイパーリンク" xfId="624" builtinId="9" hidden="1"/>
    <cellStyle name="表示済みのハイパーリンク" xfId="626" builtinId="9" hidden="1"/>
    <cellStyle name="表示済みのハイパーリンク" xfId="628" builtinId="9" hidden="1"/>
    <cellStyle name="表示済みのハイパーリンク" xfId="630" builtinId="9" hidden="1"/>
    <cellStyle name="表示済みのハイパーリンク" xfId="632" builtinId="9" hidden="1"/>
    <cellStyle name="表示済みのハイパーリンク" xfId="634" builtinId="9" hidden="1"/>
    <cellStyle name="表示済みのハイパーリンク" xfId="636" builtinId="9" hidden="1"/>
    <cellStyle name="表示済みのハイパーリンク" xfId="638" builtinId="9" hidden="1"/>
    <cellStyle name="表示済みのハイパーリンク" xfId="640" builtinId="9" hidden="1"/>
    <cellStyle name="表示済みのハイパーリンク" xfId="642" builtinId="9" hidden="1"/>
    <cellStyle name="表示済みのハイパーリンク" xfId="644" builtinId="9" hidden="1"/>
    <cellStyle name="表示済みのハイパーリンク" xfId="646" builtinId="9" hidden="1"/>
    <cellStyle name="表示済みのハイパーリンク" xfId="648" builtinId="9" hidden="1"/>
    <cellStyle name="表示済みのハイパーリンク" xfId="650" builtinId="9" hidden="1"/>
    <cellStyle name="表示済みのハイパーリンク" xfId="652" builtinId="9" hidden="1"/>
    <cellStyle name="表示済みのハイパーリンク" xfId="654" builtinId="9" hidden="1"/>
    <cellStyle name="表示済みのハイパーリンク" xfId="656" builtinId="9" hidden="1"/>
    <cellStyle name="表示済みのハイパーリンク" xfId="658" builtinId="9" hidden="1"/>
    <cellStyle name="表示済みのハイパーリンク" xfId="660" builtinId="9" hidden="1"/>
    <cellStyle name="表示済みのハイパーリンク" xfId="662" builtinId="9" hidden="1"/>
    <cellStyle name="表示済みのハイパーリンク" xfId="664" builtinId="9" hidden="1"/>
    <cellStyle name="表示済みのハイパーリンク" xfId="666" builtinId="9" hidden="1"/>
    <cellStyle name="表示済みのハイパーリンク" xfId="668" builtinId="9" hidden="1"/>
    <cellStyle name="表示済みのハイパーリンク" xfId="670" builtinId="9" hidden="1"/>
    <cellStyle name="表示済みのハイパーリンク" xfId="672" builtinId="9" hidden="1"/>
    <cellStyle name="表示済みのハイパーリンク" xfId="674" builtinId="9" hidden="1"/>
    <cellStyle name="表示済みのハイパーリンク" xfId="676" builtinId="9" hidden="1"/>
    <cellStyle name="表示済みのハイパーリンク" xfId="678" builtinId="9" hidden="1"/>
    <cellStyle name="表示済みのハイパーリンク" xfId="680" builtinId="9" hidden="1"/>
    <cellStyle name="表示済みのハイパーリンク" xfId="682" builtinId="9" hidden="1"/>
    <cellStyle name="表示済みのハイパーリンク" xfId="684" builtinId="9" hidden="1"/>
    <cellStyle name="表示済みのハイパーリンク" xfId="686" builtinId="9" hidden="1"/>
    <cellStyle name="表示済みのハイパーリンク" xfId="688" builtinId="9" hidden="1"/>
    <cellStyle name="表示済みのハイパーリンク" xfId="690" builtinId="9" hidden="1"/>
    <cellStyle name="表示済みのハイパーリンク" xfId="692" builtinId="9" hidden="1"/>
    <cellStyle name="表示済みのハイパーリンク" xfId="694" builtinId="9" hidden="1"/>
    <cellStyle name="表示済みのハイパーリンク" xfId="696" builtinId="9" hidden="1"/>
    <cellStyle name="表示済みのハイパーリンク" xfId="698" builtinId="9" hidden="1"/>
    <cellStyle name="表示済みのハイパーリンク" xfId="700" builtinId="9" hidden="1"/>
    <cellStyle name="表示済みのハイパーリンク" xfId="702" builtinId="9" hidden="1"/>
    <cellStyle name="表示済みのハイパーリンク" xfId="704" builtinId="9" hidden="1"/>
    <cellStyle name="表示済みのハイパーリンク" xfId="706" builtinId="9" hidden="1"/>
    <cellStyle name="表示済みのハイパーリンク" xfId="708" builtinId="9" hidden="1"/>
    <cellStyle name="表示済みのハイパーリンク" xfId="710" builtinId="9" hidden="1"/>
    <cellStyle name="表示済みのハイパーリンク" xfId="712" builtinId="9" hidden="1"/>
    <cellStyle name="表示済みのハイパーリンク" xfId="714" builtinId="9" hidden="1"/>
    <cellStyle name="表示済みのハイパーリンク" xfId="716" builtinId="9" hidden="1"/>
    <cellStyle name="表示済みのハイパーリンク" xfId="718" builtinId="9" hidden="1"/>
    <cellStyle name="表示済みのハイパーリンク" xfId="720" builtinId="9" hidden="1"/>
    <cellStyle name="表示済みのハイパーリンク" xfId="722" builtinId="9" hidden="1"/>
    <cellStyle name="表示済みのハイパーリンク" xfId="724" builtinId="9" hidden="1"/>
    <cellStyle name="表示済みのハイパーリンク" xfId="726" builtinId="9" hidden="1"/>
    <cellStyle name="表示済みのハイパーリンク" xfId="728" builtinId="9" hidden="1"/>
    <cellStyle name="表示済みのハイパーリンク" xfId="730" builtinId="9" hidden="1"/>
    <cellStyle name="表示済みのハイパーリンク" xfId="732" builtinId="9" hidden="1"/>
    <cellStyle name="表示済みのハイパーリンク" xfId="734" builtinId="9" hidden="1"/>
    <cellStyle name="表示済みのハイパーリンク" xfId="736" builtinId="9" hidden="1"/>
    <cellStyle name="表示済みのハイパーリンク" xfId="738" builtinId="9" hidden="1"/>
    <cellStyle name="表示済みのハイパーリンク" xfId="740" builtinId="9" hidden="1"/>
    <cellStyle name="表示済みのハイパーリンク" xfId="742" builtinId="9" hidden="1"/>
    <cellStyle name="表示済みのハイパーリンク" xfId="744" builtinId="9" hidden="1"/>
    <cellStyle name="表示済みのハイパーリンク" xfId="746" builtinId="9" hidden="1"/>
    <cellStyle name="表示済みのハイパーリンク" xfId="748" builtinId="9" hidden="1"/>
    <cellStyle name="表示済みのハイパーリンク" xfId="750" builtinId="9" hidden="1"/>
    <cellStyle name="表示済みのハイパーリンク" xfId="752" builtinId="9" hidden="1"/>
    <cellStyle name="表示済みのハイパーリンク" xfId="754" builtinId="9" hidden="1"/>
    <cellStyle name="表示済みのハイパーリンク" xfId="756" builtinId="9" hidden="1"/>
    <cellStyle name="表示済みのハイパーリンク" xfId="758" builtinId="9" hidden="1"/>
    <cellStyle name="表示済みのハイパーリンク" xfId="760" builtinId="9" hidden="1"/>
    <cellStyle name="表示済みのハイパーリンク" xfId="762" builtinId="9" hidden="1"/>
    <cellStyle name="表示済みのハイパーリンク" xfId="764" builtinId="9" hidden="1"/>
    <cellStyle name="表示済みのハイパーリンク" xfId="766" builtinId="9" hidden="1"/>
    <cellStyle name="表示済みのハイパーリンク" xfId="768" builtinId="9" hidden="1"/>
    <cellStyle name="表示済みのハイパーリンク" xfId="770" builtinId="9" hidden="1"/>
    <cellStyle name="表示済みのハイパーリンク" xfId="772" builtinId="9" hidden="1"/>
    <cellStyle name="表示済みのハイパーリンク" xfId="774" builtinId="9" hidden="1"/>
    <cellStyle name="表示済みのハイパーリンク" xfId="776" builtinId="9" hidden="1"/>
    <cellStyle name="表示済みのハイパーリンク" xfId="778" builtinId="9" hidden="1"/>
    <cellStyle name="表示済みのハイパーリンク" xfId="780" builtinId="9" hidden="1"/>
    <cellStyle name="表示済みのハイパーリンク" xfId="782" builtinId="9" hidden="1"/>
    <cellStyle name="表示済みのハイパーリンク" xfId="784" builtinId="9" hidden="1"/>
    <cellStyle name="表示済みのハイパーリンク" xfId="786" builtinId="9" hidden="1"/>
    <cellStyle name="表示済みのハイパーリンク" xfId="788" builtinId="9" hidden="1"/>
    <cellStyle name="表示済みのハイパーリンク" xfId="790" builtinId="9" hidden="1"/>
    <cellStyle name="表示済みのハイパーリンク" xfId="792" builtinId="9" hidden="1"/>
    <cellStyle name="表示済みのハイパーリンク" xfId="794" builtinId="9" hidden="1"/>
    <cellStyle name="表示済みのハイパーリンク" xfId="796" builtinId="9" hidden="1"/>
    <cellStyle name="表示済みのハイパーリンク" xfId="798" builtinId="9" hidden="1"/>
    <cellStyle name="表示済みのハイパーリンク" xfId="800" builtinId="9" hidden="1"/>
    <cellStyle name="表示済みのハイパーリンク" xfId="802" builtinId="9" hidden="1"/>
    <cellStyle name="表示済みのハイパーリンク" xfId="804" builtinId="9" hidden="1"/>
    <cellStyle name="表示済みのハイパーリンク" xfId="806" builtinId="9" hidden="1"/>
    <cellStyle name="表示済みのハイパーリンク" xfId="808" builtinId="9" hidden="1"/>
    <cellStyle name="表示済みのハイパーリンク" xfId="810" builtinId="9" hidden="1"/>
    <cellStyle name="表示済みのハイパーリンク" xfId="812" builtinId="9" hidden="1"/>
    <cellStyle name="表示済みのハイパーリンク" xfId="814" builtinId="9" hidden="1"/>
    <cellStyle name="表示済みのハイパーリンク" xfId="816" builtinId="9" hidden="1"/>
    <cellStyle name="表示済みのハイパーリンク" xfId="818" builtinId="9" hidden="1"/>
    <cellStyle name="表示済みのハイパーリンク" xfId="820" builtinId="9" hidden="1"/>
    <cellStyle name="表示済みのハイパーリンク" xfId="822" builtinId="9" hidden="1"/>
    <cellStyle name="表示済みのハイパーリンク" xfId="824" builtinId="9" hidden="1"/>
    <cellStyle name="表示済みのハイパーリンク" xfId="826" builtinId="9" hidden="1"/>
    <cellStyle name="表示済みのハイパーリンク" xfId="828" builtinId="9" hidden="1"/>
    <cellStyle name="表示済みのハイパーリンク" xfId="830" builtinId="9" hidden="1"/>
    <cellStyle name="表示済みのハイパーリンク" xfId="832" builtinId="9" hidden="1"/>
    <cellStyle name="表示済みのハイパーリンク" xfId="834" builtinId="9" hidden="1"/>
    <cellStyle name="表示済みのハイパーリンク" xfId="836" builtinId="9" hidden="1"/>
    <cellStyle name="表示済みのハイパーリンク" xfId="838" builtinId="9" hidden="1"/>
    <cellStyle name="表示済みのハイパーリンク" xfId="840" builtinId="9" hidden="1"/>
    <cellStyle name="表示済みのハイパーリンク" xfId="842" builtinId="9" hidden="1"/>
    <cellStyle name="表示済みのハイパーリンク" xfId="844" builtinId="9" hidden="1"/>
    <cellStyle name="表示済みのハイパーリンク" xfId="846" builtinId="9" hidden="1"/>
    <cellStyle name="表示済みのハイパーリンク" xfId="848" builtinId="9" hidden="1"/>
    <cellStyle name="表示済みのハイパーリンク" xfId="850" builtinId="9" hidden="1"/>
    <cellStyle name="表示済みのハイパーリンク" xfId="852" builtinId="9" hidden="1"/>
    <cellStyle name="表示済みのハイパーリンク" xfId="854" builtinId="9" hidden="1"/>
    <cellStyle name="表示済みのハイパーリンク" xfId="856" builtinId="9" hidden="1"/>
    <cellStyle name="表示済みのハイパーリンク" xfId="858" builtinId="9" hidden="1"/>
    <cellStyle name="表示済みのハイパーリンク" xfId="860" builtinId="9" hidden="1"/>
    <cellStyle name="表示済みのハイパーリンク" xfId="862" builtinId="9" hidden="1"/>
    <cellStyle name="表示済みのハイパーリンク" xfId="864" builtinId="9" hidden="1"/>
    <cellStyle name="表示済みのハイパーリンク" xfId="866" builtinId="9" hidden="1"/>
    <cellStyle name="表示済みのハイパーリンク" xfId="868" builtinId="9" hidden="1"/>
    <cellStyle name="表示済みのハイパーリンク" xfId="870" builtinId="9" hidden="1"/>
    <cellStyle name="表示済みのハイパーリンク" xfId="872" builtinId="9" hidden="1"/>
    <cellStyle name="表示済みのハイパーリンク" xfId="874" builtinId="9" hidden="1"/>
    <cellStyle name="表示済みのハイパーリンク" xfId="876" builtinId="9" hidden="1"/>
    <cellStyle name="表示済みのハイパーリンク" xfId="878" builtinId="9" hidden="1"/>
    <cellStyle name="表示済みのハイパーリンク" xfId="880" builtinId="9" hidden="1"/>
    <cellStyle name="表示済みのハイパーリンク" xfId="882" builtinId="9" hidden="1"/>
    <cellStyle name="表示済みのハイパーリンク" xfId="884" builtinId="9" hidden="1"/>
    <cellStyle name="表示済みのハイパーリンク" xfId="886" builtinId="9" hidden="1"/>
    <cellStyle name="表示済みのハイパーリンク" xfId="888" builtinId="9" hidden="1"/>
    <cellStyle name="表示済みのハイパーリンク" xfId="890" builtinId="9" hidden="1"/>
    <cellStyle name="表示済みのハイパーリンク" xfId="892" builtinId="9" hidden="1"/>
    <cellStyle name="表示済みのハイパーリンク" xfId="894" builtinId="9" hidden="1"/>
    <cellStyle name="表示済みのハイパーリンク" xfId="896" builtinId="9" hidden="1"/>
    <cellStyle name="表示済みのハイパーリンク" xfId="898" builtinId="9" hidden="1"/>
    <cellStyle name="表示済みのハイパーリンク" xfId="900" builtinId="9" hidden="1"/>
    <cellStyle name="表示済みのハイパーリンク" xfId="902" builtinId="9" hidden="1"/>
    <cellStyle name="表示済みのハイパーリンク" xfId="904" builtinId="9" hidden="1"/>
    <cellStyle name="表示済みのハイパーリンク" xfId="906" builtinId="9" hidden="1"/>
    <cellStyle name="表示済みのハイパーリンク" xfId="908" builtinId="9" hidden="1"/>
    <cellStyle name="表示済みのハイパーリンク" xfId="910" builtinId="9" hidden="1"/>
    <cellStyle name="表示済みのハイパーリンク" xfId="912" builtinId="9" hidden="1"/>
    <cellStyle name="表示済みのハイパーリンク" xfId="914" builtinId="9" hidden="1"/>
    <cellStyle name="表示済みのハイパーリンク" xfId="916" builtinId="9" hidden="1"/>
    <cellStyle name="表示済みのハイパーリンク" xfId="918" builtinId="9" hidden="1"/>
    <cellStyle name="表示済みのハイパーリンク" xfId="920" builtinId="9" hidden="1"/>
    <cellStyle name="表示済みのハイパーリンク" xfId="922" builtinId="9" hidden="1"/>
    <cellStyle name="表示済みのハイパーリンク" xfId="924" builtinId="9" hidden="1"/>
    <cellStyle name="表示済みのハイパーリンク" xfId="926" builtinId="9" hidden="1"/>
    <cellStyle name="表示済みのハイパーリンク" xfId="928" builtinId="9" hidden="1"/>
    <cellStyle name="表示済みのハイパーリンク" xfId="930" builtinId="9" hidden="1"/>
    <cellStyle name="表示済みのハイパーリンク" xfId="932" builtinId="9" hidden="1"/>
    <cellStyle name="表示済みのハイパーリンク" xfId="934" builtinId="9" hidden="1"/>
    <cellStyle name="表示済みのハイパーリンク" xfId="936" builtinId="9" hidden="1"/>
    <cellStyle name="表示済みのハイパーリンク" xfId="938" builtinId="9" hidden="1"/>
    <cellStyle name="表示済みのハイパーリンク" xfId="940" builtinId="9" hidden="1"/>
    <cellStyle name="表示済みのハイパーリンク" xfId="942" builtinId="9" hidden="1"/>
    <cellStyle name="表示済みのハイパーリンク" xfId="944" builtinId="9" hidden="1"/>
    <cellStyle name="表示済みのハイパーリンク" xfId="946" builtinId="9" hidden="1"/>
    <cellStyle name="表示済みのハイパーリンク" xfId="948" builtinId="9" hidden="1"/>
    <cellStyle name="表示済みのハイパーリンク" xfId="950" builtinId="9" hidden="1"/>
    <cellStyle name="表示済みのハイパーリンク" xfId="952" builtinId="9" hidden="1"/>
    <cellStyle name="表示済みのハイパーリンク" xfId="954" builtinId="9" hidden="1"/>
    <cellStyle name="表示済みのハイパーリンク" xfId="956" builtinId="9" hidden="1"/>
    <cellStyle name="表示済みのハイパーリンク" xfId="958" builtinId="9" hidden="1"/>
    <cellStyle name="表示済みのハイパーリンク" xfId="960" builtinId="9" hidden="1"/>
    <cellStyle name="表示済みのハイパーリンク" xfId="962" builtinId="9" hidden="1"/>
    <cellStyle name="表示済みのハイパーリンク" xfId="964" builtinId="9" hidden="1"/>
    <cellStyle name="表示済みのハイパーリンク" xfId="966" builtinId="9" hidden="1"/>
    <cellStyle name="表示済みのハイパーリンク" xfId="968" builtinId="9" hidden="1"/>
    <cellStyle name="表示済みのハイパーリンク" xfId="970" builtinId="9" hidden="1"/>
    <cellStyle name="表示済みのハイパーリンク" xfId="972" builtinId="9" hidden="1"/>
    <cellStyle name="表示済みのハイパーリンク" xfId="974" builtinId="9" hidden="1"/>
    <cellStyle name="表示済みのハイパーリンク" xfId="976" builtinId="9" hidden="1"/>
    <cellStyle name="表示済みのハイパーリンク" xfId="978" builtinId="9" hidden="1"/>
    <cellStyle name="表示済みのハイパーリンク" xfId="980" builtinId="9" hidden="1"/>
    <cellStyle name="表示済みのハイパーリンク" xfId="982" builtinId="9" hidden="1"/>
    <cellStyle name="表示済みのハイパーリンク" xfId="984" builtinId="9" hidden="1"/>
    <cellStyle name="表示済みのハイパーリンク" xfId="986" builtinId="9" hidden="1"/>
    <cellStyle name="表示済みのハイパーリンク" xfId="988" builtinId="9" hidden="1"/>
    <cellStyle name="表示済みのハイパーリンク" xfId="990" builtinId="9" hidden="1"/>
    <cellStyle name="表示済みのハイパーリンク" xfId="992" builtinId="9" hidden="1"/>
    <cellStyle name="表示済みのハイパーリンク" xfId="994" builtinId="9" hidden="1"/>
    <cellStyle name="表示済みのハイパーリンク" xfId="996" builtinId="9" hidden="1"/>
    <cellStyle name="表示済みのハイパーリンク" xfId="998" builtinId="9" hidden="1"/>
    <cellStyle name="表示済みのハイパーリンク" xfId="1000" builtinId="9" hidden="1"/>
    <cellStyle name="表示済みのハイパーリンク" xfId="1002" builtinId="9" hidden="1"/>
    <cellStyle name="表示済みのハイパーリンク" xfId="1004" builtinId="9" hidden="1"/>
    <cellStyle name="表示済みのハイパーリンク" xfId="1006" builtinId="9" hidden="1"/>
    <cellStyle name="表示済みのハイパーリンク" xfId="1008" builtinId="9" hidden="1"/>
    <cellStyle name="表示済みのハイパーリンク" xfId="1010" builtinId="9" hidden="1"/>
    <cellStyle name="表示済みのハイパーリンク" xfId="1012" builtinId="9" hidden="1"/>
    <cellStyle name="表示済みのハイパーリンク" xfId="1014" builtinId="9" hidden="1"/>
    <cellStyle name="表示済みのハイパーリンク" xfId="1016" builtinId="9" hidden="1"/>
    <cellStyle name="表示済みのハイパーリンク" xfId="1018" builtinId="9" hidden="1"/>
    <cellStyle name="表示済みのハイパーリンク" xfId="1020" builtinId="9" hidden="1"/>
    <cellStyle name="表示済みのハイパーリンク" xfId="1022" builtinId="9" hidden="1"/>
    <cellStyle name="表示済みのハイパーリンク" xfId="1024" builtinId="9" hidden="1"/>
    <cellStyle name="表示済みのハイパーリンク" xfId="1026" builtinId="9" hidden="1"/>
    <cellStyle name="表示済みのハイパーリンク" xfId="1028" builtinId="9" hidden="1"/>
    <cellStyle name="表示済みのハイパーリンク" xfId="1030" builtinId="9" hidden="1"/>
    <cellStyle name="表示済みのハイパーリンク" xfId="1032" builtinId="9" hidden="1"/>
    <cellStyle name="表示済みのハイパーリンク" xfId="1034" builtinId="9" hidden="1"/>
    <cellStyle name="表示済みのハイパーリンク" xfId="1036" builtinId="9" hidden="1"/>
    <cellStyle name="表示済みのハイパーリンク" xfId="1038" builtinId="9" hidden="1"/>
    <cellStyle name="表示済みのハイパーリンク" xfId="1040" builtinId="9" hidden="1"/>
    <cellStyle name="表示済みのハイパーリンク" xfId="1042" builtinId="9" hidden="1"/>
    <cellStyle name="表示済みのハイパーリンク" xfId="1044" builtinId="9" hidden="1"/>
    <cellStyle name="表示済みのハイパーリンク" xfId="1046" builtinId="9" hidden="1"/>
    <cellStyle name="表示済みのハイパーリンク" xfId="1048" builtinId="9" hidden="1"/>
    <cellStyle name="表示済みのハイパーリンク" xfId="1050" builtinId="9" hidden="1"/>
    <cellStyle name="表示済みのハイパーリンク" xfId="1052" builtinId="9" hidden="1"/>
    <cellStyle name="表示済みのハイパーリンク" xfId="1054" builtinId="9" hidden="1"/>
    <cellStyle name="表示済みのハイパーリンク" xfId="1056" builtinId="9" hidden="1"/>
    <cellStyle name="表示済みのハイパーリンク" xfId="1058" builtinId="9" hidden="1"/>
    <cellStyle name="表示済みのハイパーリンク" xfId="1060" builtinId="9" hidden="1"/>
    <cellStyle name="表示済みのハイパーリンク" xfId="1062" builtinId="9" hidden="1"/>
    <cellStyle name="表示済みのハイパーリンク" xfId="1064" builtinId="9" hidden="1"/>
    <cellStyle name="表示済みのハイパーリンク" xfId="1066" builtinId="9" hidden="1"/>
    <cellStyle name="表示済みのハイパーリンク" xfId="1068" builtinId="9" hidden="1"/>
    <cellStyle name="表示済みのハイパーリンク" xfId="1070" builtinId="9" hidden="1"/>
    <cellStyle name="表示済みのハイパーリンク" xfId="1072" builtinId="9" hidden="1"/>
    <cellStyle name="表示済みのハイパーリンク" xfId="1074" builtinId="9" hidden="1"/>
    <cellStyle name="表示済みのハイパーリンク" xfId="1076" builtinId="9" hidden="1"/>
    <cellStyle name="表示済みのハイパーリンク" xfId="1078" builtinId="9" hidden="1"/>
    <cellStyle name="表示済みのハイパーリンク" xfId="1080" builtinId="9" hidden="1"/>
    <cellStyle name="表示済みのハイパーリンク" xfId="1082" builtinId="9" hidden="1"/>
    <cellStyle name="表示済みのハイパーリンク" xfId="1084" builtinId="9" hidden="1"/>
    <cellStyle name="表示済みのハイパーリンク" xfId="1086" builtinId="9" hidden="1"/>
    <cellStyle name="表示済みのハイパーリンク" xfId="1088" builtinId="9" hidden="1"/>
    <cellStyle name="表示済みのハイパーリンク" xfId="1090" builtinId="9" hidden="1"/>
    <cellStyle name="表示済みのハイパーリンク" xfId="1092" builtinId="9" hidden="1"/>
    <cellStyle name="表示済みのハイパーリンク" xfId="1094" builtinId="9" hidden="1"/>
    <cellStyle name="表示済みのハイパーリンク" xfId="1096" builtinId="9" hidden="1"/>
    <cellStyle name="表示済みのハイパーリンク" xfId="1098" builtinId="9" hidden="1"/>
    <cellStyle name="表示済みのハイパーリンク" xfId="1100" builtinId="9" hidden="1"/>
    <cellStyle name="表示済みのハイパーリンク" xfId="1102" builtinId="9" hidden="1"/>
    <cellStyle name="表示済みのハイパーリンク" xfId="1104" builtinId="9" hidden="1"/>
    <cellStyle name="表示済みのハイパーリンク" xfId="1106" builtinId="9" hidden="1"/>
    <cellStyle name="表示済みのハイパーリンク" xfId="1108" builtinId="9" hidden="1"/>
    <cellStyle name="表示済みのハイパーリンク" xfId="1110" builtinId="9" hidden="1"/>
    <cellStyle name="表示済みのハイパーリンク" xfId="1112" builtinId="9" hidden="1"/>
    <cellStyle name="表示済みのハイパーリンク" xfId="1114" builtinId="9" hidden="1"/>
    <cellStyle name="表示済みのハイパーリンク" xfId="1116" builtinId="9" hidden="1"/>
    <cellStyle name="表示済みのハイパーリンク" xfId="1118"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externalLink" Target="externalLinks/externalLink9.xml"/><Relationship Id="rId21" Type="http://schemas.openxmlformats.org/officeDocument/2006/relationships/externalLink" Target="externalLinks/externalLink10.xml"/><Relationship Id="rId22" Type="http://schemas.openxmlformats.org/officeDocument/2006/relationships/externalLink" Target="externalLinks/externalLink11.xml"/><Relationship Id="rId23" Type="http://schemas.openxmlformats.org/officeDocument/2006/relationships/externalLink" Target="externalLinks/externalLink12.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externalLink" Target="externalLinks/externalLink2.xml"/><Relationship Id="rId14" Type="http://schemas.openxmlformats.org/officeDocument/2006/relationships/externalLink" Target="externalLinks/externalLink3.xml"/><Relationship Id="rId15" Type="http://schemas.openxmlformats.org/officeDocument/2006/relationships/externalLink" Target="externalLinks/externalLink4.xml"/><Relationship Id="rId16" Type="http://schemas.openxmlformats.org/officeDocument/2006/relationships/externalLink" Target="externalLinks/externalLink5.xml"/><Relationship Id="rId17" Type="http://schemas.openxmlformats.org/officeDocument/2006/relationships/externalLink" Target="externalLinks/externalLink6.xml"/><Relationship Id="rId18" Type="http://schemas.openxmlformats.org/officeDocument/2006/relationships/externalLink" Target="externalLinks/externalLink7.xml"/><Relationship Id="rId19" Type="http://schemas.openxmlformats.org/officeDocument/2006/relationships/externalLink" Target="externalLinks/externalLink8.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探索!$M$29</c:f>
              <c:strCache>
                <c:ptCount val="1"/>
                <c:pt idx="0">
                  <c:v>感情の入力数</c:v>
                </c:pt>
              </c:strCache>
            </c:strRef>
          </c:tx>
          <c:invertIfNegative val="0"/>
          <c:cat>
            <c:strRef>
              <c:f>探索!$L$30:$L$32</c:f>
              <c:strCache>
                <c:ptCount val="3"/>
                <c:pt idx="0">
                  <c:v>不備</c:v>
                </c:pt>
                <c:pt idx="1">
                  <c:v>コンテンツ系</c:v>
                </c:pt>
                <c:pt idx="2">
                  <c:v>場所がわからない</c:v>
                </c:pt>
              </c:strCache>
            </c:strRef>
          </c:cat>
          <c:val>
            <c:numRef>
              <c:f>探索!$M$30:$M$32</c:f>
              <c:numCache>
                <c:formatCode>General</c:formatCode>
                <c:ptCount val="3"/>
                <c:pt idx="0">
                  <c:v>1.0</c:v>
                </c:pt>
                <c:pt idx="1">
                  <c:v>7.0</c:v>
                </c:pt>
                <c:pt idx="2">
                  <c:v>7.0</c:v>
                </c:pt>
              </c:numCache>
            </c:numRef>
          </c:val>
        </c:ser>
        <c:ser>
          <c:idx val="1"/>
          <c:order val="1"/>
          <c:tx>
            <c:strRef>
              <c:f>探索!$N$29</c:f>
              <c:strCache>
                <c:ptCount val="1"/>
                <c:pt idx="0">
                  <c:v>UX</c:v>
                </c:pt>
              </c:strCache>
            </c:strRef>
          </c:tx>
          <c:invertIfNegative val="0"/>
          <c:cat>
            <c:strRef>
              <c:f>探索!$L$30:$L$32</c:f>
              <c:strCache>
                <c:ptCount val="3"/>
                <c:pt idx="0">
                  <c:v>不備</c:v>
                </c:pt>
                <c:pt idx="1">
                  <c:v>コンテンツ系</c:v>
                </c:pt>
                <c:pt idx="2">
                  <c:v>場所がわからない</c:v>
                </c:pt>
              </c:strCache>
            </c:strRef>
          </c:cat>
          <c:val>
            <c:numRef>
              <c:f>探索!$N$30:$N$32</c:f>
              <c:numCache>
                <c:formatCode>General</c:formatCode>
                <c:ptCount val="3"/>
                <c:pt idx="0">
                  <c:v>-81.13</c:v>
                </c:pt>
                <c:pt idx="1">
                  <c:v>1.401428571428571</c:v>
                </c:pt>
                <c:pt idx="2">
                  <c:v>-32.72285714285714</c:v>
                </c:pt>
              </c:numCache>
            </c:numRef>
          </c:val>
        </c:ser>
        <c:ser>
          <c:idx val="2"/>
          <c:order val="2"/>
          <c:tx>
            <c:strRef>
              <c:f>探索!$O$29</c:f>
              <c:strCache>
                <c:ptCount val="1"/>
                <c:pt idx="0">
                  <c:v>TIME</c:v>
                </c:pt>
              </c:strCache>
            </c:strRef>
          </c:tx>
          <c:invertIfNegative val="0"/>
          <c:cat>
            <c:strRef>
              <c:f>探索!$L$30:$L$32</c:f>
              <c:strCache>
                <c:ptCount val="3"/>
                <c:pt idx="0">
                  <c:v>不備</c:v>
                </c:pt>
                <c:pt idx="1">
                  <c:v>コンテンツ系</c:v>
                </c:pt>
                <c:pt idx="2">
                  <c:v>場所がわからない</c:v>
                </c:pt>
              </c:strCache>
            </c:strRef>
          </c:cat>
          <c:val>
            <c:numRef>
              <c:f>探索!$O$30:$O$32</c:f>
              <c:numCache>
                <c:formatCode>General</c:formatCode>
                <c:ptCount val="3"/>
                <c:pt idx="0">
                  <c:v>49.0</c:v>
                </c:pt>
                <c:pt idx="1">
                  <c:v>111.75</c:v>
                </c:pt>
                <c:pt idx="2">
                  <c:v>83.33333333333333</c:v>
                </c:pt>
              </c:numCache>
            </c:numRef>
          </c:val>
        </c:ser>
        <c:dLbls>
          <c:showLegendKey val="0"/>
          <c:showVal val="0"/>
          <c:showCatName val="0"/>
          <c:showSerName val="0"/>
          <c:showPercent val="0"/>
          <c:showBubbleSize val="0"/>
        </c:dLbls>
        <c:gapWidth val="150"/>
        <c:axId val="-2066147848"/>
        <c:axId val="-2098468728"/>
      </c:barChart>
      <c:catAx>
        <c:axId val="-2066147848"/>
        <c:scaling>
          <c:orientation val="minMax"/>
        </c:scaling>
        <c:delete val="0"/>
        <c:axPos val="b"/>
        <c:majorTickMark val="out"/>
        <c:minorTickMark val="none"/>
        <c:tickLblPos val="nextTo"/>
        <c:crossAx val="-2098468728"/>
        <c:crosses val="autoZero"/>
        <c:auto val="1"/>
        <c:lblAlgn val="ctr"/>
        <c:lblOffset val="100"/>
        <c:noMultiLvlLbl val="0"/>
      </c:catAx>
      <c:valAx>
        <c:axId val="-2098468728"/>
        <c:scaling>
          <c:orientation val="minMax"/>
        </c:scaling>
        <c:delete val="0"/>
        <c:axPos val="l"/>
        <c:numFmt formatCode="General" sourceLinked="1"/>
        <c:majorTickMark val="out"/>
        <c:minorTickMark val="none"/>
        <c:tickLblPos val="nextTo"/>
        <c:crossAx val="-20661478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[1]UX比較!$G$3</c:f>
              <c:strCache>
                <c:ptCount val="1"/>
                <c:pt idx="0">
                  <c:v>UXPLOT</c:v>
                </c:pt>
              </c:strCache>
            </c:strRef>
          </c:tx>
          <c:spPr>
            <a:ln w="25400"/>
          </c:spPr>
          <c:marker>
            <c:symbol val="x"/>
            <c:size val="5"/>
          </c:marker>
          <c:xVal>
            <c:numRef>
              <c:f>[1]UX比較!$F$4:$F$47</c:f>
              <c:numCache>
                <c:formatCode>General</c:formatCode>
                <c:ptCount val="44"/>
                <c:pt idx="0">
                  <c:v>0.0</c:v>
                </c:pt>
                <c:pt idx="1">
                  <c:v>0.63</c:v>
                </c:pt>
                <c:pt idx="2">
                  <c:v>2.0</c:v>
                </c:pt>
                <c:pt idx="3">
                  <c:v>2.87</c:v>
                </c:pt>
                <c:pt idx="4">
                  <c:v>3.22</c:v>
                </c:pt>
                <c:pt idx="5">
                  <c:v>4.0</c:v>
                </c:pt>
                <c:pt idx="6">
                  <c:v>4.02</c:v>
                </c:pt>
                <c:pt idx="7">
                  <c:v>5.3</c:v>
                </c:pt>
                <c:pt idx="8">
                  <c:v>7.3</c:v>
                </c:pt>
                <c:pt idx="9">
                  <c:v>7.97</c:v>
                </c:pt>
                <c:pt idx="10">
                  <c:v>8.0</c:v>
                </c:pt>
                <c:pt idx="11">
                  <c:v>9.6</c:v>
                </c:pt>
                <c:pt idx="12">
                  <c:v>10.0</c:v>
                </c:pt>
                <c:pt idx="13">
                  <c:v>10.63</c:v>
                </c:pt>
                <c:pt idx="14">
                  <c:v>10.85</c:v>
                </c:pt>
                <c:pt idx="15">
                  <c:v>12.3</c:v>
                </c:pt>
                <c:pt idx="16">
                  <c:v>12.72</c:v>
                </c:pt>
                <c:pt idx="17">
                  <c:v>13.0</c:v>
                </c:pt>
                <c:pt idx="18">
                  <c:v>13.03</c:v>
                </c:pt>
                <c:pt idx="19">
                  <c:v>13.4</c:v>
                </c:pt>
                <c:pt idx="20">
                  <c:v>13.95</c:v>
                </c:pt>
                <c:pt idx="21">
                  <c:v>15.22</c:v>
                </c:pt>
                <c:pt idx="22">
                  <c:v>16.0</c:v>
                </c:pt>
                <c:pt idx="23">
                  <c:v>17.37</c:v>
                </c:pt>
                <c:pt idx="24">
                  <c:v>18.47</c:v>
                </c:pt>
                <c:pt idx="25">
                  <c:v>19.3</c:v>
                </c:pt>
                <c:pt idx="26">
                  <c:v>20.0</c:v>
                </c:pt>
                <c:pt idx="27">
                  <c:v>21.0</c:v>
                </c:pt>
                <c:pt idx="28">
                  <c:v>21.17</c:v>
                </c:pt>
                <c:pt idx="29">
                  <c:v>21.57</c:v>
                </c:pt>
                <c:pt idx="30">
                  <c:v>22.13</c:v>
                </c:pt>
                <c:pt idx="31">
                  <c:v>22.3</c:v>
                </c:pt>
                <c:pt idx="32">
                  <c:v>22.98</c:v>
                </c:pt>
                <c:pt idx="33">
                  <c:v>23.18</c:v>
                </c:pt>
                <c:pt idx="34">
                  <c:v>23.45</c:v>
                </c:pt>
                <c:pt idx="35">
                  <c:v>23.98</c:v>
                </c:pt>
                <c:pt idx="36">
                  <c:v>24.0</c:v>
                </c:pt>
                <c:pt idx="37">
                  <c:v>25.08</c:v>
                </c:pt>
                <c:pt idx="38">
                  <c:v>25.55</c:v>
                </c:pt>
                <c:pt idx="39">
                  <c:v>26.15</c:v>
                </c:pt>
                <c:pt idx="40">
                  <c:v>26.95</c:v>
                </c:pt>
                <c:pt idx="41">
                  <c:v>27.4</c:v>
                </c:pt>
                <c:pt idx="42">
                  <c:v>28.58</c:v>
                </c:pt>
                <c:pt idx="43">
                  <c:v>29.0</c:v>
                </c:pt>
              </c:numCache>
            </c:numRef>
          </c:xVal>
          <c:yVal>
            <c:numRef>
              <c:f>[1]UX比較!$G$4:$G$47</c:f>
              <c:numCache>
                <c:formatCode>General</c:formatCode>
                <c:ptCount val="44"/>
                <c:pt idx="0">
                  <c:v>3.5527136788005E-15</c:v>
                </c:pt>
                <c:pt idx="1">
                  <c:v>-79.86</c:v>
                </c:pt>
                <c:pt idx="2">
                  <c:v>-17.54</c:v>
                </c:pt>
                <c:pt idx="3">
                  <c:v>-39.72</c:v>
                </c:pt>
                <c:pt idx="4">
                  <c:v>-100.0</c:v>
                </c:pt>
                <c:pt idx="5">
                  <c:v>-81.03490471364271</c:v>
                </c:pt>
                <c:pt idx="6">
                  <c:v>-80.07</c:v>
                </c:pt>
                <c:pt idx="7">
                  <c:v>-43.1</c:v>
                </c:pt>
                <c:pt idx="8">
                  <c:v>-51.55</c:v>
                </c:pt>
                <c:pt idx="9">
                  <c:v>-85.35</c:v>
                </c:pt>
                <c:pt idx="10">
                  <c:v>-86.08224508776064</c:v>
                </c:pt>
                <c:pt idx="11">
                  <c:v>-86.41</c:v>
                </c:pt>
                <c:pt idx="12">
                  <c:v>-40.1866136449965</c:v>
                </c:pt>
                <c:pt idx="13">
                  <c:v>37.18</c:v>
                </c:pt>
                <c:pt idx="14">
                  <c:v>57.46</c:v>
                </c:pt>
                <c:pt idx="15">
                  <c:v>24.72</c:v>
                </c:pt>
                <c:pt idx="16">
                  <c:v>-13.52</c:v>
                </c:pt>
                <c:pt idx="17">
                  <c:v>-35.46808213395434</c:v>
                </c:pt>
                <c:pt idx="18">
                  <c:v>-37.61</c:v>
                </c:pt>
                <c:pt idx="19">
                  <c:v>-51.13000000000001</c:v>
                </c:pt>
                <c:pt idx="20">
                  <c:v>-83.45</c:v>
                </c:pt>
                <c:pt idx="21">
                  <c:v>-100.0</c:v>
                </c:pt>
                <c:pt idx="22">
                  <c:v>-84.18529827357794</c:v>
                </c:pt>
                <c:pt idx="23">
                  <c:v>-45.85</c:v>
                </c:pt>
                <c:pt idx="24">
                  <c:v>-9.720000000000001</c:v>
                </c:pt>
                <c:pt idx="25">
                  <c:v>23.66</c:v>
                </c:pt>
                <c:pt idx="26">
                  <c:v>69.72</c:v>
                </c:pt>
                <c:pt idx="27">
                  <c:v>80.13758592459448</c:v>
                </c:pt>
                <c:pt idx="28">
                  <c:v>69.51000000000001</c:v>
                </c:pt>
                <c:pt idx="29">
                  <c:v>-43.52</c:v>
                </c:pt>
                <c:pt idx="30">
                  <c:v>31.06</c:v>
                </c:pt>
                <c:pt idx="31">
                  <c:v>-28.73</c:v>
                </c:pt>
                <c:pt idx="32">
                  <c:v>-33.17</c:v>
                </c:pt>
                <c:pt idx="33">
                  <c:v>55.14</c:v>
                </c:pt>
                <c:pt idx="34">
                  <c:v>20.48999999999999</c:v>
                </c:pt>
                <c:pt idx="35">
                  <c:v>-31.48</c:v>
                </c:pt>
                <c:pt idx="36">
                  <c:v>-33.1369571477271</c:v>
                </c:pt>
                <c:pt idx="37">
                  <c:v>-82.39</c:v>
                </c:pt>
                <c:pt idx="38">
                  <c:v>-2.54</c:v>
                </c:pt>
                <c:pt idx="39">
                  <c:v>26.62</c:v>
                </c:pt>
                <c:pt idx="40">
                  <c:v>64.86</c:v>
                </c:pt>
                <c:pt idx="41">
                  <c:v>-33.17</c:v>
                </c:pt>
                <c:pt idx="42">
                  <c:v>40.76999999999975</c:v>
                </c:pt>
                <c:pt idx="43">
                  <c:v>49.55908431905097</c:v>
                </c:pt>
              </c:numCache>
            </c:numRef>
          </c:yVal>
          <c:smooth val="0"/>
        </c:ser>
        <c:ser>
          <c:idx val="1"/>
          <c:order val="1"/>
          <c:tx>
            <c:strRef>
              <c:f>[2]直線補完!$I$1</c:f>
              <c:strCache>
                <c:ptCount val="1"/>
                <c:pt idx="0">
                  <c:v>UXCURVE</c:v>
                </c:pt>
              </c:strCache>
            </c:strRef>
          </c:tx>
          <c:spPr>
            <a:ln w="25400"/>
          </c:spPr>
          <c:marker>
            <c:symbol val="circle"/>
            <c:size val="5"/>
          </c:marker>
          <c:xVal>
            <c:numRef>
              <c:f>[1]UX比較!$F$4:$F$47</c:f>
              <c:numCache>
                <c:formatCode>General</c:formatCode>
                <c:ptCount val="44"/>
                <c:pt idx="0">
                  <c:v>0.0</c:v>
                </c:pt>
                <c:pt idx="1">
                  <c:v>0.63</c:v>
                </c:pt>
                <c:pt idx="2">
                  <c:v>2.0</c:v>
                </c:pt>
                <c:pt idx="3">
                  <c:v>2.87</c:v>
                </c:pt>
                <c:pt idx="4">
                  <c:v>3.22</c:v>
                </c:pt>
                <c:pt idx="5">
                  <c:v>4.0</c:v>
                </c:pt>
                <c:pt idx="6">
                  <c:v>4.02</c:v>
                </c:pt>
                <c:pt idx="7">
                  <c:v>5.3</c:v>
                </c:pt>
                <c:pt idx="8">
                  <c:v>7.3</c:v>
                </c:pt>
                <c:pt idx="9">
                  <c:v>7.97</c:v>
                </c:pt>
                <c:pt idx="10">
                  <c:v>8.0</c:v>
                </c:pt>
                <c:pt idx="11">
                  <c:v>9.6</c:v>
                </c:pt>
                <c:pt idx="12">
                  <c:v>10.0</c:v>
                </c:pt>
                <c:pt idx="13">
                  <c:v>10.63</c:v>
                </c:pt>
                <c:pt idx="14">
                  <c:v>10.85</c:v>
                </c:pt>
                <c:pt idx="15">
                  <c:v>12.3</c:v>
                </c:pt>
                <c:pt idx="16">
                  <c:v>12.72</c:v>
                </c:pt>
                <c:pt idx="17">
                  <c:v>13.0</c:v>
                </c:pt>
                <c:pt idx="18">
                  <c:v>13.03</c:v>
                </c:pt>
                <c:pt idx="19">
                  <c:v>13.4</c:v>
                </c:pt>
                <c:pt idx="20">
                  <c:v>13.95</c:v>
                </c:pt>
                <c:pt idx="21">
                  <c:v>15.22</c:v>
                </c:pt>
                <c:pt idx="22">
                  <c:v>16.0</c:v>
                </c:pt>
                <c:pt idx="23">
                  <c:v>17.37</c:v>
                </c:pt>
                <c:pt idx="24">
                  <c:v>18.47</c:v>
                </c:pt>
                <c:pt idx="25">
                  <c:v>19.3</c:v>
                </c:pt>
                <c:pt idx="26">
                  <c:v>20.0</c:v>
                </c:pt>
                <c:pt idx="27">
                  <c:v>21.0</c:v>
                </c:pt>
                <c:pt idx="28">
                  <c:v>21.17</c:v>
                </c:pt>
                <c:pt idx="29">
                  <c:v>21.57</c:v>
                </c:pt>
                <c:pt idx="30">
                  <c:v>22.13</c:v>
                </c:pt>
                <c:pt idx="31">
                  <c:v>22.3</c:v>
                </c:pt>
                <c:pt idx="32">
                  <c:v>22.98</c:v>
                </c:pt>
                <c:pt idx="33">
                  <c:v>23.18</c:v>
                </c:pt>
                <c:pt idx="34">
                  <c:v>23.45</c:v>
                </c:pt>
                <c:pt idx="35">
                  <c:v>23.98</c:v>
                </c:pt>
                <c:pt idx="36">
                  <c:v>24.0</c:v>
                </c:pt>
                <c:pt idx="37">
                  <c:v>25.08</c:v>
                </c:pt>
                <c:pt idx="38">
                  <c:v>25.55</c:v>
                </c:pt>
                <c:pt idx="39">
                  <c:v>26.15</c:v>
                </c:pt>
                <c:pt idx="40">
                  <c:v>26.95</c:v>
                </c:pt>
                <c:pt idx="41">
                  <c:v>27.4</c:v>
                </c:pt>
                <c:pt idx="42">
                  <c:v>28.58</c:v>
                </c:pt>
                <c:pt idx="43">
                  <c:v>29.0</c:v>
                </c:pt>
              </c:numCache>
            </c:numRef>
          </c:xVal>
          <c:yVal>
            <c:numRef>
              <c:f>[1]UX比較!$H$4:$H$47</c:f>
              <c:numCache>
                <c:formatCode>General</c:formatCode>
                <c:ptCount val="44"/>
                <c:pt idx="0">
                  <c:v>-30.0</c:v>
                </c:pt>
                <c:pt idx="1">
                  <c:v>-31.9510566796875</c:v>
                </c:pt>
                <c:pt idx="2">
                  <c:v>-37.8125</c:v>
                </c:pt>
                <c:pt idx="3">
                  <c:v>-42.61316792968751</c:v>
                </c:pt>
                <c:pt idx="4">
                  <c:v>-44.7663665625</c:v>
                </c:pt>
                <c:pt idx="5">
                  <c:v>-50.0</c:v>
                </c:pt>
                <c:pt idx="6">
                  <c:v>-50.31962927083332</c:v>
                </c:pt>
                <c:pt idx="7">
                  <c:v>-70.8218359375</c:v>
                </c:pt>
                <c:pt idx="8">
                  <c:v>-95.80282552083334</c:v>
                </c:pt>
                <c:pt idx="9">
                  <c:v>-99.88640485677082</c:v>
                </c:pt>
                <c:pt idx="10">
                  <c:v>-100.0</c:v>
                </c:pt>
                <c:pt idx="11">
                  <c:v>-52.39466666666668</c:v>
                </c:pt>
                <c:pt idx="12">
                  <c:v>-40.0</c:v>
                </c:pt>
                <c:pt idx="13">
                  <c:v>-28.14487349999998</c:v>
                </c:pt>
                <c:pt idx="14">
                  <c:v>-24.22186188271606</c:v>
                </c:pt>
                <c:pt idx="15">
                  <c:v>-0.520783950617272</c:v>
                </c:pt>
                <c:pt idx="16">
                  <c:v>5.837869827160503</c:v>
                </c:pt>
                <c:pt idx="17">
                  <c:v>10.0</c:v>
                </c:pt>
                <c:pt idx="18">
                  <c:v>10.471412</c:v>
                </c:pt>
                <c:pt idx="19">
                  <c:v>16.23338271604939</c:v>
                </c:pt>
                <c:pt idx="20">
                  <c:v>24.53722839506172</c:v>
                </c:pt>
                <c:pt idx="21">
                  <c:v>41.64328800000001</c:v>
                </c:pt>
                <c:pt idx="22">
                  <c:v>5</c:v>
                </c:pt>
                <c:pt idx="23">
                  <c:v>32.53354919166664</c:v>
                </c:pt>
                <c:pt idx="24">
                  <c:v>15.06423560833336</c:v>
                </c:pt>
                <c:pt idx="25">
                  <c:v>0.629891666666655</c:v>
                </c:pt>
                <c:pt idx="26">
                  <c:v>-11.96666666666667</c:v>
                </c:pt>
                <c:pt idx="27">
                  <c:v>-30.0</c:v>
                </c:pt>
                <c:pt idx="28">
                  <c:v>-32.0922301388889</c:v>
                </c:pt>
                <c:pt idx="29">
                  <c:v>-36.90619125000001</c:v>
                </c:pt>
                <c:pt idx="30">
                  <c:v>-43.30451013888887</c:v>
                </c:pt>
                <c:pt idx="31">
                  <c:v>-45.14861111111112</c:v>
                </c:pt>
                <c:pt idx="32">
                  <c:v>-51.95424000000001</c:v>
                </c:pt>
                <c:pt idx="33">
                  <c:v>-53.75642888888888</c:v>
                </c:pt>
                <c:pt idx="34">
                  <c:v>-56.02529513888887</c:v>
                </c:pt>
                <c:pt idx="35">
                  <c:v>-59.87185111111111</c:v>
                </c:pt>
                <c:pt idx="36">
                  <c:v>-60.0</c:v>
                </c:pt>
                <c:pt idx="37">
                  <c:v>-46.64315587605637</c:v>
                </c:pt>
                <c:pt idx="38">
                  <c:v>-39.8667029304114</c:v>
                </c:pt>
                <c:pt idx="39">
                  <c:v>-30.52512953345073</c:v>
                </c:pt>
                <c:pt idx="40">
                  <c:v>-17.10515091966273</c:v>
                </c:pt>
                <c:pt idx="41">
                  <c:v>-9.191508969607143</c:v>
                </c:pt>
                <c:pt idx="42">
                  <c:v>12.27073907946624</c:v>
                </c:pt>
                <c:pt idx="43">
                  <c:v>20.0</c:v>
                </c:pt>
              </c:numCache>
            </c:numRef>
          </c:yVal>
          <c:smooth val="0"/>
        </c:ser>
        <c:dLbls>
          <c:showLegendKey val="0"/>
          <c:showVal val="0"/>
          <c:showCatName val="0"/>
          <c:showSerName val="0"/>
          <c:showPercent val="0"/>
          <c:showBubbleSize val="0"/>
        </c:dLbls>
        <c:axId val="2119637448"/>
        <c:axId val="-2127181896"/>
      </c:scatterChart>
      <c:valAx>
        <c:axId val="2119637448"/>
        <c:scaling>
          <c:orientation val="minMax"/>
        </c:scaling>
        <c:delete val="0"/>
        <c:axPos val="b"/>
        <c:title>
          <c:tx>
            <c:rich>
              <a:bodyPr/>
              <a:lstStyle/>
              <a:p>
                <a:pPr>
                  <a:defRPr/>
                </a:pPr>
                <a:r>
                  <a:rPr lang="en-US" altLang="en-US"/>
                  <a:t>TIME [min]</a:t>
                </a:r>
                <a:endParaRPr lang="ja-JP" altLang="en-US"/>
              </a:p>
            </c:rich>
          </c:tx>
          <c:overlay val="0"/>
        </c:title>
        <c:numFmt formatCode="General" sourceLinked="1"/>
        <c:majorTickMark val="out"/>
        <c:minorTickMark val="none"/>
        <c:tickLblPos val="nextTo"/>
        <c:crossAx val="-2127181896"/>
        <c:crosses val="autoZero"/>
        <c:crossBetween val="midCat"/>
      </c:valAx>
      <c:valAx>
        <c:axId val="-2127181896"/>
        <c:scaling>
          <c:orientation val="minMax"/>
          <c:min val="-100.0"/>
        </c:scaling>
        <c:delete val="0"/>
        <c:axPos val="l"/>
        <c:title>
          <c:tx>
            <c:rich>
              <a:bodyPr rot="-5400000" vert="horz"/>
              <a:lstStyle/>
              <a:p>
                <a:pPr>
                  <a:defRPr/>
                </a:pPr>
                <a:r>
                  <a:rPr lang="en-US" altLang="en-US"/>
                  <a:t>Value of UX [%]</a:t>
                </a:r>
                <a:endParaRPr lang="ja-JP" altLang="en-US"/>
              </a:p>
            </c:rich>
          </c:tx>
          <c:overlay val="0"/>
        </c:title>
        <c:numFmt formatCode="General" sourceLinked="1"/>
        <c:majorTickMark val="out"/>
        <c:minorTickMark val="none"/>
        <c:tickLblPos val="nextTo"/>
        <c:crossAx val="211963744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[3]UX比較!$G$2</c:f>
              <c:strCache>
                <c:ptCount val="1"/>
                <c:pt idx="0">
                  <c:v>UXPLOT</c:v>
                </c:pt>
              </c:strCache>
            </c:strRef>
          </c:tx>
          <c:spPr>
            <a:ln w="25400"/>
          </c:spPr>
          <c:marker>
            <c:symbol val="x"/>
            <c:size val="5"/>
          </c:marker>
          <c:xVal>
            <c:numRef>
              <c:f>[3]UX比較!$F$3:$F$24</c:f>
              <c:numCache>
                <c:formatCode>General</c:formatCode>
                <c:ptCount val="22"/>
                <c:pt idx="0">
                  <c:v>0.0</c:v>
                </c:pt>
                <c:pt idx="1">
                  <c:v>2.0</c:v>
                </c:pt>
                <c:pt idx="2">
                  <c:v>3.0</c:v>
                </c:pt>
                <c:pt idx="3">
                  <c:v>3.15</c:v>
                </c:pt>
                <c:pt idx="4">
                  <c:v>5.0</c:v>
                </c:pt>
                <c:pt idx="5">
                  <c:v>5.03</c:v>
                </c:pt>
                <c:pt idx="6">
                  <c:v>6.0</c:v>
                </c:pt>
                <c:pt idx="7">
                  <c:v>6.22</c:v>
                </c:pt>
                <c:pt idx="8">
                  <c:v>6.8</c:v>
                </c:pt>
                <c:pt idx="9">
                  <c:v>8.0</c:v>
                </c:pt>
                <c:pt idx="10">
                  <c:v>9.0</c:v>
                </c:pt>
                <c:pt idx="11">
                  <c:v>9.220000000000001</c:v>
                </c:pt>
                <c:pt idx="12">
                  <c:v>11.0</c:v>
                </c:pt>
                <c:pt idx="13">
                  <c:v>11.27</c:v>
                </c:pt>
                <c:pt idx="14">
                  <c:v>11.4</c:v>
                </c:pt>
                <c:pt idx="15">
                  <c:v>13.0</c:v>
                </c:pt>
                <c:pt idx="16">
                  <c:v>14.2</c:v>
                </c:pt>
                <c:pt idx="17">
                  <c:v>15.0</c:v>
                </c:pt>
                <c:pt idx="18">
                  <c:v>16.27</c:v>
                </c:pt>
                <c:pt idx="19">
                  <c:v>16.48</c:v>
                </c:pt>
                <c:pt idx="20">
                  <c:v>18.0</c:v>
                </c:pt>
                <c:pt idx="21">
                  <c:v>20.15</c:v>
                </c:pt>
              </c:numCache>
            </c:numRef>
          </c:xVal>
          <c:yVal>
            <c:numRef>
              <c:f>[3]UX比較!$G$3:$G$24</c:f>
              <c:numCache>
                <c:formatCode>General</c:formatCode>
                <c:ptCount val="22"/>
                <c:pt idx="0">
                  <c:v>1.77635683940025E-15</c:v>
                </c:pt>
                <c:pt idx="1">
                  <c:v>38.06636582437697</c:v>
                </c:pt>
                <c:pt idx="2">
                  <c:v>50.90852696378923</c:v>
                </c:pt>
                <c:pt idx="3">
                  <c:v>51.97</c:v>
                </c:pt>
                <c:pt idx="4">
                  <c:v>-34.13007505549707</c:v>
                </c:pt>
                <c:pt idx="5">
                  <c:v>-34.86</c:v>
                </c:pt>
                <c:pt idx="6">
                  <c:v>47.51875567288178</c:v>
                </c:pt>
                <c:pt idx="7">
                  <c:v>64.01</c:v>
                </c:pt>
                <c:pt idx="8">
                  <c:v>55.56</c:v>
                </c:pt>
                <c:pt idx="9">
                  <c:v>63.24408468706095</c:v>
                </c:pt>
                <c:pt idx="10">
                  <c:v>67.82008120947339</c:v>
                </c:pt>
                <c:pt idx="11">
                  <c:v>67.82000000000001</c:v>
                </c:pt>
                <c:pt idx="12">
                  <c:v>-47.33832065941655</c:v>
                </c:pt>
                <c:pt idx="13">
                  <c:v>-22.39</c:v>
                </c:pt>
                <c:pt idx="14">
                  <c:v>43.51999999999995</c:v>
                </c:pt>
                <c:pt idx="15">
                  <c:v>82.4483839190273</c:v>
                </c:pt>
                <c:pt idx="16">
                  <c:v>-24.72</c:v>
                </c:pt>
                <c:pt idx="17">
                  <c:v>20.76495407878944</c:v>
                </c:pt>
                <c:pt idx="18">
                  <c:v>24.72</c:v>
                </c:pt>
                <c:pt idx="19">
                  <c:v>-29.57999999999998</c:v>
                </c:pt>
                <c:pt idx="20">
                  <c:v>-48.33077009109541</c:v>
                </c:pt>
                <c:pt idx="21">
                  <c:v>79.44000000000005</c:v>
                </c:pt>
              </c:numCache>
            </c:numRef>
          </c:yVal>
          <c:smooth val="0"/>
        </c:ser>
        <c:ser>
          <c:idx val="1"/>
          <c:order val="1"/>
          <c:tx>
            <c:strRef>
              <c:f>[3]UX比較!$H$2</c:f>
              <c:strCache>
                <c:ptCount val="1"/>
                <c:pt idx="0">
                  <c:v>UXCURVE</c:v>
                </c:pt>
              </c:strCache>
            </c:strRef>
          </c:tx>
          <c:spPr>
            <a:ln w="25400"/>
          </c:spPr>
          <c:marker>
            <c:symbol val="circle"/>
            <c:size val="5"/>
          </c:marker>
          <c:xVal>
            <c:numRef>
              <c:f>[3]UX比較!$F$3:$F$24</c:f>
              <c:numCache>
                <c:formatCode>General</c:formatCode>
                <c:ptCount val="22"/>
                <c:pt idx="0">
                  <c:v>0.0</c:v>
                </c:pt>
                <c:pt idx="1">
                  <c:v>2.0</c:v>
                </c:pt>
                <c:pt idx="2">
                  <c:v>3.0</c:v>
                </c:pt>
                <c:pt idx="3">
                  <c:v>3.15</c:v>
                </c:pt>
                <c:pt idx="4">
                  <c:v>5.0</c:v>
                </c:pt>
                <c:pt idx="5">
                  <c:v>5.03</c:v>
                </c:pt>
                <c:pt idx="6">
                  <c:v>6.0</c:v>
                </c:pt>
                <c:pt idx="7">
                  <c:v>6.22</c:v>
                </c:pt>
                <c:pt idx="8">
                  <c:v>6.8</c:v>
                </c:pt>
                <c:pt idx="9">
                  <c:v>8.0</c:v>
                </c:pt>
                <c:pt idx="10">
                  <c:v>9.0</c:v>
                </c:pt>
                <c:pt idx="11">
                  <c:v>9.220000000000001</c:v>
                </c:pt>
                <c:pt idx="12">
                  <c:v>11.0</c:v>
                </c:pt>
                <c:pt idx="13">
                  <c:v>11.27</c:v>
                </c:pt>
                <c:pt idx="14">
                  <c:v>11.4</c:v>
                </c:pt>
                <c:pt idx="15">
                  <c:v>13.0</c:v>
                </c:pt>
                <c:pt idx="16">
                  <c:v>14.2</c:v>
                </c:pt>
                <c:pt idx="17">
                  <c:v>15.0</c:v>
                </c:pt>
                <c:pt idx="18">
                  <c:v>16.27</c:v>
                </c:pt>
                <c:pt idx="19">
                  <c:v>16.48</c:v>
                </c:pt>
                <c:pt idx="20">
                  <c:v>18.0</c:v>
                </c:pt>
                <c:pt idx="21">
                  <c:v>20.15</c:v>
                </c:pt>
              </c:numCache>
            </c:numRef>
          </c:xVal>
          <c:yVal>
            <c:numRef>
              <c:f>[3]UX比較!$H$3:$H$24</c:f>
              <c:numCache>
                <c:formatCode>General</c:formatCode>
                <c:ptCount val="22"/>
                <c:pt idx="0">
                  <c:v>0.0</c:v>
                </c:pt>
                <c:pt idx="1">
                  <c:v>50.0</c:v>
                </c:pt>
                <c:pt idx="2">
                  <c:v>-40.0</c:v>
                </c:pt>
                <c:pt idx="3">
                  <c:v>-35.4946875</c:v>
                </c:pt>
                <c:pt idx="4">
                  <c:v>60.0</c:v>
                </c:pt>
                <c:pt idx="5">
                  <c:v>59.57298333333333</c:v>
                </c:pt>
                <c:pt idx="6">
                  <c:v>40.0</c:v>
                </c:pt>
                <c:pt idx="7">
                  <c:v>43.62281333333332</c:v>
                </c:pt>
                <c:pt idx="8">
                  <c:v>53.65333333333334</c:v>
                </c:pt>
                <c:pt idx="9">
                  <c:v>60.0</c:v>
                </c:pt>
                <c:pt idx="10">
                  <c:v>-40.00000000000001</c:v>
                </c:pt>
                <c:pt idx="11">
                  <c:v>-33.35654999999998</c:v>
                </c:pt>
                <c:pt idx="12">
                  <c:v>60.0</c:v>
                </c:pt>
                <c:pt idx="13">
                  <c:v>47.97598734375003</c:v>
                </c:pt>
                <c:pt idx="14">
                  <c:v>41.67999999999997</c:v>
                </c:pt>
                <c:pt idx="15">
                  <c:v>-40.0</c:v>
                </c:pt>
                <c:pt idx="16">
                  <c:v>15.42266666666663</c:v>
                </c:pt>
                <c:pt idx="17">
                  <c:v>55.0</c:v>
                </c:pt>
                <c:pt idx="18">
                  <c:v>27.5896725864419</c:v>
                </c:pt>
                <c:pt idx="19">
                  <c:v>21.43723353802007</c:v>
                </c:pt>
                <c:pt idx="20">
                  <c:v>-30.00000000000006</c:v>
                </c:pt>
                <c:pt idx="21">
                  <c:v>-46.47001617851192</c:v>
                </c:pt>
              </c:numCache>
            </c:numRef>
          </c:yVal>
          <c:smooth val="0"/>
        </c:ser>
        <c:dLbls>
          <c:showLegendKey val="0"/>
          <c:showVal val="0"/>
          <c:showCatName val="0"/>
          <c:showSerName val="0"/>
          <c:showPercent val="0"/>
          <c:showBubbleSize val="0"/>
        </c:dLbls>
        <c:axId val="-2101576280"/>
        <c:axId val="-2146912280"/>
      </c:scatterChart>
      <c:valAx>
        <c:axId val="-210157628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6912280"/>
        <c:crosses val="autoZero"/>
        <c:crossBetween val="midCat"/>
      </c:valAx>
      <c:valAx>
        <c:axId val="-214691228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157628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[4]UX比較!$G$3</c:f>
              <c:strCache>
                <c:ptCount val="1"/>
                <c:pt idx="0">
                  <c:v>UXPLOT</c:v>
                </c:pt>
              </c:strCache>
            </c:strRef>
          </c:tx>
          <c:spPr>
            <a:ln w="25400"/>
          </c:spPr>
          <c:marker>
            <c:symbol val="x"/>
            <c:size val="5"/>
          </c:marker>
          <c:xVal>
            <c:numRef>
              <c:f>[4]UX比較!$F$4:$F$19</c:f>
              <c:numCache>
                <c:formatCode>General</c:formatCode>
                <c:ptCount val="16"/>
                <c:pt idx="0">
                  <c:v>0.0</c:v>
                </c:pt>
                <c:pt idx="1">
                  <c:v>3.0</c:v>
                </c:pt>
                <c:pt idx="2">
                  <c:v>3.32</c:v>
                </c:pt>
                <c:pt idx="3">
                  <c:v>5.0</c:v>
                </c:pt>
                <c:pt idx="4">
                  <c:v>11.0</c:v>
                </c:pt>
                <c:pt idx="5">
                  <c:v>11.47</c:v>
                </c:pt>
                <c:pt idx="6">
                  <c:v>12.95</c:v>
                </c:pt>
                <c:pt idx="7">
                  <c:v>15.0</c:v>
                </c:pt>
                <c:pt idx="8">
                  <c:v>15.7</c:v>
                </c:pt>
                <c:pt idx="9">
                  <c:v>18.0</c:v>
                </c:pt>
                <c:pt idx="10">
                  <c:v>21.0</c:v>
                </c:pt>
                <c:pt idx="11">
                  <c:v>24.5</c:v>
                </c:pt>
                <c:pt idx="12">
                  <c:v>25.0</c:v>
                </c:pt>
                <c:pt idx="13">
                  <c:v>28.62</c:v>
                </c:pt>
                <c:pt idx="14">
                  <c:v>30.05</c:v>
                </c:pt>
                <c:pt idx="15">
                  <c:v>32.65</c:v>
                </c:pt>
              </c:numCache>
            </c:numRef>
          </c:xVal>
          <c:yVal>
            <c:numRef>
              <c:f>[4]UX比較!$G$4:$G$19</c:f>
              <c:numCache>
                <c:formatCode>General</c:formatCode>
                <c:ptCount val="16"/>
                <c:pt idx="0">
                  <c:v>22.55</c:v>
                </c:pt>
                <c:pt idx="1">
                  <c:v>-27.552238075681</c:v>
                </c:pt>
                <c:pt idx="2">
                  <c:v>-32.96000000000001</c:v>
                </c:pt>
                <c:pt idx="3">
                  <c:v>8.88568802160111</c:v>
                </c:pt>
                <c:pt idx="4">
                  <c:v>89.97723317787883</c:v>
                </c:pt>
                <c:pt idx="5">
                  <c:v>84.3</c:v>
                </c:pt>
                <c:pt idx="6">
                  <c:v>-67.18000000000001</c:v>
                </c:pt>
                <c:pt idx="7">
                  <c:v>40.30727997198092</c:v>
                </c:pt>
                <c:pt idx="8">
                  <c:v>89.37000000000002</c:v>
                </c:pt>
                <c:pt idx="9">
                  <c:v>108.148064917506</c:v>
                </c:pt>
                <c:pt idx="10">
                  <c:v>105.2037530704707</c:v>
                </c:pt>
                <c:pt idx="11">
                  <c:v>82.82</c:v>
                </c:pt>
                <c:pt idx="12">
                  <c:v>84.84598829282105</c:v>
                </c:pt>
                <c:pt idx="13">
                  <c:v>99.08</c:v>
                </c:pt>
                <c:pt idx="14">
                  <c:v>98.66000000000001</c:v>
                </c:pt>
                <c:pt idx="15">
                  <c:v>100.0</c:v>
                </c:pt>
              </c:numCache>
            </c:numRef>
          </c:yVal>
          <c:smooth val="0"/>
        </c:ser>
        <c:ser>
          <c:idx val="1"/>
          <c:order val="1"/>
          <c:tx>
            <c:strRef>
              <c:f>[4]UX比較!$H$3</c:f>
              <c:strCache>
                <c:ptCount val="1"/>
                <c:pt idx="0">
                  <c:v>UXCURVE</c:v>
                </c:pt>
              </c:strCache>
            </c:strRef>
          </c:tx>
          <c:spPr>
            <a:ln w="25400"/>
          </c:spPr>
          <c:marker>
            <c:symbol val="circle"/>
            <c:size val="5"/>
          </c:marker>
          <c:xVal>
            <c:numRef>
              <c:f>[4]UX比較!$F$4:$F$19</c:f>
              <c:numCache>
                <c:formatCode>General</c:formatCode>
                <c:ptCount val="16"/>
                <c:pt idx="0">
                  <c:v>0.0</c:v>
                </c:pt>
                <c:pt idx="1">
                  <c:v>3.0</c:v>
                </c:pt>
                <c:pt idx="2">
                  <c:v>3.32</c:v>
                </c:pt>
                <c:pt idx="3">
                  <c:v>5.0</c:v>
                </c:pt>
                <c:pt idx="4">
                  <c:v>11.0</c:v>
                </c:pt>
                <c:pt idx="5">
                  <c:v>11.47</c:v>
                </c:pt>
                <c:pt idx="6">
                  <c:v>12.95</c:v>
                </c:pt>
                <c:pt idx="7">
                  <c:v>15.0</c:v>
                </c:pt>
                <c:pt idx="8">
                  <c:v>15.7</c:v>
                </c:pt>
                <c:pt idx="9">
                  <c:v>18.0</c:v>
                </c:pt>
                <c:pt idx="10">
                  <c:v>21.0</c:v>
                </c:pt>
                <c:pt idx="11">
                  <c:v>24.5</c:v>
                </c:pt>
                <c:pt idx="12">
                  <c:v>25.0</c:v>
                </c:pt>
                <c:pt idx="13">
                  <c:v>28.62</c:v>
                </c:pt>
                <c:pt idx="14">
                  <c:v>30.05</c:v>
                </c:pt>
                <c:pt idx="15">
                  <c:v>32.65</c:v>
                </c:pt>
              </c:numCache>
            </c:numRef>
          </c:xVal>
          <c:yVal>
            <c:numRef>
              <c:f>[4]UX比較!$H$4:$H$19</c:f>
              <c:numCache>
                <c:formatCode>General</c:formatCode>
                <c:ptCount val="16"/>
                <c:pt idx="0">
                  <c:v>33.0</c:v>
                </c:pt>
                <c:pt idx="1">
                  <c:v>-22.0</c:v>
                </c:pt>
                <c:pt idx="2">
                  <c:v>-30.434112</c:v>
                </c:pt>
                <c:pt idx="3">
                  <c:v>-72.0</c:v>
                </c:pt>
                <c:pt idx="4">
                  <c:v>80.0</c:v>
                </c:pt>
                <c:pt idx="5">
                  <c:v>82.21345800595238</c:v>
                </c:pt>
                <c:pt idx="6">
                  <c:v>86.440078125</c:v>
                </c:pt>
                <c:pt idx="7">
                  <c:v>87.99999999999998</c:v>
                </c:pt>
                <c:pt idx="8">
                  <c:v>88.61212037037036</c:v>
                </c:pt>
                <c:pt idx="9">
                  <c:v>90.0</c:v>
                </c:pt>
                <c:pt idx="10">
                  <c:v>89.0</c:v>
                </c:pt>
                <c:pt idx="11">
                  <c:v>94.17398470464136</c:v>
                </c:pt>
                <c:pt idx="12">
                  <c:v>95.0</c:v>
                </c:pt>
                <c:pt idx="13">
                  <c:v>96.76634951795967</c:v>
                </c:pt>
                <c:pt idx="14">
                  <c:v>97.4011192502344</c:v>
                </c:pt>
                <c:pt idx="15">
                  <c:v>98.46708700316455</c:v>
                </c:pt>
              </c:numCache>
            </c:numRef>
          </c:yVal>
          <c:smooth val="0"/>
        </c:ser>
        <c:dLbls>
          <c:showLegendKey val="0"/>
          <c:showVal val="0"/>
          <c:showCatName val="0"/>
          <c:showSerName val="0"/>
          <c:showPercent val="0"/>
          <c:showBubbleSize val="0"/>
        </c:dLbls>
        <c:axId val="2110685528"/>
        <c:axId val="2114363432"/>
      </c:scatterChart>
      <c:valAx>
        <c:axId val="2110685528"/>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14363432"/>
        <c:crosses val="autoZero"/>
        <c:crossBetween val="midCat"/>
      </c:valAx>
      <c:valAx>
        <c:axId val="211436343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106855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[5]UX比較!$G$2</c:f>
              <c:strCache>
                <c:ptCount val="1"/>
                <c:pt idx="0">
                  <c:v>UXPLOT</c:v>
                </c:pt>
              </c:strCache>
            </c:strRef>
          </c:tx>
          <c:spPr>
            <a:ln w="25400"/>
          </c:spPr>
          <c:marker>
            <c:symbol val="x"/>
            <c:size val="5"/>
          </c:marker>
          <c:xVal>
            <c:numRef>
              <c:f>[5]UX比較!$F$3:$F$43</c:f>
              <c:numCache>
                <c:formatCode>General</c:formatCode>
                <c:ptCount val="41"/>
                <c:pt idx="0">
                  <c:v>0.0</c:v>
                </c:pt>
                <c:pt idx="1">
                  <c:v>0.85</c:v>
                </c:pt>
                <c:pt idx="2">
                  <c:v>1.0</c:v>
                </c:pt>
                <c:pt idx="3">
                  <c:v>2.0</c:v>
                </c:pt>
                <c:pt idx="4">
                  <c:v>3.62</c:v>
                </c:pt>
                <c:pt idx="5">
                  <c:v>5.0</c:v>
                </c:pt>
                <c:pt idx="6">
                  <c:v>5.53</c:v>
                </c:pt>
                <c:pt idx="7">
                  <c:v>6.0</c:v>
                </c:pt>
                <c:pt idx="8">
                  <c:v>6.42</c:v>
                </c:pt>
                <c:pt idx="9">
                  <c:v>7.57</c:v>
                </c:pt>
                <c:pt idx="10">
                  <c:v>8.0</c:v>
                </c:pt>
                <c:pt idx="11">
                  <c:v>8.35</c:v>
                </c:pt>
                <c:pt idx="12">
                  <c:v>8.55</c:v>
                </c:pt>
                <c:pt idx="13">
                  <c:v>9.33</c:v>
                </c:pt>
                <c:pt idx="14">
                  <c:v>10.0</c:v>
                </c:pt>
                <c:pt idx="15">
                  <c:v>10.32</c:v>
                </c:pt>
                <c:pt idx="16">
                  <c:v>10.92</c:v>
                </c:pt>
                <c:pt idx="17">
                  <c:v>11.0</c:v>
                </c:pt>
                <c:pt idx="18">
                  <c:v>12.02</c:v>
                </c:pt>
                <c:pt idx="19">
                  <c:v>12.82</c:v>
                </c:pt>
                <c:pt idx="20">
                  <c:v>13.0</c:v>
                </c:pt>
                <c:pt idx="21">
                  <c:v>14.0</c:v>
                </c:pt>
                <c:pt idx="22">
                  <c:v>14.22</c:v>
                </c:pt>
                <c:pt idx="23">
                  <c:v>14.62</c:v>
                </c:pt>
                <c:pt idx="24">
                  <c:v>15.2</c:v>
                </c:pt>
                <c:pt idx="25">
                  <c:v>15.97</c:v>
                </c:pt>
                <c:pt idx="26">
                  <c:v>16.78</c:v>
                </c:pt>
                <c:pt idx="27">
                  <c:v>18.0</c:v>
                </c:pt>
                <c:pt idx="28">
                  <c:v>19.75</c:v>
                </c:pt>
                <c:pt idx="29">
                  <c:v>21.0</c:v>
                </c:pt>
                <c:pt idx="30">
                  <c:v>23.0</c:v>
                </c:pt>
                <c:pt idx="31">
                  <c:v>23.82</c:v>
                </c:pt>
                <c:pt idx="32">
                  <c:v>24.15</c:v>
                </c:pt>
                <c:pt idx="33">
                  <c:v>24.45</c:v>
                </c:pt>
                <c:pt idx="34">
                  <c:v>25.0</c:v>
                </c:pt>
                <c:pt idx="35">
                  <c:v>26.0</c:v>
                </c:pt>
                <c:pt idx="36">
                  <c:v>26.08</c:v>
                </c:pt>
                <c:pt idx="37">
                  <c:v>27.0</c:v>
                </c:pt>
                <c:pt idx="38">
                  <c:v>28.0</c:v>
                </c:pt>
                <c:pt idx="39">
                  <c:v>29.0</c:v>
                </c:pt>
                <c:pt idx="40">
                  <c:v>30.02</c:v>
                </c:pt>
              </c:numCache>
            </c:numRef>
          </c:xVal>
          <c:yVal>
            <c:numRef>
              <c:f>[5]UX比較!$G$3:$G$43</c:f>
              <c:numCache>
                <c:formatCode>General</c:formatCode>
                <c:ptCount val="41"/>
                <c:pt idx="0">
                  <c:v>24.02</c:v>
                </c:pt>
                <c:pt idx="1">
                  <c:v>-33.38000000000001</c:v>
                </c:pt>
                <c:pt idx="2">
                  <c:v>-37.43128274852566</c:v>
                </c:pt>
                <c:pt idx="3">
                  <c:v>-56.60633604984592</c:v>
                </c:pt>
                <c:pt idx="4">
                  <c:v>-66.55</c:v>
                </c:pt>
                <c:pt idx="5">
                  <c:v>-61.18510084577054</c:v>
                </c:pt>
                <c:pt idx="6">
                  <c:v>-50.7</c:v>
                </c:pt>
                <c:pt idx="7">
                  <c:v>-11.30558479319775</c:v>
                </c:pt>
                <c:pt idx="8">
                  <c:v>20.92000000000001</c:v>
                </c:pt>
                <c:pt idx="9">
                  <c:v>-18.17000000000001</c:v>
                </c:pt>
                <c:pt idx="10">
                  <c:v>-51.2848691410568</c:v>
                </c:pt>
                <c:pt idx="11">
                  <c:v>-51.13</c:v>
                </c:pt>
                <c:pt idx="12">
                  <c:v>16.48</c:v>
                </c:pt>
                <c:pt idx="13">
                  <c:v>37.82</c:v>
                </c:pt>
                <c:pt idx="14">
                  <c:v>27.72823608044882</c:v>
                </c:pt>
                <c:pt idx="15">
                  <c:v>21.97</c:v>
                </c:pt>
                <c:pt idx="16">
                  <c:v>20.7</c:v>
                </c:pt>
                <c:pt idx="17">
                  <c:v>14.75352620559663</c:v>
                </c:pt>
                <c:pt idx="18">
                  <c:v>-57.04</c:v>
                </c:pt>
                <c:pt idx="19">
                  <c:v>27.04</c:v>
                </c:pt>
                <c:pt idx="20">
                  <c:v>25.98671570964751</c:v>
                </c:pt>
                <c:pt idx="21">
                  <c:v>-10.81755168367342</c:v>
                </c:pt>
                <c:pt idx="22">
                  <c:v>-24.3</c:v>
                </c:pt>
                <c:pt idx="23">
                  <c:v>-58.73</c:v>
                </c:pt>
                <c:pt idx="24">
                  <c:v>44.79000000000001</c:v>
                </c:pt>
                <c:pt idx="25">
                  <c:v>-44.37</c:v>
                </c:pt>
                <c:pt idx="26">
                  <c:v>-81.13</c:v>
                </c:pt>
                <c:pt idx="27">
                  <c:v>-74.55095861772598</c:v>
                </c:pt>
                <c:pt idx="28">
                  <c:v>-45.0</c:v>
                </c:pt>
                <c:pt idx="29">
                  <c:v>-41.55127939416532</c:v>
                </c:pt>
                <c:pt idx="30">
                  <c:v>-19.44</c:v>
                </c:pt>
                <c:pt idx="31">
                  <c:v>26.62</c:v>
                </c:pt>
                <c:pt idx="32">
                  <c:v>29.37</c:v>
                </c:pt>
                <c:pt idx="33">
                  <c:v>54.72</c:v>
                </c:pt>
                <c:pt idx="34">
                  <c:v>33.44789012672666</c:v>
                </c:pt>
                <c:pt idx="35">
                  <c:v>-33.22919037202778</c:v>
                </c:pt>
                <c:pt idx="36">
                  <c:v>-38.87</c:v>
                </c:pt>
                <c:pt idx="37">
                  <c:v>-33.15695760782709</c:v>
                </c:pt>
                <c:pt idx="38">
                  <c:v>-17.10920811059911</c:v>
                </c:pt>
                <c:pt idx="39">
                  <c:v>5.778630821710354</c:v>
                </c:pt>
                <c:pt idx="40">
                  <c:v>32.53999999999996</c:v>
                </c:pt>
              </c:numCache>
            </c:numRef>
          </c:yVal>
          <c:smooth val="0"/>
        </c:ser>
        <c:ser>
          <c:idx val="1"/>
          <c:order val="1"/>
          <c:tx>
            <c:strRef>
              <c:f>[5]UX比較!$H$2</c:f>
              <c:strCache>
                <c:ptCount val="1"/>
                <c:pt idx="0">
                  <c:v>UXCURVE</c:v>
                </c:pt>
              </c:strCache>
            </c:strRef>
          </c:tx>
          <c:spPr>
            <a:ln w="25400"/>
          </c:spPr>
          <c:marker>
            <c:symbol val="circle"/>
            <c:size val="5"/>
          </c:marker>
          <c:xVal>
            <c:numRef>
              <c:f>[5]UX比較!$F$3:$F$43</c:f>
              <c:numCache>
                <c:formatCode>General</c:formatCode>
                <c:ptCount val="41"/>
                <c:pt idx="0">
                  <c:v>0.0</c:v>
                </c:pt>
                <c:pt idx="1">
                  <c:v>0.85</c:v>
                </c:pt>
                <c:pt idx="2">
                  <c:v>1.0</c:v>
                </c:pt>
                <c:pt idx="3">
                  <c:v>2.0</c:v>
                </c:pt>
                <c:pt idx="4">
                  <c:v>3.62</c:v>
                </c:pt>
                <c:pt idx="5">
                  <c:v>5.0</c:v>
                </c:pt>
                <c:pt idx="6">
                  <c:v>5.53</c:v>
                </c:pt>
                <c:pt idx="7">
                  <c:v>6.0</c:v>
                </c:pt>
                <c:pt idx="8">
                  <c:v>6.42</c:v>
                </c:pt>
                <c:pt idx="9">
                  <c:v>7.57</c:v>
                </c:pt>
                <c:pt idx="10">
                  <c:v>8.0</c:v>
                </c:pt>
                <c:pt idx="11">
                  <c:v>8.35</c:v>
                </c:pt>
                <c:pt idx="12">
                  <c:v>8.55</c:v>
                </c:pt>
                <c:pt idx="13">
                  <c:v>9.33</c:v>
                </c:pt>
                <c:pt idx="14">
                  <c:v>10.0</c:v>
                </c:pt>
                <c:pt idx="15">
                  <c:v>10.32</c:v>
                </c:pt>
                <c:pt idx="16">
                  <c:v>10.92</c:v>
                </c:pt>
                <c:pt idx="17">
                  <c:v>11.0</c:v>
                </c:pt>
                <c:pt idx="18">
                  <c:v>12.02</c:v>
                </c:pt>
                <c:pt idx="19">
                  <c:v>12.82</c:v>
                </c:pt>
                <c:pt idx="20">
                  <c:v>13.0</c:v>
                </c:pt>
                <c:pt idx="21">
                  <c:v>14.0</c:v>
                </c:pt>
                <c:pt idx="22">
                  <c:v>14.22</c:v>
                </c:pt>
                <c:pt idx="23">
                  <c:v>14.62</c:v>
                </c:pt>
                <c:pt idx="24">
                  <c:v>15.2</c:v>
                </c:pt>
                <c:pt idx="25">
                  <c:v>15.97</c:v>
                </c:pt>
                <c:pt idx="26">
                  <c:v>16.78</c:v>
                </c:pt>
                <c:pt idx="27">
                  <c:v>18.0</c:v>
                </c:pt>
                <c:pt idx="28">
                  <c:v>19.75</c:v>
                </c:pt>
                <c:pt idx="29">
                  <c:v>21.0</c:v>
                </c:pt>
                <c:pt idx="30">
                  <c:v>23.0</c:v>
                </c:pt>
                <c:pt idx="31">
                  <c:v>23.82</c:v>
                </c:pt>
                <c:pt idx="32">
                  <c:v>24.15</c:v>
                </c:pt>
                <c:pt idx="33">
                  <c:v>24.45</c:v>
                </c:pt>
                <c:pt idx="34">
                  <c:v>25.0</c:v>
                </c:pt>
                <c:pt idx="35">
                  <c:v>26.0</c:v>
                </c:pt>
                <c:pt idx="36">
                  <c:v>26.08</c:v>
                </c:pt>
                <c:pt idx="37">
                  <c:v>27.0</c:v>
                </c:pt>
                <c:pt idx="38">
                  <c:v>28.0</c:v>
                </c:pt>
                <c:pt idx="39">
                  <c:v>29.0</c:v>
                </c:pt>
                <c:pt idx="40">
                  <c:v>30.02</c:v>
                </c:pt>
              </c:numCache>
            </c:numRef>
          </c:xVal>
          <c:yVal>
            <c:numRef>
              <c:f>[5]UX比較!$H$3:$H$43</c:f>
              <c:numCache>
                <c:formatCode>General</c:formatCode>
                <c:ptCount val="41"/>
                <c:pt idx="0">
                  <c:v>10.0</c:v>
                </c:pt>
                <c:pt idx="1">
                  <c:v>-14.766875</c:v>
                </c:pt>
                <c:pt idx="2">
                  <c:v>-20.0</c:v>
                </c:pt>
                <c:pt idx="3">
                  <c:v>-50.0</c:v>
                </c:pt>
                <c:pt idx="4">
                  <c:v>-10.36805</c:v>
                </c:pt>
                <c:pt idx="5">
                  <c:v>20.0</c:v>
                </c:pt>
                <c:pt idx="6">
                  <c:v>-1.080639583333342</c:v>
                </c:pt>
                <c:pt idx="7">
                  <c:v>-20.0</c:v>
                </c:pt>
                <c:pt idx="8">
                  <c:v>-23.47606583333333</c:v>
                </c:pt>
                <c:pt idx="9">
                  <c:v>-23.0780340625</c:v>
                </c:pt>
                <c:pt idx="10">
                  <c:v>-20.0</c:v>
                </c:pt>
                <c:pt idx="11">
                  <c:v>-9.520507812500008</c:v>
                </c:pt>
                <c:pt idx="12">
                  <c:v>-3.446289062499977</c:v>
                </c:pt>
                <c:pt idx="13">
                  <c:v>18.1928203125</c:v>
                </c:pt>
                <c:pt idx="14">
                  <c:v>3</c:v>
                </c:pt>
                <c:pt idx="15">
                  <c:v>14.64554666666665</c:v>
                </c:pt>
                <c:pt idx="16">
                  <c:v>-16.10058666666666</c:v>
                </c:pt>
                <c:pt idx="17">
                  <c:v>-20.0</c:v>
                </c:pt>
                <c:pt idx="18">
                  <c:v>-21.54734</c:v>
                </c:pt>
                <c:pt idx="19">
                  <c:v>-12.86014</c:v>
                </c:pt>
                <c:pt idx="20">
                  <c:v>-10.0</c:v>
                </c:pt>
                <c:pt idx="21">
                  <c:v>20.0</c:v>
                </c:pt>
                <c:pt idx="22">
                  <c:v>17.87799</c:v>
                </c:pt>
                <c:pt idx="23">
                  <c:v>12.89139000000001</c:v>
                </c:pt>
                <c:pt idx="24">
                  <c:v>3.440000000000015</c:v>
                </c:pt>
                <c:pt idx="25">
                  <c:v>-12.19447875000001</c:v>
                </c:pt>
                <c:pt idx="26">
                  <c:v>-30.96077571428574</c:v>
                </c:pt>
                <c:pt idx="27">
                  <c:v>-6</c:v>
                </c:pt>
                <c:pt idx="28">
                  <c:v>-67.24826388888888</c:v>
                </c:pt>
                <c:pt idx="29">
                  <c:v>-60.00000000000001</c:v>
                </c:pt>
                <c:pt idx="30">
                  <c:v>40.0</c:v>
                </c:pt>
                <c:pt idx="31">
                  <c:v>32.24570416666666</c:v>
                </c:pt>
                <c:pt idx="32">
                  <c:v>26.95019531250002</c:v>
                </c:pt>
                <c:pt idx="33">
                  <c:v>21.38600260416668</c:v>
                </c:pt>
                <c:pt idx="34">
                  <c:v>10.0</c:v>
                </c:pt>
                <c:pt idx="35">
                  <c:v>-10.0</c:v>
                </c:pt>
                <c:pt idx="36">
                  <c:v>-11.24895999999998</c:v>
                </c:pt>
                <c:pt idx="37">
                  <c:v>-20.0</c:v>
                </c:pt>
                <c:pt idx="38">
                  <c:v>20.0</c:v>
                </c:pt>
                <c:pt idx="39">
                  <c:v>9.999999999999985</c:v>
                </c:pt>
                <c:pt idx="40">
                  <c:v>7.596198576120246</c:v>
                </c:pt>
              </c:numCache>
            </c:numRef>
          </c:yVal>
          <c:smooth val="0"/>
        </c:ser>
        <c:dLbls>
          <c:showLegendKey val="0"/>
          <c:showVal val="0"/>
          <c:showCatName val="0"/>
          <c:showSerName val="0"/>
          <c:showPercent val="0"/>
          <c:showBubbleSize val="0"/>
        </c:dLbls>
        <c:axId val="-2101728232"/>
        <c:axId val="2127462632"/>
      </c:scatterChart>
      <c:valAx>
        <c:axId val="-210172823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7462632"/>
        <c:crosses val="autoZero"/>
        <c:crossBetween val="midCat"/>
      </c:valAx>
      <c:valAx>
        <c:axId val="212746263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172823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[6]UX比較!$H$3</c:f>
              <c:strCache>
                <c:ptCount val="1"/>
                <c:pt idx="0">
                  <c:v>UXPLOT</c:v>
                </c:pt>
              </c:strCache>
            </c:strRef>
          </c:tx>
          <c:spPr>
            <a:ln w="25400"/>
          </c:spPr>
          <c:marker>
            <c:symbol val="x"/>
            <c:size val="5"/>
          </c:marker>
          <c:xVal>
            <c:numRef>
              <c:f>[6]UX比較!$G$4:$G$18</c:f>
              <c:numCache>
                <c:formatCode>General</c:formatCode>
                <c:ptCount val="15"/>
                <c:pt idx="0">
                  <c:v>0.0</c:v>
                </c:pt>
                <c:pt idx="1">
                  <c:v>2.1</c:v>
                </c:pt>
                <c:pt idx="2">
                  <c:v>4.0</c:v>
                </c:pt>
                <c:pt idx="3">
                  <c:v>7.35</c:v>
                </c:pt>
                <c:pt idx="4">
                  <c:v>8.0</c:v>
                </c:pt>
                <c:pt idx="5">
                  <c:v>9.43</c:v>
                </c:pt>
                <c:pt idx="6">
                  <c:v>12.15</c:v>
                </c:pt>
                <c:pt idx="7">
                  <c:v>18.0</c:v>
                </c:pt>
                <c:pt idx="8">
                  <c:v>19.48</c:v>
                </c:pt>
                <c:pt idx="9">
                  <c:v>21.58</c:v>
                </c:pt>
                <c:pt idx="10">
                  <c:v>23.27</c:v>
                </c:pt>
                <c:pt idx="11">
                  <c:v>24.0</c:v>
                </c:pt>
                <c:pt idx="12">
                  <c:v>26.87</c:v>
                </c:pt>
                <c:pt idx="13">
                  <c:v>28.22</c:v>
                </c:pt>
                <c:pt idx="14">
                  <c:v>30.0</c:v>
                </c:pt>
              </c:numCache>
            </c:numRef>
          </c:xVal>
          <c:yVal>
            <c:numRef>
              <c:f>[6]UX比較!$H$4:$H$18</c:f>
              <c:numCache>
                <c:formatCode>General</c:formatCode>
                <c:ptCount val="15"/>
                <c:pt idx="0">
                  <c:v>0.0</c:v>
                </c:pt>
                <c:pt idx="1">
                  <c:v>71.20000000000001</c:v>
                </c:pt>
                <c:pt idx="2">
                  <c:v>29.04781812281742</c:v>
                </c:pt>
                <c:pt idx="3">
                  <c:v>-50.92</c:v>
                </c:pt>
                <c:pt idx="4">
                  <c:v>-29.29666721059912</c:v>
                </c:pt>
                <c:pt idx="5">
                  <c:v>21.76</c:v>
                </c:pt>
                <c:pt idx="6">
                  <c:v>53.45</c:v>
                </c:pt>
                <c:pt idx="7">
                  <c:v>77.67947024553209</c:v>
                </c:pt>
                <c:pt idx="8">
                  <c:v>78.8</c:v>
                </c:pt>
                <c:pt idx="9">
                  <c:v>66.34</c:v>
                </c:pt>
                <c:pt idx="10">
                  <c:v>69.72</c:v>
                </c:pt>
                <c:pt idx="11">
                  <c:v>67.2466550022311</c:v>
                </c:pt>
                <c:pt idx="12">
                  <c:v>50.28</c:v>
                </c:pt>
                <c:pt idx="13">
                  <c:v>33.58999999999997</c:v>
                </c:pt>
                <c:pt idx="14">
                  <c:v>27.78355725257253</c:v>
                </c:pt>
              </c:numCache>
            </c:numRef>
          </c:yVal>
          <c:smooth val="0"/>
        </c:ser>
        <c:ser>
          <c:idx val="1"/>
          <c:order val="1"/>
          <c:tx>
            <c:strRef>
              <c:f>[6]UX比較!$I$3</c:f>
              <c:strCache>
                <c:ptCount val="1"/>
                <c:pt idx="0">
                  <c:v>UXCURVE</c:v>
                </c:pt>
              </c:strCache>
            </c:strRef>
          </c:tx>
          <c:spPr>
            <a:ln w="25400"/>
          </c:spPr>
          <c:marker>
            <c:symbol val="circle"/>
            <c:size val="5"/>
          </c:marker>
          <c:xVal>
            <c:numRef>
              <c:f>[6]UX比較!$G$4:$G$18</c:f>
              <c:numCache>
                <c:formatCode>General</c:formatCode>
                <c:ptCount val="15"/>
                <c:pt idx="0">
                  <c:v>0.0</c:v>
                </c:pt>
                <c:pt idx="1">
                  <c:v>2.1</c:v>
                </c:pt>
                <c:pt idx="2">
                  <c:v>4.0</c:v>
                </c:pt>
                <c:pt idx="3">
                  <c:v>7.35</c:v>
                </c:pt>
                <c:pt idx="4">
                  <c:v>8.0</c:v>
                </c:pt>
                <c:pt idx="5">
                  <c:v>9.43</c:v>
                </c:pt>
                <c:pt idx="6">
                  <c:v>12.15</c:v>
                </c:pt>
                <c:pt idx="7">
                  <c:v>18.0</c:v>
                </c:pt>
                <c:pt idx="8">
                  <c:v>19.48</c:v>
                </c:pt>
                <c:pt idx="9">
                  <c:v>21.58</c:v>
                </c:pt>
                <c:pt idx="10">
                  <c:v>23.27</c:v>
                </c:pt>
                <c:pt idx="11">
                  <c:v>24.0</c:v>
                </c:pt>
                <c:pt idx="12">
                  <c:v>26.87</c:v>
                </c:pt>
                <c:pt idx="13">
                  <c:v>28.22</c:v>
                </c:pt>
                <c:pt idx="14">
                  <c:v>30.0</c:v>
                </c:pt>
              </c:numCache>
            </c:numRef>
          </c:xVal>
          <c:yVal>
            <c:numRef>
              <c:f>[6]UX比較!$I$4:$I$18</c:f>
              <c:numCache>
                <c:formatCode>General</c:formatCode>
                <c:ptCount val="15"/>
                <c:pt idx="0">
                  <c:v>0.0</c:v>
                </c:pt>
                <c:pt idx="1">
                  <c:v>17.713828125</c:v>
                </c:pt>
                <c:pt idx="2">
                  <c:v>30.0</c:v>
                </c:pt>
                <c:pt idx="3">
                  <c:v>-45.57914062499998</c:v>
                </c:pt>
                <c:pt idx="4">
                  <c:v>-60.00000000000001</c:v>
                </c:pt>
                <c:pt idx="5">
                  <c:v>-46.27782533482145</c:v>
                </c:pt>
                <c:pt idx="6">
                  <c:v>-8.964494977678576</c:v>
                </c:pt>
                <c:pt idx="7">
                  <c:v>90.0</c:v>
                </c:pt>
                <c:pt idx="8">
                  <c:v>89.7626838271605</c:v>
                </c:pt>
                <c:pt idx="9">
                  <c:v>86.4642886882716</c:v>
                </c:pt>
                <c:pt idx="10">
                  <c:v>82.13309872492286</c:v>
                </c:pt>
                <c:pt idx="11">
                  <c:v>80.00000000000001</c:v>
                </c:pt>
                <c:pt idx="12">
                  <c:v>70.63603417474822</c:v>
                </c:pt>
                <c:pt idx="13">
                  <c:v>66.04923478330084</c:v>
                </c:pt>
                <c:pt idx="14">
                  <c:v>60.0</c:v>
                </c:pt>
              </c:numCache>
            </c:numRef>
          </c:yVal>
          <c:smooth val="0"/>
        </c:ser>
        <c:dLbls>
          <c:showLegendKey val="0"/>
          <c:showVal val="0"/>
          <c:showCatName val="0"/>
          <c:showSerName val="0"/>
          <c:showPercent val="0"/>
          <c:showBubbleSize val="0"/>
        </c:dLbls>
        <c:axId val="-2068150344"/>
        <c:axId val="-2071606296"/>
      </c:scatterChart>
      <c:valAx>
        <c:axId val="-2068150344"/>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71606296"/>
        <c:crosses val="autoZero"/>
        <c:crossBetween val="midCat"/>
      </c:valAx>
      <c:valAx>
        <c:axId val="-2071606296"/>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06815034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[7]UX比較!$G$2</c:f>
              <c:strCache>
                <c:ptCount val="1"/>
                <c:pt idx="0">
                  <c:v>UXPLOT</c:v>
                </c:pt>
              </c:strCache>
            </c:strRef>
          </c:tx>
          <c:spPr>
            <a:ln w="25400"/>
          </c:spPr>
          <c:marker>
            <c:symbol val="x"/>
            <c:size val="5"/>
          </c:marker>
          <c:xVal>
            <c:numRef>
              <c:f>[7]UX比較!$F$3:$F$19</c:f>
              <c:numCache>
                <c:formatCode>General</c:formatCode>
                <c:ptCount val="17"/>
                <c:pt idx="0">
                  <c:v>0.0</c:v>
                </c:pt>
                <c:pt idx="1">
                  <c:v>2.0</c:v>
                </c:pt>
                <c:pt idx="2">
                  <c:v>3.25</c:v>
                </c:pt>
                <c:pt idx="3">
                  <c:v>8.0</c:v>
                </c:pt>
                <c:pt idx="4">
                  <c:v>11.67</c:v>
                </c:pt>
                <c:pt idx="5">
                  <c:v>12.0</c:v>
                </c:pt>
                <c:pt idx="6">
                  <c:v>16.0</c:v>
                </c:pt>
                <c:pt idx="7">
                  <c:v>18.78</c:v>
                </c:pt>
                <c:pt idx="8">
                  <c:v>24.18</c:v>
                </c:pt>
                <c:pt idx="9">
                  <c:v>26.0</c:v>
                </c:pt>
                <c:pt idx="10">
                  <c:v>34.0</c:v>
                </c:pt>
                <c:pt idx="11">
                  <c:v>34.33</c:v>
                </c:pt>
                <c:pt idx="12">
                  <c:v>39.95</c:v>
                </c:pt>
                <c:pt idx="13">
                  <c:v>43.0</c:v>
                </c:pt>
                <c:pt idx="14">
                  <c:v>44.4</c:v>
                </c:pt>
                <c:pt idx="15">
                  <c:v>49.25</c:v>
                </c:pt>
                <c:pt idx="16">
                  <c:v>50.0</c:v>
                </c:pt>
              </c:numCache>
            </c:numRef>
          </c:xVal>
          <c:yVal>
            <c:numRef>
              <c:f>[7]UX比較!$G$3:$G$19</c:f>
              <c:numCache>
                <c:formatCode>General</c:formatCode>
                <c:ptCount val="17"/>
                <c:pt idx="0">
                  <c:v>26.47</c:v>
                </c:pt>
                <c:pt idx="1">
                  <c:v>-19.10674241987953</c:v>
                </c:pt>
                <c:pt idx="2">
                  <c:v>-51.76</c:v>
                </c:pt>
                <c:pt idx="3">
                  <c:v>-35.6457122427829</c:v>
                </c:pt>
                <c:pt idx="4">
                  <c:v>-5.07</c:v>
                </c:pt>
                <c:pt idx="5">
                  <c:v>-3.206993224559799</c:v>
                </c:pt>
                <c:pt idx="6">
                  <c:v>16.97715144826776</c:v>
                </c:pt>
                <c:pt idx="7">
                  <c:v>25.56</c:v>
                </c:pt>
                <c:pt idx="8">
                  <c:v>-17.54</c:v>
                </c:pt>
                <c:pt idx="9">
                  <c:v>-8.8226541052363</c:v>
                </c:pt>
                <c:pt idx="10">
                  <c:v>48.642034676126</c:v>
                </c:pt>
                <c:pt idx="11">
                  <c:v>51.13</c:v>
                </c:pt>
                <c:pt idx="12">
                  <c:v>66.34000000000001</c:v>
                </c:pt>
                <c:pt idx="13">
                  <c:v>34.7479589069085</c:v>
                </c:pt>
                <c:pt idx="14">
                  <c:v>22.61</c:v>
                </c:pt>
                <c:pt idx="15">
                  <c:v>79.64999999999997</c:v>
                </c:pt>
                <c:pt idx="16">
                  <c:v>82.48578833615319</c:v>
                </c:pt>
              </c:numCache>
            </c:numRef>
          </c:yVal>
          <c:smooth val="0"/>
        </c:ser>
        <c:ser>
          <c:idx val="1"/>
          <c:order val="1"/>
          <c:tx>
            <c:strRef>
              <c:f>[7]UX比較!$H$2</c:f>
              <c:strCache>
                <c:ptCount val="1"/>
                <c:pt idx="0">
                  <c:v>UXCURVE</c:v>
                </c:pt>
              </c:strCache>
            </c:strRef>
          </c:tx>
          <c:spPr>
            <a:ln w="25400"/>
          </c:spPr>
          <c:marker>
            <c:symbol val="circle"/>
            <c:size val="5"/>
          </c:marker>
          <c:xVal>
            <c:numRef>
              <c:f>[7]UX比較!$F$3:$F$19</c:f>
              <c:numCache>
                <c:formatCode>General</c:formatCode>
                <c:ptCount val="17"/>
                <c:pt idx="0">
                  <c:v>0.0</c:v>
                </c:pt>
                <c:pt idx="1">
                  <c:v>2.0</c:v>
                </c:pt>
                <c:pt idx="2">
                  <c:v>3.25</c:v>
                </c:pt>
                <c:pt idx="3">
                  <c:v>8.0</c:v>
                </c:pt>
                <c:pt idx="4">
                  <c:v>11.67</c:v>
                </c:pt>
                <c:pt idx="5">
                  <c:v>12.0</c:v>
                </c:pt>
                <c:pt idx="6">
                  <c:v>16.0</c:v>
                </c:pt>
                <c:pt idx="7">
                  <c:v>18.78</c:v>
                </c:pt>
                <c:pt idx="8">
                  <c:v>24.18</c:v>
                </c:pt>
                <c:pt idx="9">
                  <c:v>26.0</c:v>
                </c:pt>
                <c:pt idx="10">
                  <c:v>34.0</c:v>
                </c:pt>
                <c:pt idx="11">
                  <c:v>34.33</c:v>
                </c:pt>
                <c:pt idx="12">
                  <c:v>39.95</c:v>
                </c:pt>
                <c:pt idx="13">
                  <c:v>43.0</c:v>
                </c:pt>
                <c:pt idx="14">
                  <c:v>44.4</c:v>
                </c:pt>
                <c:pt idx="15">
                  <c:v>49.25</c:v>
                </c:pt>
                <c:pt idx="16">
                  <c:v>50.0</c:v>
                </c:pt>
              </c:numCache>
            </c:numRef>
          </c:xVal>
          <c:yVal>
            <c:numRef>
              <c:f>[7]UX比較!$H$3:$H$19</c:f>
              <c:numCache>
                <c:formatCode>General</c:formatCode>
                <c:ptCount val="17"/>
                <c:pt idx="0">
                  <c:v>0.0</c:v>
                </c:pt>
                <c:pt idx="1">
                  <c:v>-50.0</c:v>
                </c:pt>
                <c:pt idx="2">
                  <c:v>-30.48909505208334</c:v>
                </c:pt>
                <c:pt idx="3">
                  <c:v>70.0</c:v>
                </c:pt>
                <c:pt idx="4">
                  <c:v>6.231527929687501</c:v>
                </c:pt>
                <c:pt idx="5">
                  <c:v>0.0</c:v>
                </c:pt>
                <c:pt idx="6">
                  <c:v>-40.0</c:v>
                </c:pt>
                <c:pt idx="7">
                  <c:v>-12.21534675833333</c:v>
                </c:pt>
                <c:pt idx="8">
                  <c:v>54.48414999166666</c:v>
                </c:pt>
                <c:pt idx="9">
                  <c:v>75.0</c:v>
                </c:pt>
                <c:pt idx="10">
                  <c:v>10.0</c:v>
                </c:pt>
                <c:pt idx="11">
                  <c:v>11.16116278273809</c:v>
                </c:pt>
                <c:pt idx="12">
                  <c:v>35.759776716821</c:v>
                </c:pt>
                <c:pt idx="13">
                  <c:v>45.0</c:v>
                </c:pt>
                <c:pt idx="14">
                  <c:v>28.11080701754388</c:v>
                </c:pt>
                <c:pt idx="15">
                  <c:v>-39.3074541357113</c:v>
                </c:pt>
                <c:pt idx="16">
                  <c:v>-49.99999999999997</c:v>
                </c:pt>
              </c:numCache>
            </c:numRef>
          </c:yVal>
          <c:smooth val="0"/>
        </c:ser>
        <c:dLbls>
          <c:showLegendKey val="0"/>
          <c:showVal val="0"/>
          <c:showCatName val="0"/>
          <c:showSerName val="0"/>
          <c:showPercent val="0"/>
          <c:showBubbleSize val="0"/>
        </c:dLbls>
        <c:axId val="-2067621176"/>
        <c:axId val="-2071936520"/>
      </c:scatterChart>
      <c:valAx>
        <c:axId val="-2067621176"/>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71936520"/>
        <c:crosses val="autoZero"/>
        <c:crossBetween val="midCat"/>
      </c:valAx>
      <c:valAx>
        <c:axId val="-207193652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06762117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[8]UX比較!$G$2</c:f>
              <c:strCache>
                <c:ptCount val="1"/>
                <c:pt idx="0">
                  <c:v>UXPLOT</c:v>
                </c:pt>
              </c:strCache>
            </c:strRef>
          </c:tx>
          <c:spPr>
            <a:ln w="25400"/>
          </c:spPr>
          <c:marker>
            <c:symbol val="x"/>
            <c:size val="5"/>
          </c:marker>
          <c:xVal>
            <c:numRef>
              <c:f>[8]UX比較!$F$3:$F$19</c:f>
              <c:numCache>
                <c:formatCode>General</c:formatCode>
                <c:ptCount val="17"/>
                <c:pt idx="0">
                  <c:v>0.0</c:v>
                </c:pt>
                <c:pt idx="1">
                  <c:v>1.0</c:v>
                </c:pt>
                <c:pt idx="2">
                  <c:v>2.38</c:v>
                </c:pt>
                <c:pt idx="3">
                  <c:v>3.0</c:v>
                </c:pt>
                <c:pt idx="4">
                  <c:v>4.0</c:v>
                </c:pt>
                <c:pt idx="5">
                  <c:v>6.0</c:v>
                </c:pt>
                <c:pt idx="6">
                  <c:v>7.53</c:v>
                </c:pt>
                <c:pt idx="7">
                  <c:v>8.0</c:v>
                </c:pt>
                <c:pt idx="8">
                  <c:v>9.62</c:v>
                </c:pt>
                <c:pt idx="9">
                  <c:v>11.0</c:v>
                </c:pt>
                <c:pt idx="10">
                  <c:v>11.75</c:v>
                </c:pt>
                <c:pt idx="11">
                  <c:v>12.75</c:v>
                </c:pt>
                <c:pt idx="12">
                  <c:v>14.0</c:v>
                </c:pt>
                <c:pt idx="13">
                  <c:v>15.93</c:v>
                </c:pt>
                <c:pt idx="14">
                  <c:v>18.0</c:v>
                </c:pt>
                <c:pt idx="15">
                  <c:v>20.43</c:v>
                </c:pt>
                <c:pt idx="16">
                  <c:v>23.0</c:v>
                </c:pt>
              </c:numCache>
            </c:numRef>
          </c:xVal>
          <c:yVal>
            <c:numRef>
              <c:f>[8]UX比較!$G$3:$G$19</c:f>
              <c:numCache>
                <c:formatCode>General</c:formatCode>
                <c:ptCount val="17"/>
                <c:pt idx="0">
                  <c:v>-34.8</c:v>
                </c:pt>
                <c:pt idx="1">
                  <c:v>-42.5557858483786</c:v>
                </c:pt>
                <c:pt idx="2">
                  <c:v>-53.66</c:v>
                </c:pt>
                <c:pt idx="3">
                  <c:v>-43.0389293145171</c:v>
                </c:pt>
                <c:pt idx="4">
                  <c:v>-24.47441160373705</c:v>
                </c:pt>
                <c:pt idx="5">
                  <c:v>11.09149106587436</c:v>
                </c:pt>
                <c:pt idx="6">
                  <c:v>29.15</c:v>
                </c:pt>
                <c:pt idx="7">
                  <c:v>13.23758251044408</c:v>
                </c:pt>
                <c:pt idx="8">
                  <c:v>-36.97</c:v>
                </c:pt>
                <c:pt idx="9">
                  <c:v>20.5958565594469</c:v>
                </c:pt>
                <c:pt idx="10">
                  <c:v>41.83</c:v>
                </c:pt>
                <c:pt idx="11">
                  <c:v>-34.65000000000001</c:v>
                </c:pt>
                <c:pt idx="12">
                  <c:v>-10.07439541172636</c:v>
                </c:pt>
                <c:pt idx="13">
                  <c:v>58.73</c:v>
                </c:pt>
                <c:pt idx="14">
                  <c:v>8.75234121758069</c:v>
                </c:pt>
                <c:pt idx="15">
                  <c:v>-70.13999999999987</c:v>
                </c:pt>
                <c:pt idx="16">
                  <c:v>-88.40235065926425</c:v>
                </c:pt>
              </c:numCache>
            </c:numRef>
          </c:yVal>
          <c:smooth val="0"/>
        </c:ser>
        <c:ser>
          <c:idx val="1"/>
          <c:order val="1"/>
          <c:tx>
            <c:strRef>
              <c:f>[8]UX比較!$H$2</c:f>
              <c:strCache>
                <c:ptCount val="1"/>
                <c:pt idx="0">
                  <c:v>UXCURVE</c:v>
                </c:pt>
              </c:strCache>
            </c:strRef>
          </c:tx>
          <c:spPr>
            <a:ln w="25400"/>
          </c:spPr>
          <c:marker>
            <c:symbol val="circle"/>
            <c:size val="5"/>
          </c:marker>
          <c:xVal>
            <c:numRef>
              <c:f>[8]UX比較!$F$3:$F$19</c:f>
              <c:numCache>
                <c:formatCode>General</c:formatCode>
                <c:ptCount val="17"/>
                <c:pt idx="0">
                  <c:v>0.0</c:v>
                </c:pt>
                <c:pt idx="1">
                  <c:v>1.0</c:v>
                </c:pt>
                <c:pt idx="2">
                  <c:v>2.38</c:v>
                </c:pt>
                <c:pt idx="3">
                  <c:v>3.0</c:v>
                </c:pt>
                <c:pt idx="4">
                  <c:v>4.0</c:v>
                </c:pt>
                <c:pt idx="5">
                  <c:v>6.0</c:v>
                </c:pt>
                <c:pt idx="6">
                  <c:v>7.53</c:v>
                </c:pt>
                <c:pt idx="7">
                  <c:v>8.0</c:v>
                </c:pt>
                <c:pt idx="8">
                  <c:v>9.62</c:v>
                </c:pt>
                <c:pt idx="9">
                  <c:v>11.0</c:v>
                </c:pt>
                <c:pt idx="10">
                  <c:v>11.75</c:v>
                </c:pt>
                <c:pt idx="11">
                  <c:v>12.75</c:v>
                </c:pt>
                <c:pt idx="12">
                  <c:v>14.0</c:v>
                </c:pt>
                <c:pt idx="13">
                  <c:v>15.93</c:v>
                </c:pt>
                <c:pt idx="14">
                  <c:v>18.0</c:v>
                </c:pt>
                <c:pt idx="15">
                  <c:v>20.43</c:v>
                </c:pt>
                <c:pt idx="16">
                  <c:v>23.0</c:v>
                </c:pt>
              </c:numCache>
            </c:numRef>
          </c:xVal>
          <c:yVal>
            <c:numRef>
              <c:f>[8]UX比較!$H$3:$H$19</c:f>
              <c:numCache>
                <c:formatCode>General</c:formatCode>
                <c:ptCount val="17"/>
                <c:pt idx="0">
                  <c:v>-30.0</c:v>
                </c:pt>
                <c:pt idx="1">
                  <c:v>-50.0</c:v>
                </c:pt>
                <c:pt idx="2">
                  <c:v>-28.66780666666667</c:v>
                </c:pt>
                <c:pt idx="3">
                  <c:v>-20.0</c:v>
                </c:pt>
                <c:pt idx="4">
                  <c:v>-40.0</c:v>
                </c:pt>
                <c:pt idx="5">
                  <c:v>40.0</c:v>
                </c:pt>
                <c:pt idx="6">
                  <c:v>-28.59566831250002</c:v>
                </c:pt>
                <c:pt idx="7">
                  <c:v>-50.0</c:v>
                </c:pt>
                <c:pt idx="8">
                  <c:v>-18.99705200000002</c:v>
                </c:pt>
                <c:pt idx="9">
                  <c:v>20.0</c:v>
                </c:pt>
                <c:pt idx="10">
                  <c:v>35.26506696428571</c:v>
                </c:pt>
                <c:pt idx="11">
                  <c:v>53.38276427469135</c:v>
                </c:pt>
                <c:pt idx="12">
                  <c:v>70.0</c:v>
                </c:pt>
                <c:pt idx="13">
                  <c:v>18.30986230952382</c:v>
                </c:pt>
                <c:pt idx="14">
                  <c:v>-40.0</c:v>
                </c:pt>
                <c:pt idx="15">
                  <c:v>-3.899509560516311</c:v>
                </c:pt>
                <c:pt idx="16">
                  <c:v>49.99999999999994</c:v>
                </c:pt>
              </c:numCache>
            </c:numRef>
          </c:yVal>
          <c:smooth val="0"/>
        </c:ser>
        <c:dLbls>
          <c:showLegendKey val="0"/>
          <c:showVal val="0"/>
          <c:showCatName val="0"/>
          <c:showSerName val="0"/>
          <c:showPercent val="0"/>
          <c:showBubbleSize val="0"/>
        </c:dLbls>
        <c:axId val="-2068201528"/>
        <c:axId val="-2068553880"/>
      </c:scatterChart>
      <c:valAx>
        <c:axId val="-2068201528"/>
        <c:scaling>
          <c:orientation val="minMax"/>
        </c:scaling>
        <c:delete val="0"/>
        <c:axPos val="b"/>
        <c:title>
          <c:tx>
            <c:rich>
              <a:bodyPr/>
              <a:lstStyle/>
              <a:p>
                <a:pPr>
                  <a:defRPr/>
                </a:pPr>
                <a:r>
                  <a:rPr lang="en-US" altLang="en-US"/>
                  <a:t>TIME [min]</a:t>
                </a:r>
                <a:endParaRPr lang="ja-JP" altLang="en-US"/>
              </a:p>
            </c:rich>
          </c:tx>
          <c:overlay val="0"/>
        </c:title>
        <c:numFmt formatCode="General" sourceLinked="1"/>
        <c:majorTickMark val="out"/>
        <c:minorTickMark val="none"/>
        <c:tickLblPos val="nextTo"/>
        <c:crossAx val="-2068553880"/>
        <c:crosses val="autoZero"/>
        <c:crossBetween val="midCat"/>
      </c:valAx>
      <c:valAx>
        <c:axId val="-2068553880"/>
        <c:scaling>
          <c:orientation val="minMax"/>
          <c:min val="-100.0"/>
        </c:scaling>
        <c:delete val="0"/>
        <c:axPos val="l"/>
        <c:title>
          <c:tx>
            <c:rich>
              <a:bodyPr rot="-5400000" vert="horz"/>
              <a:lstStyle/>
              <a:p>
                <a:pPr>
                  <a:defRPr/>
                </a:pPr>
                <a:r>
                  <a:rPr lang="en-US" altLang="en-US"/>
                  <a:t>Value of UX [%]</a:t>
                </a:r>
                <a:endParaRPr lang="ja-JP" altLang="en-US"/>
              </a:p>
            </c:rich>
          </c:tx>
          <c:overlay val="0"/>
        </c:title>
        <c:numFmt formatCode="General" sourceLinked="1"/>
        <c:majorTickMark val="out"/>
        <c:minorTickMark val="none"/>
        <c:tickLblPos val="nextTo"/>
        <c:crossAx val="-20682015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[9]UX比較!$G$2</c:f>
              <c:strCache>
                <c:ptCount val="1"/>
                <c:pt idx="0">
                  <c:v>UXPLOT</c:v>
                </c:pt>
              </c:strCache>
            </c:strRef>
          </c:tx>
          <c:spPr>
            <a:ln w="25400"/>
          </c:spPr>
          <c:marker>
            <c:symbol val="x"/>
            <c:size val="5"/>
          </c:marker>
          <c:xVal>
            <c:numRef>
              <c:f>[9]UX比較!$F$3:$F$39</c:f>
              <c:numCache>
                <c:formatCode>General</c:formatCode>
                <c:ptCount val="37"/>
                <c:pt idx="0">
                  <c:v>0.0</c:v>
                </c:pt>
                <c:pt idx="1">
                  <c:v>1.0</c:v>
                </c:pt>
                <c:pt idx="2">
                  <c:v>2.0</c:v>
                </c:pt>
                <c:pt idx="3">
                  <c:v>3.0</c:v>
                </c:pt>
                <c:pt idx="4">
                  <c:v>6.57</c:v>
                </c:pt>
                <c:pt idx="5">
                  <c:v>7.0</c:v>
                </c:pt>
                <c:pt idx="6">
                  <c:v>7.48</c:v>
                </c:pt>
                <c:pt idx="7">
                  <c:v>7.85</c:v>
                </c:pt>
                <c:pt idx="8">
                  <c:v>10.0</c:v>
                </c:pt>
                <c:pt idx="9">
                  <c:v>10.23</c:v>
                </c:pt>
                <c:pt idx="10">
                  <c:v>11.3</c:v>
                </c:pt>
                <c:pt idx="11">
                  <c:v>12.87</c:v>
                </c:pt>
                <c:pt idx="12">
                  <c:v>14.37</c:v>
                </c:pt>
                <c:pt idx="13">
                  <c:v>16.0</c:v>
                </c:pt>
                <c:pt idx="14">
                  <c:v>16.17</c:v>
                </c:pt>
                <c:pt idx="15">
                  <c:v>17.35</c:v>
                </c:pt>
                <c:pt idx="16">
                  <c:v>18.32</c:v>
                </c:pt>
                <c:pt idx="17">
                  <c:v>19.35</c:v>
                </c:pt>
                <c:pt idx="18">
                  <c:v>20.0</c:v>
                </c:pt>
                <c:pt idx="19">
                  <c:v>20.42</c:v>
                </c:pt>
                <c:pt idx="20">
                  <c:v>21.53</c:v>
                </c:pt>
                <c:pt idx="21">
                  <c:v>22.63</c:v>
                </c:pt>
                <c:pt idx="22">
                  <c:v>23.48</c:v>
                </c:pt>
                <c:pt idx="23">
                  <c:v>24.32</c:v>
                </c:pt>
                <c:pt idx="24">
                  <c:v>24.88</c:v>
                </c:pt>
                <c:pt idx="25">
                  <c:v>25.3</c:v>
                </c:pt>
                <c:pt idx="26">
                  <c:v>26.8</c:v>
                </c:pt>
                <c:pt idx="27">
                  <c:v>27.0</c:v>
                </c:pt>
                <c:pt idx="28">
                  <c:v>28.68</c:v>
                </c:pt>
                <c:pt idx="29">
                  <c:v>29.75</c:v>
                </c:pt>
                <c:pt idx="30">
                  <c:v>31.4</c:v>
                </c:pt>
                <c:pt idx="31">
                  <c:v>32.52</c:v>
                </c:pt>
                <c:pt idx="32">
                  <c:v>33.55</c:v>
                </c:pt>
                <c:pt idx="33">
                  <c:v>35.27</c:v>
                </c:pt>
                <c:pt idx="34">
                  <c:v>35.77</c:v>
                </c:pt>
                <c:pt idx="35">
                  <c:v>37.1</c:v>
                </c:pt>
                <c:pt idx="36">
                  <c:v>40.65</c:v>
                </c:pt>
              </c:numCache>
            </c:numRef>
          </c:xVal>
          <c:yVal>
            <c:numRef>
              <c:f>[9]UX比較!$G$3:$G$39</c:f>
              <c:numCache>
                <c:formatCode>General</c:formatCode>
                <c:ptCount val="37"/>
                <c:pt idx="0">
                  <c:v>39.22</c:v>
                </c:pt>
                <c:pt idx="1">
                  <c:v>37.39639959359855</c:v>
                </c:pt>
                <c:pt idx="2">
                  <c:v>35.02173436644068</c:v>
                </c:pt>
                <c:pt idx="3">
                  <c:v>32.07175642541259</c:v>
                </c:pt>
                <c:pt idx="4">
                  <c:v>16.48</c:v>
                </c:pt>
                <c:pt idx="5">
                  <c:v>14.67236437076682</c:v>
                </c:pt>
                <c:pt idx="6">
                  <c:v>8.660000000000001</c:v>
                </c:pt>
                <c:pt idx="7">
                  <c:v>-11.83</c:v>
                </c:pt>
                <c:pt idx="8">
                  <c:v>-26.14346651839968</c:v>
                </c:pt>
                <c:pt idx="9">
                  <c:v>-23.87</c:v>
                </c:pt>
                <c:pt idx="10">
                  <c:v>12.68</c:v>
                </c:pt>
                <c:pt idx="11">
                  <c:v>5.07</c:v>
                </c:pt>
                <c:pt idx="12">
                  <c:v>31.9</c:v>
                </c:pt>
                <c:pt idx="13">
                  <c:v>19.2026752983927</c:v>
                </c:pt>
                <c:pt idx="14">
                  <c:v>17.96</c:v>
                </c:pt>
                <c:pt idx="15">
                  <c:v>27.46</c:v>
                </c:pt>
                <c:pt idx="16">
                  <c:v>-20.28</c:v>
                </c:pt>
                <c:pt idx="17">
                  <c:v>44.37</c:v>
                </c:pt>
                <c:pt idx="18">
                  <c:v>5.033824945612764</c:v>
                </c:pt>
                <c:pt idx="19">
                  <c:v>-21.55</c:v>
                </c:pt>
                <c:pt idx="20">
                  <c:v>10.77</c:v>
                </c:pt>
                <c:pt idx="21">
                  <c:v>-47.54000000000001</c:v>
                </c:pt>
                <c:pt idx="22">
                  <c:v>42.25</c:v>
                </c:pt>
                <c:pt idx="23">
                  <c:v>-17.11</c:v>
                </c:pt>
                <c:pt idx="24">
                  <c:v>-30.85</c:v>
                </c:pt>
                <c:pt idx="25">
                  <c:v>10.35</c:v>
                </c:pt>
                <c:pt idx="26">
                  <c:v>-18.38</c:v>
                </c:pt>
                <c:pt idx="27">
                  <c:v>-13.9064518026607</c:v>
                </c:pt>
                <c:pt idx="28">
                  <c:v>29.79</c:v>
                </c:pt>
                <c:pt idx="29">
                  <c:v>18.8</c:v>
                </c:pt>
                <c:pt idx="30">
                  <c:v>25.35</c:v>
                </c:pt>
                <c:pt idx="31">
                  <c:v>-28.1</c:v>
                </c:pt>
                <c:pt idx="32">
                  <c:v>43.1</c:v>
                </c:pt>
                <c:pt idx="33">
                  <c:v>62.11</c:v>
                </c:pt>
                <c:pt idx="34">
                  <c:v>15.85</c:v>
                </c:pt>
                <c:pt idx="35">
                  <c:v>48.38</c:v>
                </c:pt>
                <c:pt idx="36">
                  <c:v>31.26999999999999</c:v>
                </c:pt>
              </c:numCache>
            </c:numRef>
          </c:yVal>
          <c:smooth val="0"/>
        </c:ser>
        <c:ser>
          <c:idx val="1"/>
          <c:order val="1"/>
          <c:tx>
            <c:strRef>
              <c:f>[9]UX比較!$H$2</c:f>
              <c:strCache>
                <c:ptCount val="1"/>
                <c:pt idx="0">
                  <c:v>UXCURVE</c:v>
                </c:pt>
              </c:strCache>
            </c:strRef>
          </c:tx>
          <c:spPr>
            <a:ln w="25400"/>
          </c:spPr>
          <c:marker>
            <c:symbol val="circle"/>
            <c:size val="5"/>
          </c:marker>
          <c:xVal>
            <c:numRef>
              <c:f>[9]UX比較!$F$3:$F$39</c:f>
              <c:numCache>
                <c:formatCode>General</c:formatCode>
                <c:ptCount val="37"/>
                <c:pt idx="0">
                  <c:v>0.0</c:v>
                </c:pt>
                <c:pt idx="1">
                  <c:v>1.0</c:v>
                </c:pt>
                <c:pt idx="2">
                  <c:v>2.0</c:v>
                </c:pt>
                <c:pt idx="3">
                  <c:v>3.0</c:v>
                </c:pt>
                <c:pt idx="4">
                  <c:v>6.57</c:v>
                </c:pt>
                <c:pt idx="5">
                  <c:v>7.0</c:v>
                </c:pt>
                <c:pt idx="6">
                  <c:v>7.48</c:v>
                </c:pt>
                <c:pt idx="7">
                  <c:v>7.85</c:v>
                </c:pt>
                <c:pt idx="8">
                  <c:v>10.0</c:v>
                </c:pt>
                <c:pt idx="9">
                  <c:v>10.23</c:v>
                </c:pt>
                <c:pt idx="10">
                  <c:v>11.3</c:v>
                </c:pt>
                <c:pt idx="11">
                  <c:v>12.87</c:v>
                </c:pt>
                <c:pt idx="12">
                  <c:v>14.37</c:v>
                </c:pt>
                <c:pt idx="13">
                  <c:v>16.0</c:v>
                </c:pt>
                <c:pt idx="14">
                  <c:v>16.17</c:v>
                </c:pt>
                <c:pt idx="15">
                  <c:v>17.35</c:v>
                </c:pt>
                <c:pt idx="16">
                  <c:v>18.32</c:v>
                </c:pt>
                <c:pt idx="17">
                  <c:v>19.35</c:v>
                </c:pt>
                <c:pt idx="18">
                  <c:v>20.0</c:v>
                </c:pt>
                <c:pt idx="19">
                  <c:v>20.42</c:v>
                </c:pt>
                <c:pt idx="20">
                  <c:v>21.53</c:v>
                </c:pt>
                <c:pt idx="21">
                  <c:v>22.63</c:v>
                </c:pt>
                <c:pt idx="22">
                  <c:v>23.48</c:v>
                </c:pt>
                <c:pt idx="23">
                  <c:v>24.32</c:v>
                </c:pt>
                <c:pt idx="24">
                  <c:v>24.88</c:v>
                </c:pt>
                <c:pt idx="25">
                  <c:v>25.3</c:v>
                </c:pt>
                <c:pt idx="26">
                  <c:v>26.8</c:v>
                </c:pt>
                <c:pt idx="27">
                  <c:v>27.0</c:v>
                </c:pt>
                <c:pt idx="28">
                  <c:v>28.68</c:v>
                </c:pt>
                <c:pt idx="29">
                  <c:v>29.75</c:v>
                </c:pt>
                <c:pt idx="30">
                  <c:v>31.4</c:v>
                </c:pt>
                <c:pt idx="31">
                  <c:v>32.52</c:v>
                </c:pt>
                <c:pt idx="32">
                  <c:v>33.55</c:v>
                </c:pt>
                <c:pt idx="33">
                  <c:v>35.27</c:v>
                </c:pt>
                <c:pt idx="34">
                  <c:v>35.77</c:v>
                </c:pt>
                <c:pt idx="35">
                  <c:v>37.1</c:v>
                </c:pt>
                <c:pt idx="36">
                  <c:v>40.65</c:v>
                </c:pt>
              </c:numCache>
            </c:numRef>
          </c:xVal>
          <c:yVal>
            <c:numRef>
              <c:f>[9]UX比較!$H$3:$H$39</c:f>
              <c:numCache>
                <c:formatCode>General</c:formatCode>
                <c:ptCount val="37"/>
                <c:pt idx="0">
                  <c:v>0.0</c:v>
                </c:pt>
                <c:pt idx="1">
                  <c:v>40.0</c:v>
                </c:pt>
                <c:pt idx="2">
                  <c:v>20.0</c:v>
                </c:pt>
                <c:pt idx="3">
                  <c:v>-30.0</c:v>
                </c:pt>
                <c:pt idx="4">
                  <c:v>-25.260706</c:v>
                </c:pt>
                <c:pt idx="5">
                  <c:v>-20.0</c:v>
                </c:pt>
                <c:pt idx="6">
                  <c:v>-10.72106666666665</c:v>
                </c:pt>
                <c:pt idx="7">
                  <c:v>-3.29377250514404</c:v>
                </c:pt>
                <c:pt idx="8">
                  <c:v>40.0</c:v>
                </c:pt>
                <c:pt idx="9">
                  <c:v>40.39650508076132</c:v>
                </c:pt>
                <c:pt idx="10">
                  <c:v>40.58138220164609</c:v>
                </c:pt>
                <c:pt idx="11">
                  <c:v>36.70870334002057</c:v>
                </c:pt>
                <c:pt idx="12">
                  <c:v>29.68934894187243</c:v>
                </c:pt>
                <c:pt idx="13">
                  <c:v>20.0</c:v>
                </c:pt>
                <c:pt idx="14">
                  <c:v>19.07521334334415</c:v>
                </c:pt>
                <c:pt idx="15">
                  <c:v>12.63844044237012</c:v>
                </c:pt>
                <c:pt idx="16">
                  <c:v>7.554029575757573</c:v>
                </c:pt>
                <c:pt idx="17">
                  <c:v>2.670776751893933</c:v>
                </c:pt>
                <c:pt idx="18">
                  <c:v>-1.77635683940025E-15</c:v>
                </c:pt>
                <c:pt idx="19">
                  <c:v>1.559503331257791</c:v>
                </c:pt>
                <c:pt idx="20">
                  <c:v>6.42651838696407</c:v>
                </c:pt>
                <c:pt idx="21">
                  <c:v>12.15919408412648</c:v>
                </c:pt>
                <c:pt idx="22">
                  <c:v>17.08409863013699</c:v>
                </c:pt>
                <c:pt idx="23">
                  <c:v>22.27749041095891</c:v>
                </c:pt>
                <c:pt idx="24">
                  <c:v>25.87654943960149</c:v>
                </c:pt>
                <c:pt idx="25">
                  <c:v>28.62919909713575</c:v>
                </c:pt>
                <c:pt idx="26">
                  <c:v>38.65738302793098</c:v>
                </c:pt>
                <c:pt idx="27">
                  <c:v>40.00000000000001</c:v>
                </c:pt>
                <c:pt idx="28">
                  <c:v>43.795182585851</c:v>
                </c:pt>
                <c:pt idx="29">
                  <c:v>46.12419875956692</c:v>
                </c:pt>
                <c:pt idx="30">
                  <c:v>49.5839744792644</c:v>
                </c:pt>
                <c:pt idx="31">
                  <c:v>51.84305348095326</c:v>
                </c:pt>
                <c:pt idx="32">
                  <c:v>53.8579783399626</c:v>
                </c:pt>
                <c:pt idx="33">
                  <c:v>57.09150942157801</c:v>
                </c:pt>
                <c:pt idx="34">
                  <c:v>58.00120458265756</c:v>
                </c:pt>
                <c:pt idx="35">
                  <c:v>60.35579452389889</c:v>
                </c:pt>
                <c:pt idx="36">
                  <c:v>66.1895410870942</c:v>
                </c:pt>
              </c:numCache>
            </c:numRef>
          </c:yVal>
          <c:smooth val="0"/>
        </c:ser>
        <c:dLbls>
          <c:showLegendKey val="0"/>
          <c:showVal val="0"/>
          <c:showCatName val="0"/>
          <c:showSerName val="0"/>
          <c:showPercent val="0"/>
          <c:showBubbleSize val="0"/>
        </c:dLbls>
        <c:axId val="-2068223208"/>
        <c:axId val="-2071109928"/>
      </c:scatterChart>
      <c:valAx>
        <c:axId val="-2068223208"/>
        <c:scaling>
          <c:orientation val="minMax"/>
        </c:scaling>
        <c:delete val="0"/>
        <c:axPos val="b"/>
        <c:title>
          <c:tx>
            <c:rich>
              <a:bodyPr/>
              <a:lstStyle/>
              <a:p>
                <a:pPr>
                  <a:defRPr/>
                </a:pPr>
                <a:r>
                  <a:rPr lang="en-US" altLang="en-US"/>
                  <a:t>TIME [min]</a:t>
                </a:r>
                <a:endParaRPr lang="ja-JP" altLang="en-US"/>
              </a:p>
            </c:rich>
          </c:tx>
          <c:overlay val="0"/>
        </c:title>
        <c:numFmt formatCode="General" sourceLinked="1"/>
        <c:majorTickMark val="out"/>
        <c:minorTickMark val="none"/>
        <c:tickLblPos val="nextTo"/>
        <c:crossAx val="-2071109928"/>
        <c:crosses val="autoZero"/>
        <c:crossBetween val="midCat"/>
      </c:valAx>
      <c:valAx>
        <c:axId val="-2071109928"/>
        <c:scaling>
          <c:orientation val="minMax"/>
          <c:min val="-100.0"/>
        </c:scaling>
        <c:delete val="0"/>
        <c:axPos val="l"/>
        <c:title>
          <c:tx>
            <c:rich>
              <a:bodyPr rot="-5400000" vert="horz"/>
              <a:lstStyle/>
              <a:p>
                <a:pPr>
                  <a:defRPr/>
                </a:pPr>
                <a:r>
                  <a:rPr lang="en-US" altLang="en-US"/>
                  <a:t>Value of UX [%]</a:t>
                </a:r>
                <a:endParaRPr lang="ja-JP" altLang="en-US"/>
              </a:p>
            </c:rich>
          </c:tx>
          <c:overlay val="0"/>
        </c:title>
        <c:numFmt formatCode="General" sourceLinked="1"/>
        <c:majorTickMark val="out"/>
        <c:minorTickMark val="none"/>
        <c:tickLblPos val="nextTo"/>
        <c:crossAx val="-2068223208"/>
        <c:crosses val="autoZero"/>
        <c:crossBetween val="midCat"/>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[10]UX比較!$G$2</c:f>
              <c:strCache>
                <c:ptCount val="1"/>
                <c:pt idx="0">
                  <c:v>UXPLOT</c:v>
                </c:pt>
              </c:strCache>
            </c:strRef>
          </c:tx>
          <c:spPr>
            <a:ln w="25400"/>
          </c:spPr>
          <c:marker>
            <c:symbol val="x"/>
            <c:size val="5"/>
          </c:marker>
          <c:xVal>
            <c:numRef>
              <c:f>[10]UX比較!$F$3:$F$28</c:f>
              <c:numCache>
                <c:formatCode>General</c:formatCode>
                <c:ptCount val="26"/>
                <c:pt idx="0">
                  <c:v>0.0</c:v>
                </c:pt>
                <c:pt idx="1">
                  <c:v>4.45</c:v>
                </c:pt>
                <c:pt idx="2">
                  <c:v>6.0</c:v>
                </c:pt>
                <c:pt idx="3">
                  <c:v>7.0</c:v>
                </c:pt>
                <c:pt idx="4">
                  <c:v>8.0</c:v>
                </c:pt>
                <c:pt idx="5">
                  <c:v>8.88</c:v>
                </c:pt>
                <c:pt idx="6">
                  <c:v>10.0</c:v>
                </c:pt>
                <c:pt idx="7">
                  <c:v>10.27</c:v>
                </c:pt>
                <c:pt idx="8">
                  <c:v>11.0</c:v>
                </c:pt>
                <c:pt idx="9">
                  <c:v>11.88</c:v>
                </c:pt>
                <c:pt idx="10">
                  <c:v>14.0</c:v>
                </c:pt>
                <c:pt idx="11">
                  <c:v>15.0</c:v>
                </c:pt>
                <c:pt idx="12">
                  <c:v>15.53</c:v>
                </c:pt>
                <c:pt idx="13">
                  <c:v>17.0</c:v>
                </c:pt>
                <c:pt idx="14">
                  <c:v>17.32</c:v>
                </c:pt>
                <c:pt idx="15">
                  <c:v>19.0</c:v>
                </c:pt>
                <c:pt idx="16">
                  <c:v>19.12</c:v>
                </c:pt>
                <c:pt idx="17">
                  <c:v>21.0</c:v>
                </c:pt>
                <c:pt idx="18">
                  <c:v>21.35</c:v>
                </c:pt>
                <c:pt idx="19">
                  <c:v>22.35</c:v>
                </c:pt>
                <c:pt idx="20">
                  <c:v>22.95</c:v>
                </c:pt>
                <c:pt idx="21">
                  <c:v>24.13</c:v>
                </c:pt>
                <c:pt idx="22">
                  <c:v>25.32</c:v>
                </c:pt>
                <c:pt idx="23">
                  <c:v>25.93</c:v>
                </c:pt>
                <c:pt idx="24">
                  <c:v>27.77</c:v>
                </c:pt>
                <c:pt idx="25">
                  <c:v>29.05</c:v>
                </c:pt>
              </c:numCache>
            </c:numRef>
          </c:xVal>
          <c:yVal>
            <c:numRef>
              <c:f>[10]UX比較!$G$3:$G$28</c:f>
              <c:numCache>
                <c:formatCode>General</c:formatCode>
                <c:ptCount val="26"/>
                <c:pt idx="0">
                  <c:v>39.22</c:v>
                </c:pt>
                <c:pt idx="1">
                  <c:v>-40.77</c:v>
                </c:pt>
                <c:pt idx="2">
                  <c:v>-11.75994044209632</c:v>
                </c:pt>
                <c:pt idx="3">
                  <c:v>6.855694535428828</c:v>
                </c:pt>
                <c:pt idx="4">
                  <c:v>22.00921258474393</c:v>
                </c:pt>
                <c:pt idx="5">
                  <c:v>30.21</c:v>
                </c:pt>
                <c:pt idx="6">
                  <c:v>-10.62451819755694</c:v>
                </c:pt>
                <c:pt idx="7">
                  <c:v>-19.01</c:v>
                </c:pt>
                <c:pt idx="8">
                  <c:v>-6.616140386527594</c:v>
                </c:pt>
                <c:pt idx="9">
                  <c:v>14.58</c:v>
                </c:pt>
                <c:pt idx="10">
                  <c:v>40.93619808551762</c:v>
                </c:pt>
                <c:pt idx="11">
                  <c:v>51.85292797077921</c:v>
                </c:pt>
                <c:pt idx="12">
                  <c:v>57.46</c:v>
                </c:pt>
                <c:pt idx="13">
                  <c:v>76.37620913157146</c:v>
                </c:pt>
                <c:pt idx="14">
                  <c:v>77.11000000000001</c:v>
                </c:pt>
                <c:pt idx="15">
                  <c:v>-21.81583359614902</c:v>
                </c:pt>
                <c:pt idx="16">
                  <c:v>-28.31</c:v>
                </c:pt>
                <c:pt idx="17">
                  <c:v>1.265651490501643</c:v>
                </c:pt>
                <c:pt idx="18">
                  <c:v>10.99</c:v>
                </c:pt>
                <c:pt idx="19">
                  <c:v>47.11</c:v>
                </c:pt>
                <c:pt idx="20">
                  <c:v>91.26999999999998</c:v>
                </c:pt>
                <c:pt idx="21">
                  <c:v>22.61</c:v>
                </c:pt>
                <c:pt idx="22">
                  <c:v>68.03</c:v>
                </c:pt>
                <c:pt idx="23">
                  <c:v>-21.75999999999999</c:v>
                </c:pt>
                <c:pt idx="24">
                  <c:v>-52.82</c:v>
                </c:pt>
                <c:pt idx="25">
                  <c:v>10.35000000000014</c:v>
                </c:pt>
              </c:numCache>
            </c:numRef>
          </c:yVal>
          <c:smooth val="0"/>
        </c:ser>
        <c:ser>
          <c:idx val="1"/>
          <c:order val="1"/>
          <c:tx>
            <c:strRef>
              <c:f>[10]UX比較!$H$2</c:f>
              <c:strCache>
                <c:ptCount val="1"/>
                <c:pt idx="0">
                  <c:v>UXCURVE</c:v>
                </c:pt>
              </c:strCache>
            </c:strRef>
          </c:tx>
          <c:spPr>
            <a:ln w="25400"/>
          </c:spPr>
          <c:marker>
            <c:symbol val="circle"/>
            <c:size val="5"/>
          </c:marker>
          <c:xVal>
            <c:numRef>
              <c:f>[10]UX比較!$F$3:$F$28</c:f>
              <c:numCache>
                <c:formatCode>General</c:formatCode>
                <c:ptCount val="26"/>
                <c:pt idx="0">
                  <c:v>0.0</c:v>
                </c:pt>
                <c:pt idx="1">
                  <c:v>4.45</c:v>
                </c:pt>
                <c:pt idx="2">
                  <c:v>6.0</c:v>
                </c:pt>
                <c:pt idx="3">
                  <c:v>7.0</c:v>
                </c:pt>
                <c:pt idx="4">
                  <c:v>8.0</c:v>
                </c:pt>
                <c:pt idx="5">
                  <c:v>8.88</c:v>
                </c:pt>
                <c:pt idx="6">
                  <c:v>10.0</c:v>
                </c:pt>
                <c:pt idx="7">
                  <c:v>10.27</c:v>
                </c:pt>
                <c:pt idx="8">
                  <c:v>11.0</c:v>
                </c:pt>
                <c:pt idx="9">
                  <c:v>11.88</c:v>
                </c:pt>
                <c:pt idx="10">
                  <c:v>14.0</c:v>
                </c:pt>
                <c:pt idx="11">
                  <c:v>15.0</c:v>
                </c:pt>
                <c:pt idx="12">
                  <c:v>15.53</c:v>
                </c:pt>
                <c:pt idx="13">
                  <c:v>17.0</c:v>
                </c:pt>
                <c:pt idx="14">
                  <c:v>17.32</c:v>
                </c:pt>
                <c:pt idx="15">
                  <c:v>19.0</c:v>
                </c:pt>
                <c:pt idx="16">
                  <c:v>19.12</c:v>
                </c:pt>
                <c:pt idx="17">
                  <c:v>21.0</c:v>
                </c:pt>
                <c:pt idx="18">
                  <c:v>21.35</c:v>
                </c:pt>
                <c:pt idx="19">
                  <c:v>22.35</c:v>
                </c:pt>
                <c:pt idx="20">
                  <c:v>22.95</c:v>
                </c:pt>
                <c:pt idx="21">
                  <c:v>24.13</c:v>
                </c:pt>
                <c:pt idx="22">
                  <c:v>25.32</c:v>
                </c:pt>
                <c:pt idx="23">
                  <c:v>25.93</c:v>
                </c:pt>
                <c:pt idx="24">
                  <c:v>27.77</c:v>
                </c:pt>
                <c:pt idx="25">
                  <c:v>29.05</c:v>
                </c:pt>
              </c:numCache>
            </c:numRef>
          </c:xVal>
          <c:yVal>
            <c:numRef>
              <c:f>[10]UX比較!$H$3:$H$28</c:f>
              <c:numCache>
                <c:formatCode>General</c:formatCode>
                <c:ptCount val="26"/>
                <c:pt idx="0">
                  <c:v>40.00000000000001</c:v>
                </c:pt>
                <c:pt idx="1">
                  <c:v>77.86529624118165</c:v>
                </c:pt>
                <c:pt idx="2">
                  <c:v>60.0</c:v>
                </c:pt>
                <c:pt idx="3">
                  <c:v>-20.0</c:v>
                </c:pt>
                <c:pt idx="4">
                  <c:v>20.0</c:v>
                </c:pt>
                <c:pt idx="5">
                  <c:v>35.72970666666668</c:v>
                </c:pt>
                <c:pt idx="6">
                  <c:v>50.0</c:v>
                </c:pt>
                <c:pt idx="7">
                  <c:v>52.86425</c:v>
                </c:pt>
                <c:pt idx="8">
                  <c:v>60.0</c:v>
                </c:pt>
                <c:pt idx="9">
                  <c:v>63.14753185185185</c:v>
                </c:pt>
                <c:pt idx="10">
                  <c:v>70.0</c:v>
                </c:pt>
                <c:pt idx="11">
                  <c:v>80.0</c:v>
                </c:pt>
                <c:pt idx="12">
                  <c:v>58.84303489583338</c:v>
                </c:pt>
                <c:pt idx="13">
                  <c:v>-10.0</c:v>
                </c:pt>
                <c:pt idx="14">
                  <c:v>-15.16224</c:v>
                </c:pt>
                <c:pt idx="15">
                  <c:v>-30.0</c:v>
                </c:pt>
                <c:pt idx="16">
                  <c:v>-29.16048463822472</c:v>
                </c:pt>
                <c:pt idx="17">
                  <c:v>-10.0</c:v>
                </c:pt>
                <c:pt idx="18">
                  <c:v>-8.539733576844485</c:v>
                </c:pt>
                <c:pt idx="19">
                  <c:v>-4.43875923552136</c:v>
                </c:pt>
                <c:pt idx="20">
                  <c:v>-2.028397034940171</c:v>
                </c:pt>
                <c:pt idx="21">
                  <c:v>2.603408601541774</c:v>
                </c:pt>
                <c:pt idx="22">
                  <c:v>7.130558467482061</c:v>
                </c:pt>
                <c:pt idx="23">
                  <c:v>9.39590543312742</c:v>
                </c:pt>
                <c:pt idx="24">
                  <c:v>16.00574891199376</c:v>
                </c:pt>
                <c:pt idx="25">
                  <c:v>20.40939050504331</c:v>
                </c:pt>
              </c:numCache>
            </c:numRef>
          </c:yVal>
          <c:smooth val="0"/>
        </c:ser>
        <c:dLbls>
          <c:showLegendKey val="0"/>
          <c:showVal val="0"/>
          <c:showCatName val="0"/>
          <c:showSerName val="0"/>
          <c:showPercent val="0"/>
          <c:showBubbleSize val="0"/>
        </c:dLbls>
        <c:axId val="-2070865032"/>
        <c:axId val="-2070297304"/>
      </c:scatterChart>
      <c:valAx>
        <c:axId val="-2070865032"/>
        <c:scaling>
          <c:orientation val="minMax"/>
        </c:scaling>
        <c:delete val="0"/>
        <c:axPos val="b"/>
        <c:title>
          <c:tx>
            <c:rich>
              <a:bodyPr/>
              <a:lstStyle/>
              <a:p>
                <a:pPr>
                  <a:defRPr/>
                </a:pPr>
                <a:r>
                  <a:rPr lang="en-US" altLang="en-US"/>
                  <a:t>TIME [min]</a:t>
                </a:r>
                <a:endParaRPr lang="ja-JP" altLang="en-US"/>
              </a:p>
            </c:rich>
          </c:tx>
          <c:overlay val="0"/>
        </c:title>
        <c:numFmt formatCode="General" sourceLinked="1"/>
        <c:majorTickMark val="out"/>
        <c:minorTickMark val="none"/>
        <c:tickLblPos val="nextTo"/>
        <c:crossAx val="-2070297304"/>
        <c:crosses val="autoZero"/>
        <c:crossBetween val="midCat"/>
      </c:valAx>
      <c:valAx>
        <c:axId val="-2070297304"/>
        <c:scaling>
          <c:orientation val="minMax"/>
          <c:min val="-100.0"/>
        </c:scaling>
        <c:delete val="0"/>
        <c:axPos val="l"/>
        <c:title>
          <c:tx>
            <c:rich>
              <a:bodyPr rot="-5400000" vert="horz"/>
              <a:lstStyle/>
              <a:p>
                <a:pPr>
                  <a:defRPr/>
                </a:pPr>
                <a:r>
                  <a:rPr lang="en-US" altLang="en-US"/>
                  <a:t>Value of UX [%]</a:t>
                </a:r>
                <a:endParaRPr lang="ja-JP" altLang="en-US"/>
              </a:p>
            </c:rich>
          </c:tx>
          <c:overlay val="0"/>
        </c:title>
        <c:numFmt formatCode="General" sourceLinked="1"/>
        <c:majorTickMark val="out"/>
        <c:minorTickMark val="none"/>
        <c:tickLblPos val="nextTo"/>
        <c:crossAx val="-2070865032"/>
        <c:crosses val="autoZero"/>
        <c:crossBetween val="midCat"/>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[11]UX比較!$G$2</c:f>
              <c:strCache>
                <c:ptCount val="1"/>
                <c:pt idx="0">
                  <c:v>UXPLOT</c:v>
                </c:pt>
              </c:strCache>
            </c:strRef>
          </c:tx>
          <c:spPr>
            <a:ln w="25400"/>
          </c:spPr>
          <c:marker>
            <c:symbol val="x"/>
            <c:size val="5"/>
          </c:marker>
          <c:xVal>
            <c:numRef>
              <c:f>[11]UX比較!$F$3:$F$30</c:f>
              <c:numCache>
                <c:formatCode>General</c:formatCode>
                <c:ptCount val="28"/>
                <c:pt idx="0">
                  <c:v>0.0</c:v>
                </c:pt>
                <c:pt idx="1">
                  <c:v>2.0</c:v>
                </c:pt>
                <c:pt idx="2">
                  <c:v>3.28</c:v>
                </c:pt>
                <c:pt idx="3">
                  <c:v>4.0</c:v>
                </c:pt>
                <c:pt idx="4">
                  <c:v>7.0</c:v>
                </c:pt>
                <c:pt idx="5">
                  <c:v>7.63</c:v>
                </c:pt>
                <c:pt idx="6">
                  <c:v>8.35</c:v>
                </c:pt>
                <c:pt idx="7">
                  <c:v>9.0</c:v>
                </c:pt>
                <c:pt idx="8">
                  <c:v>9.220000000000001</c:v>
                </c:pt>
                <c:pt idx="9">
                  <c:v>10.4</c:v>
                </c:pt>
                <c:pt idx="10">
                  <c:v>11.0</c:v>
                </c:pt>
                <c:pt idx="11">
                  <c:v>11.55</c:v>
                </c:pt>
                <c:pt idx="12">
                  <c:v>12.07</c:v>
                </c:pt>
                <c:pt idx="13">
                  <c:v>13.35</c:v>
                </c:pt>
                <c:pt idx="14">
                  <c:v>15.0</c:v>
                </c:pt>
                <c:pt idx="15">
                  <c:v>15.13</c:v>
                </c:pt>
                <c:pt idx="16">
                  <c:v>16.07</c:v>
                </c:pt>
                <c:pt idx="17">
                  <c:v>16.68</c:v>
                </c:pt>
                <c:pt idx="18">
                  <c:v>18.0</c:v>
                </c:pt>
                <c:pt idx="19">
                  <c:v>18.68</c:v>
                </c:pt>
                <c:pt idx="20">
                  <c:v>19.85</c:v>
                </c:pt>
                <c:pt idx="21">
                  <c:v>20.63</c:v>
                </c:pt>
                <c:pt idx="22">
                  <c:v>22.85</c:v>
                </c:pt>
                <c:pt idx="23">
                  <c:v>23.0</c:v>
                </c:pt>
                <c:pt idx="24">
                  <c:v>25.95</c:v>
                </c:pt>
                <c:pt idx="25">
                  <c:v>28.42</c:v>
                </c:pt>
                <c:pt idx="26">
                  <c:v>30.0</c:v>
                </c:pt>
                <c:pt idx="27">
                  <c:v>33.12</c:v>
                </c:pt>
              </c:numCache>
            </c:numRef>
          </c:xVal>
          <c:yVal>
            <c:numRef>
              <c:f>[11]UX比較!$G$3:$G$30</c:f>
              <c:numCache>
                <c:formatCode>General</c:formatCode>
                <c:ptCount val="28"/>
                <c:pt idx="0">
                  <c:v>55.88000000000001</c:v>
                </c:pt>
                <c:pt idx="1">
                  <c:v>10.62302326683329</c:v>
                </c:pt>
                <c:pt idx="2">
                  <c:v>-20.07</c:v>
                </c:pt>
                <c:pt idx="3">
                  <c:v>-16.743817233211</c:v>
                </c:pt>
                <c:pt idx="4">
                  <c:v>19.22068570914657</c:v>
                </c:pt>
                <c:pt idx="5">
                  <c:v>30.63</c:v>
                </c:pt>
                <c:pt idx="6">
                  <c:v>49.23</c:v>
                </c:pt>
                <c:pt idx="7">
                  <c:v>73.54647922316704</c:v>
                </c:pt>
                <c:pt idx="8">
                  <c:v>81.13000000000001</c:v>
                </c:pt>
                <c:pt idx="9">
                  <c:v>84.51</c:v>
                </c:pt>
                <c:pt idx="10">
                  <c:v>31.17229681061409</c:v>
                </c:pt>
                <c:pt idx="11">
                  <c:v>-17.32</c:v>
                </c:pt>
                <c:pt idx="12">
                  <c:v>-28.1</c:v>
                </c:pt>
                <c:pt idx="13">
                  <c:v>-38.87</c:v>
                </c:pt>
                <c:pt idx="14">
                  <c:v>41.47089659734148</c:v>
                </c:pt>
                <c:pt idx="15">
                  <c:v>47.96</c:v>
                </c:pt>
                <c:pt idx="16">
                  <c:v>72.68000000000001</c:v>
                </c:pt>
                <c:pt idx="17">
                  <c:v>76.06</c:v>
                </c:pt>
                <c:pt idx="18">
                  <c:v>45.91937252406298</c:v>
                </c:pt>
                <c:pt idx="19">
                  <c:v>27.04</c:v>
                </c:pt>
                <c:pt idx="20">
                  <c:v>-0.21</c:v>
                </c:pt>
                <c:pt idx="21">
                  <c:v>8.029999999999997</c:v>
                </c:pt>
                <c:pt idx="22">
                  <c:v>-31.27</c:v>
                </c:pt>
                <c:pt idx="23">
                  <c:v>-29.75964933541</c:v>
                </c:pt>
                <c:pt idx="24">
                  <c:v>15.63</c:v>
                </c:pt>
                <c:pt idx="25">
                  <c:v>30.0</c:v>
                </c:pt>
                <c:pt idx="26">
                  <c:v>12.76744019929622</c:v>
                </c:pt>
                <c:pt idx="27">
                  <c:v>-31.27000000000001</c:v>
                </c:pt>
              </c:numCache>
            </c:numRef>
          </c:yVal>
          <c:smooth val="0"/>
        </c:ser>
        <c:ser>
          <c:idx val="1"/>
          <c:order val="1"/>
          <c:tx>
            <c:strRef>
              <c:f>[11]UX比較!$H$2</c:f>
              <c:strCache>
                <c:ptCount val="1"/>
                <c:pt idx="0">
                  <c:v>UXCURVE</c:v>
                </c:pt>
              </c:strCache>
            </c:strRef>
          </c:tx>
          <c:spPr>
            <a:ln w="25400"/>
          </c:spPr>
          <c:marker>
            <c:symbol val="circle"/>
            <c:size val="5"/>
          </c:marker>
          <c:xVal>
            <c:numRef>
              <c:f>[11]UX比較!$F$3:$F$30</c:f>
              <c:numCache>
                <c:formatCode>General</c:formatCode>
                <c:ptCount val="28"/>
                <c:pt idx="0">
                  <c:v>0.0</c:v>
                </c:pt>
                <c:pt idx="1">
                  <c:v>2.0</c:v>
                </c:pt>
                <c:pt idx="2">
                  <c:v>3.28</c:v>
                </c:pt>
                <c:pt idx="3">
                  <c:v>4.0</c:v>
                </c:pt>
                <c:pt idx="4">
                  <c:v>7.0</c:v>
                </c:pt>
                <c:pt idx="5">
                  <c:v>7.63</c:v>
                </c:pt>
                <c:pt idx="6">
                  <c:v>8.35</c:v>
                </c:pt>
                <c:pt idx="7">
                  <c:v>9.0</c:v>
                </c:pt>
                <c:pt idx="8">
                  <c:v>9.220000000000001</c:v>
                </c:pt>
                <c:pt idx="9">
                  <c:v>10.4</c:v>
                </c:pt>
                <c:pt idx="10">
                  <c:v>11.0</c:v>
                </c:pt>
                <c:pt idx="11">
                  <c:v>11.55</c:v>
                </c:pt>
                <c:pt idx="12">
                  <c:v>12.07</c:v>
                </c:pt>
                <c:pt idx="13">
                  <c:v>13.35</c:v>
                </c:pt>
                <c:pt idx="14">
                  <c:v>15.0</c:v>
                </c:pt>
                <c:pt idx="15">
                  <c:v>15.13</c:v>
                </c:pt>
                <c:pt idx="16">
                  <c:v>16.07</c:v>
                </c:pt>
                <c:pt idx="17">
                  <c:v>16.68</c:v>
                </c:pt>
                <c:pt idx="18">
                  <c:v>18.0</c:v>
                </c:pt>
                <c:pt idx="19">
                  <c:v>18.68</c:v>
                </c:pt>
                <c:pt idx="20">
                  <c:v>19.85</c:v>
                </c:pt>
                <c:pt idx="21">
                  <c:v>20.63</c:v>
                </c:pt>
                <c:pt idx="22">
                  <c:v>22.85</c:v>
                </c:pt>
                <c:pt idx="23">
                  <c:v>23.0</c:v>
                </c:pt>
                <c:pt idx="24">
                  <c:v>25.95</c:v>
                </c:pt>
                <c:pt idx="25">
                  <c:v>28.42</c:v>
                </c:pt>
                <c:pt idx="26">
                  <c:v>30.0</c:v>
                </c:pt>
                <c:pt idx="27">
                  <c:v>33.12</c:v>
                </c:pt>
              </c:numCache>
            </c:numRef>
          </c:xVal>
          <c:yVal>
            <c:numRef>
              <c:f>[11]UX比較!$H$3:$H$30</c:f>
              <c:numCache>
                <c:formatCode>General</c:formatCode>
                <c:ptCount val="28"/>
                <c:pt idx="0">
                  <c:v>50.0</c:v>
                </c:pt>
                <c:pt idx="1">
                  <c:v>50.0</c:v>
                </c:pt>
                <c:pt idx="2">
                  <c:v>57.902208</c:v>
                </c:pt>
                <c:pt idx="3">
                  <c:v>60.0</c:v>
                </c:pt>
                <c:pt idx="4">
                  <c:v>-30.0</c:v>
                </c:pt>
                <c:pt idx="5">
                  <c:v>-13.06283325</c:v>
                </c:pt>
                <c:pt idx="6">
                  <c:v>9.39946874999999</c:v>
                </c:pt>
                <c:pt idx="7">
                  <c:v>30.0</c:v>
                </c:pt>
                <c:pt idx="8">
                  <c:v>33.08844250000001</c:v>
                </c:pt>
                <c:pt idx="9">
                  <c:v>45.8025</c:v>
                </c:pt>
                <c:pt idx="10">
                  <c:v>50.0</c:v>
                </c:pt>
                <c:pt idx="11">
                  <c:v>45.03402994791666</c:v>
                </c:pt>
                <c:pt idx="12">
                  <c:v>39.46781723958333</c:v>
                </c:pt>
                <c:pt idx="13">
                  <c:v>23.19317057291667</c:v>
                </c:pt>
                <c:pt idx="14">
                  <c:v>0.0</c:v>
                </c:pt>
                <c:pt idx="15">
                  <c:v>-1.103222430555562</c:v>
                </c:pt>
                <c:pt idx="16">
                  <c:v>-8.577469236111115</c:v>
                </c:pt>
                <c:pt idx="17">
                  <c:v>-12.84472</c:v>
                </c:pt>
                <c:pt idx="18">
                  <c:v>-20.0</c:v>
                </c:pt>
                <c:pt idx="19">
                  <c:v>-14.10809142857143</c:v>
                </c:pt>
                <c:pt idx="20">
                  <c:v>-2.422109374999987</c:v>
                </c:pt>
                <c:pt idx="21">
                  <c:v>5.940731041666655</c:v>
                </c:pt>
                <c:pt idx="22">
                  <c:v>28.66635788690477</c:v>
                </c:pt>
                <c:pt idx="23">
                  <c:v>29.99999999999999</c:v>
                </c:pt>
                <c:pt idx="24">
                  <c:v>1.399936183077134</c:v>
                </c:pt>
                <c:pt idx="25">
                  <c:v>-29.26522846276175</c:v>
                </c:pt>
                <c:pt idx="26">
                  <c:v>-50.00000000000003</c:v>
                </c:pt>
                <c:pt idx="27">
                  <c:v>-55.30034453644315</c:v>
                </c:pt>
              </c:numCache>
            </c:numRef>
          </c:yVal>
          <c:smooth val="0"/>
        </c:ser>
        <c:dLbls>
          <c:showLegendKey val="0"/>
          <c:showVal val="0"/>
          <c:showCatName val="0"/>
          <c:showSerName val="0"/>
          <c:showPercent val="0"/>
          <c:showBubbleSize val="0"/>
        </c:dLbls>
        <c:axId val="-2143096440"/>
        <c:axId val="-2097544616"/>
      </c:scatterChart>
      <c:valAx>
        <c:axId val="-2143096440"/>
        <c:scaling>
          <c:orientation val="minMax"/>
        </c:scaling>
        <c:delete val="0"/>
        <c:axPos val="b"/>
        <c:title>
          <c:tx>
            <c:rich>
              <a:bodyPr/>
              <a:lstStyle/>
              <a:p>
                <a:pPr>
                  <a:defRPr/>
                </a:pPr>
                <a:r>
                  <a:rPr lang="en-US" altLang="en-US"/>
                  <a:t>TIME [min]</a:t>
                </a:r>
                <a:endParaRPr lang="ja-JP" altLang="en-US"/>
              </a:p>
            </c:rich>
          </c:tx>
          <c:overlay val="0"/>
        </c:title>
        <c:numFmt formatCode="General" sourceLinked="1"/>
        <c:majorTickMark val="out"/>
        <c:minorTickMark val="none"/>
        <c:tickLblPos val="nextTo"/>
        <c:crossAx val="-2097544616"/>
        <c:crosses val="autoZero"/>
        <c:crossBetween val="midCat"/>
      </c:valAx>
      <c:valAx>
        <c:axId val="-2097544616"/>
        <c:scaling>
          <c:orientation val="minMax"/>
          <c:min val="-100.0"/>
        </c:scaling>
        <c:delete val="0"/>
        <c:axPos val="l"/>
        <c:title>
          <c:tx>
            <c:rich>
              <a:bodyPr rot="-5400000" vert="horz"/>
              <a:lstStyle/>
              <a:p>
                <a:pPr>
                  <a:defRPr/>
                </a:pPr>
                <a:r>
                  <a:rPr lang="en-US" altLang="en-US"/>
                  <a:t>Value of UX [%]</a:t>
                </a:r>
                <a:endParaRPr lang="ja-JP" altLang="en-US"/>
              </a:p>
            </c:rich>
          </c:tx>
          <c:overlay val="0"/>
        </c:title>
        <c:numFmt formatCode="General" sourceLinked="1"/>
        <c:majorTickMark val="out"/>
        <c:minorTickMark val="none"/>
        <c:tickLblPos val="nextTo"/>
        <c:crossAx val="-2143096440"/>
        <c:crosses val="autoZero"/>
        <c:crossBetween val="midCat"/>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ゲーム系!$AJ$4</c:f>
              <c:strCache>
                <c:ptCount val="1"/>
                <c:pt idx="0">
                  <c:v>UX</c:v>
                </c:pt>
              </c:strCache>
            </c:strRef>
          </c:tx>
          <c:spPr>
            <a:solidFill>
              <a:schemeClr val="accent6"/>
            </a:solidFill>
            <a:ln>
              <a:noFill/>
            </a:ln>
            <a:effectLst/>
          </c:spPr>
          <c:invertIfNegative val="0"/>
          <c:errBars>
            <c:errBarType val="both"/>
            <c:errValType val="cust"/>
            <c:noEndCap val="0"/>
            <c:plus>
              <c:numRef>
                <c:f>ゲーム系!$AP$15:$AP$16</c:f>
                <c:numCache>
                  <c:formatCode>General</c:formatCode>
                  <c:ptCount val="2"/>
                  <c:pt idx="0">
                    <c:v>27.17698160595701</c:v>
                  </c:pt>
                  <c:pt idx="1">
                    <c:v>22.68517550910258</c:v>
                  </c:pt>
                </c:numCache>
              </c:numRef>
            </c:plus>
            <c:minus>
              <c:numRef>
                <c:f>ゲーム系!$AP$15:$AP$16</c:f>
                <c:numCache>
                  <c:formatCode>General</c:formatCode>
                  <c:ptCount val="2"/>
                  <c:pt idx="0">
                    <c:v>27.17698160595701</c:v>
                  </c:pt>
                  <c:pt idx="1">
                    <c:v>22.68517550910258</c:v>
                  </c:pt>
                </c:numCache>
              </c:numRef>
            </c:minus>
          </c:errBars>
          <c:cat>
            <c:strRef>
              <c:f>ゲーム系!$AN$15:$AN$16</c:f>
              <c:strCache>
                <c:ptCount val="2"/>
                <c:pt idx="0">
                  <c:v>結果が良かった</c:v>
                </c:pt>
                <c:pt idx="1">
                  <c:v>コンテンツが良かった</c:v>
                </c:pt>
              </c:strCache>
            </c:strRef>
          </c:cat>
          <c:val>
            <c:numRef>
              <c:f>ゲーム系!$AO$15:$AO$16</c:f>
              <c:numCache>
                <c:formatCode>General</c:formatCode>
                <c:ptCount val="2"/>
                <c:pt idx="0">
                  <c:v>50.7365</c:v>
                </c:pt>
                <c:pt idx="1">
                  <c:v>37.14454545454547</c:v>
                </c:pt>
              </c:numCache>
            </c:numRef>
          </c:val>
        </c:ser>
        <c:dLbls>
          <c:showLegendKey val="0"/>
          <c:showVal val="0"/>
          <c:showCatName val="0"/>
          <c:showSerName val="0"/>
          <c:showPercent val="0"/>
          <c:showBubbleSize val="0"/>
        </c:dLbls>
        <c:gapWidth val="150"/>
        <c:axId val="-2142564584"/>
        <c:axId val="-2097631256"/>
      </c:barChart>
      <c:catAx>
        <c:axId val="-2142564584"/>
        <c:scaling>
          <c:orientation val="minMax"/>
        </c:scaling>
        <c:delete val="0"/>
        <c:axPos val="b"/>
        <c:majorTickMark val="out"/>
        <c:minorTickMark val="none"/>
        <c:tickLblPos val="nextTo"/>
        <c:txPr>
          <a:bodyPr/>
          <a:lstStyle/>
          <a:p>
            <a:pPr>
              <a:defRPr sz="1200"/>
            </a:pPr>
            <a:endParaRPr lang="ja-JP"/>
          </a:p>
        </c:txPr>
        <c:crossAx val="-2097631256"/>
        <c:crosses val="autoZero"/>
        <c:auto val="1"/>
        <c:lblAlgn val="ctr"/>
        <c:lblOffset val="100"/>
        <c:noMultiLvlLbl val="0"/>
      </c:catAx>
      <c:valAx>
        <c:axId val="-2097631256"/>
        <c:scaling>
          <c:orientation val="minMax"/>
          <c:max val="100.0"/>
        </c:scaling>
        <c:delete val="0"/>
        <c:axPos val="l"/>
        <c:title>
          <c:tx>
            <c:rich>
              <a:bodyPr rot="-5400000" vert="horz"/>
              <a:lstStyle/>
              <a:p>
                <a:pPr>
                  <a:defRPr sz="1200"/>
                </a:pPr>
                <a:r>
                  <a:rPr lang="en-US" altLang="en-US" sz="1200"/>
                  <a:t>Value of UX[%]</a:t>
                </a:r>
                <a:endParaRPr lang="ja-JP" altLang="en-US" sz="1200"/>
              </a:p>
            </c:rich>
          </c:tx>
          <c:overlay val="0"/>
        </c:title>
        <c:numFmt formatCode="General" sourceLinked="1"/>
        <c:majorTickMark val="out"/>
        <c:minorTickMark val="none"/>
        <c:tickLblPos val="nextTo"/>
        <c:txPr>
          <a:bodyPr/>
          <a:lstStyle/>
          <a:p>
            <a:pPr>
              <a:defRPr sz="1200"/>
            </a:pPr>
            <a:endParaRPr lang="ja-JP"/>
          </a:p>
        </c:txPr>
        <c:crossAx val="-214256458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Sheet1!$R$19</c:f>
              <c:strCache>
                <c:ptCount val="1"/>
                <c:pt idx="0">
                  <c:v>エピソード一致率</c:v>
                </c:pt>
              </c:strCache>
            </c:strRef>
          </c:tx>
          <c:spPr>
            <a:solidFill>
              <a:schemeClr val="accent3">
                <a:lumMod val="40000"/>
                <a:lumOff val="60000"/>
              </a:schemeClr>
            </a:solidFill>
            <a:ln>
              <a:noFill/>
            </a:ln>
            <a:effectLst/>
          </c:spPr>
          <c:invertIfNegative val="0"/>
          <c:errBars>
            <c:errBarType val="both"/>
            <c:errValType val="cust"/>
            <c:noEndCap val="0"/>
            <c:plus>
              <c:numRef>
                <c:f>Sheet1!$S$20:$S$22</c:f>
                <c:numCache>
                  <c:formatCode>General</c:formatCode>
                  <c:ptCount val="3"/>
                  <c:pt idx="0">
                    <c:v>0.0392837100659192</c:v>
                  </c:pt>
                  <c:pt idx="1">
                    <c:v>0.0804547181770887</c:v>
                  </c:pt>
                  <c:pt idx="2">
                    <c:v>0.125519151840817</c:v>
                  </c:pt>
                </c:numCache>
              </c:numRef>
            </c:plus>
            <c:minus>
              <c:numRef>
                <c:f>Sheet1!$S$20:$S$22</c:f>
                <c:numCache>
                  <c:formatCode>General</c:formatCode>
                  <c:ptCount val="3"/>
                  <c:pt idx="0">
                    <c:v>0.0392837100659192</c:v>
                  </c:pt>
                  <c:pt idx="1">
                    <c:v>0.0804547181770887</c:v>
                  </c:pt>
                  <c:pt idx="2">
                    <c:v>0.125519151840817</c:v>
                  </c:pt>
                </c:numCache>
              </c:numRef>
            </c:minus>
          </c:errBars>
          <c:cat>
            <c:strRef>
              <c:f>Sheet1!$Q$20:$Q$22</c:f>
              <c:strCache>
                <c:ptCount val="3"/>
                <c:pt idx="0">
                  <c:v>High</c:v>
                </c:pt>
                <c:pt idx="1">
                  <c:v>Middle</c:v>
                </c:pt>
                <c:pt idx="2">
                  <c:v>Low</c:v>
                </c:pt>
              </c:strCache>
            </c:strRef>
          </c:cat>
          <c:val>
            <c:numRef>
              <c:f>Sheet1!$R$20:$R$22</c:f>
              <c:numCache>
                <c:formatCode>General</c:formatCode>
                <c:ptCount val="3"/>
                <c:pt idx="0">
                  <c:v>0.861111111111111</c:v>
                </c:pt>
                <c:pt idx="1">
                  <c:v>0.487152778</c:v>
                </c:pt>
                <c:pt idx="2">
                  <c:v>0.263680934</c:v>
                </c:pt>
              </c:numCache>
            </c:numRef>
          </c:val>
        </c:ser>
        <c:dLbls>
          <c:showLegendKey val="0"/>
          <c:showVal val="0"/>
          <c:showCatName val="0"/>
          <c:showSerName val="0"/>
          <c:showPercent val="0"/>
          <c:showBubbleSize val="0"/>
        </c:dLbls>
        <c:gapWidth val="150"/>
        <c:axId val="-2066285112"/>
        <c:axId val="-2069908600"/>
      </c:barChart>
      <c:catAx>
        <c:axId val="-2066285112"/>
        <c:scaling>
          <c:orientation val="minMax"/>
        </c:scaling>
        <c:delete val="0"/>
        <c:axPos val="b"/>
        <c:majorTickMark val="out"/>
        <c:minorTickMark val="none"/>
        <c:tickLblPos val="nextTo"/>
        <c:crossAx val="-2069908600"/>
        <c:crosses val="autoZero"/>
        <c:auto val="1"/>
        <c:lblAlgn val="ctr"/>
        <c:lblOffset val="100"/>
        <c:noMultiLvlLbl val="0"/>
      </c:catAx>
      <c:valAx>
        <c:axId val="-2069908600"/>
        <c:scaling>
          <c:orientation val="minMax"/>
        </c:scaling>
        <c:delete val="0"/>
        <c:axPos val="l"/>
        <c:title>
          <c:tx>
            <c:rich>
              <a:bodyPr rot="-5400000" vert="horz"/>
              <a:lstStyle/>
              <a:p>
                <a:pPr>
                  <a:defRPr/>
                </a:pPr>
                <a:r>
                  <a:rPr lang="ja-JP" altLang="en-US"/>
                  <a:t>エピソード一致率</a:t>
                </a:r>
                <a:r>
                  <a:rPr lang="en-US" altLang="ja-JP"/>
                  <a:t>[%]</a:t>
                </a:r>
                <a:endParaRPr lang="ja-JP" altLang="en-US"/>
              </a:p>
            </c:rich>
          </c:tx>
          <c:layout/>
          <c:overlay val="0"/>
        </c:title>
        <c:numFmt formatCode="#,##0.0_);[Red]\(#,##0.0\)" sourceLinked="0"/>
        <c:majorTickMark val="out"/>
        <c:minorTickMark val="none"/>
        <c:tickLblPos val="nextTo"/>
        <c:crossAx val="-2066285112"/>
        <c:crosses val="autoZero"/>
        <c:crossBetween val="between"/>
      </c:valAx>
      <c:spPr>
        <a:noFill/>
        <a:ln w="25400">
          <a:noFill/>
        </a:ln>
      </c:spPr>
    </c:plotArea>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Sheet1!$P$8:$Q$8</c:f>
                <c:numCache>
                  <c:formatCode>General</c:formatCode>
                  <c:ptCount val="2"/>
                  <c:pt idx="0">
                    <c:v>1.5</c:v>
                  </c:pt>
                  <c:pt idx="1">
                    <c:v>1.892969448600091</c:v>
                  </c:pt>
                </c:numCache>
              </c:numRef>
            </c:plus>
            <c:minus>
              <c:numRef>
                <c:f>Sheet1!$P$8:$Q$8</c:f>
                <c:numCache>
                  <c:formatCode>General</c:formatCode>
                  <c:ptCount val="2"/>
                  <c:pt idx="0">
                    <c:v>1.5</c:v>
                  </c:pt>
                  <c:pt idx="1">
                    <c:v>1.892969448600091</c:v>
                  </c:pt>
                </c:numCache>
              </c:numRef>
            </c:minus>
          </c:errBars>
          <c:cat>
            <c:strRef>
              <c:f>Sheet1!$P$10:$Q$10</c:f>
              <c:strCache>
                <c:ptCount val="2"/>
                <c:pt idx="0">
                  <c:v>Positive</c:v>
                </c:pt>
                <c:pt idx="1">
                  <c:v>Negative</c:v>
                </c:pt>
              </c:strCache>
            </c:strRef>
          </c:cat>
          <c:val>
            <c:numRef>
              <c:f>Sheet1!$P$15:$Q$15</c:f>
              <c:numCache>
                <c:formatCode>General</c:formatCode>
                <c:ptCount val="2"/>
                <c:pt idx="0">
                  <c:v>4.25</c:v>
                </c:pt>
                <c:pt idx="1">
                  <c:v>2.25</c:v>
                </c:pt>
              </c:numCache>
            </c:numRef>
          </c:val>
        </c:ser>
        <c:dLbls>
          <c:showLegendKey val="0"/>
          <c:showVal val="0"/>
          <c:showCatName val="0"/>
          <c:showSerName val="0"/>
          <c:showPercent val="0"/>
          <c:showBubbleSize val="0"/>
        </c:dLbls>
        <c:gapWidth val="150"/>
        <c:axId val="-2071391672"/>
        <c:axId val="-2068176392"/>
      </c:barChart>
      <c:catAx>
        <c:axId val="-2071391672"/>
        <c:scaling>
          <c:orientation val="minMax"/>
        </c:scaling>
        <c:delete val="0"/>
        <c:axPos val="b"/>
        <c:majorTickMark val="out"/>
        <c:minorTickMark val="none"/>
        <c:tickLblPos val="nextTo"/>
        <c:crossAx val="-2068176392"/>
        <c:crosses val="autoZero"/>
        <c:auto val="1"/>
        <c:lblAlgn val="ctr"/>
        <c:lblOffset val="100"/>
        <c:noMultiLvlLbl val="0"/>
      </c:catAx>
      <c:valAx>
        <c:axId val="-2068176392"/>
        <c:scaling>
          <c:orientation val="minMax"/>
        </c:scaling>
        <c:delete val="0"/>
        <c:axPos val="l"/>
        <c:title>
          <c:tx>
            <c:rich>
              <a:bodyPr rot="-5400000" vert="horz"/>
              <a:lstStyle/>
              <a:p>
                <a:pPr>
                  <a:defRPr/>
                </a:pPr>
                <a:r>
                  <a:rPr lang="ja-JP" altLang="en-US"/>
                  <a:t>入力数</a:t>
                </a:r>
              </a:p>
            </c:rich>
          </c:tx>
          <c:layout/>
          <c:overlay val="0"/>
        </c:title>
        <c:numFmt formatCode="#,##0.0_);[Red]\(#,##0.0\)" sourceLinked="0"/>
        <c:majorTickMark val="out"/>
        <c:minorTickMark val="none"/>
        <c:tickLblPos val="nextTo"/>
        <c:txPr>
          <a:bodyPr/>
          <a:lstStyle/>
          <a:p>
            <a:pPr>
              <a:defRPr sz="1100"/>
            </a:pPr>
            <a:endParaRPr lang="ja-JP"/>
          </a:p>
        </c:txPr>
        <c:crossAx val="-207139167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[6]UX比較!$H$3</c:f>
              <c:strCache>
                <c:ptCount val="1"/>
                <c:pt idx="0">
                  <c:v>UXPLOT</c:v>
                </c:pt>
              </c:strCache>
            </c:strRef>
          </c:tx>
          <c:spPr>
            <a:ln w="25400"/>
          </c:spPr>
          <c:marker>
            <c:symbol val="x"/>
            <c:size val="5"/>
          </c:marker>
          <c:xVal>
            <c:numRef>
              <c:f>[6]UX比較!$A$34:$A$43</c:f>
              <c:numCache>
                <c:formatCode>General</c:formatCode>
                <c:ptCount val="10"/>
                <c:pt idx="0">
                  <c:v>0.0</c:v>
                </c:pt>
                <c:pt idx="1">
                  <c:v>2.1</c:v>
                </c:pt>
                <c:pt idx="2">
                  <c:v>7.35</c:v>
                </c:pt>
                <c:pt idx="3">
                  <c:v>9.43</c:v>
                </c:pt>
                <c:pt idx="4">
                  <c:v>12.15</c:v>
                </c:pt>
                <c:pt idx="5">
                  <c:v>19.48</c:v>
                </c:pt>
                <c:pt idx="6">
                  <c:v>21.58</c:v>
                </c:pt>
                <c:pt idx="7">
                  <c:v>23.27</c:v>
                </c:pt>
                <c:pt idx="8">
                  <c:v>26.87</c:v>
                </c:pt>
                <c:pt idx="9">
                  <c:v>28.22</c:v>
                </c:pt>
              </c:numCache>
            </c:numRef>
          </c:xVal>
          <c:yVal>
            <c:numRef>
              <c:f>[6]UX比較!$B$34:$B$43</c:f>
              <c:numCache>
                <c:formatCode>General</c:formatCode>
                <c:ptCount val="10"/>
                <c:pt idx="0">
                  <c:v>0.0</c:v>
                </c:pt>
                <c:pt idx="1">
                  <c:v>71.2</c:v>
                </c:pt>
                <c:pt idx="2">
                  <c:v>-50.92</c:v>
                </c:pt>
                <c:pt idx="3">
                  <c:v>21.76</c:v>
                </c:pt>
                <c:pt idx="4">
                  <c:v>53.45</c:v>
                </c:pt>
                <c:pt idx="5">
                  <c:v>78.8</c:v>
                </c:pt>
                <c:pt idx="6">
                  <c:v>66.34</c:v>
                </c:pt>
                <c:pt idx="7">
                  <c:v>69.72</c:v>
                </c:pt>
                <c:pt idx="8">
                  <c:v>50.28</c:v>
                </c:pt>
                <c:pt idx="9">
                  <c:v>33.59</c:v>
                </c:pt>
              </c:numCache>
            </c:numRef>
          </c:yVal>
          <c:smooth val="0"/>
        </c:ser>
        <c:ser>
          <c:idx val="1"/>
          <c:order val="1"/>
          <c:tx>
            <c:strRef>
              <c:f>[6]UX比較!$I$3</c:f>
              <c:strCache>
                <c:ptCount val="1"/>
                <c:pt idx="0">
                  <c:v>UXCURVE</c:v>
                </c:pt>
              </c:strCache>
            </c:strRef>
          </c:tx>
          <c:spPr>
            <a:ln w="25400"/>
          </c:spPr>
          <c:marker>
            <c:symbol val="circle"/>
            <c:size val="5"/>
          </c:marker>
          <c:xVal>
            <c:numRef>
              <c:f>[6]UX比較!$C$34:$C$39</c:f>
              <c:numCache>
                <c:formatCode>General</c:formatCode>
                <c:ptCount val="6"/>
                <c:pt idx="0">
                  <c:v>0.0</c:v>
                </c:pt>
                <c:pt idx="1">
                  <c:v>4.0</c:v>
                </c:pt>
                <c:pt idx="2">
                  <c:v>8.0</c:v>
                </c:pt>
                <c:pt idx="3">
                  <c:v>18.0</c:v>
                </c:pt>
                <c:pt idx="4">
                  <c:v>24.0</c:v>
                </c:pt>
                <c:pt idx="5">
                  <c:v>30.0</c:v>
                </c:pt>
              </c:numCache>
            </c:numRef>
          </c:xVal>
          <c:yVal>
            <c:numRef>
              <c:f>[6]UX比較!$D$34:$D$39</c:f>
              <c:numCache>
                <c:formatCode>General</c:formatCode>
                <c:ptCount val="6"/>
                <c:pt idx="0">
                  <c:v>0.0</c:v>
                </c:pt>
                <c:pt idx="1">
                  <c:v>30.0</c:v>
                </c:pt>
                <c:pt idx="2">
                  <c:v>-60.0</c:v>
                </c:pt>
                <c:pt idx="3">
                  <c:v>90.0</c:v>
                </c:pt>
                <c:pt idx="4">
                  <c:v>80.0</c:v>
                </c:pt>
                <c:pt idx="5">
                  <c:v>60.0</c:v>
                </c:pt>
              </c:numCache>
            </c:numRef>
          </c:yVal>
          <c:smooth val="0"/>
        </c:ser>
        <c:dLbls>
          <c:showLegendKey val="0"/>
          <c:showVal val="0"/>
          <c:showCatName val="0"/>
          <c:showSerName val="0"/>
          <c:showPercent val="0"/>
          <c:showBubbleSize val="0"/>
        </c:dLbls>
        <c:axId val="2127443272"/>
        <c:axId val="-2101668536"/>
      </c:scatterChart>
      <c:valAx>
        <c:axId val="212744327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1668536"/>
        <c:crosses val="autoZero"/>
        <c:crossBetween val="midCat"/>
      </c:valAx>
      <c:valAx>
        <c:axId val="-2101668536"/>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744327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[1]UX比較!$G$3</c:f>
              <c:strCache>
                <c:ptCount val="1"/>
                <c:pt idx="0">
                  <c:v>UXPLOT</c:v>
                </c:pt>
              </c:strCache>
            </c:strRef>
          </c:tx>
          <c:spPr>
            <a:ln w="25400"/>
          </c:spPr>
          <c:marker>
            <c:symbol val="x"/>
            <c:size val="5"/>
          </c:marker>
          <c:xVal>
            <c:numRef>
              <c:f>[1]UX比較!$A$4:$A$39</c:f>
              <c:numCache>
                <c:formatCode>General</c:formatCode>
                <c:ptCount val="36"/>
                <c:pt idx="0">
                  <c:v>0.0</c:v>
                </c:pt>
                <c:pt idx="1">
                  <c:v>0.63</c:v>
                </c:pt>
                <c:pt idx="2">
                  <c:v>2.0</c:v>
                </c:pt>
                <c:pt idx="3">
                  <c:v>2.87</c:v>
                </c:pt>
                <c:pt idx="4">
                  <c:v>3.22</c:v>
                </c:pt>
                <c:pt idx="5">
                  <c:v>4.02</c:v>
                </c:pt>
                <c:pt idx="6">
                  <c:v>5.3</c:v>
                </c:pt>
                <c:pt idx="7">
                  <c:v>7.3</c:v>
                </c:pt>
                <c:pt idx="8">
                  <c:v>7.97</c:v>
                </c:pt>
                <c:pt idx="9">
                  <c:v>9.6</c:v>
                </c:pt>
                <c:pt idx="10">
                  <c:v>10.63</c:v>
                </c:pt>
                <c:pt idx="11">
                  <c:v>10.85</c:v>
                </c:pt>
                <c:pt idx="12">
                  <c:v>12.3</c:v>
                </c:pt>
                <c:pt idx="13">
                  <c:v>12.72</c:v>
                </c:pt>
                <c:pt idx="14">
                  <c:v>13.03</c:v>
                </c:pt>
                <c:pt idx="15">
                  <c:v>13.4</c:v>
                </c:pt>
                <c:pt idx="16">
                  <c:v>13.95</c:v>
                </c:pt>
                <c:pt idx="17">
                  <c:v>15.22</c:v>
                </c:pt>
                <c:pt idx="18">
                  <c:v>17.37</c:v>
                </c:pt>
                <c:pt idx="19">
                  <c:v>18.47</c:v>
                </c:pt>
                <c:pt idx="20">
                  <c:v>19.3</c:v>
                </c:pt>
                <c:pt idx="21">
                  <c:v>20.0</c:v>
                </c:pt>
                <c:pt idx="22">
                  <c:v>21.17</c:v>
                </c:pt>
                <c:pt idx="23">
                  <c:v>21.57</c:v>
                </c:pt>
                <c:pt idx="24">
                  <c:v>22.13</c:v>
                </c:pt>
                <c:pt idx="25">
                  <c:v>22.3</c:v>
                </c:pt>
                <c:pt idx="26">
                  <c:v>22.98</c:v>
                </c:pt>
                <c:pt idx="27">
                  <c:v>23.18</c:v>
                </c:pt>
                <c:pt idx="28">
                  <c:v>23.45</c:v>
                </c:pt>
                <c:pt idx="29">
                  <c:v>23.98</c:v>
                </c:pt>
                <c:pt idx="30">
                  <c:v>25.08</c:v>
                </c:pt>
                <c:pt idx="31">
                  <c:v>25.55</c:v>
                </c:pt>
                <c:pt idx="32">
                  <c:v>26.15</c:v>
                </c:pt>
                <c:pt idx="33">
                  <c:v>26.95</c:v>
                </c:pt>
                <c:pt idx="34">
                  <c:v>27.4</c:v>
                </c:pt>
                <c:pt idx="35">
                  <c:v>28.58</c:v>
                </c:pt>
              </c:numCache>
            </c:numRef>
          </c:xVal>
          <c:yVal>
            <c:numRef>
              <c:f>[1]UX比較!$B$4:$B$39</c:f>
              <c:numCache>
                <c:formatCode>General</c:formatCode>
                <c:ptCount val="36"/>
                <c:pt idx="0">
                  <c:v>0.0</c:v>
                </c:pt>
                <c:pt idx="1">
                  <c:v>-79.86</c:v>
                </c:pt>
                <c:pt idx="2">
                  <c:v>-17.54</c:v>
                </c:pt>
                <c:pt idx="3">
                  <c:v>-39.72</c:v>
                </c:pt>
                <c:pt idx="4">
                  <c:v>-100.0</c:v>
                </c:pt>
                <c:pt idx="5">
                  <c:v>-80.07</c:v>
                </c:pt>
                <c:pt idx="6">
                  <c:v>-43.1</c:v>
                </c:pt>
                <c:pt idx="7">
                  <c:v>-51.55</c:v>
                </c:pt>
                <c:pt idx="8">
                  <c:v>-85.35</c:v>
                </c:pt>
                <c:pt idx="9">
                  <c:v>-86.41</c:v>
                </c:pt>
                <c:pt idx="10">
                  <c:v>37.18</c:v>
                </c:pt>
                <c:pt idx="11">
                  <c:v>57.46</c:v>
                </c:pt>
                <c:pt idx="12">
                  <c:v>24.72</c:v>
                </c:pt>
                <c:pt idx="13">
                  <c:v>-13.52</c:v>
                </c:pt>
                <c:pt idx="14">
                  <c:v>-37.61</c:v>
                </c:pt>
                <c:pt idx="15">
                  <c:v>-51.13</c:v>
                </c:pt>
                <c:pt idx="16">
                  <c:v>-83.45</c:v>
                </c:pt>
                <c:pt idx="17">
                  <c:v>-100.0</c:v>
                </c:pt>
                <c:pt idx="18">
                  <c:v>-45.85</c:v>
                </c:pt>
                <c:pt idx="19">
                  <c:v>-9.720000000000001</c:v>
                </c:pt>
                <c:pt idx="20">
                  <c:v>23.66</c:v>
                </c:pt>
                <c:pt idx="21">
                  <c:v>69.72</c:v>
                </c:pt>
                <c:pt idx="22">
                  <c:v>69.51</c:v>
                </c:pt>
                <c:pt idx="23">
                  <c:v>-43.52</c:v>
                </c:pt>
                <c:pt idx="24">
                  <c:v>31.06</c:v>
                </c:pt>
                <c:pt idx="25">
                  <c:v>-28.73</c:v>
                </c:pt>
                <c:pt idx="26">
                  <c:v>-33.17</c:v>
                </c:pt>
                <c:pt idx="27">
                  <c:v>55.14</c:v>
                </c:pt>
                <c:pt idx="28">
                  <c:v>20.49</c:v>
                </c:pt>
                <c:pt idx="29">
                  <c:v>-31.48</c:v>
                </c:pt>
                <c:pt idx="30">
                  <c:v>-82.39</c:v>
                </c:pt>
                <c:pt idx="31">
                  <c:v>-2.54</c:v>
                </c:pt>
                <c:pt idx="32">
                  <c:v>26.62</c:v>
                </c:pt>
                <c:pt idx="33">
                  <c:v>64.86</c:v>
                </c:pt>
                <c:pt idx="34">
                  <c:v>-33.17</c:v>
                </c:pt>
                <c:pt idx="35">
                  <c:v>40.77</c:v>
                </c:pt>
              </c:numCache>
            </c:numRef>
          </c:yVal>
          <c:smooth val="0"/>
        </c:ser>
        <c:ser>
          <c:idx val="1"/>
          <c:order val="1"/>
          <c:tx>
            <c:strRef>
              <c:f>'Macintosh HD:Users:yokoyamashohei:Dropbox:ヒューマンインターフェイス研究室:UXPLOT-pro:予備実験(出力):[20151015-荒井俊貴-ゾンビグラフなし.xlsx]直線補完'!$I$1</c:f>
              <c:strCache>
                <c:ptCount val="1"/>
                <c:pt idx="0">
                  <c:v>UXCURVE</c:v>
                </c:pt>
              </c:strCache>
            </c:strRef>
          </c:tx>
          <c:spPr>
            <a:ln w="25400"/>
          </c:spPr>
          <c:marker>
            <c:symbol val="circle"/>
            <c:size val="5"/>
          </c:marker>
          <c:xVal>
            <c:numRef>
              <c:f>[1]UX比較!$C$4:$C$12</c:f>
              <c:numCache>
                <c:formatCode>General</c:formatCode>
                <c:ptCount val="9"/>
                <c:pt idx="0">
                  <c:v>0.0</c:v>
                </c:pt>
                <c:pt idx="1">
                  <c:v>4.0</c:v>
                </c:pt>
                <c:pt idx="2">
                  <c:v>8.0</c:v>
                </c:pt>
                <c:pt idx="3">
                  <c:v>10.0</c:v>
                </c:pt>
                <c:pt idx="4">
                  <c:v>13.0</c:v>
                </c:pt>
                <c:pt idx="5">
                  <c:v>16.0</c:v>
                </c:pt>
                <c:pt idx="6">
                  <c:v>21.0</c:v>
                </c:pt>
                <c:pt idx="7">
                  <c:v>24.0</c:v>
                </c:pt>
                <c:pt idx="8">
                  <c:v>29.0</c:v>
                </c:pt>
              </c:numCache>
            </c:numRef>
          </c:xVal>
          <c:yVal>
            <c:numRef>
              <c:f>[1]UX比較!$D$4:$D$12</c:f>
              <c:numCache>
                <c:formatCode>General</c:formatCode>
                <c:ptCount val="9"/>
                <c:pt idx="0">
                  <c:v>-30.0</c:v>
                </c:pt>
                <c:pt idx="1">
                  <c:v>-50.0</c:v>
                </c:pt>
                <c:pt idx="2">
                  <c:v>-100.0</c:v>
                </c:pt>
                <c:pt idx="3">
                  <c:v>-40.0</c:v>
                </c:pt>
                <c:pt idx="4">
                  <c:v>10.0</c:v>
                </c:pt>
                <c:pt idx="5">
                  <c:v>50.0</c:v>
                </c:pt>
                <c:pt idx="6">
                  <c:v>-30.0</c:v>
                </c:pt>
                <c:pt idx="7">
                  <c:v>-60.0</c:v>
                </c:pt>
                <c:pt idx="8">
                  <c:v>20.0</c:v>
                </c:pt>
              </c:numCache>
            </c:numRef>
          </c:yVal>
          <c:smooth val="0"/>
        </c:ser>
        <c:dLbls>
          <c:showLegendKey val="0"/>
          <c:showVal val="0"/>
          <c:showCatName val="0"/>
          <c:showSerName val="0"/>
          <c:showPercent val="0"/>
          <c:showBubbleSize val="0"/>
        </c:dLbls>
        <c:axId val="2126620952"/>
        <c:axId val="-2068034104"/>
      </c:scatterChart>
      <c:valAx>
        <c:axId val="212662095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68034104"/>
        <c:crosses val="autoZero"/>
        <c:crossBetween val="midCat"/>
      </c:valAx>
      <c:valAx>
        <c:axId val="-2068034104"/>
        <c:scaling>
          <c:orientation val="minMax"/>
          <c:max val="100.0"/>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662095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errBars>
            <c:errBarType val="both"/>
            <c:errValType val="cust"/>
            <c:noEndCap val="0"/>
            <c:plus>
              <c:numRef>
                <c:f>主観評価!$C$33:$C$36</c:f>
                <c:numCache>
                  <c:formatCode>General</c:formatCode>
                  <c:ptCount val="4"/>
                  <c:pt idx="0">
                    <c:v>1.659404467996214</c:v>
                  </c:pt>
                  <c:pt idx="1">
                    <c:v>1.464557112656207</c:v>
                  </c:pt>
                  <c:pt idx="2">
                    <c:v>1.45400496380948</c:v>
                  </c:pt>
                  <c:pt idx="3">
                    <c:v>1.781039429455554</c:v>
                  </c:pt>
                </c:numCache>
              </c:numRef>
            </c:plus>
            <c:minus>
              <c:numRef>
                <c:f>主観評価!$C$33:$C$36</c:f>
                <c:numCache>
                  <c:formatCode>General</c:formatCode>
                  <c:ptCount val="4"/>
                  <c:pt idx="0">
                    <c:v>1.659404467996214</c:v>
                  </c:pt>
                  <c:pt idx="1">
                    <c:v>1.464557112656207</c:v>
                  </c:pt>
                  <c:pt idx="2">
                    <c:v>1.45400496380948</c:v>
                  </c:pt>
                  <c:pt idx="3">
                    <c:v>1.781039429455554</c:v>
                  </c:pt>
                </c:numCache>
              </c:numRef>
            </c:minus>
          </c:errBars>
          <c:cat>
            <c:strRef>
              <c:f>主観評価!$A$33:$A$36</c:f>
              <c:strCache>
                <c:ptCount val="4"/>
                <c:pt idx="0">
                  <c:v>操作のわかりやすさ</c:v>
                </c:pt>
                <c:pt idx="1">
                  <c:v>構成のわかりやすさ</c:v>
                </c:pt>
                <c:pt idx="2">
                  <c:v>見易さ</c:v>
                </c:pt>
                <c:pt idx="3">
                  <c:v>反応のよさ</c:v>
                </c:pt>
              </c:strCache>
            </c:strRef>
          </c:cat>
          <c:val>
            <c:numRef>
              <c:f>主観評価!$B$33:$B$36</c:f>
              <c:numCache>
                <c:formatCode>General</c:formatCode>
                <c:ptCount val="4"/>
                <c:pt idx="0">
                  <c:v>5.4375</c:v>
                </c:pt>
                <c:pt idx="1">
                  <c:v>5.666666666666667</c:v>
                </c:pt>
                <c:pt idx="2">
                  <c:v>5.125</c:v>
                </c:pt>
                <c:pt idx="3">
                  <c:v>5.291666666666666</c:v>
                </c:pt>
              </c:numCache>
            </c:numRef>
          </c:val>
        </c:ser>
        <c:dLbls>
          <c:showLegendKey val="0"/>
          <c:showVal val="0"/>
          <c:showCatName val="0"/>
          <c:showSerName val="0"/>
          <c:showPercent val="0"/>
          <c:showBubbleSize val="0"/>
        </c:dLbls>
        <c:gapWidth val="150"/>
        <c:axId val="2108548456"/>
        <c:axId val="-2071771960"/>
      </c:barChart>
      <c:catAx>
        <c:axId val="2108548456"/>
        <c:scaling>
          <c:orientation val="minMax"/>
        </c:scaling>
        <c:delete val="0"/>
        <c:axPos val="b"/>
        <c:majorTickMark val="out"/>
        <c:minorTickMark val="none"/>
        <c:tickLblPos val="nextTo"/>
        <c:crossAx val="-2071771960"/>
        <c:crosses val="autoZero"/>
        <c:auto val="1"/>
        <c:lblAlgn val="ctr"/>
        <c:lblOffset val="100"/>
        <c:noMultiLvlLbl val="0"/>
      </c:catAx>
      <c:valAx>
        <c:axId val="-2071771960"/>
        <c:scaling>
          <c:orientation val="minMax"/>
        </c:scaling>
        <c:delete val="0"/>
        <c:axPos val="l"/>
        <c:numFmt formatCode="General" sourceLinked="1"/>
        <c:majorTickMark val="out"/>
        <c:minorTickMark val="none"/>
        <c:tickLblPos val="nextTo"/>
        <c:crossAx val="210854845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cat>
            <c:strRef>
              <c:f>主観評価!$A$47:$A$50</c:f>
              <c:strCache>
                <c:ptCount val="4"/>
                <c:pt idx="0">
                  <c:v>操作のわかりやすさ</c:v>
                </c:pt>
                <c:pt idx="1">
                  <c:v>構成のわかりやすさ</c:v>
                </c:pt>
                <c:pt idx="2">
                  <c:v>見易さ</c:v>
                </c:pt>
                <c:pt idx="3">
                  <c:v>反応のよさ</c:v>
                </c:pt>
              </c:strCache>
            </c:strRef>
          </c:cat>
          <c:val>
            <c:numRef>
              <c:f>主観評価!$B$47:$B$50</c:f>
              <c:numCache>
                <c:formatCode>General</c:formatCode>
                <c:ptCount val="4"/>
                <c:pt idx="0">
                  <c:v>5.444444444444445</c:v>
                </c:pt>
                <c:pt idx="1">
                  <c:v>4.0</c:v>
                </c:pt>
                <c:pt idx="2">
                  <c:v>6.111111111111112</c:v>
                </c:pt>
                <c:pt idx="3">
                  <c:v>6.666666666666667</c:v>
                </c:pt>
              </c:numCache>
            </c:numRef>
          </c:val>
        </c:ser>
        <c:ser>
          <c:idx val="1"/>
          <c:order val="1"/>
          <c:invertIfNegative val="0"/>
          <c:cat>
            <c:strRef>
              <c:f>主観評価!$A$47:$A$50</c:f>
              <c:strCache>
                <c:ptCount val="4"/>
                <c:pt idx="0">
                  <c:v>操作のわかりやすさ</c:v>
                </c:pt>
                <c:pt idx="1">
                  <c:v>構成のわかりやすさ</c:v>
                </c:pt>
                <c:pt idx="2">
                  <c:v>見易さ</c:v>
                </c:pt>
                <c:pt idx="3">
                  <c:v>反応のよさ</c:v>
                </c:pt>
              </c:strCache>
            </c:strRef>
          </c:cat>
          <c:val>
            <c:numRef>
              <c:f>主観評価!$C$47:$C$50</c:f>
              <c:numCache>
                <c:formatCode>General</c:formatCode>
                <c:ptCount val="4"/>
                <c:pt idx="0">
                  <c:v>5.4375</c:v>
                </c:pt>
                <c:pt idx="1">
                  <c:v>5.666666666666667</c:v>
                </c:pt>
                <c:pt idx="2">
                  <c:v>5.125</c:v>
                </c:pt>
                <c:pt idx="3">
                  <c:v>5.291666666666666</c:v>
                </c:pt>
              </c:numCache>
            </c:numRef>
          </c:val>
        </c:ser>
        <c:dLbls>
          <c:showLegendKey val="0"/>
          <c:showVal val="0"/>
          <c:showCatName val="0"/>
          <c:showSerName val="0"/>
          <c:showPercent val="0"/>
          <c:showBubbleSize val="0"/>
        </c:dLbls>
        <c:gapWidth val="150"/>
        <c:axId val="2107830536"/>
        <c:axId val="-2147163720"/>
      </c:barChart>
      <c:catAx>
        <c:axId val="2107830536"/>
        <c:scaling>
          <c:orientation val="minMax"/>
        </c:scaling>
        <c:delete val="0"/>
        <c:axPos val="b"/>
        <c:majorTickMark val="out"/>
        <c:minorTickMark val="none"/>
        <c:tickLblPos val="nextTo"/>
        <c:crossAx val="-2147163720"/>
        <c:crosses val="autoZero"/>
        <c:auto val="1"/>
        <c:lblAlgn val="ctr"/>
        <c:lblOffset val="100"/>
        <c:noMultiLvlLbl val="0"/>
      </c:catAx>
      <c:valAx>
        <c:axId val="-2147163720"/>
        <c:scaling>
          <c:orientation val="minMax"/>
        </c:scaling>
        <c:delete val="0"/>
        <c:axPos val="l"/>
        <c:numFmt formatCode="General" sourceLinked="1"/>
        <c:majorTickMark val="out"/>
        <c:minorTickMark val="none"/>
        <c:tickLblPos val="nextTo"/>
        <c:crossAx val="21078305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errBars>
            <c:errBarType val="both"/>
            <c:errValType val="cust"/>
            <c:noEndCap val="0"/>
            <c:plus>
              <c:numRef>
                <c:f>サイト主観!$C$49:$C$55</c:f>
                <c:numCache>
                  <c:formatCode>General</c:formatCode>
                  <c:ptCount val="7"/>
                  <c:pt idx="0">
                    <c:v>1.358732440973515</c:v>
                  </c:pt>
                  <c:pt idx="1">
                    <c:v>1.994293854277242</c:v>
                  </c:pt>
                  <c:pt idx="2">
                    <c:v>0.877058019307029</c:v>
                  </c:pt>
                  <c:pt idx="3">
                    <c:v>1.596827338774468</c:v>
                  </c:pt>
                  <c:pt idx="4">
                    <c:v>1.807707461899261</c:v>
                  </c:pt>
                  <c:pt idx="5">
                    <c:v>1.476308632870233</c:v>
                  </c:pt>
                  <c:pt idx="6">
                    <c:v>1.807707461899261</c:v>
                  </c:pt>
                </c:numCache>
              </c:numRef>
            </c:plus>
            <c:minus>
              <c:numRef>
                <c:f>サイト主観!$C$49:$C$55</c:f>
                <c:numCache>
                  <c:formatCode>General</c:formatCode>
                  <c:ptCount val="7"/>
                  <c:pt idx="0">
                    <c:v>1.358732440973515</c:v>
                  </c:pt>
                  <c:pt idx="1">
                    <c:v>1.994293854277242</c:v>
                  </c:pt>
                  <c:pt idx="2">
                    <c:v>0.877058019307029</c:v>
                  </c:pt>
                  <c:pt idx="3">
                    <c:v>1.596827338774468</c:v>
                  </c:pt>
                  <c:pt idx="4">
                    <c:v>1.807707461899261</c:v>
                  </c:pt>
                  <c:pt idx="5">
                    <c:v>1.476308632870233</c:v>
                  </c:pt>
                  <c:pt idx="6">
                    <c:v>1.807707461899261</c:v>
                  </c:pt>
                </c:numCache>
              </c:numRef>
            </c:minus>
          </c:errBars>
          <c:cat>
            <c:strRef>
              <c:f>サイト主観!$A$49:$A$55</c:f>
              <c:strCache>
                <c:ptCount val="7"/>
                <c:pt idx="0">
                  <c:v>好感度</c:v>
                </c:pt>
                <c:pt idx="1">
                  <c:v>役立ち感</c:v>
                </c:pt>
                <c:pt idx="2">
                  <c:v>内容の信頼性</c:v>
                </c:pt>
                <c:pt idx="3">
                  <c:v>操作のわかりやすさ</c:v>
                </c:pt>
                <c:pt idx="4">
                  <c:v>構成のわかりやすさ</c:v>
                </c:pt>
                <c:pt idx="5">
                  <c:v>見やすさ</c:v>
                </c:pt>
                <c:pt idx="6">
                  <c:v>反応の良さ</c:v>
                </c:pt>
              </c:strCache>
            </c:strRef>
          </c:cat>
          <c:val>
            <c:numRef>
              <c:f>サイト主観!$B$49:$B$55</c:f>
              <c:numCache>
                <c:formatCode>General</c:formatCode>
                <c:ptCount val="7"/>
                <c:pt idx="0">
                  <c:v>4.666666666666667</c:v>
                </c:pt>
                <c:pt idx="1">
                  <c:v>4.148148148148148</c:v>
                </c:pt>
                <c:pt idx="2">
                  <c:v>5.333333333333332</c:v>
                </c:pt>
                <c:pt idx="3">
                  <c:v>3.37037037037037</c:v>
                </c:pt>
                <c:pt idx="4">
                  <c:v>4.037037037037037</c:v>
                </c:pt>
                <c:pt idx="5">
                  <c:v>5.222222222222222</c:v>
                </c:pt>
                <c:pt idx="6">
                  <c:v>4.962962962962963</c:v>
                </c:pt>
              </c:numCache>
            </c:numRef>
          </c:val>
        </c:ser>
        <c:dLbls>
          <c:showLegendKey val="0"/>
          <c:showVal val="0"/>
          <c:showCatName val="0"/>
          <c:showSerName val="0"/>
          <c:showPercent val="0"/>
          <c:showBubbleSize val="0"/>
        </c:dLbls>
        <c:gapWidth val="150"/>
        <c:axId val="-2070589656"/>
        <c:axId val="-2066441240"/>
      </c:barChart>
      <c:catAx>
        <c:axId val="-2070589656"/>
        <c:scaling>
          <c:orientation val="minMax"/>
        </c:scaling>
        <c:delete val="0"/>
        <c:axPos val="b"/>
        <c:majorTickMark val="out"/>
        <c:minorTickMark val="none"/>
        <c:tickLblPos val="nextTo"/>
        <c:crossAx val="-2066441240"/>
        <c:crosses val="autoZero"/>
        <c:auto val="1"/>
        <c:lblAlgn val="ctr"/>
        <c:lblOffset val="100"/>
        <c:noMultiLvlLbl val="0"/>
      </c:catAx>
      <c:valAx>
        <c:axId val="-2066441240"/>
        <c:scaling>
          <c:orientation val="minMax"/>
        </c:scaling>
        <c:delete val="0"/>
        <c:axPos val="l"/>
        <c:numFmt formatCode="General" sourceLinked="1"/>
        <c:majorTickMark val="out"/>
        <c:minorTickMark val="none"/>
        <c:tickLblPos val="nextTo"/>
        <c:crossAx val="-2070589656"/>
        <c:crosses val="autoZero"/>
        <c:crossBetween val="between"/>
      </c:valAx>
    </c:plotArea>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3">
                <a:lumMod val="60000"/>
                <a:lumOff val="40000"/>
              </a:schemeClr>
            </a:solidFill>
            <a:ln>
              <a:noFill/>
            </a:ln>
            <a:effectLst/>
          </c:spPr>
          <c:invertIfNegative val="0"/>
          <c:errBars>
            <c:errBarType val="both"/>
            <c:errValType val="cust"/>
            <c:noEndCap val="0"/>
            <c:plus>
              <c:numRef>
                <c:f>サイト主観!$C$59:$C$62</c:f>
                <c:numCache>
                  <c:formatCode>General</c:formatCode>
                  <c:ptCount val="4"/>
                  <c:pt idx="0">
                    <c:v>1.596827338774468</c:v>
                  </c:pt>
                  <c:pt idx="1">
                    <c:v>1.807707461899261</c:v>
                  </c:pt>
                  <c:pt idx="2">
                    <c:v>1.476308632870233</c:v>
                  </c:pt>
                  <c:pt idx="3">
                    <c:v>1.807707461899261</c:v>
                  </c:pt>
                </c:numCache>
              </c:numRef>
            </c:plus>
            <c:minus>
              <c:numRef>
                <c:f>サイト主観!$C$59:$C$62</c:f>
                <c:numCache>
                  <c:formatCode>General</c:formatCode>
                  <c:ptCount val="4"/>
                  <c:pt idx="0">
                    <c:v>1.596827338774468</c:v>
                  </c:pt>
                  <c:pt idx="1">
                    <c:v>1.807707461899261</c:v>
                  </c:pt>
                  <c:pt idx="2">
                    <c:v>1.476308632870233</c:v>
                  </c:pt>
                  <c:pt idx="3">
                    <c:v>1.807707461899261</c:v>
                  </c:pt>
                </c:numCache>
              </c:numRef>
            </c:minus>
          </c:errBars>
          <c:cat>
            <c:strRef>
              <c:f>サイト主観!$A$59:$A$62</c:f>
              <c:strCache>
                <c:ptCount val="4"/>
                <c:pt idx="0">
                  <c:v>操作のわかりやすさ</c:v>
                </c:pt>
                <c:pt idx="1">
                  <c:v>構成のわかりやすさ</c:v>
                </c:pt>
                <c:pt idx="2">
                  <c:v>見やすさ</c:v>
                </c:pt>
                <c:pt idx="3">
                  <c:v>反応の良さ</c:v>
                </c:pt>
              </c:strCache>
            </c:strRef>
          </c:cat>
          <c:val>
            <c:numRef>
              <c:f>サイト主観!$B$59:$B$62</c:f>
              <c:numCache>
                <c:formatCode>General</c:formatCode>
                <c:ptCount val="4"/>
                <c:pt idx="0">
                  <c:v>3.37037037037037</c:v>
                </c:pt>
                <c:pt idx="1">
                  <c:v>4.037037037037037</c:v>
                </c:pt>
                <c:pt idx="2">
                  <c:v>5.222222222222222</c:v>
                </c:pt>
                <c:pt idx="3">
                  <c:v>4.962962962962963</c:v>
                </c:pt>
              </c:numCache>
            </c:numRef>
          </c:val>
        </c:ser>
        <c:dLbls>
          <c:showLegendKey val="0"/>
          <c:showVal val="0"/>
          <c:showCatName val="0"/>
          <c:showSerName val="0"/>
          <c:showPercent val="0"/>
          <c:showBubbleSize val="0"/>
        </c:dLbls>
        <c:gapWidth val="150"/>
        <c:axId val="-2123827400"/>
        <c:axId val="-2123884696"/>
      </c:barChart>
      <c:catAx>
        <c:axId val="-2123827400"/>
        <c:scaling>
          <c:orientation val="minMax"/>
        </c:scaling>
        <c:delete val="0"/>
        <c:axPos val="b"/>
        <c:majorTickMark val="out"/>
        <c:minorTickMark val="none"/>
        <c:tickLblPos val="nextTo"/>
        <c:crossAx val="-2123884696"/>
        <c:crosses val="autoZero"/>
        <c:auto val="1"/>
        <c:lblAlgn val="ctr"/>
        <c:lblOffset val="100"/>
        <c:noMultiLvlLbl val="0"/>
      </c:catAx>
      <c:valAx>
        <c:axId val="-2123884696"/>
        <c:scaling>
          <c:orientation val="minMax"/>
        </c:scaling>
        <c:delete val="0"/>
        <c:axPos val="l"/>
        <c:title>
          <c:tx>
            <c:rich>
              <a:bodyPr rot="-5400000" vert="horz"/>
              <a:lstStyle/>
              <a:p>
                <a:pPr>
                  <a:defRPr sz="1200"/>
                </a:pPr>
                <a:r>
                  <a:rPr lang="en-US" altLang="en-US" sz="1200"/>
                  <a:t>SCORE</a:t>
                </a:r>
                <a:endParaRPr lang="ja-JP" altLang="en-US" sz="1200"/>
              </a:p>
            </c:rich>
          </c:tx>
          <c:layout/>
          <c:overlay val="0"/>
        </c:title>
        <c:numFmt formatCode="General" sourceLinked="1"/>
        <c:majorTickMark val="out"/>
        <c:minorTickMark val="none"/>
        <c:tickLblPos val="nextTo"/>
        <c:crossAx val="-2123827400"/>
        <c:crosses val="autoZero"/>
        <c:crossBetween val="between"/>
      </c:valAx>
    </c:plotArea>
    <c:plotVisOnly val="1"/>
    <c:dispBlanksAs val="gap"/>
    <c:showDLblsOverMax val="0"/>
  </c:chart>
  <c:spPr>
    <a:ln>
      <a:noFill/>
    </a:ln>
  </c:spPr>
  <c:printSettings>
    <c:headerFooter/>
    <c:pageMargins b="0.75" l="0.7" r="0.7" t="0.75" header="0.3" footer="0.3"/>
    <c:pageSetup paperSize="9" orientation="portrait" horizontalDpi="-4" verticalDpi="-4"/>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読む!$AB$4</c:f>
              <c:strCache>
                <c:ptCount val="1"/>
                <c:pt idx="0">
                  <c:v>UXの入力回数</c:v>
                </c:pt>
              </c:strCache>
            </c:strRef>
          </c:tx>
          <c:invertIfNegative val="0"/>
          <c:cat>
            <c:strRef>
              <c:f>読む!$AA$5:$AA$7</c:f>
              <c:strCache>
                <c:ptCount val="3"/>
                <c:pt idx="0">
                  <c:v>コンテンツ</c:v>
                </c:pt>
                <c:pt idx="1">
                  <c:v>タスクに関する</c:v>
                </c:pt>
                <c:pt idx="2">
                  <c:v>ポイント</c:v>
                </c:pt>
              </c:strCache>
            </c:strRef>
          </c:cat>
          <c:val>
            <c:numRef>
              <c:f>読む!$AB$5:$AB$7</c:f>
              <c:numCache>
                <c:formatCode>General</c:formatCode>
                <c:ptCount val="3"/>
                <c:pt idx="0">
                  <c:v>12.0</c:v>
                </c:pt>
                <c:pt idx="1">
                  <c:v>2.0</c:v>
                </c:pt>
                <c:pt idx="2">
                  <c:v>4.0</c:v>
                </c:pt>
              </c:numCache>
            </c:numRef>
          </c:val>
        </c:ser>
        <c:ser>
          <c:idx val="1"/>
          <c:order val="1"/>
          <c:tx>
            <c:strRef>
              <c:f>読む!$AC$4</c:f>
              <c:strCache>
                <c:ptCount val="1"/>
                <c:pt idx="0">
                  <c:v>elapsed time</c:v>
                </c:pt>
              </c:strCache>
            </c:strRef>
          </c:tx>
          <c:invertIfNegative val="0"/>
          <c:cat>
            <c:strRef>
              <c:f>読む!$AA$5:$AA$7</c:f>
              <c:strCache>
                <c:ptCount val="3"/>
                <c:pt idx="0">
                  <c:v>コンテンツ</c:v>
                </c:pt>
                <c:pt idx="1">
                  <c:v>タスクに関する</c:v>
                </c:pt>
                <c:pt idx="2">
                  <c:v>ポイント</c:v>
                </c:pt>
              </c:strCache>
            </c:strRef>
          </c:cat>
          <c:val>
            <c:numRef>
              <c:f>読む!$AC$5:$AC$7</c:f>
              <c:numCache>
                <c:formatCode>General</c:formatCode>
                <c:ptCount val="3"/>
                <c:pt idx="0">
                  <c:v>115.7500000000001</c:v>
                </c:pt>
                <c:pt idx="1">
                  <c:v>74.49999999999998</c:v>
                </c:pt>
                <c:pt idx="2">
                  <c:v>78.50000000000005</c:v>
                </c:pt>
              </c:numCache>
            </c:numRef>
          </c:val>
        </c:ser>
        <c:ser>
          <c:idx val="2"/>
          <c:order val="2"/>
          <c:tx>
            <c:strRef>
              <c:f>読む!$AD$4</c:f>
              <c:strCache>
                <c:ptCount val="1"/>
                <c:pt idx="0">
                  <c:v>UX</c:v>
                </c:pt>
              </c:strCache>
            </c:strRef>
          </c:tx>
          <c:invertIfNegative val="0"/>
          <c:cat>
            <c:strRef>
              <c:f>読む!$AA$5:$AA$7</c:f>
              <c:strCache>
                <c:ptCount val="3"/>
                <c:pt idx="0">
                  <c:v>コンテンツ</c:v>
                </c:pt>
                <c:pt idx="1">
                  <c:v>タスクに関する</c:v>
                </c:pt>
                <c:pt idx="2">
                  <c:v>ポイント</c:v>
                </c:pt>
              </c:strCache>
            </c:strRef>
          </c:cat>
          <c:val>
            <c:numRef>
              <c:f>読む!$AD$5:$AD$7</c:f>
              <c:numCache>
                <c:formatCode>General</c:formatCode>
                <c:ptCount val="3"/>
                <c:pt idx="0">
                  <c:v>55.53333333333332</c:v>
                </c:pt>
                <c:pt idx="1">
                  <c:v>25.88</c:v>
                </c:pt>
                <c:pt idx="2">
                  <c:v>54.5425</c:v>
                </c:pt>
              </c:numCache>
            </c:numRef>
          </c:val>
        </c:ser>
        <c:dLbls>
          <c:showLegendKey val="0"/>
          <c:showVal val="0"/>
          <c:showCatName val="0"/>
          <c:showSerName val="0"/>
          <c:showPercent val="0"/>
          <c:showBubbleSize val="0"/>
        </c:dLbls>
        <c:gapWidth val="150"/>
        <c:axId val="-2070927832"/>
        <c:axId val="-2097465960"/>
      </c:barChart>
      <c:catAx>
        <c:axId val="-2070927832"/>
        <c:scaling>
          <c:orientation val="minMax"/>
        </c:scaling>
        <c:delete val="0"/>
        <c:axPos val="b"/>
        <c:majorTickMark val="out"/>
        <c:minorTickMark val="none"/>
        <c:tickLblPos val="nextTo"/>
        <c:crossAx val="-2097465960"/>
        <c:crosses val="autoZero"/>
        <c:auto val="1"/>
        <c:lblAlgn val="ctr"/>
        <c:lblOffset val="100"/>
        <c:noMultiLvlLbl val="0"/>
      </c:catAx>
      <c:valAx>
        <c:axId val="-2097465960"/>
        <c:scaling>
          <c:orientation val="minMax"/>
        </c:scaling>
        <c:delete val="0"/>
        <c:axPos val="l"/>
        <c:numFmt formatCode="General" sourceLinked="1"/>
        <c:majorTickMark val="out"/>
        <c:minorTickMark val="none"/>
        <c:tickLblPos val="nextTo"/>
        <c:crossAx val="-20709278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読む!$AC$24</c:f>
              <c:strCache>
                <c:ptCount val="1"/>
                <c:pt idx="0">
                  <c:v>UXの入力回数</c:v>
                </c:pt>
              </c:strCache>
            </c:strRef>
          </c:tx>
          <c:invertIfNegative val="0"/>
          <c:cat>
            <c:strRef>
              <c:f>読む!$AB$25:$AB$27</c:f>
              <c:strCache>
                <c:ptCount val="3"/>
                <c:pt idx="0">
                  <c:v>コンテンツ</c:v>
                </c:pt>
                <c:pt idx="1">
                  <c:v>不備</c:v>
                </c:pt>
                <c:pt idx="2">
                  <c:v>ポイント</c:v>
                </c:pt>
              </c:strCache>
            </c:strRef>
          </c:cat>
          <c:val>
            <c:numRef>
              <c:f>読む!$AC$25:$AC$27</c:f>
              <c:numCache>
                <c:formatCode>General</c:formatCode>
                <c:ptCount val="3"/>
                <c:pt idx="0">
                  <c:v>5.0</c:v>
                </c:pt>
                <c:pt idx="1">
                  <c:v>4.0</c:v>
                </c:pt>
                <c:pt idx="2">
                  <c:v>1.0</c:v>
                </c:pt>
              </c:numCache>
            </c:numRef>
          </c:val>
        </c:ser>
        <c:ser>
          <c:idx val="1"/>
          <c:order val="1"/>
          <c:tx>
            <c:strRef>
              <c:f>読む!$AD$24</c:f>
              <c:strCache>
                <c:ptCount val="1"/>
                <c:pt idx="0">
                  <c:v>elapsed time</c:v>
                </c:pt>
              </c:strCache>
            </c:strRef>
          </c:tx>
          <c:invertIfNegative val="0"/>
          <c:cat>
            <c:strRef>
              <c:f>読む!$AB$25:$AB$27</c:f>
              <c:strCache>
                <c:ptCount val="3"/>
                <c:pt idx="0">
                  <c:v>コンテンツ</c:v>
                </c:pt>
                <c:pt idx="1">
                  <c:v>不備</c:v>
                </c:pt>
                <c:pt idx="2">
                  <c:v>ポイント</c:v>
                </c:pt>
              </c:strCache>
            </c:strRef>
          </c:cat>
          <c:val>
            <c:numRef>
              <c:f>読む!$AD$25:$AD$27</c:f>
              <c:numCache>
                <c:formatCode>General</c:formatCode>
                <c:ptCount val="3"/>
                <c:pt idx="0">
                  <c:v>55.50000000000013</c:v>
                </c:pt>
                <c:pt idx="1">
                  <c:v>161.5</c:v>
                </c:pt>
                <c:pt idx="2">
                  <c:v>105.0</c:v>
                </c:pt>
              </c:numCache>
            </c:numRef>
          </c:val>
        </c:ser>
        <c:ser>
          <c:idx val="2"/>
          <c:order val="2"/>
          <c:tx>
            <c:strRef>
              <c:f>読む!$AE$24</c:f>
              <c:strCache>
                <c:ptCount val="1"/>
                <c:pt idx="0">
                  <c:v>UX</c:v>
                </c:pt>
              </c:strCache>
            </c:strRef>
          </c:tx>
          <c:invertIfNegative val="0"/>
          <c:cat>
            <c:strRef>
              <c:f>読む!$AB$25:$AB$27</c:f>
              <c:strCache>
                <c:ptCount val="3"/>
                <c:pt idx="0">
                  <c:v>コンテンツ</c:v>
                </c:pt>
                <c:pt idx="1">
                  <c:v>不備</c:v>
                </c:pt>
                <c:pt idx="2">
                  <c:v>ポイント</c:v>
                </c:pt>
              </c:strCache>
            </c:strRef>
          </c:cat>
          <c:val>
            <c:numRef>
              <c:f>読む!$AE$25:$AE$27</c:f>
              <c:numCache>
                <c:formatCode>General</c:formatCode>
                <c:ptCount val="3"/>
                <c:pt idx="0">
                  <c:v>-39.4</c:v>
                </c:pt>
                <c:pt idx="1">
                  <c:v>-41.41</c:v>
                </c:pt>
                <c:pt idx="2">
                  <c:v>-21.55</c:v>
                </c:pt>
              </c:numCache>
            </c:numRef>
          </c:val>
        </c:ser>
        <c:dLbls>
          <c:showLegendKey val="0"/>
          <c:showVal val="0"/>
          <c:showCatName val="0"/>
          <c:showSerName val="0"/>
          <c:showPercent val="0"/>
          <c:showBubbleSize val="0"/>
        </c:dLbls>
        <c:gapWidth val="150"/>
        <c:axId val="-2142705592"/>
        <c:axId val="-2142410968"/>
      </c:barChart>
      <c:catAx>
        <c:axId val="-2142705592"/>
        <c:scaling>
          <c:orientation val="minMax"/>
        </c:scaling>
        <c:delete val="0"/>
        <c:axPos val="b"/>
        <c:majorTickMark val="out"/>
        <c:minorTickMark val="none"/>
        <c:tickLblPos val="nextTo"/>
        <c:crossAx val="-2142410968"/>
        <c:crosses val="autoZero"/>
        <c:auto val="1"/>
        <c:lblAlgn val="ctr"/>
        <c:lblOffset val="100"/>
        <c:noMultiLvlLbl val="0"/>
      </c:catAx>
      <c:valAx>
        <c:axId val="-2142410968"/>
        <c:scaling>
          <c:orientation val="minMax"/>
        </c:scaling>
        <c:delete val="0"/>
        <c:axPos val="l"/>
        <c:numFmt formatCode="General" sourceLinked="1"/>
        <c:majorTickMark val="out"/>
        <c:minorTickMark val="none"/>
        <c:tickLblPos val="nextTo"/>
        <c:crossAx val="-21427055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'全体 negative'!$T$2</c:f>
              <c:strCache>
                <c:ptCount val="1"/>
                <c:pt idx="0">
                  <c:v>UX</c:v>
                </c:pt>
              </c:strCache>
            </c:strRef>
          </c:tx>
          <c:spPr>
            <a:solidFill>
              <a:schemeClr val="accent1"/>
            </a:solidFill>
            <a:ln>
              <a:noFill/>
            </a:ln>
            <a:effectLst/>
          </c:spPr>
          <c:invertIfNegative val="0"/>
          <c:errBars>
            <c:errBarType val="both"/>
            <c:errValType val="cust"/>
            <c:noEndCap val="0"/>
            <c:plus>
              <c:numRef>
                <c:f>'全体 negative'!$U$3:$U$7</c:f>
                <c:numCache>
                  <c:formatCode>General</c:formatCode>
                  <c:ptCount val="5"/>
                  <c:pt idx="0">
                    <c:v>21.49881671162395</c:v>
                  </c:pt>
                  <c:pt idx="1">
                    <c:v>28.64084433292015</c:v>
                  </c:pt>
                  <c:pt idx="2">
                    <c:v>27.74158153836944</c:v>
                  </c:pt>
                  <c:pt idx="3">
                    <c:v>23.03452264175087</c:v>
                  </c:pt>
                  <c:pt idx="4">
                    <c:v>24.61011580631023</c:v>
                  </c:pt>
                </c:numCache>
              </c:numRef>
            </c:plus>
            <c:minus>
              <c:numRef>
                <c:f>'全体 negative'!$U$3:$U$7</c:f>
                <c:numCache>
                  <c:formatCode>General</c:formatCode>
                  <c:ptCount val="5"/>
                  <c:pt idx="0">
                    <c:v>21.49881671162395</c:v>
                  </c:pt>
                  <c:pt idx="1">
                    <c:v>28.64084433292015</c:v>
                  </c:pt>
                  <c:pt idx="2">
                    <c:v>27.74158153836944</c:v>
                  </c:pt>
                  <c:pt idx="3">
                    <c:v>23.03452264175087</c:v>
                  </c:pt>
                  <c:pt idx="4">
                    <c:v>24.61011580631023</c:v>
                  </c:pt>
                </c:numCache>
              </c:numRef>
            </c:minus>
          </c:errBars>
          <c:cat>
            <c:strRef>
              <c:f>'全体 negative'!$S$3:$S$7</c:f>
              <c:strCache>
                <c:ptCount val="5"/>
                <c:pt idx="0">
                  <c:v>エラー・不備</c:v>
                </c:pt>
                <c:pt idx="1">
                  <c:v>コンテンツ</c:v>
                </c:pt>
                <c:pt idx="2">
                  <c:v>コンテンツの場所</c:v>
                </c:pt>
                <c:pt idx="3">
                  <c:v>操作方法</c:v>
                </c:pt>
                <c:pt idx="4">
                  <c:v>ユーザ情報入力</c:v>
                </c:pt>
              </c:strCache>
            </c:strRef>
          </c:cat>
          <c:val>
            <c:numRef>
              <c:f>'全体 negative'!$T$3:$T$7</c:f>
              <c:numCache>
                <c:formatCode>General</c:formatCode>
                <c:ptCount val="5"/>
                <c:pt idx="0">
                  <c:v>-63.97999999999999</c:v>
                </c:pt>
                <c:pt idx="1">
                  <c:v>-21.01153846153846</c:v>
                </c:pt>
                <c:pt idx="2">
                  <c:v>-38.245625</c:v>
                </c:pt>
                <c:pt idx="3">
                  <c:v>-13.87666666666667</c:v>
                </c:pt>
                <c:pt idx="4">
                  <c:v>-46.62</c:v>
                </c:pt>
              </c:numCache>
            </c:numRef>
          </c:val>
        </c:ser>
        <c:dLbls>
          <c:showLegendKey val="0"/>
          <c:showVal val="0"/>
          <c:showCatName val="0"/>
          <c:showSerName val="0"/>
          <c:showPercent val="0"/>
          <c:showBubbleSize val="0"/>
        </c:dLbls>
        <c:gapWidth val="150"/>
        <c:axId val="-2070719720"/>
        <c:axId val="-2066145544"/>
      </c:barChart>
      <c:catAx>
        <c:axId val="-2070719720"/>
        <c:scaling>
          <c:orientation val="minMax"/>
        </c:scaling>
        <c:delete val="0"/>
        <c:axPos val="b"/>
        <c:majorTickMark val="out"/>
        <c:minorTickMark val="none"/>
        <c:tickLblPos val="nextTo"/>
        <c:crossAx val="-2066145544"/>
        <c:crosses val="autoZero"/>
        <c:auto val="1"/>
        <c:lblAlgn val="ctr"/>
        <c:lblOffset val="100"/>
        <c:noMultiLvlLbl val="0"/>
      </c:catAx>
      <c:valAx>
        <c:axId val="-2066145544"/>
        <c:scaling>
          <c:orientation val="minMax"/>
        </c:scaling>
        <c:delete val="0"/>
        <c:axPos val="l"/>
        <c:title>
          <c:tx>
            <c:rich>
              <a:bodyPr rot="-5400000" vert="horz"/>
              <a:lstStyle/>
              <a:p>
                <a:pPr>
                  <a:defRPr/>
                </a:pPr>
                <a:r>
                  <a:rPr lang="en-US" altLang="en-US"/>
                  <a:t>Value of UX[%]</a:t>
                </a:r>
                <a:endParaRPr lang="ja-JP" altLang="en-US"/>
              </a:p>
            </c:rich>
          </c:tx>
          <c:layout/>
          <c:overlay val="0"/>
        </c:title>
        <c:numFmt formatCode="General" sourceLinked="1"/>
        <c:majorTickMark val="out"/>
        <c:minorTickMark val="none"/>
        <c:tickLblPos val="nextTo"/>
        <c:crossAx val="-207071972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'全体 negative'!$M$2</c:f>
              <c:strCache>
                <c:ptCount val="1"/>
                <c:pt idx="0">
                  <c:v>UX入力回数</c:v>
                </c:pt>
              </c:strCache>
            </c:strRef>
          </c:tx>
          <c:spPr>
            <a:solidFill>
              <a:schemeClr val="accent1"/>
            </a:solidFill>
            <a:ln>
              <a:noFill/>
            </a:ln>
            <a:effectLst/>
          </c:spPr>
          <c:invertIfNegative val="0"/>
          <c:cat>
            <c:strRef>
              <c:f>'全体 negative'!$L$3:$L$7</c:f>
              <c:strCache>
                <c:ptCount val="5"/>
                <c:pt idx="0">
                  <c:v>エラー・不備</c:v>
                </c:pt>
                <c:pt idx="1">
                  <c:v>コンテンツ</c:v>
                </c:pt>
                <c:pt idx="2">
                  <c:v>コンテンツの場所</c:v>
                </c:pt>
                <c:pt idx="3">
                  <c:v>操作方法</c:v>
                </c:pt>
                <c:pt idx="4">
                  <c:v>ユーザ情報入力</c:v>
                </c:pt>
              </c:strCache>
            </c:strRef>
          </c:cat>
          <c:val>
            <c:numRef>
              <c:f>'全体 negative'!$M$3:$M$7</c:f>
              <c:numCache>
                <c:formatCode>General</c:formatCode>
                <c:ptCount val="5"/>
                <c:pt idx="0">
                  <c:v>7.0</c:v>
                </c:pt>
                <c:pt idx="1">
                  <c:v>13.0</c:v>
                </c:pt>
                <c:pt idx="2">
                  <c:v>16.0</c:v>
                </c:pt>
                <c:pt idx="3">
                  <c:v>3.0</c:v>
                </c:pt>
                <c:pt idx="4">
                  <c:v>6.0</c:v>
                </c:pt>
              </c:numCache>
            </c:numRef>
          </c:val>
        </c:ser>
        <c:dLbls>
          <c:showLegendKey val="0"/>
          <c:showVal val="0"/>
          <c:showCatName val="0"/>
          <c:showSerName val="0"/>
          <c:showPercent val="0"/>
          <c:showBubbleSize val="0"/>
        </c:dLbls>
        <c:gapWidth val="150"/>
        <c:axId val="-2098352024"/>
        <c:axId val="-2066020392"/>
      </c:barChart>
      <c:catAx>
        <c:axId val="-2098352024"/>
        <c:scaling>
          <c:orientation val="minMax"/>
        </c:scaling>
        <c:delete val="0"/>
        <c:axPos val="b"/>
        <c:majorTickMark val="out"/>
        <c:minorTickMark val="none"/>
        <c:tickLblPos val="nextTo"/>
        <c:crossAx val="-2066020392"/>
        <c:crosses val="autoZero"/>
        <c:auto val="1"/>
        <c:lblAlgn val="ctr"/>
        <c:lblOffset val="100"/>
        <c:noMultiLvlLbl val="0"/>
      </c:catAx>
      <c:valAx>
        <c:axId val="-2066020392"/>
        <c:scaling>
          <c:orientation val="minMax"/>
        </c:scaling>
        <c:delete val="0"/>
        <c:axPos val="l"/>
        <c:title>
          <c:tx>
            <c:rich>
              <a:bodyPr rot="-5400000" vert="horz"/>
              <a:lstStyle/>
              <a:p>
                <a:pPr>
                  <a:defRPr/>
                </a:pPr>
                <a:r>
                  <a:rPr lang="en-US" altLang="en-US"/>
                  <a:t>UX</a:t>
                </a:r>
                <a:r>
                  <a:rPr lang="ja-JP" altLang="en-US"/>
                  <a:t>の入力回数</a:t>
                </a:r>
              </a:p>
            </c:rich>
          </c:tx>
          <c:layout/>
          <c:overlay val="0"/>
        </c:title>
        <c:numFmt formatCode="General" sourceLinked="1"/>
        <c:majorTickMark val="out"/>
        <c:minorTickMark val="none"/>
        <c:tickLblPos val="nextTo"/>
        <c:crossAx val="-209835202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col"/>
        <c:grouping val="clustered"/>
        <c:varyColors val="0"/>
        <c:ser>
          <c:idx val="0"/>
          <c:order val="0"/>
          <c:tx>
            <c:strRef>
              <c:f>'全体 positive'!$M$3</c:f>
              <c:strCache>
                <c:ptCount val="1"/>
                <c:pt idx="0">
                  <c:v>UX入力回数</c:v>
                </c:pt>
              </c:strCache>
            </c:strRef>
          </c:tx>
          <c:invertIfNegative val="0"/>
          <c:cat>
            <c:strRef>
              <c:f>'全体 positive'!$L$4:$L$6</c:f>
              <c:strCache>
                <c:ptCount val="3"/>
                <c:pt idx="0">
                  <c:v>コンテンツ</c:v>
                </c:pt>
                <c:pt idx="1">
                  <c:v>ポイント</c:v>
                </c:pt>
                <c:pt idx="2">
                  <c:v>タスク</c:v>
                </c:pt>
              </c:strCache>
            </c:strRef>
          </c:cat>
          <c:val>
            <c:numRef>
              <c:f>'全体 positive'!$M$4:$M$6</c:f>
              <c:numCache>
                <c:formatCode>General</c:formatCode>
                <c:ptCount val="3"/>
                <c:pt idx="0">
                  <c:v>54.0</c:v>
                </c:pt>
                <c:pt idx="1">
                  <c:v>5.0</c:v>
                </c:pt>
                <c:pt idx="2">
                  <c:v>3.0</c:v>
                </c:pt>
              </c:numCache>
            </c:numRef>
          </c:val>
        </c:ser>
        <c:dLbls>
          <c:showLegendKey val="0"/>
          <c:showVal val="0"/>
          <c:showCatName val="0"/>
          <c:showSerName val="0"/>
          <c:showPercent val="0"/>
          <c:showBubbleSize val="0"/>
        </c:dLbls>
        <c:gapWidth val="150"/>
        <c:axId val="2125336632"/>
        <c:axId val="-2065838664"/>
      </c:barChart>
      <c:catAx>
        <c:axId val="2125336632"/>
        <c:scaling>
          <c:orientation val="minMax"/>
        </c:scaling>
        <c:delete val="0"/>
        <c:axPos val="b"/>
        <c:majorTickMark val="out"/>
        <c:minorTickMark val="none"/>
        <c:tickLblPos val="nextTo"/>
        <c:crossAx val="-2065838664"/>
        <c:crosses val="autoZero"/>
        <c:auto val="1"/>
        <c:lblAlgn val="ctr"/>
        <c:lblOffset val="100"/>
        <c:noMultiLvlLbl val="0"/>
      </c:catAx>
      <c:valAx>
        <c:axId val="-2065838664"/>
        <c:scaling>
          <c:orientation val="minMax"/>
        </c:scaling>
        <c:delete val="0"/>
        <c:axPos val="l"/>
        <c:numFmt formatCode="General" sourceLinked="1"/>
        <c:majorTickMark val="out"/>
        <c:minorTickMark val="none"/>
        <c:tickLblPos val="nextTo"/>
        <c:crossAx val="21253366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'全体 positive'!$J$11:$L$11</c:f>
                <c:numCache>
                  <c:formatCode>General</c:formatCode>
                  <c:ptCount val="3"/>
                  <c:pt idx="0">
                    <c:v>25.94383998752677</c:v>
                  </c:pt>
                  <c:pt idx="1">
                    <c:v>29.3735663479939</c:v>
                  </c:pt>
                  <c:pt idx="2">
                    <c:v>36.88677857082852</c:v>
                  </c:pt>
                </c:numCache>
              </c:numRef>
            </c:plus>
            <c:minus>
              <c:numRef>
                <c:f>'全体 positive'!$J$11:$L$11</c:f>
                <c:numCache>
                  <c:formatCode>General</c:formatCode>
                  <c:ptCount val="3"/>
                  <c:pt idx="0">
                    <c:v>25.94383998752677</c:v>
                  </c:pt>
                  <c:pt idx="1">
                    <c:v>29.3735663479939</c:v>
                  </c:pt>
                  <c:pt idx="2">
                    <c:v>36.88677857082852</c:v>
                  </c:pt>
                </c:numCache>
              </c:numRef>
            </c:minus>
          </c:errBars>
          <c:cat>
            <c:strRef>
              <c:f>'全体 positive'!$J$9:$L$9</c:f>
              <c:strCache>
                <c:ptCount val="3"/>
                <c:pt idx="0">
                  <c:v>コンテンツ</c:v>
                </c:pt>
                <c:pt idx="1">
                  <c:v>ポイント</c:v>
                </c:pt>
                <c:pt idx="2">
                  <c:v>タスク</c:v>
                </c:pt>
              </c:strCache>
            </c:strRef>
          </c:cat>
          <c:val>
            <c:numRef>
              <c:f>'全体 positive'!$J$10:$L$10</c:f>
              <c:numCache>
                <c:formatCode>General</c:formatCode>
                <c:ptCount val="3"/>
                <c:pt idx="0">
                  <c:v>46.21314814814815</c:v>
                </c:pt>
                <c:pt idx="1">
                  <c:v>53.87</c:v>
                </c:pt>
                <c:pt idx="2">
                  <c:v>47.04333333333333</c:v>
                </c:pt>
              </c:numCache>
            </c:numRef>
          </c:val>
        </c:ser>
        <c:dLbls>
          <c:showLegendKey val="0"/>
          <c:showVal val="0"/>
          <c:showCatName val="0"/>
          <c:showSerName val="0"/>
          <c:showPercent val="0"/>
          <c:showBubbleSize val="0"/>
        </c:dLbls>
        <c:gapWidth val="150"/>
        <c:axId val="-2070787032"/>
        <c:axId val="-2098694200"/>
      </c:barChart>
      <c:catAx>
        <c:axId val="-2070787032"/>
        <c:scaling>
          <c:orientation val="minMax"/>
        </c:scaling>
        <c:delete val="0"/>
        <c:axPos val="b"/>
        <c:majorTickMark val="out"/>
        <c:minorTickMark val="none"/>
        <c:tickLblPos val="nextTo"/>
        <c:crossAx val="-2098694200"/>
        <c:crosses val="autoZero"/>
        <c:auto val="1"/>
        <c:lblAlgn val="ctr"/>
        <c:lblOffset val="100"/>
        <c:noMultiLvlLbl val="0"/>
      </c:catAx>
      <c:valAx>
        <c:axId val="-2098694200"/>
        <c:scaling>
          <c:orientation val="minMax"/>
        </c:scaling>
        <c:delete val="0"/>
        <c:axPos val="l"/>
        <c:numFmt formatCode="General" sourceLinked="1"/>
        <c:majorTickMark val="out"/>
        <c:minorTickMark val="none"/>
        <c:tickLblPos val="nextTo"/>
        <c:crossAx val="-2070787032"/>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6"/>
            </a:solidFill>
            <a:ln>
              <a:noFill/>
            </a:ln>
            <a:effectLst/>
          </c:spPr>
          <c:invertIfNegative val="0"/>
          <c:cat>
            <c:strRef>
              <c:f>'全体 positive'!$J$9:$L$9</c:f>
              <c:strCache>
                <c:ptCount val="3"/>
                <c:pt idx="0">
                  <c:v>コンテンツ</c:v>
                </c:pt>
                <c:pt idx="1">
                  <c:v>ポイント</c:v>
                </c:pt>
                <c:pt idx="2">
                  <c:v>タスク</c:v>
                </c:pt>
              </c:strCache>
            </c:strRef>
          </c:cat>
          <c:val>
            <c:numRef>
              <c:f>'全体 positive'!$J$12:$L$12</c:f>
              <c:numCache>
                <c:formatCode>General</c:formatCode>
                <c:ptCount val="3"/>
                <c:pt idx="0">
                  <c:v>54.0</c:v>
                </c:pt>
                <c:pt idx="1">
                  <c:v>5.0</c:v>
                </c:pt>
                <c:pt idx="2">
                  <c:v>3.0</c:v>
                </c:pt>
              </c:numCache>
            </c:numRef>
          </c:val>
        </c:ser>
        <c:dLbls>
          <c:showLegendKey val="0"/>
          <c:showVal val="0"/>
          <c:showCatName val="0"/>
          <c:showSerName val="0"/>
          <c:showPercent val="0"/>
          <c:showBubbleSize val="0"/>
        </c:dLbls>
        <c:gapWidth val="150"/>
        <c:axId val="-2098586696"/>
        <c:axId val="-2098412792"/>
      </c:barChart>
      <c:catAx>
        <c:axId val="-2098586696"/>
        <c:scaling>
          <c:orientation val="minMax"/>
        </c:scaling>
        <c:delete val="0"/>
        <c:axPos val="b"/>
        <c:majorTickMark val="out"/>
        <c:minorTickMark val="none"/>
        <c:tickLblPos val="nextTo"/>
        <c:crossAx val="-2098412792"/>
        <c:crosses val="autoZero"/>
        <c:auto val="1"/>
        <c:lblAlgn val="ctr"/>
        <c:lblOffset val="100"/>
        <c:noMultiLvlLbl val="0"/>
      </c:catAx>
      <c:valAx>
        <c:axId val="-2098412792"/>
        <c:scaling>
          <c:orientation val="minMax"/>
        </c:scaling>
        <c:delete val="0"/>
        <c:axPos val="l"/>
        <c:title>
          <c:tx>
            <c:rich>
              <a:bodyPr rot="-5400000" vert="horz"/>
              <a:lstStyle/>
              <a:p>
                <a:pPr>
                  <a:defRPr/>
                </a:pPr>
                <a:r>
                  <a:rPr lang="en-US" altLang="ja-JP"/>
                  <a:t>UX</a:t>
                </a:r>
                <a:r>
                  <a:rPr lang="ja-JP" altLang="en-US"/>
                  <a:t>の入力数</a:t>
                </a:r>
              </a:p>
            </c:rich>
          </c:tx>
          <c:overlay val="0"/>
        </c:title>
        <c:numFmt formatCode="General" sourceLinked="1"/>
        <c:majorTickMark val="out"/>
        <c:minorTickMark val="none"/>
        <c:tickLblPos val="nextTo"/>
        <c:crossAx val="-209858669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1" Type="http://schemas.openxmlformats.org/officeDocument/2006/relationships/chart" Target="../charts/chart20.xml"/><Relationship Id="rId12" Type="http://schemas.openxmlformats.org/officeDocument/2006/relationships/chart" Target="../charts/chart21.xml"/><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 Id="rId4" Type="http://schemas.openxmlformats.org/officeDocument/2006/relationships/chart" Target="../charts/chart13.xml"/><Relationship Id="rId5" Type="http://schemas.openxmlformats.org/officeDocument/2006/relationships/chart" Target="../charts/chart14.xml"/><Relationship Id="rId6" Type="http://schemas.openxmlformats.org/officeDocument/2006/relationships/chart" Target="../charts/chart15.xml"/><Relationship Id="rId7" Type="http://schemas.openxmlformats.org/officeDocument/2006/relationships/chart" Target="../charts/chart16.xml"/><Relationship Id="rId8" Type="http://schemas.openxmlformats.org/officeDocument/2006/relationships/chart" Target="../charts/chart17.xml"/><Relationship Id="rId9" Type="http://schemas.openxmlformats.org/officeDocument/2006/relationships/chart" Target="../charts/chart18.xml"/><Relationship Id="rId10"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4.xml"/><Relationship Id="rId2" Type="http://schemas.openxmlformats.org/officeDocument/2006/relationships/chart" Target="../charts/chart2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10</xdr:col>
      <xdr:colOff>609600</xdr:colOff>
      <xdr:row>38</xdr:row>
      <xdr:rowOff>215900</xdr:rowOff>
    </xdr:from>
    <xdr:to>
      <xdr:col>16</xdr:col>
      <xdr:colOff>393700</xdr:colOff>
      <xdr:row>53</xdr:row>
      <xdr:rowOff>177800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40</xdr:col>
      <xdr:colOff>755650</xdr:colOff>
      <xdr:row>17</xdr:row>
      <xdr:rowOff>152400</xdr:rowOff>
    </xdr:from>
    <xdr:to>
      <xdr:col>46</xdr:col>
      <xdr:colOff>901700</xdr:colOff>
      <xdr:row>33</xdr:row>
      <xdr:rowOff>215900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26</xdr:col>
      <xdr:colOff>952500</xdr:colOff>
      <xdr:row>9</xdr:row>
      <xdr:rowOff>76200</xdr:rowOff>
    </xdr:from>
    <xdr:to>
      <xdr:col>32</xdr:col>
      <xdr:colOff>635000</xdr:colOff>
      <xdr:row>20</xdr:row>
      <xdr:rowOff>165100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558800</xdr:colOff>
      <xdr:row>28</xdr:row>
      <xdr:rowOff>190500</xdr:rowOff>
    </xdr:from>
    <xdr:to>
      <xdr:col>32</xdr:col>
      <xdr:colOff>241300</xdr:colOff>
      <xdr:row>40</xdr:row>
      <xdr:rowOff>190500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546100</xdr:colOff>
      <xdr:row>9</xdr:row>
      <xdr:rowOff>107950</xdr:rowOff>
    </xdr:from>
    <xdr:to>
      <xdr:col>24</xdr:col>
      <xdr:colOff>127000</xdr:colOff>
      <xdr:row>22</xdr:row>
      <xdr:rowOff>63500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1117600</xdr:colOff>
      <xdr:row>33</xdr:row>
      <xdr:rowOff>107950</xdr:rowOff>
    </xdr:from>
    <xdr:to>
      <xdr:col>21</xdr:col>
      <xdr:colOff>431800</xdr:colOff>
      <xdr:row>45</xdr:row>
      <xdr:rowOff>50800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488950</xdr:colOff>
      <xdr:row>0</xdr:row>
      <xdr:rowOff>0</xdr:rowOff>
    </xdr:from>
    <xdr:to>
      <xdr:col>24</xdr:col>
      <xdr:colOff>800100</xdr:colOff>
      <xdr:row>15</xdr:row>
      <xdr:rowOff>76200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406400</xdr:colOff>
      <xdr:row>28</xdr:row>
      <xdr:rowOff>184150</xdr:rowOff>
    </xdr:from>
    <xdr:to>
      <xdr:col>13</xdr:col>
      <xdr:colOff>88900</xdr:colOff>
      <xdr:row>40</xdr:row>
      <xdr:rowOff>184150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571500</xdr:colOff>
      <xdr:row>15</xdr:row>
      <xdr:rowOff>133350</xdr:rowOff>
    </xdr:from>
    <xdr:to>
      <xdr:col>18</xdr:col>
      <xdr:colOff>254000</xdr:colOff>
      <xdr:row>27</xdr:row>
      <xdr:rowOff>107950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xdr:colOff>
      <xdr:row>64</xdr:row>
      <xdr:rowOff>139700</xdr:rowOff>
    </xdr:from>
    <xdr:to>
      <xdr:col>5</xdr:col>
      <xdr:colOff>723900</xdr:colOff>
      <xdr:row>78</xdr:row>
      <xdr:rowOff>12700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28</xdr:row>
      <xdr:rowOff>152400</xdr:rowOff>
    </xdr:from>
    <xdr:to>
      <xdr:col>5</xdr:col>
      <xdr:colOff>812800</xdr:colOff>
      <xdr:row>42</xdr:row>
      <xdr:rowOff>190500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876300</xdr:colOff>
      <xdr:row>27</xdr:row>
      <xdr:rowOff>0</xdr:rowOff>
    </xdr:from>
    <xdr:to>
      <xdr:col>12</xdr:col>
      <xdr:colOff>571500</xdr:colOff>
      <xdr:row>41</xdr:row>
      <xdr:rowOff>25400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44</xdr:row>
      <xdr:rowOff>63500</xdr:rowOff>
    </xdr:from>
    <xdr:to>
      <xdr:col>5</xdr:col>
      <xdr:colOff>800100</xdr:colOff>
      <xdr:row>58</xdr:row>
      <xdr:rowOff>38100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45</xdr:row>
      <xdr:rowOff>0</xdr:rowOff>
    </xdr:from>
    <xdr:to>
      <xdr:col>12</xdr:col>
      <xdr:colOff>571500</xdr:colOff>
      <xdr:row>62</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38100</xdr:colOff>
      <xdr:row>45</xdr:row>
      <xdr:rowOff>12700</xdr:rowOff>
    </xdr:from>
    <xdr:to>
      <xdr:col>19</xdr:col>
      <xdr:colOff>609600</xdr:colOff>
      <xdr:row>62</xdr:row>
      <xdr:rowOff>31750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68</xdr:row>
      <xdr:rowOff>0</xdr:rowOff>
    </xdr:from>
    <xdr:to>
      <xdr:col>12</xdr:col>
      <xdr:colOff>673100</xdr:colOff>
      <xdr:row>82</xdr:row>
      <xdr:rowOff>25400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25400</xdr:colOff>
      <xdr:row>67</xdr:row>
      <xdr:rowOff>88900</xdr:rowOff>
    </xdr:from>
    <xdr:to>
      <xdr:col>19</xdr:col>
      <xdr:colOff>596900</xdr:colOff>
      <xdr:row>84</xdr:row>
      <xdr:rowOff>107950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84</xdr:row>
      <xdr:rowOff>0</xdr:rowOff>
    </xdr:from>
    <xdr:to>
      <xdr:col>5</xdr:col>
      <xdr:colOff>571500</xdr:colOff>
      <xdr:row>101</xdr:row>
      <xdr:rowOff>19050</xdr:rowOff>
    </xdr:to>
    <xdr:graphicFrame macro="">
      <xdr:nvGraphicFramePr>
        <xdr:cNvPr id="10" name="グラフ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87</xdr:row>
      <xdr:rowOff>0</xdr:rowOff>
    </xdr:from>
    <xdr:to>
      <xdr:col>13</xdr:col>
      <xdr:colOff>571500</xdr:colOff>
      <xdr:row>104</xdr:row>
      <xdr:rowOff>19050</xdr:rowOff>
    </xdr:to>
    <xdr:graphicFrame macro="">
      <xdr:nvGraphicFramePr>
        <xdr:cNvPr id="11" name="グラフ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711200</xdr:colOff>
      <xdr:row>24</xdr:row>
      <xdr:rowOff>171450</xdr:rowOff>
    </xdr:from>
    <xdr:to>
      <xdr:col>20</xdr:col>
      <xdr:colOff>393700</xdr:colOff>
      <xdr:row>36</xdr:row>
      <xdr:rowOff>171450</xdr:rowOff>
    </xdr:to>
    <xdr:graphicFrame macro="">
      <xdr:nvGraphicFramePr>
        <xdr:cNvPr id="12" name="グラフ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152400</xdr:colOff>
      <xdr:row>6</xdr:row>
      <xdr:rowOff>57150</xdr:rowOff>
    </xdr:from>
    <xdr:to>
      <xdr:col>22</xdr:col>
      <xdr:colOff>1790700</xdr:colOff>
      <xdr:row>18</xdr:row>
      <xdr:rowOff>57150</xdr:rowOff>
    </xdr:to>
    <xdr:graphicFrame macro="">
      <xdr:nvGraphicFramePr>
        <xdr:cNvPr id="13" name="グラフ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863600</xdr:colOff>
      <xdr:row>1</xdr:row>
      <xdr:rowOff>63500</xdr:rowOff>
    </xdr:from>
    <xdr:to>
      <xdr:col>19</xdr:col>
      <xdr:colOff>850900</xdr:colOff>
      <xdr:row>15</xdr:row>
      <xdr:rowOff>63500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17</xdr:row>
      <xdr:rowOff>0</xdr:rowOff>
    </xdr:from>
    <xdr:to>
      <xdr:col>19</xdr:col>
      <xdr:colOff>571500</xdr:colOff>
      <xdr:row>34</xdr:row>
      <xdr:rowOff>19050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952500</xdr:colOff>
      <xdr:row>31</xdr:row>
      <xdr:rowOff>6350</xdr:rowOff>
    </xdr:from>
    <xdr:to>
      <xdr:col>14</xdr:col>
      <xdr:colOff>152400</xdr:colOff>
      <xdr:row>45</xdr:row>
      <xdr:rowOff>76200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647700</xdr:colOff>
      <xdr:row>48</xdr:row>
      <xdr:rowOff>6350</xdr:rowOff>
    </xdr:from>
    <xdr:to>
      <xdr:col>10</xdr:col>
      <xdr:colOff>330200</xdr:colOff>
      <xdr:row>60</xdr:row>
      <xdr:rowOff>6350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774700</xdr:colOff>
      <xdr:row>44</xdr:row>
      <xdr:rowOff>133350</xdr:rowOff>
    </xdr:from>
    <xdr:to>
      <xdr:col>16</xdr:col>
      <xdr:colOff>622300</xdr:colOff>
      <xdr:row>58</xdr:row>
      <xdr:rowOff>203200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127000</xdr:colOff>
      <xdr:row>63</xdr:row>
      <xdr:rowOff>44450</xdr:rowOff>
    </xdr:from>
    <xdr:to>
      <xdr:col>12</xdr:col>
      <xdr:colOff>812800</xdr:colOff>
      <xdr:row>78</xdr:row>
      <xdr:rowOff>88900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aoki/20161109-&#38738;&#26408;&#26143;&#30952;-&#38738;&#26408;&#12469;&#12531;&#12488;&#12522;&#12540;.xlsb"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matusita/20161117-&#26494;&#19979;-&#12510;&#12484;&#12471;&#12479;&#12469;&#12531;&#12488;&#12522;&#12540;.xlsb"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yokoyamashohei/Dropbox/&#12498;&#12517;&#12540;&#12510;&#12531;&#12452;&#12531;&#12479;&#12540;&#12501;&#12455;&#12452;&#12473;&#30740;&#31350;&#23460;/UXPLOT-pro/&#20104;&#20633;&#23455;&#39443;(&#20986;&#21147;)/20151015-&#33618;&#20117;&#20426;&#36020;-&#12478;&#12531;&#12499;&#12464;&#12521;&#12501;&#12394;&#1237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498;&#12517;&#12540;&#12510;&#12531;&#12452;&#12531;&#12479;&#12540;&#12501;&#12455;&#12452;&#12473;&#30740;&#31350;&#23460;/UXPLOT-pro/&#20104;&#20633;&#23455;&#39443;(&#20986;&#21147;)/20151015-&#33618;&#20117;&#20426;&#36020;-&#12478;&#12531;&#12499;&#12464;&#12521;&#12501;&#12394;&#1237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sekiya/20161117-&#38306;&#35895;-&#38306;&#35895;&#12469;&#12531;&#12488;&#12522;&#12540;.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ganhon/20161109-&#12364;&#12435;&#12411;&#12435;-&#12364;&#12435;&#12411;&#12435;&#12469;&#12531;&#12488;&#12522;&#12540;.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12516;&#12510;&#12490;&#12459;/20161024-&#23665;&#20013;-&#12469;&#12531;&#12488;&#12522;&#12540;&#21205;&#30011;.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3618;&#20117;/20161025-&#33618;&#20117;-&#12469;&#12531;&#12488;&#12522;&#12540;&#12479;&#12473;&#12463;.xlsb"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7202;&#20117;/20161101-&#37202;&#20117;%20&#24685;&#24179;-&#37202;&#20117;&#12469;&#12531;&#12488;&#12522;&#12540;.xlsb"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kogane/20161101-&#23567;&#37329;&#33391;&#36628;-&#23567;&#37329;&#12469;&#12531;&#12488;&#12522;&#12540;.xlsb"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22303;&#30000;/20161025-&#22303;&#30000;-&#12469;&#12531;&#12488;&#12522;&#12540;.xlsb"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161101-ふじい-藤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row>
        <row r="4">
          <cell r="A4">
            <v>0</v>
          </cell>
          <cell r="B4">
            <v>0</v>
          </cell>
          <cell r="C4">
            <v>0</v>
          </cell>
          <cell r="D4">
            <v>-30</v>
          </cell>
          <cell r="F4">
            <v>0</v>
          </cell>
          <cell r="G4">
            <v>3.5527136788005009E-15</v>
          </cell>
          <cell r="H4">
            <v>-30</v>
          </cell>
        </row>
        <row r="5">
          <cell r="A5">
            <v>0.63</v>
          </cell>
          <cell r="B5">
            <v>-79.86</v>
          </cell>
          <cell r="C5">
            <v>4</v>
          </cell>
          <cell r="D5">
            <v>-50</v>
          </cell>
          <cell r="F5">
            <v>0.63</v>
          </cell>
          <cell r="G5">
            <v>-79.86</v>
          </cell>
          <cell r="H5">
            <v>-31.9510566796875</v>
          </cell>
        </row>
        <row r="6">
          <cell r="A6">
            <v>2</v>
          </cell>
          <cell r="B6">
            <v>-17.54</v>
          </cell>
          <cell r="C6">
            <v>8</v>
          </cell>
          <cell r="D6">
            <v>-100</v>
          </cell>
          <cell r="F6">
            <v>2</v>
          </cell>
          <cell r="G6">
            <v>-17.54</v>
          </cell>
          <cell r="H6">
            <v>-37.8125</v>
          </cell>
        </row>
        <row r="7">
          <cell r="A7">
            <v>2.87</v>
          </cell>
          <cell r="B7">
            <v>-39.72</v>
          </cell>
          <cell r="C7">
            <v>10</v>
          </cell>
          <cell r="D7">
            <v>-40</v>
          </cell>
          <cell r="F7">
            <v>2.87</v>
          </cell>
          <cell r="G7">
            <v>-39.72</v>
          </cell>
          <cell r="H7">
            <v>-42.613167929687506</v>
          </cell>
        </row>
        <row r="8">
          <cell r="A8">
            <v>3.22</v>
          </cell>
          <cell r="B8">
            <v>-100</v>
          </cell>
          <cell r="C8">
            <v>13</v>
          </cell>
          <cell r="D8">
            <v>10</v>
          </cell>
          <cell r="F8">
            <v>3.22</v>
          </cell>
          <cell r="G8">
            <v>-100</v>
          </cell>
          <cell r="H8">
            <v>-44.766366562500004</v>
          </cell>
        </row>
        <row r="9">
          <cell r="A9">
            <v>4.0199999999999996</v>
          </cell>
          <cell r="B9">
            <v>-80.069999999999993</v>
          </cell>
          <cell r="C9">
            <v>16</v>
          </cell>
          <cell r="D9">
            <v>50</v>
          </cell>
          <cell r="F9">
            <v>4</v>
          </cell>
          <cell r="G9">
            <v>-81.034904713642717</v>
          </cell>
          <cell r="H9">
            <v>-50</v>
          </cell>
        </row>
        <row r="10">
          <cell r="A10">
            <v>5.3</v>
          </cell>
          <cell r="B10">
            <v>-43.1</v>
          </cell>
          <cell r="C10">
            <v>21</v>
          </cell>
          <cell r="D10">
            <v>-30</v>
          </cell>
          <cell r="F10">
            <v>4.0199999999999996</v>
          </cell>
          <cell r="G10">
            <v>-80.069999999999993</v>
          </cell>
          <cell r="H10">
            <v>-50.319629270833325</v>
          </cell>
        </row>
        <row r="11">
          <cell r="A11">
            <v>7.3</v>
          </cell>
          <cell r="B11">
            <v>-51.55</v>
          </cell>
          <cell r="C11">
            <v>24</v>
          </cell>
          <cell r="D11">
            <v>-60</v>
          </cell>
          <cell r="F11">
            <v>5.3</v>
          </cell>
          <cell r="G11">
            <v>-43.1</v>
          </cell>
          <cell r="H11">
            <v>-70.821835937499998</v>
          </cell>
        </row>
        <row r="12">
          <cell r="A12">
            <v>7.97</v>
          </cell>
          <cell r="B12">
            <v>-85.35</v>
          </cell>
          <cell r="C12">
            <v>29</v>
          </cell>
          <cell r="D12">
            <v>20</v>
          </cell>
          <cell r="F12">
            <v>7.3</v>
          </cell>
          <cell r="G12">
            <v>-51.54999999999999</v>
          </cell>
          <cell r="H12">
            <v>-95.802825520833338</v>
          </cell>
        </row>
        <row r="13">
          <cell r="A13">
            <v>9.6</v>
          </cell>
          <cell r="B13">
            <v>-86.41</v>
          </cell>
          <cell r="F13">
            <v>7.97</v>
          </cell>
          <cell r="G13">
            <v>-85.35</v>
          </cell>
          <cell r="H13">
            <v>-99.886404856770824</v>
          </cell>
        </row>
        <row r="14">
          <cell r="A14">
            <v>10.63</v>
          </cell>
          <cell r="B14">
            <v>37.18</v>
          </cell>
          <cell r="F14">
            <v>8</v>
          </cell>
          <cell r="G14">
            <v>-86.08224508776064</v>
          </cell>
          <cell r="H14">
            <v>-100</v>
          </cell>
        </row>
        <row r="15">
          <cell r="A15">
            <v>10.85</v>
          </cell>
          <cell r="B15">
            <v>57.46</v>
          </cell>
          <cell r="F15">
            <v>9.6</v>
          </cell>
          <cell r="G15">
            <v>-86.41</v>
          </cell>
          <cell r="H15">
            <v>-52.39466666666668</v>
          </cell>
        </row>
        <row r="16">
          <cell r="A16">
            <v>12.3</v>
          </cell>
          <cell r="B16">
            <v>24.72</v>
          </cell>
          <cell r="F16">
            <v>10</v>
          </cell>
          <cell r="G16">
            <v>-40.186613644996498</v>
          </cell>
          <cell r="H16">
            <v>-40</v>
          </cell>
        </row>
        <row r="17">
          <cell r="A17">
            <v>12.72</v>
          </cell>
          <cell r="B17">
            <v>-13.52</v>
          </cell>
          <cell r="F17">
            <v>10.63</v>
          </cell>
          <cell r="G17">
            <v>37.18</v>
          </cell>
          <cell r="H17">
            <v>-28.144873499999985</v>
          </cell>
        </row>
        <row r="18">
          <cell r="A18">
            <v>13.03</v>
          </cell>
          <cell r="B18">
            <v>-37.61</v>
          </cell>
          <cell r="F18">
            <v>10.85</v>
          </cell>
          <cell r="G18">
            <v>57.46</v>
          </cell>
          <cell r="H18">
            <v>-24.221861882716055</v>
          </cell>
        </row>
        <row r="19">
          <cell r="A19">
            <v>13.4</v>
          </cell>
          <cell r="B19">
            <v>-51.13</v>
          </cell>
          <cell r="F19">
            <v>12.3</v>
          </cell>
          <cell r="G19">
            <v>24.719999999999995</v>
          </cell>
          <cell r="H19">
            <v>-0.52078395061727178</v>
          </cell>
        </row>
        <row r="20">
          <cell r="A20">
            <v>13.95</v>
          </cell>
          <cell r="B20">
            <v>-83.45</v>
          </cell>
          <cell r="F20">
            <v>12.72</v>
          </cell>
          <cell r="G20">
            <v>-13.52</v>
          </cell>
          <cell r="H20">
            <v>5.8378698271605032</v>
          </cell>
        </row>
        <row r="21">
          <cell r="A21">
            <v>15.22</v>
          </cell>
          <cell r="B21">
            <v>-100</v>
          </cell>
          <cell r="F21">
            <v>13</v>
          </cell>
          <cell r="G21">
            <v>-35.46808213395434</v>
          </cell>
          <cell r="H21">
            <v>10</v>
          </cell>
        </row>
        <row r="22">
          <cell r="A22">
            <v>17.37</v>
          </cell>
          <cell r="B22">
            <v>-45.85</v>
          </cell>
          <cell r="F22">
            <v>13.03</v>
          </cell>
          <cell r="G22">
            <v>-37.61</v>
          </cell>
          <cell r="H22">
            <v>10.47141199999999</v>
          </cell>
        </row>
        <row r="23">
          <cell r="A23">
            <v>18.47</v>
          </cell>
          <cell r="B23">
            <v>-9.7200000000000006</v>
          </cell>
          <cell r="F23">
            <v>13.4</v>
          </cell>
          <cell r="G23">
            <v>-51.13000000000001</v>
          </cell>
          <cell r="H23">
            <v>16.233382716049388</v>
          </cell>
        </row>
        <row r="24">
          <cell r="A24">
            <v>19.3</v>
          </cell>
          <cell r="B24">
            <v>23.66</v>
          </cell>
          <cell r="F24">
            <v>13.95</v>
          </cell>
          <cell r="G24">
            <v>-83.45</v>
          </cell>
          <cell r="H24">
            <v>24.537228395061717</v>
          </cell>
        </row>
        <row r="25">
          <cell r="A25">
            <v>20</v>
          </cell>
          <cell r="B25">
            <v>69.72</v>
          </cell>
          <cell r="F25">
            <v>15.22</v>
          </cell>
          <cell r="G25">
            <v>-100</v>
          </cell>
          <cell r="H25">
            <v>41.643288000000013</v>
          </cell>
        </row>
        <row r="26">
          <cell r="A26">
            <v>21.17</v>
          </cell>
          <cell r="B26">
            <v>69.510000000000005</v>
          </cell>
          <cell r="F26">
            <v>16</v>
          </cell>
          <cell r="G26">
            <v>-84.185298273577942</v>
          </cell>
          <cell r="H26">
            <v>49.999999999999993</v>
          </cell>
        </row>
        <row r="27">
          <cell r="A27">
            <v>21.57</v>
          </cell>
          <cell r="B27">
            <v>-43.52</v>
          </cell>
          <cell r="F27">
            <v>17.37</v>
          </cell>
          <cell r="G27">
            <v>-45.85</v>
          </cell>
          <cell r="H27">
            <v>32.533549191666644</v>
          </cell>
        </row>
        <row r="28">
          <cell r="A28">
            <v>22.13</v>
          </cell>
          <cell r="B28">
            <v>31.06</v>
          </cell>
          <cell r="F28">
            <v>18.47</v>
          </cell>
          <cell r="G28">
            <v>-9.7200000000000006</v>
          </cell>
          <cell r="H28">
            <v>15.064235608333355</v>
          </cell>
        </row>
        <row r="29">
          <cell r="A29">
            <v>22.3</v>
          </cell>
          <cell r="B29">
            <v>-28.73</v>
          </cell>
          <cell r="F29">
            <v>19.3</v>
          </cell>
          <cell r="G29">
            <v>23.66</v>
          </cell>
          <cell r="H29">
            <v>0.62989166666665497</v>
          </cell>
        </row>
        <row r="30">
          <cell r="A30">
            <v>22.98</v>
          </cell>
          <cell r="B30">
            <v>-33.17</v>
          </cell>
          <cell r="F30">
            <v>20</v>
          </cell>
          <cell r="G30">
            <v>69.72</v>
          </cell>
          <cell r="H30">
            <v>-11.966666666666667</v>
          </cell>
        </row>
        <row r="31">
          <cell r="A31">
            <v>23.18</v>
          </cell>
          <cell r="B31">
            <v>55.14</v>
          </cell>
          <cell r="F31">
            <v>21</v>
          </cell>
          <cell r="G31">
            <v>80.137585924594475</v>
          </cell>
          <cell r="H31">
            <v>-30</v>
          </cell>
        </row>
        <row r="32">
          <cell r="A32">
            <v>23.45</v>
          </cell>
          <cell r="B32">
            <v>20.49</v>
          </cell>
          <cell r="F32">
            <v>21.17</v>
          </cell>
          <cell r="G32">
            <v>69.510000000000019</v>
          </cell>
          <cell r="H32">
            <v>-32.092230138888908</v>
          </cell>
        </row>
        <row r="33">
          <cell r="A33">
            <v>23.98</v>
          </cell>
          <cell r="B33">
            <v>-31.48</v>
          </cell>
          <cell r="F33">
            <v>21.57</v>
          </cell>
          <cell r="G33">
            <v>-43.52</v>
          </cell>
          <cell r="H33">
            <v>-36.906191250000006</v>
          </cell>
        </row>
        <row r="34">
          <cell r="A34">
            <v>25.08</v>
          </cell>
          <cell r="B34">
            <v>-82.39</v>
          </cell>
          <cell r="F34">
            <v>22.13</v>
          </cell>
          <cell r="G34">
            <v>31.060000000000002</v>
          </cell>
          <cell r="H34">
            <v>-43.30451013888888</v>
          </cell>
        </row>
        <row r="35">
          <cell r="A35">
            <v>25.55</v>
          </cell>
          <cell r="B35">
            <v>-2.54</v>
          </cell>
          <cell r="F35">
            <v>22.3</v>
          </cell>
          <cell r="G35">
            <v>-28.730000000000004</v>
          </cell>
          <cell r="H35">
            <v>-45.148611111111123</v>
          </cell>
        </row>
        <row r="36">
          <cell r="A36">
            <v>26.15</v>
          </cell>
          <cell r="B36">
            <v>26.62</v>
          </cell>
          <cell r="F36">
            <v>22.98</v>
          </cell>
          <cell r="G36">
            <v>-33.17</v>
          </cell>
          <cell r="H36">
            <v>-51.954240000000006</v>
          </cell>
        </row>
        <row r="37">
          <cell r="A37">
            <v>26.95</v>
          </cell>
          <cell r="B37">
            <v>64.86</v>
          </cell>
          <cell r="F37">
            <v>23.18</v>
          </cell>
          <cell r="G37">
            <v>55.14</v>
          </cell>
          <cell r="H37">
            <v>-53.756428888888884</v>
          </cell>
        </row>
        <row r="38">
          <cell r="A38">
            <v>27.4</v>
          </cell>
          <cell r="B38">
            <v>-33.17</v>
          </cell>
          <cell r="F38">
            <v>23.45</v>
          </cell>
          <cell r="G38">
            <v>20.489999999999995</v>
          </cell>
          <cell r="H38">
            <v>-56.025295138888879</v>
          </cell>
        </row>
        <row r="39">
          <cell r="A39">
            <v>28.58</v>
          </cell>
          <cell r="B39">
            <v>40.770000000000003</v>
          </cell>
          <cell r="F39">
            <v>23.98</v>
          </cell>
          <cell r="G39">
            <v>-31.48</v>
          </cell>
          <cell r="H39">
            <v>-59.871851111111113</v>
          </cell>
        </row>
        <row r="40">
          <cell r="F40">
            <v>24</v>
          </cell>
          <cell r="G40">
            <v>-33.136957147727095</v>
          </cell>
          <cell r="H40">
            <v>-60</v>
          </cell>
        </row>
        <row r="41">
          <cell r="F41">
            <v>25.08</v>
          </cell>
          <cell r="G41">
            <v>-82.39</v>
          </cell>
          <cell r="H41">
            <v>-46.643155876056369</v>
          </cell>
        </row>
        <row r="42">
          <cell r="F42">
            <v>25.55</v>
          </cell>
          <cell r="G42">
            <v>-2.54</v>
          </cell>
          <cell r="H42">
            <v>-39.866702930411407</v>
          </cell>
        </row>
        <row r="43">
          <cell r="F43">
            <v>26.15</v>
          </cell>
          <cell r="G43">
            <v>26.62</v>
          </cell>
          <cell r="H43">
            <v>-30.52512953345073</v>
          </cell>
        </row>
        <row r="44">
          <cell r="F44">
            <v>26.95</v>
          </cell>
          <cell r="G44">
            <v>64.86</v>
          </cell>
          <cell r="H44">
            <v>-17.105150919662726</v>
          </cell>
        </row>
        <row r="45">
          <cell r="F45">
            <v>27.4</v>
          </cell>
          <cell r="G45">
            <v>-33.169999999999995</v>
          </cell>
          <cell r="H45">
            <v>-9.1915089696071437</v>
          </cell>
        </row>
        <row r="46">
          <cell r="F46">
            <v>28.58</v>
          </cell>
          <cell r="G46">
            <v>40.769999999999754</v>
          </cell>
          <cell r="H46">
            <v>12.270739079466239</v>
          </cell>
        </row>
        <row r="47">
          <cell r="F47">
            <v>29</v>
          </cell>
          <cell r="G47">
            <v>49.559084319050974</v>
          </cell>
          <cell r="H47">
            <v>20</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20161109-青木星磨-青木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39.22</v>
          </cell>
          <cell r="H3">
            <v>40.000000000000007</v>
          </cell>
        </row>
        <row r="4">
          <cell r="F4">
            <v>4.45</v>
          </cell>
          <cell r="G4">
            <v>-40.770000000000003</v>
          </cell>
          <cell r="H4">
            <v>77.865296241181653</v>
          </cell>
        </row>
        <row r="5">
          <cell r="F5">
            <v>6</v>
          </cell>
          <cell r="G5">
            <v>-11.759940442096319</v>
          </cell>
          <cell r="H5">
            <v>60</v>
          </cell>
        </row>
        <row r="6">
          <cell r="F6">
            <v>7</v>
          </cell>
          <cell r="G6">
            <v>6.8556945354288281</v>
          </cell>
          <cell r="H6">
            <v>-20</v>
          </cell>
        </row>
        <row r="7">
          <cell r="F7">
            <v>8</v>
          </cell>
          <cell r="G7">
            <v>22.009212584743935</v>
          </cell>
          <cell r="H7">
            <v>20</v>
          </cell>
        </row>
        <row r="8">
          <cell r="F8">
            <v>8.8800000000000008</v>
          </cell>
          <cell r="G8">
            <v>30.21</v>
          </cell>
          <cell r="H8">
            <v>35.729706666666679</v>
          </cell>
        </row>
        <row r="9">
          <cell r="F9">
            <v>10</v>
          </cell>
          <cell r="G9">
            <v>-10.62451819755694</v>
          </cell>
          <cell r="H9">
            <v>50</v>
          </cell>
        </row>
        <row r="10">
          <cell r="F10">
            <v>10.27</v>
          </cell>
          <cell r="G10">
            <v>-19.010000000000002</v>
          </cell>
          <cell r="H10">
            <v>52.864249999999998</v>
          </cell>
        </row>
        <row r="11">
          <cell r="F11">
            <v>11</v>
          </cell>
          <cell r="G11">
            <v>-6.6161403865275945</v>
          </cell>
          <cell r="H11">
            <v>60</v>
          </cell>
        </row>
        <row r="12">
          <cell r="F12">
            <v>11.88</v>
          </cell>
          <cell r="G12">
            <v>14.580000000000002</v>
          </cell>
          <cell r="H12">
            <v>63.147531851851852</v>
          </cell>
        </row>
        <row r="13">
          <cell r="F13">
            <v>14</v>
          </cell>
          <cell r="G13">
            <v>40.936198085517624</v>
          </cell>
          <cell r="H13">
            <v>70</v>
          </cell>
        </row>
        <row r="14">
          <cell r="F14">
            <v>15</v>
          </cell>
          <cell r="G14">
            <v>51.852927970779206</v>
          </cell>
          <cell r="H14">
            <v>80</v>
          </cell>
        </row>
        <row r="15">
          <cell r="F15">
            <v>15.53</v>
          </cell>
          <cell r="G15">
            <v>57.46</v>
          </cell>
          <cell r="H15">
            <v>58.843034895833377</v>
          </cell>
        </row>
        <row r="16">
          <cell r="F16">
            <v>17</v>
          </cell>
          <cell r="G16">
            <v>76.376209131571457</v>
          </cell>
          <cell r="H16">
            <v>-10</v>
          </cell>
        </row>
        <row r="17">
          <cell r="F17">
            <v>17.32</v>
          </cell>
          <cell r="G17">
            <v>77.110000000000014</v>
          </cell>
          <cell r="H17">
            <v>-15.162240000000004</v>
          </cell>
        </row>
        <row r="18">
          <cell r="F18">
            <v>19</v>
          </cell>
          <cell r="G18">
            <v>-21.815833596149023</v>
          </cell>
          <cell r="H18">
            <v>-30.000000000000004</v>
          </cell>
        </row>
        <row r="19">
          <cell r="F19">
            <v>19.12</v>
          </cell>
          <cell r="G19">
            <v>-28.31</v>
          </cell>
          <cell r="H19">
            <v>-29.160484638224716</v>
          </cell>
        </row>
        <row r="20">
          <cell r="F20">
            <v>21</v>
          </cell>
          <cell r="G20">
            <v>1.2656514905016434</v>
          </cell>
          <cell r="H20">
            <v>-10</v>
          </cell>
        </row>
        <row r="21">
          <cell r="F21">
            <v>21.35</v>
          </cell>
          <cell r="G21">
            <v>10.99</v>
          </cell>
          <cell r="H21">
            <v>-8.5397335768444851</v>
          </cell>
        </row>
        <row r="22">
          <cell r="F22">
            <v>22.35</v>
          </cell>
          <cell r="G22">
            <v>47.11</v>
          </cell>
          <cell r="H22">
            <v>-4.4387592355213616</v>
          </cell>
        </row>
        <row r="23">
          <cell r="F23">
            <v>22.95</v>
          </cell>
          <cell r="G23">
            <v>91.269999999999982</v>
          </cell>
          <cell r="H23">
            <v>-2.0283970349401712</v>
          </cell>
        </row>
        <row r="24">
          <cell r="F24">
            <v>24.13</v>
          </cell>
          <cell r="G24">
            <v>22.609999999999996</v>
          </cell>
          <cell r="H24">
            <v>2.6034086015417737</v>
          </cell>
        </row>
        <row r="25">
          <cell r="F25">
            <v>25.32</v>
          </cell>
          <cell r="G25">
            <v>68.03</v>
          </cell>
          <cell r="H25">
            <v>7.1305584674820608</v>
          </cell>
        </row>
        <row r="26">
          <cell r="F26">
            <v>25.93</v>
          </cell>
          <cell r="G26">
            <v>-21.759999999999994</v>
          </cell>
          <cell r="H26">
            <v>9.395905433127421</v>
          </cell>
        </row>
        <row r="27">
          <cell r="F27">
            <v>27.77</v>
          </cell>
          <cell r="G27">
            <v>-52.819999999999993</v>
          </cell>
          <cell r="H27">
            <v>16.005748911993763</v>
          </cell>
        </row>
        <row r="28">
          <cell r="F28">
            <v>29.05</v>
          </cell>
          <cell r="G28">
            <v>10.350000000000136</v>
          </cell>
          <cell r="H28">
            <v>20.409390505043312</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20161117-松下-マツシタサントリー.csv"/>
      <sheetName val="UXCURVE"/>
      <sheetName val="ユーザビリティ"/>
      <sheetName val="主観評価"/>
      <sheetName val="Sheet1"/>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55.88000000000001</v>
          </cell>
          <cell r="H3">
            <v>50</v>
          </cell>
        </row>
        <row r="4">
          <cell r="F4">
            <v>2</v>
          </cell>
          <cell r="G4">
            <v>10.62302326683329</v>
          </cell>
          <cell r="H4">
            <v>50</v>
          </cell>
        </row>
        <row r="5">
          <cell r="F5">
            <v>3.28</v>
          </cell>
          <cell r="G5">
            <v>-20.07</v>
          </cell>
          <cell r="H5">
            <v>57.902208000000002</v>
          </cell>
        </row>
        <row r="6">
          <cell r="F6">
            <v>4</v>
          </cell>
          <cell r="G6">
            <v>-16.743817233211001</v>
          </cell>
          <cell r="H6">
            <v>60</v>
          </cell>
        </row>
        <row r="7">
          <cell r="F7">
            <v>7</v>
          </cell>
          <cell r="G7">
            <v>19.220685709146569</v>
          </cell>
          <cell r="H7">
            <v>-30</v>
          </cell>
        </row>
        <row r="8">
          <cell r="F8">
            <v>7.63</v>
          </cell>
          <cell r="G8">
            <v>30.629999999999995</v>
          </cell>
          <cell r="H8">
            <v>-13.062833250000002</v>
          </cell>
        </row>
        <row r="9">
          <cell r="F9">
            <v>8.35</v>
          </cell>
          <cell r="G9">
            <v>49.23</v>
          </cell>
          <cell r="H9">
            <v>9.3994687499999916</v>
          </cell>
        </row>
        <row r="10">
          <cell r="F10">
            <v>9</v>
          </cell>
          <cell r="G10">
            <v>73.54647922316704</v>
          </cell>
          <cell r="H10">
            <v>30.000000000000004</v>
          </cell>
        </row>
        <row r="11">
          <cell r="F11">
            <v>9.2200000000000006</v>
          </cell>
          <cell r="G11">
            <v>81.13000000000001</v>
          </cell>
          <cell r="H11">
            <v>33.088442500000014</v>
          </cell>
        </row>
        <row r="12">
          <cell r="F12">
            <v>10.4</v>
          </cell>
          <cell r="G12">
            <v>84.51</v>
          </cell>
          <cell r="H12">
            <v>45.802500000000002</v>
          </cell>
        </row>
        <row r="13">
          <cell r="F13">
            <v>11</v>
          </cell>
          <cell r="G13">
            <v>31.172296810614085</v>
          </cell>
          <cell r="H13">
            <v>50</v>
          </cell>
        </row>
        <row r="14">
          <cell r="F14">
            <v>11.55</v>
          </cell>
          <cell r="G14">
            <v>-17.32</v>
          </cell>
          <cell r="H14">
            <v>45.034029947916657</v>
          </cell>
        </row>
        <row r="15">
          <cell r="F15">
            <v>12.07</v>
          </cell>
          <cell r="G15">
            <v>-28.1</v>
          </cell>
          <cell r="H15">
            <v>39.467817239583333</v>
          </cell>
        </row>
        <row r="16">
          <cell r="F16">
            <v>13.35</v>
          </cell>
          <cell r="G16">
            <v>-38.869999999999997</v>
          </cell>
          <cell r="H16">
            <v>23.193170572916674</v>
          </cell>
        </row>
        <row r="17">
          <cell r="F17">
            <v>15</v>
          </cell>
          <cell r="G17">
            <v>41.470896597341479</v>
          </cell>
          <cell r="H17">
            <v>0</v>
          </cell>
        </row>
        <row r="18">
          <cell r="F18">
            <v>15.13</v>
          </cell>
          <cell r="G18">
            <v>47.96</v>
          </cell>
          <cell r="H18">
            <v>-1.1032224305555622</v>
          </cell>
        </row>
        <row r="19">
          <cell r="F19">
            <v>16.07</v>
          </cell>
          <cell r="G19">
            <v>72.680000000000007</v>
          </cell>
          <cell r="H19">
            <v>-8.5774692361111153</v>
          </cell>
        </row>
        <row r="20">
          <cell r="F20">
            <v>16.68</v>
          </cell>
          <cell r="G20">
            <v>76.06</v>
          </cell>
          <cell r="H20">
            <v>-12.844719999999999</v>
          </cell>
        </row>
        <row r="21">
          <cell r="F21">
            <v>18</v>
          </cell>
          <cell r="G21">
            <v>45.919372524062979</v>
          </cell>
          <cell r="H21">
            <v>-20</v>
          </cell>
        </row>
        <row r="22">
          <cell r="F22">
            <v>18.68</v>
          </cell>
          <cell r="G22">
            <v>27.04</v>
          </cell>
          <cell r="H22">
            <v>-14.108091428571431</v>
          </cell>
        </row>
        <row r="23">
          <cell r="F23">
            <v>19.850000000000001</v>
          </cell>
          <cell r="G23">
            <v>-0.20999999999999952</v>
          </cell>
          <cell r="H23">
            <v>-2.4221093749999874</v>
          </cell>
        </row>
        <row r="24">
          <cell r="F24">
            <v>20.63</v>
          </cell>
          <cell r="G24">
            <v>8.0299999999999976</v>
          </cell>
          <cell r="H24">
            <v>5.9407310416666554</v>
          </cell>
        </row>
        <row r="25">
          <cell r="F25">
            <v>22.85</v>
          </cell>
          <cell r="G25">
            <v>-31.269999999999996</v>
          </cell>
          <cell r="H25">
            <v>28.666357886904773</v>
          </cell>
        </row>
        <row r="26">
          <cell r="F26">
            <v>23</v>
          </cell>
          <cell r="G26">
            <v>-29.759649335410003</v>
          </cell>
          <cell r="H26">
            <v>29.999999999999993</v>
          </cell>
        </row>
        <row r="27">
          <cell r="F27">
            <v>25.95</v>
          </cell>
          <cell r="G27">
            <v>15.629999999999999</v>
          </cell>
          <cell r="H27">
            <v>1.3999361830771342</v>
          </cell>
        </row>
        <row r="28">
          <cell r="F28">
            <v>28.42</v>
          </cell>
          <cell r="G28">
            <v>30</v>
          </cell>
          <cell r="H28">
            <v>-29.265228462761755</v>
          </cell>
        </row>
        <row r="29">
          <cell r="F29">
            <v>30</v>
          </cell>
          <cell r="G29">
            <v>12.767440199296217</v>
          </cell>
          <cell r="H29">
            <v>-50.000000000000028</v>
          </cell>
        </row>
        <row r="30">
          <cell r="F30">
            <v>33.119999999999997</v>
          </cell>
          <cell r="G30">
            <v>-31.27000000000001</v>
          </cell>
          <cell r="H30">
            <v>-55.300344536443149</v>
          </cell>
        </row>
      </sheetData>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20151015-荒井俊貴-ゾンビグラフなし.csv"/>
      <sheetName val="直線補完"/>
      <sheetName val="スプライン補完"/>
    </sheetNames>
    <sheetDataSet>
      <sheetData sheetId="0" refreshError="1"/>
      <sheetData sheetId="1" refreshError="1">
        <row r="1">
          <cell r="I1" t="str">
            <v>UXCURVE</v>
          </cell>
        </row>
      </sheetData>
      <sheetData sheetId="2">
        <row r="1">
          <cell r="G1" t="str">
            <v>UXPLOT</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0151015-荒井俊貴-ゾンビグラフなし.csv"/>
      <sheetName val="直線補完"/>
      <sheetName val="スプライン補完"/>
    </sheetNames>
    <sheetDataSet>
      <sheetData sheetId="0"/>
      <sheetData sheetId="1">
        <row r="1">
          <cell r="I1" t="str">
            <v>UXCURVE</v>
          </cell>
        </row>
      </sheetData>
      <sheetData sheetId="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161117-関谷-関谷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1.7763568394002505E-15</v>
          </cell>
          <cell r="H3">
            <v>0</v>
          </cell>
        </row>
        <row r="4">
          <cell r="F4">
            <v>2</v>
          </cell>
          <cell r="G4">
            <v>38.066365824376973</v>
          </cell>
          <cell r="H4">
            <v>50</v>
          </cell>
        </row>
        <row r="5">
          <cell r="F5">
            <v>3</v>
          </cell>
          <cell r="G5">
            <v>50.908526963789228</v>
          </cell>
          <cell r="H5">
            <v>-40</v>
          </cell>
        </row>
        <row r="6">
          <cell r="F6">
            <v>3.15</v>
          </cell>
          <cell r="G6">
            <v>51.97</v>
          </cell>
          <cell r="H6">
            <v>-35.494687500000005</v>
          </cell>
        </row>
        <row r="7">
          <cell r="F7">
            <v>5</v>
          </cell>
          <cell r="G7">
            <v>-34.130075055497073</v>
          </cell>
          <cell r="H7">
            <v>60</v>
          </cell>
        </row>
        <row r="8">
          <cell r="F8">
            <v>5.03</v>
          </cell>
          <cell r="G8">
            <v>-34.86</v>
          </cell>
          <cell r="H8">
            <v>59.572983333333326</v>
          </cell>
        </row>
        <row r="9">
          <cell r="F9">
            <v>6</v>
          </cell>
          <cell r="G9">
            <v>47.518755672881781</v>
          </cell>
          <cell r="H9">
            <v>40</v>
          </cell>
        </row>
        <row r="10">
          <cell r="F10">
            <v>6.22</v>
          </cell>
          <cell r="G10">
            <v>64.010000000000005</v>
          </cell>
          <cell r="H10">
            <v>43.622813333333326</v>
          </cell>
        </row>
        <row r="11">
          <cell r="F11">
            <v>6.8</v>
          </cell>
          <cell r="G11">
            <v>55.56</v>
          </cell>
          <cell r="H11">
            <v>53.653333333333336</v>
          </cell>
        </row>
        <row r="12">
          <cell r="F12">
            <v>8</v>
          </cell>
          <cell r="G12">
            <v>63.244084687060948</v>
          </cell>
          <cell r="H12">
            <v>60</v>
          </cell>
        </row>
        <row r="13">
          <cell r="F13">
            <v>9</v>
          </cell>
          <cell r="G13">
            <v>67.820081209473386</v>
          </cell>
          <cell r="H13">
            <v>-40.000000000000007</v>
          </cell>
        </row>
        <row r="14">
          <cell r="F14">
            <v>9.2200000000000006</v>
          </cell>
          <cell r="G14">
            <v>67.820000000000007</v>
          </cell>
          <cell r="H14">
            <v>-33.356549999999984</v>
          </cell>
        </row>
        <row r="15">
          <cell r="F15">
            <v>11</v>
          </cell>
          <cell r="G15">
            <v>-47.338320659416553</v>
          </cell>
          <cell r="H15">
            <v>60</v>
          </cell>
        </row>
        <row r="16">
          <cell r="F16">
            <v>11.27</v>
          </cell>
          <cell r="G16">
            <v>-22.39</v>
          </cell>
          <cell r="H16">
            <v>47.975987343750035</v>
          </cell>
        </row>
        <row r="17">
          <cell r="F17">
            <v>11.4</v>
          </cell>
          <cell r="G17">
            <v>43.519999999999953</v>
          </cell>
          <cell r="H17">
            <v>41.679999999999978</v>
          </cell>
        </row>
        <row r="18">
          <cell r="F18">
            <v>13</v>
          </cell>
          <cell r="G18">
            <v>82.448383919027293</v>
          </cell>
          <cell r="H18">
            <v>-40</v>
          </cell>
        </row>
        <row r="19">
          <cell r="F19">
            <v>14.2</v>
          </cell>
          <cell r="G19">
            <v>-24.72</v>
          </cell>
          <cell r="H19">
            <v>15.422666666666633</v>
          </cell>
        </row>
        <row r="20">
          <cell r="F20">
            <v>15</v>
          </cell>
          <cell r="G20">
            <v>20.764954078789444</v>
          </cell>
          <cell r="H20">
            <v>55</v>
          </cell>
        </row>
        <row r="21">
          <cell r="F21">
            <v>16.27</v>
          </cell>
          <cell r="G21">
            <v>24.72</v>
          </cell>
          <cell r="H21">
            <v>27.589672586441903</v>
          </cell>
        </row>
        <row r="22">
          <cell r="F22">
            <v>16.48</v>
          </cell>
          <cell r="G22">
            <v>-29.579999999999984</v>
          </cell>
          <cell r="H22">
            <v>21.437233538020074</v>
          </cell>
        </row>
        <row r="23">
          <cell r="F23">
            <v>18</v>
          </cell>
          <cell r="G23">
            <v>-48.33077009109541</v>
          </cell>
          <cell r="H23">
            <v>-30.000000000000057</v>
          </cell>
        </row>
        <row r="24">
          <cell r="F24">
            <v>20.149999999999999</v>
          </cell>
          <cell r="G24">
            <v>79.440000000000055</v>
          </cell>
          <cell r="H24">
            <v>-46.470016178511919</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0161109-がんほん-がんほん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cell r="H3" t="str">
            <v>UXCURVE</v>
          </cell>
        </row>
        <row r="4">
          <cell r="F4">
            <v>0</v>
          </cell>
          <cell r="G4">
            <v>22.549999999999997</v>
          </cell>
          <cell r="H4">
            <v>33</v>
          </cell>
        </row>
        <row r="5">
          <cell r="F5">
            <v>3</v>
          </cell>
          <cell r="G5">
            <v>-27.552238075681004</v>
          </cell>
          <cell r="H5">
            <v>-22</v>
          </cell>
        </row>
        <row r="6">
          <cell r="F6">
            <v>3.32</v>
          </cell>
          <cell r="G6">
            <v>-32.960000000000008</v>
          </cell>
          <cell r="H6">
            <v>-30.434111999999995</v>
          </cell>
        </row>
        <row r="7">
          <cell r="F7">
            <v>5</v>
          </cell>
          <cell r="G7">
            <v>8.885688021601112</v>
          </cell>
          <cell r="H7">
            <v>-72</v>
          </cell>
        </row>
        <row r="8">
          <cell r="F8">
            <v>11</v>
          </cell>
          <cell r="G8">
            <v>89.97723317787883</v>
          </cell>
          <cell r="H8">
            <v>80</v>
          </cell>
        </row>
        <row r="9">
          <cell r="F9">
            <v>11.47</v>
          </cell>
          <cell r="G9">
            <v>84.3</v>
          </cell>
          <cell r="H9">
            <v>82.21345800595239</v>
          </cell>
        </row>
        <row r="10">
          <cell r="F10">
            <v>12.95</v>
          </cell>
          <cell r="G10">
            <v>-67.180000000000007</v>
          </cell>
          <cell r="H10">
            <v>86.440078124999999</v>
          </cell>
        </row>
        <row r="11">
          <cell r="F11">
            <v>15</v>
          </cell>
          <cell r="G11">
            <v>40.307279971980918</v>
          </cell>
          <cell r="H11">
            <v>87.999999999999986</v>
          </cell>
        </row>
        <row r="12">
          <cell r="F12">
            <v>15.7</v>
          </cell>
          <cell r="G12">
            <v>89.370000000000019</v>
          </cell>
          <cell r="H12">
            <v>88.612120370370363</v>
          </cell>
        </row>
        <row r="13">
          <cell r="F13">
            <v>18</v>
          </cell>
          <cell r="G13">
            <v>108.14806491750596</v>
          </cell>
          <cell r="H13">
            <v>90</v>
          </cell>
        </row>
        <row r="14">
          <cell r="F14">
            <v>21</v>
          </cell>
          <cell r="G14">
            <v>105.20375307047073</v>
          </cell>
          <cell r="H14">
            <v>89</v>
          </cell>
        </row>
        <row r="15">
          <cell r="F15">
            <v>24.5</v>
          </cell>
          <cell r="G15">
            <v>82.82</v>
          </cell>
          <cell r="H15">
            <v>94.173984704641356</v>
          </cell>
        </row>
        <row r="16">
          <cell r="F16">
            <v>25</v>
          </cell>
          <cell r="G16">
            <v>84.845988292821048</v>
          </cell>
          <cell r="H16">
            <v>95</v>
          </cell>
        </row>
        <row r="17">
          <cell r="F17">
            <v>28.62</v>
          </cell>
          <cell r="G17">
            <v>99.08</v>
          </cell>
          <cell r="H17">
            <v>96.766349517959668</v>
          </cell>
        </row>
        <row r="18">
          <cell r="F18">
            <v>30.05</v>
          </cell>
          <cell r="G18">
            <v>98.660000000000011</v>
          </cell>
          <cell r="H18">
            <v>97.401119250234416</v>
          </cell>
        </row>
        <row r="19">
          <cell r="F19">
            <v>32.65</v>
          </cell>
          <cell r="G19">
            <v>100</v>
          </cell>
          <cell r="H19">
            <v>98.467087003164551</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20161024-山中-サントリー動画.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24.02</v>
          </cell>
          <cell r="H3">
            <v>10</v>
          </cell>
        </row>
        <row r="4">
          <cell r="F4">
            <v>0.85</v>
          </cell>
          <cell r="G4">
            <v>-33.38000000000001</v>
          </cell>
          <cell r="H4">
            <v>-14.766874999999999</v>
          </cell>
        </row>
        <row r="5">
          <cell r="F5">
            <v>1</v>
          </cell>
          <cell r="G5">
            <v>-37.431282748525661</v>
          </cell>
          <cell r="H5">
            <v>-20</v>
          </cell>
        </row>
        <row r="6">
          <cell r="F6">
            <v>2</v>
          </cell>
          <cell r="G6">
            <v>-56.606336049845922</v>
          </cell>
          <cell r="H6">
            <v>-50</v>
          </cell>
        </row>
        <row r="7">
          <cell r="F7">
            <v>3.62</v>
          </cell>
          <cell r="G7">
            <v>-66.55</v>
          </cell>
          <cell r="H7">
            <v>-10.36805</v>
          </cell>
        </row>
        <row r="8">
          <cell r="F8">
            <v>5</v>
          </cell>
          <cell r="G8">
            <v>-61.185100845770549</v>
          </cell>
          <cell r="H8">
            <v>20</v>
          </cell>
        </row>
        <row r="9">
          <cell r="F9">
            <v>5.53</v>
          </cell>
          <cell r="G9">
            <v>-50.7</v>
          </cell>
          <cell r="H9">
            <v>-1.0806395833333422</v>
          </cell>
        </row>
        <row r="10">
          <cell r="F10">
            <v>6</v>
          </cell>
          <cell r="G10">
            <v>-11.305584793197754</v>
          </cell>
          <cell r="H10">
            <v>-20</v>
          </cell>
        </row>
        <row r="11">
          <cell r="F11">
            <v>6.42</v>
          </cell>
          <cell r="G11">
            <v>20.920000000000009</v>
          </cell>
          <cell r="H11">
            <v>-23.476065833333333</v>
          </cell>
        </row>
        <row r="12">
          <cell r="F12">
            <v>7.57</v>
          </cell>
          <cell r="G12">
            <v>-18.170000000000005</v>
          </cell>
          <cell r="H12">
            <v>-23.078034062500002</v>
          </cell>
        </row>
        <row r="13">
          <cell r="F13">
            <v>8</v>
          </cell>
          <cell r="G13">
            <v>-51.284869141056795</v>
          </cell>
          <cell r="H13">
            <v>-20</v>
          </cell>
        </row>
        <row r="14">
          <cell r="F14">
            <v>8.35</v>
          </cell>
          <cell r="G14">
            <v>-51.13</v>
          </cell>
          <cell r="H14">
            <v>-9.5205078125000089</v>
          </cell>
        </row>
        <row r="15">
          <cell r="F15">
            <v>8.5500000000000007</v>
          </cell>
          <cell r="G15">
            <v>16.479999999999997</v>
          </cell>
          <cell r="H15">
            <v>-3.4462890624999769</v>
          </cell>
        </row>
        <row r="16">
          <cell r="F16">
            <v>9.33</v>
          </cell>
          <cell r="G16">
            <v>37.82</v>
          </cell>
          <cell r="H16">
            <v>18.192820312500004</v>
          </cell>
        </row>
        <row r="17">
          <cell r="F17">
            <v>10</v>
          </cell>
          <cell r="G17">
            <v>27.728236080448816</v>
          </cell>
          <cell r="H17">
            <v>29.999999999999996</v>
          </cell>
        </row>
        <row r="18">
          <cell r="F18">
            <v>10.32</v>
          </cell>
          <cell r="G18">
            <v>21.97</v>
          </cell>
          <cell r="H18">
            <v>14.645546666666654</v>
          </cell>
        </row>
        <row r="19">
          <cell r="F19">
            <v>10.92</v>
          </cell>
          <cell r="G19">
            <v>20.699999999999996</v>
          </cell>
          <cell r="H19">
            <v>-16.100586666666665</v>
          </cell>
        </row>
        <row r="20">
          <cell r="F20">
            <v>11</v>
          </cell>
          <cell r="G20">
            <v>14.753526205596629</v>
          </cell>
          <cell r="H20">
            <v>-20</v>
          </cell>
        </row>
        <row r="21">
          <cell r="F21">
            <v>12.02</v>
          </cell>
          <cell r="G21">
            <v>-57.039999999999992</v>
          </cell>
          <cell r="H21">
            <v>-21.547340000000002</v>
          </cell>
        </row>
        <row r="22">
          <cell r="F22">
            <v>12.82</v>
          </cell>
          <cell r="G22">
            <v>27.04</v>
          </cell>
          <cell r="H22">
            <v>-12.860139999999996</v>
          </cell>
        </row>
        <row r="23">
          <cell r="F23">
            <v>13</v>
          </cell>
          <cell r="G23">
            <v>25.986715709647509</v>
          </cell>
          <cell r="H23">
            <v>-10</v>
          </cell>
        </row>
        <row r="24">
          <cell r="F24">
            <v>14</v>
          </cell>
          <cell r="G24">
            <v>-10.817551683673422</v>
          </cell>
          <cell r="H24">
            <v>20.000000000000004</v>
          </cell>
        </row>
        <row r="25">
          <cell r="F25">
            <v>14.22</v>
          </cell>
          <cell r="G25">
            <v>-24.3</v>
          </cell>
          <cell r="H25">
            <v>17.877989999999997</v>
          </cell>
        </row>
        <row r="26">
          <cell r="F26">
            <v>14.62</v>
          </cell>
          <cell r="G26">
            <v>-58.730000000000004</v>
          </cell>
          <cell r="H26">
            <v>12.891390000000014</v>
          </cell>
        </row>
        <row r="27">
          <cell r="F27">
            <v>15.2</v>
          </cell>
          <cell r="G27">
            <v>44.790000000000013</v>
          </cell>
          <cell r="H27">
            <v>3.4400000000000155</v>
          </cell>
        </row>
        <row r="28">
          <cell r="F28">
            <v>15.97</v>
          </cell>
          <cell r="G28">
            <v>-44.37</v>
          </cell>
          <cell r="H28">
            <v>-12.194478750000012</v>
          </cell>
        </row>
        <row r="29">
          <cell r="F29">
            <v>16.78</v>
          </cell>
          <cell r="G29">
            <v>-81.13</v>
          </cell>
          <cell r="H29">
            <v>-30.960775714285738</v>
          </cell>
        </row>
        <row r="30">
          <cell r="F30">
            <v>18</v>
          </cell>
          <cell r="G30">
            <v>-74.550958617725982</v>
          </cell>
          <cell r="H30">
            <v>-59.999999999999993</v>
          </cell>
        </row>
        <row r="31">
          <cell r="F31">
            <v>19.75</v>
          </cell>
          <cell r="G31">
            <v>-45</v>
          </cell>
          <cell r="H31">
            <v>-67.248263888888886</v>
          </cell>
        </row>
        <row r="32">
          <cell r="F32">
            <v>21</v>
          </cell>
          <cell r="G32">
            <v>-41.55127939416532</v>
          </cell>
          <cell r="H32">
            <v>-60.000000000000007</v>
          </cell>
        </row>
        <row r="33">
          <cell r="F33">
            <v>23</v>
          </cell>
          <cell r="G33">
            <v>-19.440000000000001</v>
          </cell>
          <cell r="H33">
            <v>40</v>
          </cell>
        </row>
        <row r="34">
          <cell r="F34">
            <v>23.82</v>
          </cell>
          <cell r="G34">
            <v>26.62</v>
          </cell>
          <cell r="H34">
            <v>32.245704166666663</v>
          </cell>
        </row>
        <row r="35">
          <cell r="F35">
            <v>24.15</v>
          </cell>
          <cell r="G35">
            <v>29.370000000000005</v>
          </cell>
          <cell r="H35">
            <v>26.950195312500021</v>
          </cell>
        </row>
        <row r="36">
          <cell r="F36">
            <v>24.45</v>
          </cell>
          <cell r="G36">
            <v>54.719999999999992</v>
          </cell>
          <cell r="H36">
            <v>21.386002604166684</v>
          </cell>
        </row>
        <row r="37">
          <cell r="F37">
            <v>25</v>
          </cell>
          <cell r="G37">
            <v>33.447890126726662</v>
          </cell>
          <cell r="H37">
            <v>10</v>
          </cell>
        </row>
        <row r="38">
          <cell r="F38">
            <v>26</v>
          </cell>
          <cell r="G38">
            <v>-33.22919037202778</v>
          </cell>
          <cell r="H38">
            <v>-10</v>
          </cell>
        </row>
        <row r="39">
          <cell r="F39">
            <v>26.08</v>
          </cell>
          <cell r="G39">
            <v>-38.869999999999997</v>
          </cell>
          <cell r="H39">
            <v>-11.248959999999975</v>
          </cell>
        </row>
        <row r="40">
          <cell r="F40">
            <v>27</v>
          </cell>
          <cell r="G40">
            <v>-33.156957607827088</v>
          </cell>
          <cell r="H40">
            <v>-20</v>
          </cell>
        </row>
        <row r="41">
          <cell r="F41">
            <v>28</v>
          </cell>
          <cell r="G41">
            <v>-17.109208110599106</v>
          </cell>
          <cell r="H41">
            <v>20</v>
          </cell>
        </row>
        <row r="42">
          <cell r="F42">
            <v>29</v>
          </cell>
          <cell r="G42">
            <v>5.7786308217103546</v>
          </cell>
          <cell r="H42">
            <v>9.9999999999999858</v>
          </cell>
        </row>
        <row r="43">
          <cell r="F43">
            <v>30.02</v>
          </cell>
          <cell r="G43">
            <v>32.539999999999964</v>
          </cell>
          <cell r="H43">
            <v>7.596198576120246</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20161025-荒井-サントリータスク.csv"/>
      <sheetName val="UXCURVE"/>
      <sheetName val="webサイトユーザビリティ"/>
      <sheetName val="主観評価"/>
      <sheetName val="エピソード"/>
      <sheetName val="動画"/>
      <sheetName val="UX比較"/>
    </sheetNames>
    <sheetDataSet>
      <sheetData sheetId="0" refreshError="1"/>
      <sheetData sheetId="1" refreshError="1"/>
      <sheetData sheetId="2" refreshError="1"/>
      <sheetData sheetId="3" refreshError="1"/>
      <sheetData sheetId="4" refreshError="1"/>
      <sheetData sheetId="5" refreshError="1"/>
      <sheetData sheetId="6">
        <row r="3">
          <cell r="H3" t="str">
            <v>UXPLOT</v>
          </cell>
          <cell r="I3" t="str">
            <v>UXCURVE</v>
          </cell>
        </row>
        <row r="4">
          <cell r="G4">
            <v>0</v>
          </cell>
          <cell r="H4">
            <v>0</v>
          </cell>
          <cell r="I4">
            <v>0</v>
          </cell>
        </row>
        <row r="5">
          <cell r="G5">
            <v>2.1</v>
          </cell>
          <cell r="H5">
            <v>71.200000000000017</v>
          </cell>
          <cell r="I5">
            <v>17.713828124999999</v>
          </cell>
        </row>
        <row r="6">
          <cell r="G6">
            <v>4</v>
          </cell>
          <cell r="H6">
            <v>29.047818122817425</v>
          </cell>
          <cell r="I6">
            <v>30</v>
          </cell>
        </row>
        <row r="7">
          <cell r="G7">
            <v>7.35</v>
          </cell>
          <cell r="H7">
            <v>-50.92</v>
          </cell>
          <cell r="I7">
            <v>-45.579140624999987</v>
          </cell>
        </row>
        <row r="8">
          <cell r="G8">
            <v>8</v>
          </cell>
          <cell r="H8">
            <v>-29.296667210599121</v>
          </cell>
          <cell r="I8">
            <v>-60.000000000000014</v>
          </cell>
        </row>
        <row r="9">
          <cell r="G9">
            <v>9.43</v>
          </cell>
          <cell r="H9">
            <v>21.76</v>
          </cell>
          <cell r="I9">
            <v>-46.277825334821451</v>
          </cell>
        </row>
        <row r="10">
          <cell r="G10">
            <v>12.15</v>
          </cell>
          <cell r="H10">
            <v>53.45</v>
          </cell>
          <cell r="I10">
            <v>-8.9644949776785765</v>
          </cell>
        </row>
        <row r="11">
          <cell r="G11">
            <v>18</v>
          </cell>
          <cell r="H11">
            <v>77.679470245532087</v>
          </cell>
          <cell r="I11">
            <v>90</v>
          </cell>
        </row>
        <row r="12">
          <cell r="G12">
            <v>19.48</v>
          </cell>
          <cell r="H12">
            <v>78.8</v>
          </cell>
          <cell r="I12">
            <v>89.762683827160501</v>
          </cell>
        </row>
        <row r="13">
          <cell r="G13">
            <v>21.58</v>
          </cell>
          <cell r="H13">
            <v>66.34</v>
          </cell>
          <cell r="I13">
            <v>86.464288688271608</v>
          </cell>
        </row>
        <row r="14">
          <cell r="G14">
            <v>23.27</v>
          </cell>
          <cell r="H14">
            <v>69.72</v>
          </cell>
          <cell r="I14">
            <v>82.13309872492286</v>
          </cell>
        </row>
        <row r="15">
          <cell r="G15">
            <v>24</v>
          </cell>
          <cell r="H15">
            <v>67.246655002231108</v>
          </cell>
          <cell r="I15">
            <v>80.000000000000014</v>
          </cell>
        </row>
        <row r="16">
          <cell r="G16">
            <v>26.87</v>
          </cell>
          <cell r="H16">
            <v>50.28</v>
          </cell>
          <cell r="I16">
            <v>70.636034174748218</v>
          </cell>
        </row>
        <row r="17">
          <cell r="G17">
            <v>28.22</v>
          </cell>
          <cell r="H17">
            <v>33.589999999999975</v>
          </cell>
          <cell r="I17">
            <v>66.049234783300847</v>
          </cell>
        </row>
        <row r="18">
          <cell r="G18">
            <v>30</v>
          </cell>
          <cell r="H18">
            <v>27.783557252572532</v>
          </cell>
          <cell r="I18">
            <v>60</v>
          </cell>
        </row>
        <row r="34">
          <cell r="A34">
            <v>0</v>
          </cell>
          <cell r="B34">
            <v>0</v>
          </cell>
          <cell r="C34">
            <v>0</v>
          </cell>
          <cell r="D34">
            <v>0</v>
          </cell>
        </row>
        <row r="35">
          <cell r="A35">
            <v>2.1</v>
          </cell>
          <cell r="B35">
            <v>71.2</v>
          </cell>
          <cell r="C35">
            <v>4</v>
          </cell>
          <cell r="D35">
            <v>30</v>
          </cell>
        </row>
        <row r="36">
          <cell r="A36">
            <v>7.35</v>
          </cell>
          <cell r="B36">
            <v>-50.92</v>
          </cell>
          <cell r="C36">
            <v>8</v>
          </cell>
          <cell r="D36">
            <v>-60</v>
          </cell>
        </row>
        <row r="37">
          <cell r="A37">
            <v>9.43</v>
          </cell>
          <cell r="B37">
            <v>21.76</v>
          </cell>
          <cell r="C37">
            <v>18</v>
          </cell>
          <cell r="D37">
            <v>90</v>
          </cell>
        </row>
        <row r="38">
          <cell r="A38">
            <v>12.15</v>
          </cell>
          <cell r="B38">
            <v>53.45</v>
          </cell>
          <cell r="C38">
            <v>24</v>
          </cell>
          <cell r="D38">
            <v>80</v>
          </cell>
        </row>
        <row r="39">
          <cell r="A39">
            <v>19.48</v>
          </cell>
          <cell r="B39">
            <v>78.8</v>
          </cell>
          <cell r="C39">
            <v>30</v>
          </cell>
          <cell r="D39">
            <v>60</v>
          </cell>
        </row>
        <row r="40">
          <cell r="A40">
            <v>21.58</v>
          </cell>
          <cell r="B40">
            <v>66.34</v>
          </cell>
        </row>
        <row r="41">
          <cell r="A41">
            <v>23.27</v>
          </cell>
          <cell r="B41">
            <v>69.72</v>
          </cell>
        </row>
        <row r="42">
          <cell r="A42">
            <v>26.87</v>
          </cell>
          <cell r="B42">
            <v>50.28</v>
          </cell>
        </row>
        <row r="43">
          <cell r="A43">
            <v>28.22</v>
          </cell>
          <cell r="B43">
            <v>33.590000000000003</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20161101-酒井 恭平-酒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26.470000000000002</v>
          </cell>
          <cell r="H3">
            <v>0</v>
          </cell>
        </row>
        <row r="4">
          <cell r="F4">
            <v>2</v>
          </cell>
          <cell r="G4">
            <v>-19.106742419879527</v>
          </cell>
          <cell r="H4">
            <v>-50</v>
          </cell>
        </row>
        <row r="5">
          <cell r="F5">
            <v>3.25</v>
          </cell>
          <cell r="G5">
            <v>-51.759999999999991</v>
          </cell>
          <cell r="H5">
            <v>-30.489095052083339</v>
          </cell>
        </row>
        <row r="6">
          <cell r="F6">
            <v>8</v>
          </cell>
          <cell r="G6">
            <v>-35.645712242782899</v>
          </cell>
          <cell r="H6">
            <v>70</v>
          </cell>
        </row>
        <row r="7">
          <cell r="F7">
            <v>11.67</v>
          </cell>
          <cell r="G7">
            <v>-5.07</v>
          </cell>
          <cell r="H7">
            <v>6.231527929687501</v>
          </cell>
        </row>
        <row r="8">
          <cell r="F8">
            <v>12</v>
          </cell>
          <cell r="G8">
            <v>-3.2069932245597985</v>
          </cell>
          <cell r="H8">
            <v>0</v>
          </cell>
        </row>
        <row r="9">
          <cell r="F9">
            <v>16</v>
          </cell>
          <cell r="G9">
            <v>16.977151448267762</v>
          </cell>
          <cell r="H9">
            <v>-40</v>
          </cell>
        </row>
        <row r="10">
          <cell r="F10">
            <v>18.78</v>
          </cell>
          <cell r="G10">
            <v>25.559999999999995</v>
          </cell>
          <cell r="H10">
            <v>-12.215346758333325</v>
          </cell>
        </row>
        <row r="11">
          <cell r="F11">
            <v>24.18</v>
          </cell>
          <cell r="G11">
            <v>-17.54</v>
          </cell>
          <cell r="H11">
            <v>54.484149991666662</v>
          </cell>
        </row>
        <row r="12">
          <cell r="F12">
            <v>26</v>
          </cell>
          <cell r="G12">
            <v>-8.8226541052363014</v>
          </cell>
          <cell r="H12">
            <v>75</v>
          </cell>
        </row>
        <row r="13">
          <cell r="F13">
            <v>34</v>
          </cell>
          <cell r="G13">
            <v>48.642034676125995</v>
          </cell>
          <cell r="H13">
            <v>10</v>
          </cell>
        </row>
        <row r="14">
          <cell r="F14">
            <v>34.33</v>
          </cell>
          <cell r="G14">
            <v>51.13</v>
          </cell>
          <cell r="H14">
            <v>11.161162782738089</v>
          </cell>
        </row>
        <row r="15">
          <cell r="F15">
            <v>39.950000000000003</v>
          </cell>
          <cell r="G15">
            <v>66.340000000000018</v>
          </cell>
          <cell r="H15">
            <v>35.759776716821001</v>
          </cell>
        </row>
        <row r="16">
          <cell r="F16">
            <v>43</v>
          </cell>
          <cell r="G16">
            <v>34.747958906908508</v>
          </cell>
          <cell r="H16">
            <v>45</v>
          </cell>
        </row>
        <row r="17">
          <cell r="F17">
            <v>44.4</v>
          </cell>
          <cell r="G17">
            <v>22.61</v>
          </cell>
          <cell r="H17">
            <v>28.110807017543877</v>
          </cell>
        </row>
        <row r="18">
          <cell r="F18">
            <v>49.25</v>
          </cell>
          <cell r="G18">
            <v>79.649999999999977</v>
          </cell>
          <cell r="H18">
            <v>-39.307454135711303</v>
          </cell>
        </row>
        <row r="19">
          <cell r="F19">
            <v>50</v>
          </cell>
          <cell r="G19">
            <v>82.485788336153192</v>
          </cell>
          <cell r="H19">
            <v>-49.999999999999972</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20161101-小金良輔-小金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-34.799999999999997</v>
          </cell>
          <cell r="H3">
            <v>-30</v>
          </cell>
        </row>
        <row r="4">
          <cell r="F4">
            <v>1</v>
          </cell>
          <cell r="G4">
            <v>-42.555785848378591</v>
          </cell>
          <cell r="H4">
            <v>-50</v>
          </cell>
        </row>
        <row r="5">
          <cell r="F5">
            <v>2.38</v>
          </cell>
          <cell r="G5">
            <v>-53.66</v>
          </cell>
          <cell r="H5">
            <v>-28.667806666666671</v>
          </cell>
        </row>
        <row r="6">
          <cell r="F6">
            <v>3</v>
          </cell>
          <cell r="G6">
            <v>-43.038929314517098</v>
          </cell>
          <cell r="H6">
            <v>-20</v>
          </cell>
        </row>
        <row r="7">
          <cell r="F7">
            <v>4</v>
          </cell>
          <cell r="G7">
            <v>-24.47441160373705</v>
          </cell>
          <cell r="H7">
            <v>-40</v>
          </cell>
        </row>
        <row r="8">
          <cell r="F8">
            <v>6</v>
          </cell>
          <cell r="G8">
            <v>11.091491065874358</v>
          </cell>
          <cell r="H8">
            <v>40</v>
          </cell>
        </row>
        <row r="9">
          <cell r="F9">
            <v>7.53</v>
          </cell>
          <cell r="G9">
            <v>29.149999999999995</v>
          </cell>
          <cell r="H9">
            <v>-28.595668312500017</v>
          </cell>
        </row>
        <row r="10">
          <cell r="F10">
            <v>8</v>
          </cell>
          <cell r="G10">
            <v>13.237582510444078</v>
          </cell>
          <cell r="H10">
            <v>-50</v>
          </cell>
        </row>
        <row r="11">
          <cell r="F11">
            <v>9.6199999999999992</v>
          </cell>
          <cell r="G11">
            <v>-36.969999999999992</v>
          </cell>
          <cell r="H11">
            <v>-18.997052000000025</v>
          </cell>
        </row>
        <row r="12">
          <cell r="F12">
            <v>11</v>
          </cell>
          <cell r="G12">
            <v>20.59585655944689</v>
          </cell>
          <cell r="H12">
            <v>20</v>
          </cell>
        </row>
        <row r="13">
          <cell r="F13">
            <v>11.75</v>
          </cell>
          <cell r="G13">
            <v>41.83</v>
          </cell>
          <cell r="H13">
            <v>35.265066964285715</v>
          </cell>
        </row>
        <row r="14">
          <cell r="F14">
            <v>12.75</v>
          </cell>
          <cell r="G14">
            <v>-34.650000000000013</v>
          </cell>
          <cell r="H14">
            <v>53.382764274691354</v>
          </cell>
        </row>
        <row r="15">
          <cell r="F15">
            <v>14</v>
          </cell>
          <cell r="G15">
            <v>-10.074395411726364</v>
          </cell>
          <cell r="H15">
            <v>70</v>
          </cell>
        </row>
        <row r="16">
          <cell r="F16">
            <v>15.93</v>
          </cell>
          <cell r="G16">
            <v>58.730000000000004</v>
          </cell>
          <cell r="H16">
            <v>18.309862309523815</v>
          </cell>
        </row>
        <row r="17">
          <cell r="F17">
            <v>18</v>
          </cell>
          <cell r="G17">
            <v>8.7523412175806925</v>
          </cell>
          <cell r="H17">
            <v>-40</v>
          </cell>
        </row>
        <row r="18">
          <cell r="F18">
            <v>20.43</v>
          </cell>
          <cell r="G18">
            <v>-70.139999999999873</v>
          </cell>
          <cell r="H18">
            <v>-3.8995095605163108</v>
          </cell>
        </row>
        <row r="19">
          <cell r="F19">
            <v>23</v>
          </cell>
          <cell r="G19">
            <v>-88.402350659264258</v>
          </cell>
          <cell r="H19">
            <v>49.999999999999943</v>
          </cell>
        </row>
      </sheetData>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20161025-土田-サントリー.csv"/>
      <sheetName val="UXCURVE"/>
      <sheetName val="webサイト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39.22</v>
          </cell>
          <cell r="H3">
            <v>0</v>
          </cell>
        </row>
        <row r="4">
          <cell r="F4">
            <v>1</v>
          </cell>
          <cell r="G4">
            <v>37.396399593598545</v>
          </cell>
          <cell r="H4">
            <v>40</v>
          </cell>
        </row>
        <row r="5">
          <cell r="F5">
            <v>2</v>
          </cell>
          <cell r="G5">
            <v>35.021734366440683</v>
          </cell>
          <cell r="H5">
            <v>20</v>
          </cell>
        </row>
        <row r="6">
          <cell r="F6">
            <v>3</v>
          </cell>
          <cell r="G6">
            <v>32.071756425412588</v>
          </cell>
          <cell r="H6">
            <v>-30</v>
          </cell>
        </row>
        <row r="7">
          <cell r="F7">
            <v>6.57</v>
          </cell>
          <cell r="G7">
            <v>16.479999999999997</v>
          </cell>
          <cell r="H7">
            <v>-25.260705999999999</v>
          </cell>
        </row>
        <row r="8">
          <cell r="F8">
            <v>7</v>
          </cell>
          <cell r="G8">
            <v>14.672364370766818</v>
          </cell>
          <cell r="H8">
            <v>-20</v>
          </cell>
        </row>
        <row r="9">
          <cell r="F9">
            <v>7.48</v>
          </cell>
          <cell r="G9">
            <v>8.6600000000000019</v>
          </cell>
          <cell r="H9">
            <v>-10.721066666666655</v>
          </cell>
        </row>
        <row r="10">
          <cell r="F10">
            <v>7.85</v>
          </cell>
          <cell r="G10">
            <v>-11.829999999999998</v>
          </cell>
          <cell r="H10">
            <v>-3.2937725051440392</v>
          </cell>
        </row>
        <row r="11">
          <cell r="F11">
            <v>10</v>
          </cell>
          <cell r="G11">
            <v>-26.143466518399684</v>
          </cell>
          <cell r="H11">
            <v>40</v>
          </cell>
        </row>
        <row r="12">
          <cell r="F12">
            <v>10.23</v>
          </cell>
          <cell r="G12">
            <v>-23.87</v>
          </cell>
          <cell r="H12">
            <v>40.396505080761315</v>
          </cell>
        </row>
        <row r="13">
          <cell r="F13">
            <v>11.3</v>
          </cell>
          <cell r="G13">
            <v>12.679999999999998</v>
          </cell>
          <cell r="H13">
            <v>40.581382201646093</v>
          </cell>
        </row>
        <row r="14">
          <cell r="F14">
            <v>12.87</v>
          </cell>
          <cell r="G14">
            <v>5.07</v>
          </cell>
          <cell r="H14">
            <v>36.708703340020577</v>
          </cell>
        </row>
        <row r="15">
          <cell r="F15">
            <v>14.37</v>
          </cell>
          <cell r="G15">
            <v>31.9</v>
          </cell>
          <cell r="H15">
            <v>29.689348941872431</v>
          </cell>
        </row>
        <row r="16">
          <cell r="F16">
            <v>16</v>
          </cell>
          <cell r="G16">
            <v>19.202675298392702</v>
          </cell>
          <cell r="H16">
            <v>20</v>
          </cell>
        </row>
        <row r="17">
          <cell r="F17">
            <v>16.170000000000002</v>
          </cell>
          <cell r="G17">
            <v>17.96</v>
          </cell>
          <cell r="H17">
            <v>19.075213343344146</v>
          </cell>
        </row>
        <row r="18">
          <cell r="F18">
            <v>17.350000000000001</v>
          </cell>
          <cell r="G18">
            <v>27.46</v>
          </cell>
          <cell r="H18">
            <v>12.63844044237012</v>
          </cell>
        </row>
        <row r="19">
          <cell r="F19">
            <v>18.32</v>
          </cell>
          <cell r="G19">
            <v>-20.28</v>
          </cell>
          <cell r="H19">
            <v>7.5540295757575731</v>
          </cell>
        </row>
        <row r="20">
          <cell r="F20">
            <v>19.350000000000001</v>
          </cell>
          <cell r="G20">
            <v>44.37</v>
          </cell>
          <cell r="H20">
            <v>2.6707767518939334</v>
          </cell>
        </row>
        <row r="21">
          <cell r="F21">
            <v>20</v>
          </cell>
          <cell r="G21">
            <v>5.0338249456127642</v>
          </cell>
          <cell r="H21">
            <v>-1.7763568394002505E-15</v>
          </cell>
        </row>
        <row r="22">
          <cell r="F22">
            <v>20.420000000000002</v>
          </cell>
          <cell r="G22">
            <v>-21.549999999999997</v>
          </cell>
          <cell r="H22">
            <v>1.5595033312577908</v>
          </cell>
        </row>
        <row r="23">
          <cell r="F23">
            <v>21.53</v>
          </cell>
          <cell r="G23">
            <v>10.77</v>
          </cell>
          <cell r="H23">
            <v>6.4265183869640694</v>
          </cell>
        </row>
        <row r="24">
          <cell r="F24">
            <v>22.63</v>
          </cell>
          <cell r="G24">
            <v>-47.540000000000006</v>
          </cell>
          <cell r="H24">
            <v>12.159194084126483</v>
          </cell>
        </row>
        <row r="25">
          <cell r="F25">
            <v>23.48</v>
          </cell>
          <cell r="G25">
            <v>42.25</v>
          </cell>
          <cell r="H25">
            <v>17.084098630136989</v>
          </cell>
        </row>
        <row r="26">
          <cell r="F26">
            <v>24.32</v>
          </cell>
          <cell r="G26">
            <v>-17.11</v>
          </cell>
          <cell r="H26">
            <v>22.277490410958908</v>
          </cell>
        </row>
        <row r="27">
          <cell r="F27">
            <v>24.88</v>
          </cell>
          <cell r="G27">
            <v>-30.849999999999998</v>
          </cell>
          <cell r="H27">
            <v>25.87654943960149</v>
          </cell>
        </row>
        <row r="28">
          <cell r="F28">
            <v>25.3</v>
          </cell>
          <cell r="G28">
            <v>10.350000000000001</v>
          </cell>
          <cell r="H28">
            <v>28.629199097135746</v>
          </cell>
        </row>
        <row r="29">
          <cell r="F29">
            <v>26.8</v>
          </cell>
          <cell r="G29">
            <v>-18.380000000000003</v>
          </cell>
          <cell r="H29">
            <v>38.657383027930983</v>
          </cell>
        </row>
        <row r="30">
          <cell r="F30">
            <v>27</v>
          </cell>
          <cell r="G30">
            <v>-13.906451802660698</v>
          </cell>
          <cell r="H30">
            <v>40.000000000000007</v>
          </cell>
        </row>
        <row r="31">
          <cell r="F31">
            <v>28.68</v>
          </cell>
          <cell r="G31">
            <v>29.789999999999996</v>
          </cell>
          <cell r="H31">
            <v>43.795182585851009</v>
          </cell>
        </row>
        <row r="32">
          <cell r="F32">
            <v>29.75</v>
          </cell>
          <cell r="G32">
            <v>18.799999999999997</v>
          </cell>
          <cell r="H32">
            <v>46.124198759566923</v>
          </cell>
        </row>
        <row r="33">
          <cell r="F33">
            <v>31.4</v>
          </cell>
          <cell r="G33">
            <v>25.349999999999998</v>
          </cell>
          <cell r="H33">
            <v>49.583974479264398</v>
          </cell>
        </row>
        <row r="34">
          <cell r="F34">
            <v>32.519999999999996</v>
          </cell>
          <cell r="G34">
            <v>-28.1</v>
          </cell>
          <cell r="H34">
            <v>51.843053480953259</v>
          </cell>
        </row>
        <row r="35">
          <cell r="F35">
            <v>33.549999999999997</v>
          </cell>
          <cell r="G35">
            <v>43.1</v>
          </cell>
          <cell r="H35">
            <v>53.8579783399626</v>
          </cell>
        </row>
        <row r="36">
          <cell r="F36">
            <v>35.269999999999996</v>
          </cell>
          <cell r="G36">
            <v>62.11</v>
          </cell>
          <cell r="H36">
            <v>57.09150942157801</v>
          </cell>
        </row>
        <row r="37">
          <cell r="F37">
            <v>35.769999999999996</v>
          </cell>
          <cell r="G37">
            <v>15.849999999999998</v>
          </cell>
          <cell r="H37">
            <v>58.001204582657564</v>
          </cell>
        </row>
        <row r="38">
          <cell r="F38">
            <v>37.1</v>
          </cell>
          <cell r="G38">
            <v>48.379999999999995</v>
          </cell>
          <cell r="H38">
            <v>60.355794523898894</v>
          </cell>
        </row>
        <row r="39">
          <cell r="F39">
            <v>40.65</v>
          </cell>
          <cell r="G39">
            <v>31.269999999999992</v>
          </cell>
          <cell r="H39">
            <v>66.189541087094199</v>
          </cell>
        </row>
      </sheetData>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Y51"/>
  <sheetViews>
    <sheetView workbookViewId="0">
      <selection activeCell="R51" sqref="R51"/>
    </sheetView>
  </sheetViews>
  <sheetFormatPr baseColWidth="12" defaultColWidth="13" defaultRowHeight="18" x14ac:dyDescent="0"/>
  <sheetData>
    <row r="2" spans="1:25">
      <c r="A2" s="139" t="s">
        <v>16</v>
      </c>
      <c r="B2" s="139"/>
      <c r="C2" s="139"/>
      <c r="D2" s="139"/>
      <c r="E2" s="139"/>
      <c r="F2" s="139"/>
      <c r="G2" s="139"/>
    </row>
    <row r="3" spans="1:25">
      <c r="A3" t="s">
        <v>0</v>
      </c>
      <c r="B3" t="s">
        <v>73</v>
      </c>
      <c r="C3" t="s">
        <v>1</v>
      </c>
      <c r="L3" t="s">
        <v>239</v>
      </c>
    </row>
    <row r="4" spans="1:25">
      <c r="A4" s="1" t="s">
        <v>2</v>
      </c>
      <c r="B4" s="1">
        <v>59</v>
      </c>
      <c r="C4" s="1">
        <v>-33.380000000000003</v>
      </c>
      <c r="D4" s="1">
        <v>0.52</v>
      </c>
      <c r="E4" s="1">
        <v>7.62</v>
      </c>
      <c r="F4" t="s">
        <v>3</v>
      </c>
      <c r="G4" t="s">
        <v>4</v>
      </c>
      <c r="L4" s="19" t="s">
        <v>131</v>
      </c>
      <c r="M4" s="20">
        <v>56.999999999999922</v>
      </c>
      <c r="N4" s="20">
        <v>48.38</v>
      </c>
      <c r="O4" s="20">
        <v>1.18</v>
      </c>
      <c r="P4" s="20">
        <v>9.5500000000000007</v>
      </c>
      <c r="Q4" s="20" t="s">
        <v>132</v>
      </c>
      <c r="R4" s="20" t="s">
        <v>133</v>
      </c>
    </row>
    <row r="5" spans="1:25">
      <c r="A5" s="1" t="s">
        <v>5</v>
      </c>
      <c r="B5" s="1">
        <v>11</v>
      </c>
      <c r="C5" s="1">
        <v>-38.869999999999997</v>
      </c>
      <c r="D5" s="1">
        <v>0.63</v>
      </c>
      <c r="E5" s="1">
        <v>6.57</v>
      </c>
      <c r="F5" t="s">
        <v>6</v>
      </c>
      <c r="G5" t="s">
        <v>7</v>
      </c>
      <c r="L5" s="19" t="s">
        <v>51</v>
      </c>
      <c r="M5" s="20">
        <v>70</v>
      </c>
      <c r="N5" s="20">
        <v>89.37</v>
      </c>
      <c r="O5" s="20">
        <v>1.29</v>
      </c>
      <c r="P5" s="20">
        <v>5.39</v>
      </c>
      <c r="Q5" s="20" t="s">
        <v>37</v>
      </c>
      <c r="R5" s="20" t="s">
        <v>162</v>
      </c>
    </row>
    <row r="6" spans="1:25">
      <c r="A6" s="1" t="s">
        <v>8</v>
      </c>
      <c r="B6" s="1">
        <v>49</v>
      </c>
      <c r="C6" s="1">
        <v>-81.13</v>
      </c>
      <c r="D6" s="1">
        <v>0.92</v>
      </c>
      <c r="E6" s="1">
        <v>9.0399999999999991</v>
      </c>
      <c r="F6" t="s">
        <v>9</v>
      </c>
      <c r="G6" t="s">
        <v>10</v>
      </c>
    </row>
    <row r="7" spans="1:25">
      <c r="A7" s="149" t="s">
        <v>11</v>
      </c>
      <c r="B7" s="151">
        <v>90</v>
      </c>
      <c r="C7" s="1">
        <v>-45</v>
      </c>
      <c r="D7" s="1">
        <v>0.7</v>
      </c>
      <c r="E7" s="1">
        <v>19.25</v>
      </c>
      <c r="F7" t="s">
        <v>12</v>
      </c>
      <c r="G7" t="s">
        <v>13</v>
      </c>
      <c r="L7" t="s">
        <v>241</v>
      </c>
      <c r="M7">
        <f>AVERAGE(M4:M5)</f>
        <v>63.499999999999957</v>
      </c>
      <c r="N7">
        <f>AVERAGE(N4:N5)</f>
        <v>68.875</v>
      </c>
    </row>
    <row r="8" spans="1:25">
      <c r="A8" s="150"/>
      <c r="B8" s="152"/>
      <c r="C8" s="1">
        <v>-19.440000000000001</v>
      </c>
      <c r="D8" s="1">
        <v>1.47</v>
      </c>
      <c r="E8" s="1">
        <v>8.41</v>
      </c>
      <c r="F8" t="s">
        <v>14</v>
      </c>
      <c r="G8" t="s">
        <v>15</v>
      </c>
      <c r="V8" s="139" t="s">
        <v>339</v>
      </c>
      <c r="W8" s="139"/>
      <c r="Y8">
        <f>FTEST(V10:V11, W10:W22)</f>
        <v>0.16952866621585372</v>
      </c>
    </row>
    <row r="9" spans="1:25">
      <c r="V9" t="s">
        <v>340</v>
      </c>
      <c r="W9" t="s">
        <v>341</v>
      </c>
      <c r="Y9">
        <f>TTEST(V10:V11, W10:W21, 2, 2)</f>
        <v>0.66991302811432318</v>
      </c>
    </row>
    <row r="10" spans="1:25">
      <c r="A10" s="139" t="s">
        <v>71</v>
      </c>
      <c r="B10" s="139"/>
      <c r="C10" s="139"/>
      <c r="D10" s="139"/>
      <c r="E10" s="139"/>
      <c r="F10" s="139"/>
      <c r="G10" s="139"/>
      <c r="L10" t="s">
        <v>240</v>
      </c>
      <c r="V10" s="20">
        <v>56.999999999999922</v>
      </c>
      <c r="W10" s="26">
        <v>59</v>
      </c>
    </row>
    <row r="11" spans="1:25">
      <c r="A11" s="1" t="s">
        <v>51</v>
      </c>
      <c r="B11">
        <v>71</v>
      </c>
      <c r="C11" s="1">
        <v>-36.97</v>
      </c>
      <c r="D11" s="1">
        <v>0.18</v>
      </c>
      <c r="E11" s="1">
        <v>8.2899999999999991</v>
      </c>
      <c r="F11" s="1" t="s">
        <v>52</v>
      </c>
      <c r="G11" s="1" t="s">
        <v>53</v>
      </c>
      <c r="L11" s="1" t="s">
        <v>2</v>
      </c>
      <c r="M11" s="26">
        <v>59</v>
      </c>
      <c r="N11" s="26">
        <v>-33.380000000000003</v>
      </c>
      <c r="O11" s="26">
        <v>0.52</v>
      </c>
      <c r="P11" s="26">
        <v>7.62</v>
      </c>
      <c r="Q11" s="25" t="s">
        <v>3</v>
      </c>
      <c r="R11" s="25" t="s">
        <v>4</v>
      </c>
      <c r="V11" s="20">
        <v>70</v>
      </c>
      <c r="W11" s="24">
        <v>11</v>
      </c>
    </row>
    <row r="12" spans="1:25">
      <c r="L12" s="24" t="s">
        <v>5</v>
      </c>
      <c r="M12" s="24">
        <v>11</v>
      </c>
      <c r="N12" s="24">
        <v>-38.869999999999997</v>
      </c>
      <c r="O12" s="24">
        <v>0.63</v>
      </c>
      <c r="P12" s="24">
        <v>6.57</v>
      </c>
      <c r="Q12" s="23" t="s">
        <v>6</v>
      </c>
      <c r="R12" s="23" t="s">
        <v>7</v>
      </c>
      <c r="W12" s="22">
        <v>49</v>
      </c>
    </row>
    <row r="13" spans="1:25">
      <c r="A13" s="143" t="s">
        <v>72</v>
      </c>
      <c r="B13" s="143"/>
      <c r="C13" s="143"/>
      <c r="D13" s="143"/>
      <c r="E13" s="143"/>
      <c r="F13" s="143"/>
      <c r="G13" s="143"/>
      <c r="L13" s="22" t="s">
        <v>8</v>
      </c>
      <c r="M13" s="22">
        <v>49</v>
      </c>
      <c r="N13" s="22">
        <v>-81.13</v>
      </c>
      <c r="O13" s="22">
        <v>0.92</v>
      </c>
      <c r="P13" s="22">
        <v>9.0399999999999991</v>
      </c>
      <c r="Q13" s="21" t="s">
        <v>9</v>
      </c>
      <c r="R13" s="21" t="s">
        <v>10</v>
      </c>
      <c r="W13" s="52">
        <v>90</v>
      </c>
    </row>
    <row r="14" spans="1:25">
      <c r="A14" s="3" t="s">
        <v>2</v>
      </c>
      <c r="B14" s="3">
        <v>69</v>
      </c>
      <c r="C14" s="3">
        <v>-79.86</v>
      </c>
      <c r="D14" s="3">
        <v>0.86</v>
      </c>
      <c r="E14" s="3">
        <v>4.1399999999999997</v>
      </c>
      <c r="F14" s="3"/>
      <c r="G14" s="3" t="s">
        <v>64</v>
      </c>
      <c r="L14" s="12" t="s">
        <v>11</v>
      </c>
      <c r="M14" s="147">
        <v>90</v>
      </c>
      <c r="N14" s="26">
        <v>-45</v>
      </c>
      <c r="O14" s="26">
        <v>0.7</v>
      </c>
      <c r="P14" s="26">
        <v>19.25</v>
      </c>
      <c r="Q14" s="25" t="s">
        <v>12</v>
      </c>
      <c r="R14" t="s">
        <v>13</v>
      </c>
      <c r="W14" s="53"/>
    </row>
    <row r="15" spans="1:25">
      <c r="A15" s="140" t="s">
        <v>65</v>
      </c>
      <c r="B15" s="140">
        <v>86</v>
      </c>
      <c r="C15" s="3">
        <v>24.72</v>
      </c>
      <c r="D15" s="3">
        <v>0.89</v>
      </c>
      <c r="E15" s="3">
        <v>4.13</v>
      </c>
      <c r="F15" s="3"/>
      <c r="G15" s="3" t="s">
        <v>66</v>
      </c>
      <c r="L15" s="13"/>
      <c r="M15" s="148"/>
      <c r="N15" s="26">
        <v>-19.440000000000001</v>
      </c>
      <c r="O15" s="26">
        <v>1.47</v>
      </c>
      <c r="P15" s="26">
        <v>8.41</v>
      </c>
      <c r="Q15" s="25" t="s">
        <v>14</v>
      </c>
      <c r="R15" t="s">
        <v>15</v>
      </c>
      <c r="W15" s="23">
        <v>71</v>
      </c>
    </row>
    <row r="16" spans="1:25">
      <c r="A16" s="141"/>
      <c r="B16" s="141"/>
      <c r="C16" s="3">
        <v>-13.52</v>
      </c>
      <c r="D16" s="3">
        <v>0.96</v>
      </c>
      <c r="E16" s="3">
        <v>5.41</v>
      </c>
      <c r="F16" s="3"/>
      <c r="G16" s="3" t="s">
        <v>67</v>
      </c>
      <c r="L16" s="1" t="s">
        <v>51</v>
      </c>
      <c r="M16" s="23">
        <v>71</v>
      </c>
      <c r="N16" s="24">
        <v>-36.97</v>
      </c>
      <c r="O16" s="24">
        <v>0.18</v>
      </c>
      <c r="P16" s="24">
        <v>8.2899999999999991</v>
      </c>
      <c r="Q16" s="24" t="s">
        <v>52</v>
      </c>
      <c r="R16" s="24" t="s">
        <v>53</v>
      </c>
      <c r="W16" s="26">
        <v>69</v>
      </c>
    </row>
    <row r="17" spans="1:23">
      <c r="A17" s="141"/>
      <c r="B17" s="141"/>
      <c r="C17" s="3">
        <v>-37.61</v>
      </c>
      <c r="D17" s="3">
        <v>0.65</v>
      </c>
      <c r="E17" s="3">
        <v>8.34</v>
      </c>
      <c r="F17" s="3" t="s">
        <v>69</v>
      </c>
      <c r="G17" s="3" t="s">
        <v>70</v>
      </c>
      <c r="L17" s="3" t="s">
        <v>2</v>
      </c>
      <c r="M17" s="26">
        <v>69</v>
      </c>
      <c r="N17" s="26">
        <v>-79.86</v>
      </c>
      <c r="O17" s="26">
        <v>0.86</v>
      </c>
      <c r="P17" s="26">
        <v>4.1399999999999997</v>
      </c>
      <c r="Q17" s="26"/>
      <c r="R17" s="26" t="s">
        <v>64</v>
      </c>
      <c r="W17" s="54">
        <v>86</v>
      </c>
    </row>
    <row r="18" spans="1:23">
      <c r="A18" s="142"/>
      <c r="B18" s="142"/>
      <c r="C18" s="3">
        <v>-51.13</v>
      </c>
      <c r="D18" s="3">
        <v>0.53</v>
      </c>
      <c r="E18" s="3">
        <v>5.73</v>
      </c>
      <c r="F18" s="3"/>
      <c r="G18" s="3" t="s">
        <v>68</v>
      </c>
      <c r="L18" s="14" t="s">
        <v>65</v>
      </c>
      <c r="M18" s="144">
        <v>86</v>
      </c>
      <c r="N18" s="24">
        <v>24.72</v>
      </c>
      <c r="O18" s="24">
        <v>0.89</v>
      </c>
      <c r="P18" s="24">
        <v>4.13</v>
      </c>
      <c r="Q18" s="24"/>
      <c r="R18" s="24" t="s">
        <v>66</v>
      </c>
      <c r="W18" s="26">
        <v>224</v>
      </c>
    </row>
    <row r="19" spans="1:23">
      <c r="L19" s="15"/>
      <c r="M19" s="145"/>
      <c r="N19" s="24">
        <v>-13.52</v>
      </c>
      <c r="O19" s="24">
        <v>0.96</v>
      </c>
      <c r="P19" s="24">
        <v>5.41</v>
      </c>
      <c r="Q19" s="24"/>
      <c r="R19" s="24" t="s">
        <v>67</v>
      </c>
      <c r="W19" s="23">
        <v>279</v>
      </c>
    </row>
    <row r="20" spans="1:23">
      <c r="A20" s="143" t="s">
        <v>100</v>
      </c>
      <c r="B20" s="143"/>
      <c r="C20" s="143"/>
      <c r="D20" s="143"/>
      <c r="E20" s="143"/>
      <c r="F20" s="143"/>
      <c r="L20" s="15"/>
      <c r="M20" s="145"/>
      <c r="N20" s="24">
        <v>-37.61</v>
      </c>
      <c r="O20" s="24">
        <v>0.65</v>
      </c>
      <c r="P20" s="24">
        <v>8.34</v>
      </c>
      <c r="Q20" s="24" t="s">
        <v>69</v>
      </c>
      <c r="R20" s="24" t="s">
        <v>70</v>
      </c>
      <c r="W20" s="25">
        <v>36.000000000000007</v>
      </c>
    </row>
    <row r="21" spans="1:23">
      <c r="A21" s="1" t="s">
        <v>97</v>
      </c>
      <c r="B21" s="1">
        <v>224</v>
      </c>
      <c r="C21" s="1">
        <v>7.35</v>
      </c>
      <c r="D21" s="1">
        <v>-50.92</v>
      </c>
      <c r="E21" s="1">
        <v>3.55</v>
      </c>
      <c r="F21" s="1">
        <v>12.47</v>
      </c>
      <c r="G21" s="1" t="s">
        <v>98</v>
      </c>
      <c r="H21" t="s">
        <v>99</v>
      </c>
      <c r="L21" s="16"/>
      <c r="M21" s="146"/>
      <c r="N21" s="24">
        <v>-51.13</v>
      </c>
      <c r="O21" s="24">
        <v>0.53</v>
      </c>
      <c r="P21" s="24">
        <v>5.73</v>
      </c>
      <c r="Q21" s="24"/>
      <c r="R21" s="24" t="s">
        <v>68</v>
      </c>
      <c r="W21" s="25">
        <v>21.999999999999943</v>
      </c>
    </row>
    <row r="22" spans="1:23">
      <c r="L22" s="1" t="s">
        <v>97</v>
      </c>
      <c r="M22" s="26">
        <v>224</v>
      </c>
      <c r="N22" s="26">
        <v>7.35</v>
      </c>
      <c r="O22" s="26">
        <v>-50.92</v>
      </c>
      <c r="P22" s="26">
        <v>3.55</v>
      </c>
      <c r="Q22" s="26">
        <v>12.47</v>
      </c>
      <c r="R22" s="26" t="s">
        <v>29</v>
      </c>
    </row>
    <row r="23" spans="1:23">
      <c r="A23" s="139" t="s">
        <v>114</v>
      </c>
      <c r="B23" s="139"/>
      <c r="C23" s="139"/>
      <c r="D23" s="139"/>
      <c r="E23" s="139"/>
      <c r="F23" s="139"/>
      <c r="L23" s="1" t="s">
        <v>65</v>
      </c>
      <c r="M23" s="23">
        <v>279</v>
      </c>
      <c r="N23" s="23">
        <v>22.61</v>
      </c>
      <c r="O23" s="23">
        <v>5.97</v>
      </c>
      <c r="P23" s="23">
        <v>12.23</v>
      </c>
      <c r="Q23" s="23" t="s">
        <v>112</v>
      </c>
      <c r="R23" s="23" t="s">
        <v>113</v>
      </c>
    </row>
    <row r="24" spans="1:23">
      <c r="A24" s="1" t="s">
        <v>65</v>
      </c>
      <c r="B24">
        <v>279</v>
      </c>
      <c r="C24">
        <v>22.61</v>
      </c>
      <c r="D24">
        <v>5.97</v>
      </c>
      <c r="E24">
        <v>12.23</v>
      </c>
      <c r="F24" t="s">
        <v>112</v>
      </c>
      <c r="G24" t="s">
        <v>113</v>
      </c>
      <c r="L24" s="1" t="s">
        <v>128</v>
      </c>
      <c r="M24" s="25">
        <v>36.000000000000007</v>
      </c>
      <c r="N24" s="25">
        <v>-23.87</v>
      </c>
      <c r="O24" s="25">
        <v>0.91</v>
      </c>
      <c r="P24" s="25">
        <v>8.57</v>
      </c>
      <c r="Q24" s="25" t="s">
        <v>129</v>
      </c>
      <c r="R24" s="25" t="s">
        <v>130</v>
      </c>
    </row>
    <row r="25" spans="1:23">
      <c r="L25" s="1" t="s">
        <v>128</v>
      </c>
      <c r="M25" s="25">
        <v>21.999999999999943</v>
      </c>
      <c r="N25" s="25">
        <v>-34.86</v>
      </c>
      <c r="O25" s="25">
        <v>1.99</v>
      </c>
      <c r="P25" s="25">
        <v>9.31</v>
      </c>
      <c r="Q25" s="25"/>
      <c r="R25" s="25" t="s">
        <v>229</v>
      </c>
    </row>
    <row r="26" spans="1:23">
      <c r="A26" t="s">
        <v>134</v>
      </c>
    </row>
    <row r="27" spans="1:23">
      <c r="A27" s="1" t="s">
        <v>128</v>
      </c>
      <c r="B27">
        <v>36.000000000000007</v>
      </c>
      <c r="C27">
        <v>-23.87</v>
      </c>
      <c r="D27">
        <v>0.91</v>
      </c>
      <c r="E27">
        <v>8.57</v>
      </c>
      <c r="F27" t="s">
        <v>129</v>
      </c>
      <c r="G27" t="s">
        <v>130</v>
      </c>
      <c r="L27" t="s">
        <v>241</v>
      </c>
      <c r="M27">
        <f>AVERAGE(M11:M25)</f>
        <v>90.545454545454547</v>
      </c>
      <c r="N27">
        <f>AVERAGE(N11:N25)</f>
        <v>-29.397333333333329</v>
      </c>
    </row>
    <row r="28" spans="1:23">
      <c r="A28" s="19" t="s">
        <v>131</v>
      </c>
      <c r="B28" s="20">
        <v>56.999999999999922</v>
      </c>
      <c r="C28" s="20">
        <v>48.38</v>
      </c>
      <c r="D28" s="20">
        <v>1.18</v>
      </c>
      <c r="E28" s="20">
        <v>9.5500000000000007</v>
      </c>
      <c r="F28" s="20" t="s">
        <v>132</v>
      </c>
      <c r="G28" s="20" t="s">
        <v>133</v>
      </c>
      <c r="V28" t="s">
        <v>309</v>
      </c>
    </row>
    <row r="29" spans="1:23">
      <c r="L29" s="1" t="s">
        <v>243</v>
      </c>
      <c r="M29" s="1" t="s">
        <v>244</v>
      </c>
      <c r="N29" s="1" t="s">
        <v>246</v>
      </c>
      <c r="O29" s="1" t="s">
        <v>249</v>
      </c>
      <c r="R29" t="s">
        <v>246</v>
      </c>
      <c r="V29">
        <f>FTEST(R30:R36, T30:T36)</f>
        <v>0.71770770595461642</v>
      </c>
    </row>
    <row r="30" spans="1:23">
      <c r="A30" t="s">
        <v>163</v>
      </c>
      <c r="L30" s="22" t="s">
        <v>242</v>
      </c>
      <c r="M30" s="3">
        <v>1</v>
      </c>
      <c r="N30" s="3">
        <v>-81.13</v>
      </c>
      <c r="O30" s="3">
        <f>AVERAGE(M13)</f>
        <v>49</v>
      </c>
      <c r="R30" s="24">
        <v>-38.869999999999997</v>
      </c>
      <c r="S30" s="22">
        <v>-81.13</v>
      </c>
      <c r="T30" s="26">
        <v>-33.380000000000003</v>
      </c>
      <c r="V30">
        <f>TTEST(R30:R36, T30:T36, 2, 2)</f>
        <v>0.38090096529384365</v>
      </c>
      <c r="W30" t="s">
        <v>310</v>
      </c>
    </row>
    <row r="31" spans="1:23">
      <c r="A31" s="19" t="s">
        <v>51</v>
      </c>
      <c r="B31" s="20">
        <v>70</v>
      </c>
      <c r="C31" s="20">
        <v>89.37</v>
      </c>
      <c r="D31" s="20">
        <v>1.29</v>
      </c>
      <c r="E31" s="20">
        <v>5.39</v>
      </c>
      <c r="F31" s="20" t="s">
        <v>37</v>
      </c>
      <c r="G31" s="20" t="s">
        <v>162</v>
      </c>
      <c r="L31" s="24" t="s">
        <v>247</v>
      </c>
      <c r="M31" s="3">
        <v>7</v>
      </c>
      <c r="N31" s="3">
        <f>AVERAGE(O12,O16,O18:O21,O23)</f>
        <v>1.4014285714285712</v>
      </c>
      <c r="O31" s="3">
        <f>AVERAGE(M12,M16,M18,M23)</f>
        <v>111.75</v>
      </c>
      <c r="R31" s="24">
        <v>-36.97</v>
      </c>
      <c r="T31" s="26">
        <v>-45</v>
      </c>
    </row>
    <row r="32" spans="1:23">
      <c r="L32" s="26" t="s">
        <v>248</v>
      </c>
      <c r="M32" s="3">
        <v>7</v>
      </c>
      <c r="N32" s="3">
        <f>AVERAGE(N11,N14:N15,N17,N22,N24:N25)</f>
        <v>-32.722857142857144</v>
      </c>
      <c r="O32" s="3">
        <f>AVERAGE(M11,M14,M17,M22,M24:M25)</f>
        <v>83.333333333333329</v>
      </c>
      <c r="R32" s="24">
        <v>24.72</v>
      </c>
      <c r="T32" s="26">
        <v>-19.440000000000001</v>
      </c>
    </row>
    <row r="33" spans="1:21">
      <c r="A33" t="s">
        <v>230</v>
      </c>
      <c r="R33" s="24">
        <v>-13.52</v>
      </c>
      <c r="T33" s="26">
        <v>-79.86</v>
      </c>
    </row>
    <row r="34" spans="1:21">
      <c r="A34" s="1" t="s">
        <v>128</v>
      </c>
      <c r="B34">
        <v>21.999999999999943</v>
      </c>
      <c r="C34">
        <v>-34.86</v>
      </c>
      <c r="D34">
        <v>1.99</v>
      </c>
      <c r="E34">
        <v>9.31</v>
      </c>
      <c r="G34" t="s">
        <v>229</v>
      </c>
      <c r="R34" s="24">
        <v>-37.61</v>
      </c>
      <c r="T34" s="26">
        <v>7.35</v>
      </c>
    </row>
    <row r="35" spans="1:21">
      <c r="R35" s="24">
        <v>-51.13</v>
      </c>
      <c r="T35" s="25">
        <v>-23.87</v>
      </c>
    </row>
    <row r="36" spans="1:21">
      <c r="R36" s="23">
        <v>22.61</v>
      </c>
      <c r="T36" s="25">
        <v>-34.86</v>
      </c>
    </row>
    <row r="39" spans="1:21">
      <c r="R39" t="s">
        <v>342</v>
      </c>
    </row>
    <row r="40" spans="1:21">
      <c r="R40" t="s">
        <v>343</v>
      </c>
      <c r="S40" t="s">
        <v>344</v>
      </c>
      <c r="U40">
        <f>FTEST(R41:R44, S41:S46)</f>
        <v>0.3419328186019886</v>
      </c>
    </row>
    <row r="41" spans="1:21">
      <c r="R41" s="24">
        <v>11</v>
      </c>
      <c r="S41" s="26">
        <v>59</v>
      </c>
      <c r="U41">
        <f>TTEST(R41:R44, S41:S46, 2, 2)</f>
        <v>0.64355561178646825</v>
      </c>
    </row>
    <row r="42" spans="1:21">
      <c r="R42" s="23">
        <v>71</v>
      </c>
      <c r="S42" s="52">
        <v>90</v>
      </c>
    </row>
    <row r="43" spans="1:21">
      <c r="R43" s="54">
        <v>86</v>
      </c>
      <c r="S43" s="26">
        <v>69</v>
      </c>
    </row>
    <row r="44" spans="1:21">
      <c r="R44" s="23">
        <v>279</v>
      </c>
      <c r="S44" s="26">
        <v>224</v>
      </c>
    </row>
    <row r="45" spans="1:21">
      <c r="R45" s="55"/>
      <c r="S45" s="25">
        <v>36.000000000000007</v>
      </c>
    </row>
    <row r="46" spans="1:21">
      <c r="R46" s="56"/>
      <c r="S46" s="25">
        <v>21.999999999999943</v>
      </c>
    </row>
    <row r="51" spans="19:19">
      <c r="S51" t="s">
        <v>463</v>
      </c>
    </row>
  </sheetData>
  <mergeCells count="12">
    <mergeCell ref="M18:M21"/>
    <mergeCell ref="M14:M15"/>
    <mergeCell ref="V8:W8"/>
    <mergeCell ref="A20:F20"/>
    <mergeCell ref="A23:F23"/>
    <mergeCell ref="A7:A8"/>
    <mergeCell ref="B7:B8"/>
    <mergeCell ref="A2:G2"/>
    <mergeCell ref="A15:A18"/>
    <mergeCell ref="B15:B18"/>
    <mergeCell ref="A10:G10"/>
    <mergeCell ref="A13:G13"/>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50"/>
  <sheetViews>
    <sheetView topLeftCell="A35" workbookViewId="0">
      <selection activeCell="E57" sqref="E57"/>
    </sheetView>
  </sheetViews>
  <sheetFormatPr baseColWidth="12" defaultRowHeight="18" x14ac:dyDescent="0"/>
  <sheetData>
    <row r="3" spans="1:25">
      <c r="A3" t="s">
        <v>440</v>
      </c>
      <c r="D3" t="s">
        <v>613</v>
      </c>
      <c r="G3" t="s">
        <v>624</v>
      </c>
      <c r="J3" t="s">
        <v>627</v>
      </c>
      <c r="M3" t="s">
        <v>628</v>
      </c>
      <c r="P3" t="s">
        <v>470</v>
      </c>
      <c r="S3" t="s">
        <v>471</v>
      </c>
      <c r="V3" t="s">
        <v>642</v>
      </c>
      <c r="Y3" t="s">
        <v>644</v>
      </c>
    </row>
    <row r="4" spans="1:25">
      <c r="A4" s="204" t="s">
        <v>583</v>
      </c>
      <c r="B4" s="106">
        <v>1</v>
      </c>
      <c r="D4" s="204" t="s">
        <v>583</v>
      </c>
      <c r="E4" s="106">
        <v>1</v>
      </c>
      <c r="F4">
        <v>2</v>
      </c>
      <c r="G4" s="204" t="s">
        <v>583</v>
      </c>
      <c r="H4" s="106">
        <v>1</v>
      </c>
      <c r="I4">
        <v>7</v>
      </c>
      <c r="J4" s="198" t="s">
        <v>583</v>
      </c>
      <c r="K4" s="123">
        <v>1</v>
      </c>
      <c r="L4" s="124">
        <v>6</v>
      </c>
      <c r="M4" s="204" t="s">
        <v>583</v>
      </c>
      <c r="N4" s="106">
        <v>1</v>
      </c>
      <c r="O4">
        <v>3</v>
      </c>
      <c r="P4" s="204" t="s">
        <v>583</v>
      </c>
      <c r="Q4" s="106">
        <v>1</v>
      </c>
      <c r="R4">
        <v>6</v>
      </c>
      <c r="S4" s="204" t="s">
        <v>583</v>
      </c>
      <c r="T4" s="106">
        <v>1</v>
      </c>
      <c r="U4">
        <v>6</v>
      </c>
      <c r="V4" s="204" t="s">
        <v>583</v>
      </c>
      <c r="W4" s="106">
        <v>1</v>
      </c>
      <c r="X4">
        <v>6</v>
      </c>
      <c r="Y4" s="198" t="s">
        <v>583</v>
      </c>
    </row>
    <row r="5" spans="1:25">
      <c r="A5" s="204"/>
      <c r="B5" s="106">
        <v>2</v>
      </c>
      <c r="D5" s="204"/>
      <c r="E5" s="106">
        <v>2</v>
      </c>
      <c r="F5">
        <v>2</v>
      </c>
      <c r="G5" s="204"/>
      <c r="H5" s="106">
        <v>2</v>
      </c>
      <c r="I5">
        <v>6</v>
      </c>
      <c r="J5" s="198"/>
      <c r="K5" s="123">
        <v>2</v>
      </c>
      <c r="L5" s="124">
        <v>3</v>
      </c>
      <c r="M5" s="204"/>
      <c r="N5" s="106">
        <v>2</v>
      </c>
      <c r="O5">
        <v>7</v>
      </c>
      <c r="P5" s="204"/>
      <c r="Q5" s="106">
        <v>2</v>
      </c>
      <c r="R5">
        <v>5</v>
      </c>
      <c r="S5" s="204"/>
      <c r="T5" s="106">
        <v>2</v>
      </c>
      <c r="U5">
        <v>6</v>
      </c>
      <c r="V5" s="204"/>
      <c r="W5" s="106">
        <v>2</v>
      </c>
      <c r="X5">
        <v>6</v>
      </c>
      <c r="Y5" s="198"/>
    </row>
    <row r="6" spans="1:25">
      <c r="A6" s="204"/>
      <c r="B6" s="106">
        <v>3</v>
      </c>
      <c r="D6" s="204"/>
      <c r="E6" s="106">
        <v>3</v>
      </c>
      <c r="F6">
        <v>2</v>
      </c>
      <c r="G6" s="204"/>
      <c r="H6" s="106">
        <v>3</v>
      </c>
      <c r="I6">
        <v>6</v>
      </c>
      <c r="J6" s="198"/>
      <c r="K6" s="123">
        <v>3</v>
      </c>
      <c r="L6" s="124">
        <v>6</v>
      </c>
      <c r="M6" s="204"/>
      <c r="N6" s="106">
        <v>3</v>
      </c>
      <c r="O6">
        <v>5</v>
      </c>
      <c r="P6" s="204"/>
      <c r="Q6" s="106">
        <v>3</v>
      </c>
      <c r="R6">
        <v>6</v>
      </c>
      <c r="S6" s="204"/>
      <c r="T6" s="106">
        <v>3</v>
      </c>
      <c r="U6">
        <v>6</v>
      </c>
      <c r="V6" s="204"/>
      <c r="W6" s="106">
        <v>3</v>
      </c>
      <c r="X6">
        <v>5</v>
      </c>
      <c r="Y6" s="198"/>
    </row>
    <row r="7" spans="1:25">
      <c r="A7" s="205" t="s">
        <v>584</v>
      </c>
      <c r="B7" s="106">
        <v>4</v>
      </c>
      <c r="D7" s="205" t="s">
        <v>584</v>
      </c>
      <c r="E7" s="106">
        <v>4</v>
      </c>
      <c r="F7">
        <v>3</v>
      </c>
      <c r="G7" s="205" t="s">
        <v>584</v>
      </c>
      <c r="H7" s="106">
        <v>4</v>
      </c>
      <c r="I7">
        <v>7</v>
      </c>
      <c r="J7" s="199" t="s">
        <v>584</v>
      </c>
      <c r="K7" s="123">
        <v>4</v>
      </c>
      <c r="L7" s="124">
        <v>5</v>
      </c>
      <c r="M7" s="205" t="s">
        <v>584</v>
      </c>
      <c r="N7" s="106">
        <v>4</v>
      </c>
      <c r="O7">
        <v>7</v>
      </c>
      <c r="P7" s="205" t="s">
        <v>584</v>
      </c>
      <c r="Q7" s="106">
        <v>4</v>
      </c>
      <c r="R7">
        <v>6</v>
      </c>
      <c r="S7" s="205" t="s">
        <v>584</v>
      </c>
      <c r="T7" s="106">
        <v>4</v>
      </c>
      <c r="U7">
        <v>5</v>
      </c>
      <c r="V7" s="205" t="s">
        <v>584</v>
      </c>
      <c r="W7" s="106">
        <v>4</v>
      </c>
      <c r="X7">
        <v>6</v>
      </c>
      <c r="Y7" s="199" t="s">
        <v>584</v>
      </c>
    </row>
    <row r="8" spans="1:25">
      <c r="A8" s="205"/>
      <c r="B8" s="106">
        <v>5</v>
      </c>
      <c r="D8" s="205"/>
      <c r="E8" s="106">
        <v>5</v>
      </c>
      <c r="F8">
        <v>3</v>
      </c>
      <c r="G8" s="205"/>
      <c r="H8" s="106">
        <v>5</v>
      </c>
      <c r="I8">
        <v>6</v>
      </c>
      <c r="J8" s="199"/>
      <c r="K8" s="123">
        <v>5</v>
      </c>
      <c r="L8" s="124">
        <v>5</v>
      </c>
      <c r="M8" s="205"/>
      <c r="N8" s="106">
        <v>5</v>
      </c>
      <c r="O8">
        <v>7</v>
      </c>
      <c r="P8" s="205"/>
      <c r="Q8" s="106">
        <v>5</v>
      </c>
      <c r="R8">
        <v>6</v>
      </c>
      <c r="S8" s="205"/>
      <c r="T8" s="106">
        <v>5</v>
      </c>
      <c r="U8">
        <v>7</v>
      </c>
      <c r="V8" s="205"/>
      <c r="W8" s="106">
        <v>5</v>
      </c>
      <c r="X8">
        <v>4</v>
      </c>
      <c r="Y8" s="199"/>
    </row>
    <row r="9" spans="1:25">
      <c r="A9" s="205"/>
      <c r="B9" s="106">
        <v>6</v>
      </c>
      <c r="D9" s="205"/>
      <c r="E9" s="106">
        <v>6</v>
      </c>
      <c r="F9">
        <v>2</v>
      </c>
      <c r="G9" s="205"/>
      <c r="H9" s="106">
        <v>6</v>
      </c>
      <c r="I9">
        <v>7</v>
      </c>
      <c r="J9" s="199"/>
      <c r="K9" s="123">
        <v>6</v>
      </c>
      <c r="L9" s="124">
        <v>7</v>
      </c>
      <c r="M9" s="205"/>
      <c r="N9" s="106">
        <v>6</v>
      </c>
      <c r="O9">
        <v>6</v>
      </c>
      <c r="P9" s="205"/>
      <c r="Q9" s="106">
        <v>6</v>
      </c>
      <c r="R9">
        <v>5</v>
      </c>
      <c r="S9" s="205"/>
      <c r="T9" s="106">
        <v>6</v>
      </c>
      <c r="U9">
        <v>6</v>
      </c>
      <c r="V9" s="205"/>
      <c r="W9" s="106">
        <v>6</v>
      </c>
      <c r="X9">
        <v>5</v>
      </c>
      <c r="Y9" s="199"/>
    </row>
    <row r="10" spans="1:25">
      <c r="A10" s="202" t="s">
        <v>585</v>
      </c>
      <c r="B10" s="106">
        <v>7</v>
      </c>
      <c r="D10" s="202" t="s">
        <v>585</v>
      </c>
      <c r="E10" s="106">
        <v>7</v>
      </c>
      <c r="F10">
        <v>4</v>
      </c>
      <c r="G10" s="202" t="s">
        <v>585</v>
      </c>
      <c r="H10" s="106">
        <v>7</v>
      </c>
      <c r="I10">
        <v>6</v>
      </c>
      <c r="J10" s="200" t="s">
        <v>585</v>
      </c>
      <c r="K10" s="123">
        <v>7</v>
      </c>
      <c r="L10" s="124">
        <v>4</v>
      </c>
      <c r="M10" s="202" t="s">
        <v>585</v>
      </c>
      <c r="N10" s="106">
        <v>7</v>
      </c>
      <c r="O10">
        <v>7</v>
      </c>
      <c r="P10" s="202" t="s">
        <v>585</v>
      </c>
      <c r="Q10" s="106">
        <v>7</v>
      </c>
      <c r="R10">
        <v>6</v>
      </c>
      <c r="S10" s="202" t="s">
        <v>585</v>
      </c>
      <c r="T10" s="106">
        <v>7</v>
      </c>
      <c r="U10">
        <v>5</v>
      </c>
      <c r="V10" s="202" t="s">
        <v>585</v>
      </c>
      <c r="W10" s="106">
        <v>7</v>
      </c>
      <c r="X10">
        <v>6</v>
      </c>
      <c r="Y10" s="200" t="s">
        <v>585</v>
      </c>
    </row>
    <row r="11" spans="1:25">
      <c r="A11" s="202"/>
      <c r="B11" s="106">
        <v>8</v>
      </c>
      <c r="D11" s="202"/>
      <c r="E11" s="106">
        <v>8</v>
      </c>
      <c r="F11">
        <v>5</v>
      </c>
      <c r="G11" s="202"/>
      <c r="H11" s="106">
        <v>8</v>
      </c>
      <c r="I11">
        <v>5</v>
      </c>
      <c r="J11" s="200"/>
      <c r="K11" s="123">
        <v>8</v>
      </c>
      <c r="L11" s="124">
        <v>5</v>
      </c>
      <c r="M11" s="202"/>
      <c r="N11" s="106">
        <v>8</v>
      </c>
      <c r="O11">
        <v>7</v>
      </c>
      <c r="P11" s="202"/>
      <c r="Q11" s="106">
        <v>8</v>
      </c>
      <c r="R11">
        <v>5</v>
      </c>
      <c r="S11" s="202"/>
      <c r="T11" s="106">
        <v>8</v>
      </c>
      <c r="U11">
        <v>4</v>
      </c>
      <c r="V11" s="202"/>
      <c r="W11" s="106">
        <v>8</v>
      </c>
      <c r="X11">
        <v>5</v>
      </c>
      <c r="Y11" s="200"/>
    </row>
    <row r="12" spans="1:25">
      <c r="A12" s="202"/>
      <c r="B12" s="106">
        <v>9</v>
      </c>
      <c r="D12" s="202"/>
      <c r="E12" s="106">
        <v>9</v>
      </c>
      <c r="F12">
        <v>6</v>
      </c>
      <c r="G12" s="202"/>
      <c r="H12" s="106">
        <v>9</v>
      </c>
      <c r="I12">
        <v>2</v>
      </c>
      <c r="J12" s="200"/>
      <c r="K12" s="123">
        <v>9</v>
      </c>
      <c r="L12" s="124">
        <v>6</v>
      </c>
      <c r="M12" s="202"/>
      <c r="N12" s="106">
        <v>9</v>
      </c>
      <c r="O12">
        <v>4</v>
      </c>
      <c r="P12" s="202"/>
      <c r="Q12" s="106">
        <v>9</v>
      </c>
      <c r="R12">
        <v>6</v>
      </c>
      <c r="S12" s="202"/>
      <c r="T12" s="106">
        <v>9</v>
      </c>
      <c r="U12">
        <v>3</v>
      </c>
      <c r="V12" s="202"/>
      <c r="W12" s="106">
        <v>9</v>
      </c>
      <c r="X12">
        <v>2</v>
      </c>
      <c r="Y12" s="200"/>
    </row>
    <row r="13" spans="1:25">
      <c r="A13" s="203" t="s">
        <v>586</v>
      </c>
      <c r="B13" s="106">
        <v>10</v>
      </c>
      <c r="D13" s="203" t="s">
        <v>586</v>
      </c>
      <c r="E13" s="106">
        <v>10</v>
      </c>
      <c r="F13">
        <v>3</v>
      </c>
      <c r="G13" s="203" t="s">
        <v>586</v>
      </c>
      <c r="H13" s="106">
        <v>10</v>
      </c>
      <c r="I13">
        <v>3</v>
      </c>
      <c r="J13" s="201" t="s">
        <v>586</v>
      </c>
      <c r="K13" s="123">
        <v>10</v>
      </c>
      <c r="L13" s="124">
        <v>7</v>
      </c>
      <c r="M13" s="203" t="s">
        <v>586</v>
      </c>
      <c r="N13" s="106">
        <v>10</v>
      </c>
      <c r="O13">
        <v>6</v>
      </c>
      <c r="P13" s="203" t="s">
        <v>586</v>
      </c>
      <c r="Q13" s="106">
        <v>10</v>
      </c>
      <c r="R13">
        <v>3</v>
      </c>
      <c r="S13" s="203" t="s">
        <v>586</v>
      </c>
      <c r="T13" s="106">
        <v>10</v>
      </c>
      <c r="U13">
        <v>7</v>
      </c>
      <c r="V13" s="203" t="s">
        <v>586</v>
      </c>
      <c r="W13" s="106">
        <v>10</v>
      </c>
      <c r="X13">
        <v>3</v>
      </c>
      <c r="Y13" s="201" t="s">
        <v>586</v>
      </c>
    </row>
    <row r="14" spans="1:25">
      <c r="A14" s="203"/>
      <c r="B14" s="106">
        <v>11</v>
      </c>
      <c r="D14" s="203"/>
      <c r="E14" s="106">
        <v>11</v>
      </c>
      <c r="F14">
        <v>4</v>
      </c>
      <c r="G14" s="203"/>
      <c r="H14" s="106">
        <v>11</v>
      </c>
      <c r="I14">
        <v>3</v>
      </c>
      <c r="J14" s="201"/>
      <c r="K14" s="123">
        <v>11</v>
      </c>
      <c r="L14" s="124">
        <v>6</v>
      </c>
      <c r="M14" s="203"/>
      <c r="N14" s="106">
        <v>11</v>
      </c>
      <c r="O14">
        <v>7</v>
      </c>
      <c r="P14" s="203"/>
      <c r="Q14" s="106">
        <v>11</v>
      </c>
      <c r="R14">
        <v>6</v>
      </c>
      <c r="S14" s="203"/>
      <c r="T14" s="106">
        <v>11</v>
      </c>
      <c r="U14">
        <v>7</v>
      </c>
      <c r="V14" s="203"/>
      <c r="W14" s="106">
        <v>11</v>
      </c>
      <c r="X14">
        <v>5</v>
      </c>
      <c r="Y14" s="201"/>
    </row>
    <row r="15" spans="1:25">
      <c r="A15" s="203"/>
      <c r="B15" s="106">
        <v>12</v>
      </c>
      <c r="D15" s="203"/>
      <c r="E15" s="106">
        <v>12</v>
      </c>
      <c r="F15">
        <v>2</v>
      </c>
      <c r="G15" s="203"/>
      <c r="H15" s="106">
        <v>12</v>
      </c>
      <c r="I15">
        <v>3</v>
      </c>
      <c r="J15" s="201"/>
      <c r="K15" s="123">
        <v>12</v>
      </c>
      <c r="L15" s="124">
        <v>6</v>
      </c>
      <c r="M15" s="203"/>
      <c r="N15" s="106">
        <v>12</v>
      </c>
      <c r="O15">
        <v>7</v>
      </c>
      <c r="P15" s="203"/>
      <c r="Q15" s="106">
        <v>12</v>
      </c>
      <c r="R15">
        <v>7</v>
      </c>
      <c r="S15" s="203"/>
      <c r="T15" s="106">
        <v>12</v>
      </c>
      <c r="U15">
        <v>7</v>
      </c>
      <c r="V15" s="203"/>
      <c r="W15" s="106">
        <v>12</v>
      </c>
      <c r="X15">
        <v>5</v>
      </c>
      <c r="Y15" s="201"/>
    </row>
    <row r="18" spans="1:11">
      <c r="J18" t="s">
        <v>258</v>
      </c>
      <c r="K18" t="s">
        <v>258</v>
      </c>
    </row>
    <row r="19" spans="1:11">
      <c r="A19" s="204" t="s">
        <v>583</v>
      </c>
      <c r="B19" s="1">
        <v>7</v>
      </c>
      <c r="C19" s="1">
        <v>2</v>
      </c>
      <c r="D19" s="1">
        <v>7</v>
      </c>
      <c r="E19" s="127">
        <v>6</v>
      </c>
      <c r="F19" s="1">
        <v>3</v>
      </c>
      <c r="G19" s="1">
        <v>6</v>
      </c>
      <c r="H19" s="1">
        <v>6</v>
      </c>
      <c r="I19" s="1">
        <v>6</v>
      </c>
      <c r="J19">
        <f>AVERAGE(B19:I19)</f>
        <v>5.375</v>
      </c>
      <c r="K19" s="139">
        <f>AVERAGE(B19:I22)</f>
        <v>5.4375</v>
      </c>
    </row>
    <row r="20" spans="1:11">
      <c r="A20" s="204"/>
      <c r="B20" s="1">
        <v>7</v>
      </c>
      <c r="C20" s="1">
        <v>2</v>
      </c>
      <c r="D20" s="1">
        <v>6</v>
      </c>
      <c r="E20" s="127">
        <v>3</v>
      </c>
      <c r="F20" s="1">
        <v>7</v>
      </c>
      <c r="G20" s="1">
        <v>5</v>
      </c>
      <c r="H20" s="1">
        <v>6</v>
      </c>
      <c r="I20" s="1">
        <v>6</v>
      </c>
      <c r="J20">
        <f t="shared" ref="J20:J30" si="0">AVERAGE(B20:I20)</f>
        <v>5.25</v>
      </c>
      <c r="K20" s="139"/>
    </row>
    <row r="21" spans="1:11">
      <c r="A21" s="204"/>
      <c r="B21" s="1">
        <v>7</v>
      </c>
      <c r="C21" s="1">
        <v>2</v>
      </c>
      <c r="D21" s="1">
        <v>6</v>
      </c>
      <c r="E21" s="127">
        <v>6</v>
      </c>
      <c r="F21" s="1">
        <v>5</v>
      </c>
      <c r="G21" s="1">
        <v>6</v>
      </c>
      <c r="H21" s="1">
        <v>6</v>
      </c>
      <c r="I21" s="1">
        <v>5</v>
      </c>
      <c r="J21">
        <f t="shared" si="0"/>
        <v>5.375</v>
      </c>
      <c r="K21" s="139"/>
    </row>
    <row r="22" spans="1:11">
      <c r="A22" s="205" t="s">
        <v>584</v>
      </c>
      <c r="B22" s="1">
        <v>7</v>
      </c>
      <c r="C22" s="1">
        <v>3</v>
      </c>
      <c r="D22" s="1">
        <v>7</v>
      </c>
      <c r="E22" s="127">
        <v>5</v>
      </c>
      <c r="F22" s="1">
        <v>7</v>
      </c>
      <c r="G22" s="1">
        <v>6</v>
      </c>
      <c r="H22" s="1">
        <v>5</v>
      </c>
      <c r="I22" s="1">
        <v>6</v>
      </c>
      <c r="J22">
        <f t="shared" si="0"/>
        <v>5.75</v>
      </c>
      <c r="K22" s="139">
        <f>AVERAGE(B22:I24)</f>
        <v>5.666666666666667</v>
      </c>
    </row>
    <row r="23" spans="1:11">
      <c r="A23" s="205"/>
      <c r="B23" s="1">
        <v>7</v>
      </c>
      <c r="C23" s="1">
        <v>3</v>
      </c>
      <c r="D23" s="1">
        <v>6</v>
      </c>
      <c r="E23" s="127">
        <v>5</v>
      </c>
      <c r="F23" s="1">
        <v>7</v>
      </c>
      <c r="G23" s="1">
        <v>6</v>
      </c>
      <c r="H23" s="1">
        <v>7</v>
      </c>
      <c r="I23" s="1">
        <v>4</v>
      </c>
      <c r="J23">
        <f t="shared" si="0"/>
        <v>5.625</v>
      </c>
      <c r="K23" s="139"/>
    </row>
    <row r="24" spans="1:11">
      <c r="A24" s="205"/>
      <c r="B24" s="1">
        <v>7</v>
      </c>
      <c r="C24" s="1">
        <v>2</v>
      </c>
      <c r="D24" s="1">
        <v>7</v>
      </c>
      <c r="E24" s="127">
        <v>7</v>
      </c>
      <c r="F24" s="1">
        <v>6</v>
      </c>
      <c r="G24" s="1">
        <v>5</v>
      </c>
      <c r="H24" s="1">
        <v>6</v>
      </c>
      <c r="I24" s="1">
        <v>5</v>
      </c>
      <c r="J24">
        <f t="shared" si="0"/>
        <v>5.625</v>
      </c>
      <c r="K24" s="139"/>
    </row>
    <row r="25" spans="1:11">
      <c r="A25" s="202" t="s">
        <v>585</v>
      </c>
      <c r="B25" s="1">
        <v>7</v>
      </c>
      <c r="C25" s="1">
        <v>4</v>
      </c>
      <c r="D25" s="1">
        <v>6</v>
      </c>
      <c r="E25" s="127">
        <v>4</v>
      </c>
      <c r="F25" s="1">
        <v>7</v>
      </c>
      <c r="G25" s="1">
        <v>6</v>
      </c>
      <c r="H25" s="1">
        <v>5</v>
      </c>
      <c r="I25" s="1">
        <v>6</v>
      </c>
      <c r="J25">
        <f t="shared" si="0"/>
        <v>5.625</v>
      </c>
      <c r="K25" s="139">
        <f>AVERAGE(B25:I27)</f>
        <v>5.125</v>
      </c>
    </row>
    <row r="26" spans="1:11">
      <c r="A26" s="202"/>
      <c r="B26" s="1">
        <v>7</v>
      </c>
      <c r="C26" s="1">
        <v>5</v>
      </c>
      <c r="D26" s="1">
        <v>5</v>
      </c>
      <c r="E26" s="127">
        <v>5</v>
      </c>
      <c r="F26" s="1">
        <v>7</v>
      </c>
      <c r="G26" s="1">
        <v>5</v>
      </c>
      <c r="H26" s="1">
        <v>4</v>
      </c>
      <c r="I26" s="1">
        <v>5</v>
      </c>
      <c r="J26">
        <f t="shared" si="0"/>
        <v>5.375</v>
      </c>
      <c r="K26" s="139"/>
    </row>
    <row r="27" spans="1:11">
      <c r="A27" s="202"/>
      <c r="B27" s="1">
        <v>6</v>
      </c>
      <c r="C27" s="1">
        <v>6</v>
      </c>
      <c r="D27" s="1">
        <v>2</v>
      </c>
      <c r="E27" s="127">
        <v>6</v>
      </c>
      <c r="F27" s="1">
        <v>4</v>
      </c>
      <c r="G27" s="1">
        <v>6</v>
      </c>
      <c r="H27" s="1">
        <v>3</v>
      </c>
      <c r="I27" s="1">
        <v>2</v>
      </c>
      <c r="J27">
        <f t="shared" si="0"/>
        <v>4.375</v>
      </c>
      <c r="K27" s="139"/>
    </row>
    <row r="28" spans="1:11">
      <c r="A28" s="203" t="s">
        <v>586</v>
      </c>
      <c r="B28" s="1">
        <v>6</v>
      </c>
      <c r="C28" s="1">
        <v>3</v>
      </c>
      <c r="D28" s="1">
        <v>3</v>
      </c>
      <c r="E28" s="127">
        <v>7</v>
      </c>
      <c r="F28" s="1">
        <v>6</v>
      </c>
      <c r="G28" s="1">
        <v>3</v>
      </c>
      <c r="H28" s="1">
        <v>7</v>
      </c>
      <c r="I28" s="1">
        <v>3</v>
      </c>
      <c r="J28">
        <f t="shared" si="0"/>
        <v>4.75</v>
      </c>
      <c r="K28" s="139">
        <f>AVERAGE(B28:I30)</f>
        <v>5.291666666666667</v>
      </c>
    </row>
    <row r="29" spans="1:11">
      <c r="A29" s="203"/>
      <c r="B29" s="1">
        <v>7</v>
      </c>
      <c r="C29" s="1">
        <v>4</v>
      </c>
      <c r="D29" s="1">
        <v>3</v>
      </c>
      <c r="E29" s="127">
        <v>6</v>
      </c>
      <c r="F29" s="1">
        <v>7</v>
      </c>
      <c r="G29" s="1">
        <v>6</v>
      </c>
      <c r="H29" s="1">
        <v>7</v>
      </c>
      <c r="I29" s="1">
        <v>5</v>
      </c>
      <c r="J29">
        <f t="shared" si="0"/>
        <v>5.625</v>
      </c>
      <c r="K29" s="139"/>
    </row>
    <row r="30" spans="1:11">
      <c r="A30" s="203"/>
      <c r="B30" s="1">
        <v>7</v>
      </c>
      <c r="C30" s="1">
        <v>2</v>
      </c>
      <c r="D30" s="1">
        <v>3</v>
      </c>
      <c r="E30" s="127">
        <v>6</v>
      </c>
      <c r="F30" s="1">
        <v>7</v>
      </c>
      <c r="G30" s="1">
        <v>7</v>
      </c>
      <c r="H30" s="1">
        <v>7</v>
      </c>
      <c r="I30" s="1">
        <v>5</v>
      </c>
      <c r="J30">
        <f t="shared" si="0"/>
        <v>5.5</v>
      </c>
      <c r="K30" s="139"/>
    </row>
    <row r="32" spans="1:11">
      <c r="C32" t="s">
        <v>643</v>
      </c>
    </row>
    <row r="33" spans="1:5">
      <c r="A33" s="128" t="s">
        <v>583</v>
      </c>
      <c r="B33">
        <v>5.4375</v>
      </c>
      <c r="C33">
        <f>STDEV(B19:I21)</f>
        <v>1.6594044679962141</v>
      </c>
    </row>
    <row r="34" spans="1:5">
      <c r="A34" s="129" t="s">
        <v>584</v>
      </c>
      <c r="B34">
        <v>5.666666666666667</v>
      </c>
      <c r="C34">
        <f>STDEV(B22:I24)</f>
        <v>1.4645571126562069</v>
      </c>
    </row>
    <row r="35" spans="1:5">
      <c r="A35" s="130" t="s">
        <v>585</v>
      </c>
      <c r="B35">
        <v>5.125</v>
      </c>
      <c r="C35">
        <f>STDEV(B25:I27)</f>
        <v>1.4540049638094805</v>
      </c>
    </row>
    <row r="36" spans="1:5">
      <c r="A36" s="131" t="s">
        <v>586</v>
      </c>
      <c r="B36">
        <v>5.291666666666667</v>
      </c>
      <c r="C36">
        <f>STDEV(B28:I30)</f>
        <v>1.7810394294555536</v>
      </c>
    </row>
    <row r="37" spans="1:5">
      <c r="A37" s="132"/>
    </row>
    <row r="38" spans="1:5">
      <c r="A38" s="132"/>
    </row>
    <row r="39" spans="1:5">
      <c r="A39" s="17"/>
    </row>
    <row r="40" spans="1:5">
      <c r="A40" s="132"/>
      <c r="B40" t="s">
        <v>650</v>
      </c>
      <c r="C40" t="s">
        <v>643</v>
      </c>
      <c r="D40" t="s">
        <v>651</v>
      </c>
      <c r="E40" t="s">
        <v>643</v>
      </c>
    </row>
    <row r="41" spans="1:5">
      <c r="A41" s="132" t="s">
        <v>583</v>
      </c>
      <c r="B41">
        <v>5.4444444444444455</v>
      </c>
      <c r="C41">
        <v>0.6938886664887105</v>
      </c>
      <c r="D41">
        <v>6.1111111111111107</v>
      </c>
      <c r="E41">
        <v>0.1924500897298751</v>
      </c>
    </row>
    <row r="42" spans="1:5">
      <c r="A42" s="17" t="s">
        <v>584</v>
      </c>
      <c r="B42">
        <v>4</v>
      </c>
      <c r="C42">
        <v>1.7638342073763935</v>
      </c>
      <c r="D42">
        <v>5.333333333333333</v>
      </c>
      <c r="E42">
        <v>0.33333333333333348</v>
      </c>
    </row>
    <row r="43" spans="1:5">
      <c r="A43" s="132" t="s">
        <v>585</v>
      </c>
      <c r="B43">
        <v>6.1111111111111116</v>
      </c>
      <c r="C43">
        <v>0.7698003589194935</v>
      </c>
      <c r="D43">
        <v>5</v>
      </c>
      <c r="E43">
        <v>0.57735026918962584</v>
      </c>
    </row>
    <row r="44" spans="1:5">
      <c r="A44" s="132" t="s">
        <v>586</v>
      </c>
      <c r="B44">
        <v>6.666666666666667</v>
      </c>
      <c r="C44">
        <v>0.57735026918962584</v>
      </c>
      <c r="D44">
        <v>6.333333333333333</v>
      </c>
      <c r="E44">
        <v>0.33333333333333348</v>
      </c>
    </row>
    <row r="46" spans="1:5">
      <c r="A46" s="132"/>
      <c r="B46" t="s">
        <v>650</v>
      </c>
    </row>
    <row r="47" spans="1:5">
      <c r="A47" s="132" t="s">
        <v>583</v>
      </c>
      <c r="B47">
        <v>5.4444444444444455</v>
      </c>
      <c r="C47">
        <v>5.4375</v>
      </c>
    </row>
    <row r="48" spans="1:5">
      <c r="A48" s="17" t="s">
        <v>584</v>
      </c>
      <c r="B48">
        <v>4</v>
      </c>
      <c r="C48">
        <v>5.666666666666667</v>
      </c>
      <c r="D48" s="138"/>
    </row>
    <row r="49" spans="1:3">
      <c r="A49" s="132" t="s">
        <v>585</v>
      </c>
      <c r="B49">
        <v>6.1111111111111116</v>
      </c>
      <c r="C49">
        <v>5.125</v>
      </c>
    </row>
    <row r="50" spans="1:3">
      <c r="A50" s="132" t="s">
        <v>586</v>
      </c>
      <c r="B50">
        <v>6.666666666666667</v>
      </c>
      <c r="C50">
        <v>5.291666666666667</v>
      </c>
    </row>
  </sheetData>
  <mergeCells count="44">
    <mergeCell ref="A4:A6"/>
    <mergeCell ref="A7:A9"/>
    <mergeCell ref="A10:A12"/>
    <mergeCell ref="A13:A15"/>
    <mergeCell ref="D4:D6"/>
    <mergeCell ref="D7:D9"/>
    <mergeCell ref="D10:D12"/>
    <mergeCell ref="D13:D15"/>
    <mergeCell ref="G4:G6"/>
    <mergeCell ref="G7:G9"/>
    <mergeCell ref="G10:G12"/>
    <mergeCell ref="G13:G15"/>
    <mergeCell ref="J4:J6"/>
    <mergeCell ref="J7:J9"/>
    <mergeCell ref="J10:J12"/>
    <mergeCell ref="J13:J15"/>
    <mergeCell ref="M4:M6"/>
    <mergeCell ref="M7:M9"/>
    <mergeCell ref="M10:M12"/>
    <mergeCell ref="M13:M15"/>
    <mergeCell ref="P4:P6"/>
    <mergeCell ref="P7:P9"/>
    <mergeCell ref="P10:P12"/>
    <mergeCell ref="P13:P15"/>
    <mergeCell ref="S4:S6"/>
    <mergeCell ref="S7:S9"/>
    <mergeCell ref="S10:S12"/>
    <mergeCell ref="S13:S15"/>
    <mergeCell ref="V4:V6"/>
    <mergeCell ref="V7:V9"/>
    <mergeCell ref="A19:A21"/>
    <mergeCell ref="A22:A24"/>
    <mergeCell ref="A25:A27"/>
    <mergeCell ref="A28:A30"/>
    <mergeCell ref="K19:K21"/>
    <mergeCell ref="K22:K24"/>
    <mergeCell ref="K25:K27"/>
    <mergeCell ref="K28:K30"/>
    <mergeCell ref="Y4:Y6"/>
    <mergeCell ref="Y7:Y9"/>
    <mergeCell ref="Y10:Y12"/>
    <mergeCell ref="Y13:Y15"/>
    <mergeCell ref="V10:V12"/>
    <mergeCell ref="V13:V15"/>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69"/>
  <sheetViews>
    <sheetView topLeftCell="A47" workbookViewId="0">
      <selection activeCell="E67" sqref="E67"/>
    </sheetView>
  </sheetViews>
  <sheetFormatPr baseColWidth="12" defaultRowHeight="18" x14ac:dyDescent="0"/>
  <sheetData>
    <row r="2" spans="1:27">
      <c r="A2" t="s">
        <v>440</v>
      </c>
      <c r="D2" t="s">
        <v>467</v>
      </c>
      <c r="G2" t="s">
        <v>444</v>
      </c>
      <c r="J2" t="s">
        <v>623</v>
      </c>
      <c r="M2" t="s">
        <v>626</v>
      </c>
      <c r="P2" t="s">
        <v>628</v>
      </c>
      <c r="S2" t="s">
        <v>470</v>
      </c>
      <c r="V2" t="s">
        <v>471</v>
      </c>
      <c r="Y2" t="s">
        <v>641</v>
      </c>
    </row>
    <row r="3" spans="1:27">
      <c r="A3" s="209" t="s">
        <v>587</v>
      </c>
      <c r="B3" s="1" t="s">
        <v>588</v>
      </c>
      <c r="C3" s="1">
        <v>2</v>
      </c>
      <c r="D3" s="209" t="s">
        <v>587</v>
      </c>
      <c r="E3" s="1" t="s">
        <v>588</v>
      </c>
      <c r="F3" s="1">
        <v>5</v>
      </c>
      <c r="G3" s="209" t="s">
        <v>587</v>
      </c>
      <c r="H3" s="1" t="s">
        <v>588</v>
      </c>
      <c r="I3" s="1">
        <v>3</v>
      </c>
      <c r="J3" s="209" t="s">
        <v>587</v>
      </c>
      <c r="K3" s="1" t="s">
        <v>619</v>
      </c>
      <c r="L3" s="1">
        <v>6</v>
      </c>
      <c r="M3" s="209" t="s">
        <v>587</v>
      </c>
      <c r="N3" s="1" t="s">
        <v>588</v>
      </c>
      <c r="O3" s="1">
        <v>5</v>
      </c>
      <c r="P3" s="209" t="s">
        <v>587</v>
      </c>
      <c r="Q3" s="1" t="s">
        <v>588</v>
      </c>
      <c r="R3" s="1">
        <v>6</v>
      </c>
      <c r="S3" s="209" t="s">
        <v>587</v>
      </c>
      <c r="T3" s="1" t="s">
        <v>588</v>
      </c>
      <c r="U3" s="1">
        <v>4</v>
      </c>
      <c r="V3" s="216" t="s">
        <v>629</v>
      </c>
      <c r="W3" s="125" t="s">
        <v>630</v>
      </c>
      <c r="X3" s="125">
        <v>6</v>
      </c>
      <c r="Y3" s="209" t="s">
        <v>587</v>
      </c>
      <c r="Z3" s="1" t="s">
        <v>588</v>
      </c>
      <c r="AA3" s="1">
        <v>6</v>
      </c>
    </row>
    <row r="4" spans="1:27">
      <c r="A4" s="210"/>
      <c r="B4" s="1" t="s">
        <v>589</v>
      </c>
      <c r="C4" s="1">
        <v>3</v>
      </c>
      <c r="D4" s="210"/>
      <c r="E4" s="1" t="s">
        <v>589</v>
      </c>
      <c r="F4" s="1">
        <v>4</v>
      </c>
      <c r="G4" s="210"/>
      <c r="H4" s="1" t="s">
        <v>589</v>
      </c>
      <c r="I4" s="1">
        <v>2</v>
      </c>
      <c r="J4" s="210"/>
      <c r="K4" s="1" t="s">
        <v>589</v>
      </c>
      <c r="L4" s="1">
        <v>6</v>
      </c>
      <c r="M4" s="210"/>
      <c r="N4" s="1" t="s">
        <v>589</v>
      </c>
      <c r="O4" s="1">
        <v>4</v>
      </c>
      <c r="P4" s="210"/>
      <c r="Q4" s="1" t="s">
        <v>589</v>
      </c>
      <c r="R4" s="1">
        <v>6</v>
      </c>
      <c r="S4" s="210"/>
      <c r="T4" s="1" t="s">
        <v>589</v>
      </c>
      <c r="U4" s="1">
        <v>5</v>
      </c>
      <c r="V4" s="217"/>
      <c r="W4" s="126" t="s">
        <v>589</v>
      </c>
      <c r="X4" s="126">
        <v>3</v>
      </c>
      <c r="Y4" s="210"/>
      <c r="Z4" s="1" t="s">
        <v>589</v>
      </c>
      <c r="AA4" s="1">
        <v>5</v>
      </c>
    </row>
    <row r="5" spans="1:27">
      <c r="A5" s="211"/>
      <c r="B5" s="1" t="s">
        <v>590</v>
      </c>
      <c r="C5" s="1">
        <v>3</v>
      </c>
      <c r="D5" s="211"/>
      <c r="E5" s="1" t="s">
        <v>590</v>
      </c>
      <c r="F5" s="1">
        <v>4</v>
      </c>
      <c r="G5" s="211"/>
      <c r="H5" s="1" t="s">
        <v>590</v>
      </c>
      <c r="I5" s="1">
        <v>5</v>
      </c>
      <c r="J5" s="211"/>
      <c r="K5" s="1" t="s">
        <v>590</v>
      </c>
      <c r="L5" s="1">
        <v>7</v>
      </c>
      <c r="M5" s="211"/>
      <c r="N5" s="1" t="s">
        <v>590</v>
      </c>
      <c r="O5" s="1">
        <v>5</v>
      </c>
      <c r="P5" s="211"/>
      <c r="Q5" s="1" t="s">
        <v>590</v>
      </c>
      <c r="R5" s="1">
        <v>6</v>
      </c>
      <c r="S5" s="211"/>
      <c r="T5" s="1" t="s">
        <v>590</v>
      </c>
      <c r="U5" s="1">
        <v>4</v>
      </c>
      <c r="V5" s="218"/>
      <c r="W5" s="126" t="s">
        <v>590</v>
      </c>
      <c r="X5" s="126">
        <v>6</v>
      </c>
      <c r="Y5" s="211"/>
      <c r="Z5" s="1" t="s">
        <v>590</v>
      </c>
      <c r="AA5" s="1">
        <v>5</v>
      </c>
    </row>
    <row r="6" spans="1:27">
      <c r="A6" s="206" t="s">
        <v>591</v>
      </c>
      <c r="B6" s="1" t="s">
        <v>592</v>
      </c>
      <c r="C6" s="1">
        <v>1</v>
      </c>
      <c r="D6" s="206" t="s">
        <v>591</v>
      </c>
      <c r="E6" s="1" t="s">
        <v>614</v>
      </c>
      <c r="F6" s="1">
        <v>2</v>
      </c>
      <c r="G6" s="206" t="s">
        <v>591</v>
      </c>
      <c r="H6" s="1" t="s">
        <v>614</v>
      </c>
      <c r="I6" s="1">
        <v>1</v>
      </c>
      <c r="J6" s="206" t="s">
        <v>591</v>
      </c>
      <c r="K6" s="1" t="s">
        <v>620</v>
      </c>
      <c r="L6" s="1">
        <v>5</v>
      </c>
      <c r="M6" s="206" t="s">
        <v>591</v>
      </c>
      <c r="N6" s="1" t="s">
        <v>614</v>
      </c>
      <c r="O6" s="1">
        <v>7</v>
      </c>
      <c r="P6" s="206" t="s">
        <v>591</v>
      </c>
      <c r="Q6" s="1" t="s">
        <v>614</v>
      </c>
      <c r="R6" s="1">
        <v>3</v>
      </c>
      <c r="S6" s="206" t="s">
        <v>591</v>
      </c>
      <c r="T6" s="1" t="s">
        <v>614</v>
      </c>
      <c r="U6" s="1">
        <v>3</v>
      </c>
      <c r="V6" s="212" t="s">
        <v>591</v>
      </c>
      <c r="W6" s="126" t="s">
        <v>631</v>
      </c>
      <c r="X6" s="126">
        <v>2</v>
      </c>
      <c r="Y6" s="206" t="s">
        <v>591</v>
      </c>
      <c r="Z6" s="1" t="s">
        <v>614</v>
      </c>
      <c r="AA6" s="1">
        <v>3</v>
      </c>
    </row>
    <row r="7" spans="1:27">
      <c r="A7" s="207"/>
      <c r="B7" s="1" t="s">
        <v>593</v>
      </c>
      <c r="C7" s="1">
        <v>4</v>
      </c>
      <c r="D7" s="207"/>
      <c r="E7" s="1" t="s">
        <v>593</v>
      </c>
      <c r="F7" s="1">
        <v>7</v>
      </c>
      <c r="G7" s="207"/>
      <c r="H7" s="1" t="s">
        <v>593</v>
      </c>
      <c r="I7" s="1">
        <v>3</v>
      </c>
      <c r="J7" s="207"/>
      <c r="K7" s="1" t="s">
        <v>593</v>
      </c>
      <c r="L7" s="1">
        <v>7</v>
      </c>
      <c r="M7" s="207"/>
      <c r="N7" s="1" t="s">
        <v>593</v>
      </c>
      <c r="O7" s="1">
        <v>6</v>
      </c>
      <c r="P7" s="207"/>
      <c r="Q7" s="1" t="s">
        <v>593</v>
      </c>
      <c r="R7" s="1">
        <v>4</v>
      </c>
      <c r="S7" s="207"/>
      <c r="T7" s="1" t="s">
        <v>593</v>
      </c>
      <c r="U7" s="1">
        <v>6</v>
      </c>
      <c r="V7" s="213"/>
      <c r="W7" s="126" t="s">
        <v>632</v>
      </c>
      <c r="X7" s="126">
        <v>7</v>
      </c>
      <c r="Y7" s="207"/>
      <c r="Z7" s="1" t="s">
        <v>593</v>
      </c>
      <c r="AA7" s="1">
        <v>5</v>
      </c>
    </row>
    <row r="8" spans="1:27">
      <c r="A8" s="208"/>
      <c r="B8" s="1" t="s">
        <v>594</v>
      </c>
      <c r="C8" s="1">
        <v>1</v>
      </c>
      <c r="D8" s="208"/>
      <c r="E8" s="1" t="s">
        <v>594</v>
      </c>
      <c r="F8" s="1">
        <v>1</v>
      </c>
      <c r="G8" s="208"/>
      <c r="H8" s="1" t="s">
        <v>594</v>
      </c>
      <c r="I8" s="1">
        <v>5</v>
      </c>
      <c r="J8" s="208"/>
      <c r="K8" s="1" t="s">
        <v>594</v>
      </c>
      <c r="L8" s="1">
        <v>6</v>
      </c>
      <c r="M8" s="208"/>
      <c r="N8" s="1" t="s">
        <v>594</v>
      </c>
      <c r="O8" s="1">
        <v>5</v>
      </c>
      <c r="P8" s="208"/>
      <c r="Q8" s="1" t="s">
        <v>594</v>
      </c>
      <c r="R8" s="1">
        <v>4</v>
      </c>
      <c r="S8" s="208"/>
      <c r="T8" s="1" t="s">
        <v>594</v>
      </c>
      <c r="U8" s="1">
        <v>4</v>
      </c>
      <c r="V8" s="214"/>
      <c r="W8" s="126" t="s">
        <v>633</v>
      </c>
      <c r="X8" s="126">
        <v>6</v>
      </c>
      <c r="Y8" s="208"/>
      <c r="Z8" s="1" t="s">
        <v>594</v>
      </c>
      <c r="AA8" s="1">
        <v>4</v>
      </c>
    </row>
    <row r="9" spans="1:27">
      <c r="A9" s="206" t="s">
        <v>595</v>
      </c>
      <c r="B9" s="1" t="s">
        <v>596</v>
      </c>
      <c r="C9" s="1">
        <v>5</v>
      </c>
      <c r="D9" s="206" t="s">
        <v>595</v>
      </c>
      <c r="E9" s="1" t="s">
        <v>596</v>
      </c>
      <c r="F9" s="1">
        <v>5</v>
      </c>
      <c r="G9" s="206" t="s">
        <v>595</v>
      </c>
      <c r="H9" s="1" t="s">
        <v>596</v>
      </c>
      <c r="I9" s="1">
        <v>5</v>
      </c>
      <c r="J9" s="206" t="s">
        <v>595</v>
      </c>
      <c r="K9" s="1" t="s">
        <v>596</v>
      </c>
      <c r="L9" s="1">
        <v>6</v>
      </c>
      <c r="M9" s="206" t="s">
        <v>595</v>
      </c>
      <c r="N9" s="1" t="s">
        <v>596</v>
      </c>
      <c r="O9" s="1">
        <v>5</v>
      </c>
      <c r="P9" s="206" t="s">
        <v>595</v>
      </c>
      <c r="Q9" s="1" t="s">
        <v>596</v>
      </c>
      <c r="R9" s="1">
        <v>6</v>
      </c>
      <c r="S9" s="206" t="s">
        <v>595</v>
      </c>
      <c r="T9" s="1" t="s">
        <v>596</v>
      </c>
      <c r="U9" s="1">
        <v>5</v>
      </c>
      <c r="V9" s="212" t="s">
        <v>595</v>
      </c>
      <c r="W9" s="126" t="s">
        <v>596</v>
      </c>
      <c r="X9" s="126">
        <v>4</v>
      </c>
      <c r="Y9" s="206" t="s">
        <v>595</v>
      </c>
      <c r="Z9" s="1" t="s">
        <v>596</v>
      </c>
      <c r="AA9" s="1">
        <v>5</v>
      </c>
    </row>
    <row r="10" spans="1:27">
      <c r="A10" s="207"/>
      <c r="B10" s="1" t="s">
        <v>597</v>
      </c>
      <c r="C10" s="1">
        <v>5</v>
      </c>
      <c r="D10" s="207"/>
      <c r="E10" s="1" t="s">
        <v>597</v>
      </c>
      <c r="F10" s="1">
        <v>5</v>
      </c>
      <c r="G10" s="207"/>
      <c r="H10" s="1" t="s">
        <v>597</v>
      </c>
      <c r="I10" s="1">
        <v>4</v>
      </c>
      <c r="J10" s="207"/>
      <c r="K10" s="1" t="s">
        <v>597</v>
      </c>
      <c r="L10" s="1">
        <v>6</v>
      </c>
      <c r="M10" s="207"/>
      <c r="N10" s="1" t="s">
        <v>597</v>
      </c>
      <c r="O10" s="1">
        <v>4</v>
      </c>
      <c r="P10" s="207"/>
      <c r="Q10" s="1" t="s">
        <v>597</v>
      </c>
      <c r="R10" s="1">
        <v>6</v>
      </c>
      <c r="S10" s="207"/>
      <c r="T10" s="1" t="s">
        <v>597</v>
      </c>
      <c r="U10" s="1">
        <v>6</v>
      </c>
      <c r="V10" s="213"/>
      <c r="W10" s="126" t="s">
        <v>597</v>
      </c>
      <c r="X10" s="126">
        <v>6</v>
      </c>
      <c r="Y10" s="207"/>
      <c r="Z10" s="1" t="s">
        <v>597</v>
      </c>
      <c r="AA10" s="1">
        <v>5</v>
      </c>
    </row>
    <row r="11" spans="1:27">
      <c r="A11" s="208"/>
      <c r="B11" s="1" t="s">
        <v>598</v>
      </c>
      <c r="C11" s="1">
        <v>4</v>
      </c>
      <c r="D11" s="208"/>
      <c r="E11" s="1" t="s">
        <v>598</v>
      </c>
      <c r="F11" s="1">
        <v>6</v>
      </c>
      <c r="G11" s="208"/>
      <c r="H11" s="1" t="s">
        <v>598</v>
      </c>
      <c r="I11" s="1">
        <v>6</v>
      </c>
      <c r="J11" s="208"/>
      <c r="K11" s="1" t="s">
        <v>598</v>
      </c>
      <c r="L11" s="1">
        <v>6</v>
      </c>
      <c r="M11" s="208"/>
      <c r="N11" s="1" t="s">
        <v>598</v>
      </c>
      <c r="O11" s="1">
        <v>7</v>
      </c>
      <c r="P11" s="208"/>
      <c r="Q11" s="1" t="s">
        <v>598</v>
      </c>
      <c r="R11" s="1">
        <v>6</v>
      </c>
      <c r="S11" s="208"/>
      <c r="T11" s="1" t="s">
        <v>598</v>
      </c>
      <c r="U11" s="1">
        <v>5</v>
      </c>
      <c r="V11" s="214"/>
      <c r="W11" s="126" t="s">
        <v>598</v>
      </c>
      <c r="X11" s="126">
        <v>7</v>
      </c>
      <c r="Y11" s="208"/>
      <c r="Z11" s="1" t="s">
        <v>598</v>
      </c>
      <c r="AA11" s="1">
        <v>4</v>
      </c>
    </row>
    <row r="12" spans="1:27">
      <c r="A12" s="206" t="s">
        <v>583</v>
      </c>
      <c r="B12" s="1" t="s">
        <v>599</v>
      </c>
      <c r="C12" s="1">
        <v>1</v>
      </c>
      <c r="D12" s="206" t="s">
        <v>583</v>
      </c>
      <c r="E12" s="1" t="s">
        <v>599</v>
      </c>
      <c r="F12" s="1">
        <v>2</v>
      </c>
      <c r="G12" s="206" t="s">
        <v>583</v>
      </c>
      <c r="H12" s="1" t="s">
        <v>599</v>
      </c>
      <c r="I12" s="1">
        <v>6</v>
      </c>
      <c r="J12" s="206" t="s">
        <v>583</v>
      </c>
      <c r="K12" s="1" t="s">
        <v>599</v>
      </c>
      <c r="L12" s="1">
        <v>5</v>
      </c>
      <c r="M12" s="206" t="s">
        <v>583</v>
      </c>
      <c r="N12" s="1" t="s">
        <v>599</v>
      </c>
      <c r="O12" s="1">
        <v>5</v>
      </c>
      <c r="P12" s="206" t="s">
        <v>583</v>
      </c>
      <c r="Q12" s="1" t="s">
        <v>599</v>
      </c>
      <c r="R12" s="1">
        <v>5</v>
      </c>
      <c r="S12" s="206" t="s">
        <v>583</v>
      </c>
      <c r="T12" s="1" t="s">
        <v>599</v>
      </c>
      <c r="U12" s="1">
        <v>3</v>
      </c>
      <c r="V12" s="212" t="s">
        <v>583</v>
      </c>
      <c r="W12" s="126" t="s">
        <v>599</v>
      </c>
      <c r="X12" s="126">
        <v>2</v>
      </c>
      <c r="Y12" s="206" t="s">
        <v>583</v>
      </c>
      <c r="Z12" s="1" t="s">
        <v>599</v>
      </c>
      <c r="AA12" s="1">
        <v>3</v>
      </c>
    </row>
    <row r="13" spans="1:27">
      <c r="A13" s="207"/>
      <c r="B13" s="1" t="s">
        <v>600</v>
      </c>
      <c r="C13" s="1">
        <v>1</v>
      </c>
      <c r="D13" s="207"/>
      <c r="E13" s="1" t="s">
        <v>600</v>
      </c>
      <c r="F13" s="1">
        <v>2</v>
      </c>
      <c r="G13" s="207"/>
      <c r="H13" s="1" t="s">
        <v>600</v>
      </c>
      <c r="I13" s="1">
        <v>5</v>
      </c>
      <c r="J13" s="207"/>
      <c r="K13" s="1" t="s">
        <v>600</v>
      </c>
      <c r="L13" s="1">
        <v>3</v>
      </c>
      <c r="M13" s="207"/>
      <c r="N13" s="1" t="s">
        <v>600</v>
      </c>
      <c r="O13" s="1">
        <v>6</v>
      </c>
      <c r="P13" s="207"/>
      <c r="Q13" s="1" t="s">
        <v>600</v>
      </c>
      <c r="R13" s="1">
        <v>5</v>
      </c>
      <c r="S13" s="207"/>
      <c r="T13" s="1" t="s">
        <v>600</v>
      </c>
      <c r="U13" s="1">
        <v>3</v>
      </c>
      <c r="V13" s="213"/>
      <c r="W13" s="126" t="s">
        <v>600</v>
      </c>
      <c r="X13" s="126">
        <v>3</v>
      </c>
      <c r="Y13" s="207"/>
      <c r="Z13" s="1" t="s">
        <v>600</v>
      </c>
      <c r="AA13" s="1">
        <v>3</v>
      </c>
    </row>
    <row r="14" spans="1:27">
      <c r="A14" s="208"/>
      <c r="B14" s="1" t="s">
        <v>601</v>
      </c>
      <c r="C14" s="1">
        <v>1</v>
      </c>
      <c r="D14" s="208"/>
      <c r="E14" s="1" t="s">
        <v>601</v>
      </c>
      <c r="F14" s="1">
        <v>1</v>
      </c>
      <c r="G14" s="208"/>
      <c r="H14" s="1" t="s">
        <v>601</v>
      </c>
      <c r="I14" s="1">
        <v>3</v>
      </c>
      <c r="J14" s="208"/>
      <c r="K14" s="1" t="s">
        <v>601</v>
      </c>
      <c r="L14" s="1">
        <v>4</v>
      </c>
      <c r="M14" s="208"/>
      <c r="N14" s="1" t="s">
        <v>601</v>
      </c>
      <c r="O14" s="1">
        <v>4</v>
      </c>
      <c r="P14" s="208"/>
      <c r="Q14" s="1" t="s">
        <v>601</v>
      </c>
      <c r="R14" s="1">
        <v>6</v>
      </c>
      <c r="S14" s="208"/>
      <c r="T14" s="1" t="s">
        <v>601</v>
      </c>
      <c r="U14" s="1">
        <v>3</v>
      </c>
      <c r="V14" s="214"/>
      <c r="W14" s="126" t="s">
        <v>601</v>
      </c>
      <c r="X14" s="126">
        <v>2</v>
      </c>
      <c r="Y14" s="208"/>
      <c r="Z14" s="1" t="s">
        <v>601</v>
      </c>
      <c r="AA14" s="1">
        <v>4</v>
      </c>
    </row>
    <row r="15" spans="1:27">
      <c r="A15" s="206" t="s">
        <v>584</v>
      </c>
      <c r="B15" s="1" t="s">
        <v>602</v>
      </c>
      <c r="C15" s="1">
        <v>2</v>
      </c>
      <c r="D15" s="206" t="s">
        <v>584</v>
      </c>
      <c r="E15" s="1" t="s">
        <v>602</v>
      </c>
      <c r="F15" s="1">
        <v>4</v>
      </c>
      <c r="G15" s="206" t="s">
        <v>584</v>
      </c>
      <c r="H15" s="1" t="s">
        <v>602</v>
      </c>
      <c r="I15" s="1">
        <v>6</v>
      </c>
      <c r="J15" s="206" t="s">
        <v>584</v>
      </c>
      <c r="K15" s="1" t="s">
        <v>602</v>
      </c>
      <c r="L15" s="1">
        <v>6</v>
      </c>
      <c r="M15" s="206" t="s">
        <v>584</v>
      </c>
      <c r="N15" s="1" t="s">
        <v>602</v>
      </c>
      <c r="O15" s="1">
        <v>3</v>
      </c>
      <c r="P15" s="206" t="s">
        <v>584</v>
      </c>
      <c r="Q15" s="1" t="s">
        <v>602</v>
      </c>
      <c r="R15" s="1">
        <v>2</v>
      </c>
      <c r="S15" s="206" t="s">
        <v>584</v>
      </c>
      <c r="T15" s="1" t="s">
        <v>602</v>
      </c>
      <c r="U15" s="1">
        <v>3</v>
      </c>
      <c r="V15" s="212" t="s">
        <v>584</v>
      </c>
      <c r="W15" s="126" t="s">
        <v>602</v>
      </c>
      <c r="X15" s="126">
        <v>7</v>
      </c>
      <c r="Y15" s="206" t="s">
        <v>584</v>
      </c>
      <c r="Z15" s="1" t="s">
        <v>602</v>
      </c>
      <c r="AA15" s="1">
        <v>6</v>
      </c>
    </row>
    <row r="16" spans="1:27">
      <c r="A16" s="207"/>
      <c r="B16" s="1" t="s">
        <v>603</v>
      </c>
      <c r="C16" s="1">
        <v>2</v>
      </c>
      <c r="D16" s="207"/>
      <c r="E16" s="1" t="s">
        <v>615</v>
      </c>
      <c r="F16" s="1">
        <v>3</v>
      </c>
      <c r="G16" s="207"/>
      <c r="H16" s="1" t="s">
        <v>615</v>
      </c>
      <c r="I16" s="1">
        <v>2</v>
      </c>
      <c r="J16" s="207"/>
      <c r="K16" s="1" t="s">
        <v>615</v>
      </c>
      <c r="L16" s="1">
        <v>6</v>
      </c>
      <c r="M16" s="207"/>
      <c r="N16" s="1" t="s">
        <v>615</v>
      </c>
      <c r="O16" s="1">
        <v>6</v>
      </c>
      <c r="P16" s="207"/>
      <c r="Q16" s="1" t="s">
        <v>615</v>
      </c>
      <c r="R16" s="1">
        <v>6</v>
      </c>
      <c r="S16" s="207"/>
      <c r="T16" s="1" t="s">
        <v>615</v>
      </c>
      <c r="U16" s="1">
        <v>3</v>
      </c>
      <c r="V16" s="213"/>
      <c r="W16" s="126" t="s">
        <v>634</v>
      </c>
      <c r="X16" s="126">
        <v>3</v>
      </c>
      <c r="Y16" s="207"/>
      <c r="Z16" s="1" t="s">
        <v>615</v>
      </c>
      <c r="AA16" s="1">
        <v>5</v>
      </c>
    </row>
    <row r="17" spans="1:27">
      <c r="A17" s="208"/>
      <c r="B17" s="1" t="s">
        <v>604</v>
      </c>
      <c r="C17" s="1">
        <v>1</v>
      </c>
      <c r="D17" s="208"/>
      <c r="E17" s="1" t="s">
        <v>604</v>
      </c>
      <c r="F17" s="1">
        <v>2</v>
      </c>
      <c r="G17" s="208"/>
      <c r="H17" s="1" t="s">
        <v>604</v>
      </c>
      <c r="I17" s="1">
        <v>3</v>
      </c>
      <c r="J17" s="208"/>
      <c r="K17" s="1" t="s">
        <v>604</v>
      </c>
      <c r="L17" s="1">
        <v>7</v>
      </c>
      <c r="M17" s="208"/>
      <c r="N17" s="1" t="s">
        <v>604</v>
      </c>
      <c r="O17" s="1">
        <v>3</v>
      </c>
      <c r="P17" s="208"/>
      <c r="Q17" s="1" t="s">
        <v>604</v>
      </c>
      <c r="R17" s="1">
        <v>6</v>
      </c>
      <c r="S17" s="208"/>
      <c r="T17" s="1" t="s">
        <v>604</v>
      </c>
      <c r="U17" s="1">
        <v>4</v>
      </c>
      <c r="V17" s="214"/>
      <c r="W17" s="126" t="s">
        <v>604</v>
      </c>
      <c r="X17" s="126">
        <v>3</v>
      </c>
      <c r="Y17" s="208"/>
      <c r="Z17" s="1" t="s">
        <v>604</v>
      </c>
      <c r="AA17" s="1">
        <v>5</v>
      </c>
    </row>
    <row r="18" spans="1:27">
      <c r="A18" s="206" t="s">
        <v>605</v>
      </c>
      <c r="B18" s="1" t="s">
        <v>606</v>
      </c>
      <c r="C18" s="1">
        <v>2</v>
      </c>
      <c r="D18" s="206" t="s">
        <v>605</v>
      </c>
      <c r="E18" s="1" t="s">
        <v>606</v>
      </c>
      <c r="F18" s="1">
        <v>5</v>
      </c>
      <c r="G18" s="206" t="s">
        <v>605</v>
      </c>
      <c r="H18" s="1" t="s">
        <v>616</v>
      </c>
      <c r="I18" s="1">
        <v>5</v>
      </c>
      <c r="J18" s="206" t="s">
        <v>605</v>
      </c>
      <c r="K18" s="1" t="s">
        <v>616</v>
      </c>
      <c r="L18" s="1">
        <v>6</v>
      </c>
      <c r="M18" s="206" t="s">
        <v>605</v>
      </c>
      <c r="N18" s="1" t="s">
        <v>616</v>
      </c>
      <c r="O18" s="1">
        <v>6</v>
      </c>
      <c r="P18" s="206" t="s">
        <v>605</v>
      </c>
      <c r="Q18" s="1" t="s">
        <v>616</v>
      </c>
      <c r="R18" s="1">
        <v>6</v>
      </c>
      <c r="S18" s="206" t="s">
        <v>605</v>
      </c>
      <c r="T18" s="1" t="s">
        <v>616</v>
      </c>
      <c r="U18" s="1">
        <v>4</v>
      </c>
      <c r="V18" s="212" t="s">
        <v>605</v>
      </c>
      <c r="W18" s="126" t="s">
        <v>635</v>
      </c>
      <c r="X18" s="126">
        <v>7</v>
      </c>
      <c r="Y18" s="206" t="s">
        <v>605</v>
      </c>
      <c r="Z18" s="1" t="s">
        <v>616</v>
      </c>
      <c r="AA18" s="1">
        <v>6</v>
      </c>
    </row>
    <row r="19" spans="1:27">
      <c r="A19" s="207"/>
      <c r="B19" s="1" t="s">
        <v>607</v>
      </c>
      <c r="C19" s="1">
        <v>3</v>
      </c>
      <c r="D19" s="207"/>
      <c r="E19" s="1" t="s">
        <v>607</v>
      </c>
      <c r="F19" s="1">
        <v>6</v>
      </c>
      <c r="G19" s="207"/>
      <c r="H19" s="1" t="s">
        <v>617</v>
      </c>
      <c r="I19" s="1">
        <v>5</v>
      </c>
      <c r="J19" s="207"/>
      <c r="K19" s="1" t="s">
        <v>621</v>
      </c>
      <c r="L19" s="1">
        <v>6</v>
      </c>
      <c r="M19" s="207"/>
      <c r="N19" s="1" t="s">
        <v>617</v>
      </c>
      <c r="O19" s="1">
        <v>6</v>
      </c>
      <c r="P19" s="207"/>
      <c r="Q19" s="1" t="s">
        <v>617</v>
      </c>
      <c r="R19" s="1">
        <v>6</v>
      </c>
      <c r="S19" s="207"/>
      <c r="T19" s="1" t="s">
        <v>617</v>
      </c>
      <c r="U19" s="1">
        <v>4</v>
      </c>
      <c r="V19" s="213"/>
      <c r="W19" s="126" t="s">
        <v>636</v>
      </c>
      <c r="X19" s="126">
        <v>7</v>
      </c>
      <c r="Y19" s="207"/>
      <c r="Z19" s="1" t="s">
        <v>617</v>
      </c>
      <c r="AA19" s="1">
        <v>6</v>
      </c>
    </row>
    <row r="20" spans="1:27">
      <c r="A20" s="208"/>
      <c r="B20" s="1" t="s">
        <v>608</v>
      </c>
      <c r="C20" s="1">
        <v>4</v>
      </c>
      <c r="D20" s="208"/>
      <c r="E20" s="1" t="s">
        <v>608</v>
      </c>
      <c r="F20" s="1">
        <v>6</v>
      </c>
      <c r="G20" s="208"/>
      <c r="H20" s="1" t="s">
        <v>618</v>
      </c>
      <c r="I20" s="1">
        <v>6</v>
      </c>
      <c r="J20" s="208"/>
      <c r="K20" s="1" t="s">
        <v>622</v>
      </c>
      <c r="L20" s="1">
        <v>1</v>
      </c>
      <c r="M20" s="208"/>
      <c r="N20" s="1" t="s">
        <v>625</v>
      </c>
      <c r="O20" s="1">
        <v>5</v>
      </c>
      <c r="P20" s="208"/>
      <c r="Q20" s="1" t="s">
        <v>625</v>
      </c>
      <c r="R20" s="1">
        <v>6</v>
      </c>
      <c r="S20" s="208"/>
      <c r="T20" s="1" t="s">
        <v>625</v>
      </c>
      <c r="U20" s="1">
        <v>4</v>
      </c>
      <c r="V20" s="214"/>
      <c r="W20" s="126" t="s">
        <v>637</v>
      </c>
      <c r="X20" s="126">
        <v>6</v>
      </c>
      <c r="Y20" s="208"/>
      <c r="Z20" s="1" t="s">
        <v>625</v>
      </c>
      <c r="AA20" s="1">
        <v>7</v>
      </c>
    </row>
    <row r="21" spans="1:27">
      <c r="A21" s="159" t="s">
        <v>609</v>
      </c>
      <c r="B21" s="1" t="s">
        <v>610</v>
      </c>
      <c r="C21" s="1">
        <v>3</v>
      </c>
      <c r="D21" s="159" t="s">
        <v>609</v>
      </c>
      <c r="E21" s="1" t="s">
        <v>610</v>
      </c>
      <c r="F21" s="1">
        <v>2</v>
      </c>
      <c r="G21" s="159" t="s">
        <v>609</v>
      </c>
      <c r="H21" s="1" t="s">
        <v>610</v>
      </c>
      <c r="I21" s="1">
        <v>7</v>
      </c>
      <c r="J21" s="159" t="s">
        <v>609</v>
      </c>
      <c r="K21" s="1" t="s">
        <v>610</v>
      </c>
      <c r="L21" s="1">
        <v>6</v>
      </c>
      <c r="M21" s="159" t="s">
        <v>609</v>
      </c>
      <c r="N21" s="1" t="s">
        <v>610</v>
      </c>
      <c r="O21" s="1">
        <v>7</v>
      </c>
      <c r="P21" s="159" t="s">
        <v>609</v>
      </c>
      <c r="Q21" s="1" t="s">
        <v>610</v>
      </c>
      <c r="R21" s="1">
        <v>6</v>
      </c>
      <c r="S21" s="159" t="s">
        <v>609</v>
      </c>
      <c r="T21" s="1" t="s">
        <v>610</v>
      </c>
      <c r="U21" s="1">
        <v>5</v>
      </c>
      <c r="V21" s="212" t="s">
        <v>638</v>
      </c>
      <c r="W21" s="126" t="s">
        <v>610</v>
      </c>
      <c r="X21" s="126">
        <v>6</v>
      </c>
      <c r="Y21" s="159" t="s">
        <v>609</v>
      </c>
      <c r="Z21" s="1" t="s">
        <v>610</v>
      </c>
      <c r="AA21" s="1">
        <v>4</v>
      </c>
    </row>
    <row r="22" spans="1:27">
      <c r="A22" s="159"/>
      <c r="B22" s="1" t="s">
        <v>611</v>
      </c>
      <c r="C22" s="1">
        <v>2</v>
      </c>
      <c r="D22" s="159"/>
      <c r="E22" s="1" t="s">
        <v>611</v>
      </c>
      <c r="F22" s="1">
        <v>4</v>
      </c>
      <c r="G22" s="159"/>
      <c r="H22" s="1" t="s">
        <v>611</v>
      </c>
      <c r="I22" s="1">
        <v>7</v>
      </c>
      <c r="J22" s="159"/>
      <c r="K22" s="1" t="s">
        <v>611</v>
      </c>
      <c r="L22" s="1">
        <v>6</v>
      </c>
      <c r="M22" s="159"/>
      <c r="N22" s="1" t="s">
        <v>611</v>
      </c>
      <c r="O22" s="1">
        <v>5</v>
      </c>
      <c r="P22" s="159"/>
      <c r="Q22" s="1" t="s">
        <v>611</v>
      </c>
      <c r="R22" s="1">
        <v>6</v>
      </c>
      <c r="S22" s="159"/>
      <c r="T22" s="1" t="s">
        <v>611</v>
      </c>
      <c r="U22" s="1">
        <v>5</v>
      </c>
      <c r="V22" s="213"/>
      <c r="W22" s="126" t="s">
        <v>639</v>
      </c>
      <c r="X22" s="126">
        <v>7</v>
      </c>
      <c r="Y22" s="159"/>
      <c r="Z22" s="1" t="s">
        <v>611</v>
      </c>
      <c r="AA22" s="1">
        <v>2</v>
      </c>
    </row>
    <row r="23" spans="1:27">
      <c r="A23" s="159"/>
      <c r="B23" s="1" t="s">
        <v>612</v>
      </c>
      <c r="C23" s="1">
        <v>2</v>
      </c>
      <c r="D23" s="159"/>
      <c r="E23" s="1" t="s">
        <v>612</v>
      </c>
      <c r="F23" s="1">
        <v>2</v>
      </c>
      <c r="G23" s="159"/>
      <c r="H23" s="1" t="s">
        <v>612</v>
      </c>
      <c r="I23" s="1">
        <v>7</v>
      </c>
      <c r="J23" s="159"/>
      <c r="K23" s="1" t="s">
        <v>612</v>
      </c>
      <c r="L23" s="1">
        <v>6</v>
      </c>
      <c r="M23" s="159"/>
      <c r="N23" s="1" t="s">
        <v>612</v>
      </c>
      <c r="O23" s="1">
        <v>6</v>
      </c>
      <c r="P23" s="159"/>
      <c r="Q23" s="1" t="s">
        <v>612</v>
      </c>
      <c r="R23" s="1">
        <v>6</v>
      </c>
      <c r="S23" s="159"/>
      <c r="T23" s="1" t="s">
        <v>612</v>
      </c>
      <c r="U23" s="1">
        <v>6</v>
      </c>
      <c r="V23" s="215"/>
      <c r="W23" s="126" t="s">
        <v>640</v>
      </c>
      <c r="X23" s="126">
        <v>6</v>
      </c>
      <c r="Y23" s="159"/>
      <c r="Z23" s="1" t="s">
        <v>612</v>
      </c>
      <c r="AA23" s="1">
        <v>3</v>
      </c>
    </row>
    <row r="25" spans="1:27">
      <c r="K25" t="s">
        <v>259</v>
      </c>
      <c r="L25" t="s">
        <v>259</v>
      </c>
    </row>
    <row r="26" spans="1:27">
      <c r="A26" s="209" t="s">
        <v>587</v>
      </c>
      <c r="B26" s="1">
        <v>2</v>
      </c>
      <c r="C26" s="1">
        <v>5</v>
      </c>
      <c r="D26" s="1">
        <v>3</v>
      </c>
      <c r="E26" s="1">
        <v>6</v>
      </c>
      <c r="F26" s="1">
        <v>5</v>
      </c>
      <c r="G26" s="1">
        <v>6</v>
      </c>
      <c r="H26" s="1">
        <v>4</v>
      </c>
      <c r="I26" s="125">
        <v>6</v>
      </c>
      <c r="J26" s="1">
        <v>6</v>
      </c>
      <c r="K26">
        <f>AVERAGE(B26:J26)</f>
        <v>4.7777777777777777</v>
      </c>
      <c r="L26" s="139">
        <f>AVERAGE(B26:J28)</f>
        <v>4.666666666666667</v>
      </c>
    </row>
    <row r="27" spans="1:27">
      <c r="A27" s="210"/>
      <c r="B27" s="1">
        <v>3</v>
      </c>
      <c r="C27" s="1">
        <v>4</v>
      </c>
      <c r="D27" s="1">
        <v>2</v>
      </c>
      <c r="E27" s="1">
        <v>6</v>
      </c>
      <c r="F27" s="1">
        <v>4</v>
      </c>
      <c r="G27" s="1">
        <v>6</v>
      </c>
      <c r="H27" s="1">
        <v>5</v>
      </c>
      <c r="I27" s="126">
        <v>3</v>
      </c>
      <c r="J27" s="1">
        <v>5</v>
      </c>
      <c r="K27">
        <f t="shared" ref="K27:K46" si="0">AVERAGE(B27:J27)</f>
        <v>4.2222222222222223</v>
      </c>
      <c r="L27" s="139"/>
    </row>
    <row r="28" spans="1:27">
      <c r="A28" s="211"/>
      <c r="B28" s="1">
        <v>3</v>
      </c>
      <c r="C28" s="1">
        <v>4</v>
      </c>
      <c r="D28" s="1">
        <v>5</v>
      </c>
      <c r="E28" s="1">
        <v>7</v>
      </c>
      <c r="F28" s="1">
        <v>5</v>
      </c>
      <c r="G28" s="1">
        <v>6</v>
      </c>
      <c r="H28" s="1">
        <v>4</v>
      </c>
      <c r="I28" s="126">
        <v>6</v>
      </c>
      <c r="J28" s="1">
        <v>5</v>
      </c>
      <c r="K28">
        <f t="shared" si="0"/>
        <v>5</v>
      </c>
      <c r="L28" s="139"/>
    </row>
    <row r="29" spans="1:27">
      <c r="A29" s="206" t="s">
        <v>591</v>
      </c>
      <c r="B29" s="1">
        <v>1</v>
      </c>
      <c r="C29" s="1">
        <v>2</v>
      </c>
      <c r="D29" s="1">
        <v>1</v>
      </c>
      <c r="E29" s="1">
        <v>5</v>
      </c>
      <c r="F29" s="1">
        <v>7</v>
      </c>
      <c r="G29" s="1">
        <v>3</v>
      </c>
      <c r="H29" s="1">
        <v>3</v>
      </c>
      <c r="I29" s="126">
        <v>2</v>
      </c>
      <c r="J29" s="1">
        <v>3</v>
      </c>
      <c r="K29">
        <f t="shared" si="0"/>
        <v>3</v>
      </c>
      <c r="L29" s="139">
        <f>AVERAGE(B29:J31)</f>
        <v>4.1481481481481479</v>
      </c>
    </row>
    <row r="30" spans="1:27">
      <c r="A30" s="207"/>
      <c r="B30" s="1">
        <v>4</v>
      </c>
      <c r="C30" s="1">
        <v>7</v>
      </c>
      <c r="D30" s="1">
        <v>3</v>
      </c>
      <c r="E30" s="1">
        <v>7</v>
      </c>
      <c r="F30" s="1">
        <v>6</v>
      </c>
      <c r="G30" s="1">
        <v>4</v>
      </c>
      <c r="H30" s="1">
        <v>6</v>
      </c>
      <c r="I30" s="126">
        <v>7</v>
      </c>
      <c r="J30" s="1">
        <v>5</v>
      </c>
      <c r="K30">
        <f t="shared" si="0"/>
        <v>5.4444444444444446</v>
      </c>
      <c r="L30" s="139"/>
    </row>
    <row r="31" spans="1:27">
      <c r="A31" s="208"/>
      <c r="B31" s="1">
        <v>1</v>
      </c>
      <c r="C31" s="1">
        <v>1</v>
      </c>
      <c r="D31" s="1">
        <v>5</v>
      </c>
      <c r="E31" s="1">
        <v>6</v>
      </c>
      <c r="F31" s="1">
        <v>5</v>
      </c>
      <c r="G31" s="1">
        <v>4</v>
      </c>
      <c r="H31" s="1">
        <v>4</v>
      </c>
      <c r="I31" s="126">
        <v>6</v>
      </c>
      <c r="J31" s="1">
        <v>4</v>
      </c>
      <c r="K31">
        <f t="shared" si="0"/>
        <v>4</v>
      </c>
      <c r="L31" s="139"/>
    </row>
    <row r="32" spans="1:27">
      <c r="A32" s="206" t="s">
        <v>595</v>
      </c>
      <c r="B32" s="1">
        <v>5</v>
      </c>
      <c r="C32" s="1">
        <v>5</v>
      </c>
      <c r="D32" s="1">
        <v>5</v>
      </c>
      <c r="E32" s="1">
        <v>6</v>
      </c>
      <c r="F32" s="1">
        <v>5</v>
      </c>
      <c r="G32" s="1">
        <v>6</v>
      </c>
      <c r="H32" s="1">
        <v>5</v>
      </c>
      <c r="I32" s="126">
        <v>4</v>
      </c>
      <c r="J32" s="1">
        <v>5</v>
      </c>
      <c r="K32">
        <f t="shared" si="0"/>
        <v>5.1111111111111107</v>
      </c>
      <c r="L32" s="139">
        <f>AVERAGE(B32:J34)</f>
        <v>5.333333333333333</v>
      </c>
    </row>
    <row r="33" spans="1:12">
      <c r="A33" s="207"/>
      <c r="B33" s="1">
        <v>5</v>
      </c>
      <c r="C33" s="1">
        <v>5</v>
      </c>
      <c r="D33" s="1">
        <v>4</v>
      </c>
      <c r="E33" s="1">
        <v>6</v>
      </c>
      <c r="F33" s="1">
        <v>4</v>
      </c>
      <c r="G33" s="1">
        <v>6</v>
      </c>
      <c r="H33" s="1">
        <v>6</v>
      </c>
      <c r="I33" s="126">
        <v>6</v>
      </c>
      <c r="J33" s="1">
        <v>5</v>
      </c>
      <c r="K33">
        <f t="shared" si="0"/>
        <v>5.2222222222222223</v>
      </c>
      <c r="L33" s="139"/>
    </row>
    <row r="34" spans="1:12">
      <c r="A34" s="208"/>
      <c r="B34" s="1">
        <v>4</v>
      </c>
      <c r="C34" s="1">
        <v>6</v>
      </c>
      <c r="D34" s="1">
        <v>6</v>
      </c>
      <c r="E34" s="1">
        <v>6</v>
      </c>
      <c r="F34" s="1">
        <v>7</v>
      </c>
      <c r="G34" s="1">
        <v>6</v>
      </c>
      <c r="H34" s="1">
        <v>5</v>
      </c>
      <c r="I34" s="126">
        <v>7</v>
      </c>
      <c r="J34" s="1">
        <v>4</v>
      </c>
      <c r="K34">
        <f t="shared" si="0"/>
        <v>5.666666666666667</v>
      </c>
      <c r="L34" s="139"/>
    </row>
    <row r="35" spans="1:12">
      <c r="A35" s="206" t="s">
        <v>583</v>
      </c>
      <c r="B35" s="1">
        <v>1</v>
      </c>
      <c r="C35" s="1">
        <v>2</v>
      </c>
      <c r="D35" s="1">
        <v>6</v>
      </c>
      <c r="E35" s="1">
        <v>5</v>
      </c>
      <c r="F35" s="1">
        <v>5</v>
      </c>
      <c r="G35" s="1">
        <v>5</v>
      </c>
      <c r="H35" s="1">
        <v>3</v>
      </c>
      <c r="I35" s="126">
        <v>2</v>
      </c>
      <c r="J35" s="1">
        <v>3</v>
      </c>
      <c r="K35">
        <f t="shared" si="0"/>
        <v>3.5555555555555554</v>
      </c>
      <c r="L35" s="139">
        <f>AVERAGE(B35:J37)</f>
        <v>3.3703703703703702</v>
      </c>
    </row>
    <row r="36" spans="1:12">
      <c r="A36" s="207"/>
      <c r="B36" s="1">
        <v>1</v>
      </c>
      <c r="C36" s="1">
        <v>2</v>
      </c>
      <c r="D36" s="1">
        <v>5</v>
      </c>
      <c r="E36" s="1">
        <v>3</v>
      </c>
      <c r="F36" s="1">
        <v>6</v>
      </c>
      <c r="G36" s="1">
        <v>5</v>
      </c>
      <c r="H36" s="1">
        <v>3</v>
      </c>
      <c r="I36" s="126">
        <v>3</v>
      </c>
      <c r="J36" s="1">
        <v>3</v>
      </c>
      <c r="K36">
        <f t="shared" si="0"/>
        <v>3.4444444444444446</v>
      </c>
      <c r="L36" s="139"/>
    </row>
    <row r="37" spans="1:12">
      <c r="A37" s="208"/>
      <c r="B37" s="1">
        <v>1</v>
      </c>
      <c r="C37" s="1">
        <v>1</v>
      </c>
      <c r="D37" s="1">
        <v>3</v>
      </c>
      <c r="E37" s="1">
        <v>4</v>
      </c>
      <c r="F37" s="1">
        <v>4</v>
      </c>
      <c r="G37" s="1">
        <v>6</v>
      </c>
      <c r="H37" s="1">
        <v>3</v>
      </c>
      <c r="I37" s="126">
        <v>2</v>
      </c>
      <c r="J37" s="1">
        <v>4</v>
      </c>
      <c r="K37">
        <f t="shared" si="0"/>
        <v>3.1111111111111112</v>
      </c>
      <c r="L37" s="139"/>
    </row>
    <row r="38" spans="1:12">
      <c r="A38" s="206" t="s">
        <v>584</v>
      </c>
      <c r="B38" s="1">
        <v>2</v>
      </c>
      <c r="C38" s="1">
        <v>4</v>
      </c>
      <c r="D38" s="1">
        <v>6</v>
      </c>
      <c r="E38" s="1">
        <v>6</v>
      </c>
      <c r="F38" s="1">
        <v>3</v>
      </c>
      <c r="G38" s="1">
        <v>2</v>
      </c>
      <c r="H38" s="1">
        <v>3</v>
      </c>
      <c r="I38" s="126">
        <v>7</v>
      </c>
      <c r="J38" s="1">
        <v>6</v>
      </c>
      <c r="K38">
        <f t="shared" si="0"/>
        <v>4.333333333333333</v>
      </c>
      <c r="L38" s="139">
        <f>AVERAGE(B38:J40)</f>
        <v>4.0370370370370372</v>
      </c>
    </row>
    <row r="39" spans="1:12">
      <c r="A39" s="207"/>
      <c r="B39" s="1">
        <v>2</v>
      </c>
      <c r="C39" s="1">
        <v>3</v>
      </c>
      <c r="D39" s="1">
        <v>2</v>
      </c>
      <c r="E39" s="1">
        <v>6</v>
      </c>
      <c r="F39" s="1">
        <v>6</v>
      </c>
      <c r="G39" s="1">
        <v>6</v>
      </c>
      <c r="H39" s="1">
        <v>3</v>
      </c>
      <c r="I39" s="126">
        <v>3</v>
      </c>
      <c r="J39" s="1">
        <v>5</v>
      </c>
      <c r="K39">
        <f t="shared" si="0"/>
        <v>4</v>
      </c>
      <c r="L39" s="139"/>
    </row>
    <row r="40" spans="1:12">
      <c r="A40" s="208"/>
      <c r="B40" s="1">
        <v>1</v>
      </c>
      <c r="C40" s="1">
        <v>2</v>
      </c>
      <c r="D40" s="1">
        <v>3</v>
      </c>
      <c r="E40" s="1">
        <v>7</v>
      </c>
      <c r="F40" s="1">
        <v>3</v>
      </c>
      <c r="G40" s="1">
        <v>6</v>
      </c>
      <c r="H40" s="1">
        <v>4</v>
      </c>
      <c r="I40" s="126">
        <v>3</v>
      </c>
      <c r="J40" s="1">
        <v>5</v>
      </c>
      <c r="K40">
        <f t="shared" si="0"/>
        <v>3.7777777777777777</v>
      </c>
      <c r="L40" s="139"/>
    </row>
    <row r="41" spans="1:12">
      <c r="A41" s="206" t="s">
        <v>605</v>
      </c>
      <c r="B41" s="1">
        <v>2</v>
      </c>
      <c r="C41" s="1">
        <v>5</v>
      </c>
      <c r="D41" s="1">
        <v>5</v>
      </c>
      <c r="E41" s="1">
        <v>6</v>
      </c>
      <c r="F41" s="1">
        <v>6</v>
      </c>
      <c r="G41" s="1">
        <v>6</v>
      </c>
      <c r="H41" s="1">
        <v>4</v>
      </c>
      <c r="I41" s="126">
        <v>7</v>
      </c>
      <c r="J41" s="1">
        <v>6</v>
      </c>
      <c r="K41">
        <f t="shared" si="0"/>
        <v>5.2222222222222223</v>
      </c>
      <c r="L41" s="139">
        <f>AVERAGE(B41:J43)</f>
        <v>5.2222222222222223</v>
      </c>
    </row>
    <row r="42" spans="1:12">
      <c r="A42" s="207"/>
      <c r="B42" s="1">
        <v>3</v>
      </c>
      <c r="C42" s="1">
        <v>6</v>
      </c>
      <c r="D42" s="1">
        <v>5</v>
      </c>
      <c r="E42" s="1">
        <v>6</v>
      </c>
      <c r="F42" s="1">
        <v>6</v>
      </c>
      <c r="G42" s="1">
        <v>6</v>
      </c>
      <c r="H42" s="1">
        <v>4</v>
      </c>
      <c r="I42" s="126">
        <v>7</v>
      </c>
      <c r="J42" s="1">
        <v>6</v>
      </c>
      <c r="K42">
        <f t="shared" si="0"/>
        <v>5.4444444444444446</v>
      </c>
      <c r="L42" s="139"/>
    </row>
    <row r="43" spans="1:12">
      <c r="A43" s="208"/>
      <c r="B43" s="1">
        <v>4</v>
      </c>
      <c r="C43" s="1">
        <v>6</v>
      </c>
      <c r="D43" s="1">
        <v>6</v>
      </c>
      <c r="E43" s="1">
        <v>1</v>
      </c>
      <c r="F43" s="1">
        <v>5</v>
      </c>
      <c r="G43" s="1">
        <v>6</v>
      </c>
      <c r="H43" s="1">
        <v>4</v>
      </c>
      <c r="I43" s="126">
        <v>6</v>
      </c>
      <c r="J43" s="1">
        <v>7</v>
      </c>
      <c r="K43">
        <f t="shared" si="0"/>
        <v>5</v>
      </c>
      <c r="L43" s="139"/>
    </row>
    <row r="44" spans="1:12">
      <c r="A44" s="159" t="s">
        <v>609</v>
      </c>
      <c r="B44" s="1">
        <v>3</v>
      </c>
      <c r="C44" s="1">
        <v>2</v>
      </c>
      <c r="D44" s="1">
        <v>7</v>
      </c>
      <c r="E44" s="1">
        <v>6</v>
      </c>
      <c r="F44" s="1">
        <v>7</v>
      </c>
      <c r="G44" s="1">
        <v>6</v>
      </c>
      <c r="H44" s="1">
        <v>5</v>
      </c>
      <c r="I44" s="126">
        <v>6</v>
      </c>
      <c r="J44" s="1">
        <v>4</v>
      </c>
      <c r="K44">
        <f t="shared" si="0"/>
        <v>5.1111111111111107</v>
      </c>
      <c r="L44" s="139">
        <f>AVERAGE(B44:J46)</f>
        <v>4.9629629629629628</v>
      </c>
    </row>
    <row r="45" spans="1:12">
      <c r="A45" s="159"/>
      <c r="B45" s="1">
        <v>2</v>
      </c>
      <c r="C45" s="1">
        <v>4</v>
      </c>
      <c r="D45" s="1">
        <v>7</v>
      </c>
      <c r="E45" s="1">
        <v>6</v>
      </c>
      <c r="F45" s="1">
        <v>5</v>
      </c>
      <c r="G45" s="1">
        <v>6</v>
      </c>
      <c r="H45" s="1">
        <v>5</v>
      </c>
      <c r="I45" s="126">
        <v>7</v>
      </c>
      <c r="J45" s="1">
        <v>2</v>
      </c>
      <c r="K45">
        <f t="shared" si="0"/>
        <v>4.8888888888888893</v>
      </c>
      <c r="L45" s="139"/>
    </row>
    <row r="46" spans="1:12">
      <c r="A46" s="159"/>
      <c r="B46" s="1">
        <v>2</v>
      </c>
      <c r="C46" s="1">
        <v>2</v>
      </c>
      <c r="D46" s="1">
        <v>7</v>
      </c>
      <c r="E46" s="1">
        <v>6</v>
      </c>
      <c r="F46" s="1">
        <v>6</v>
      </c>
      <c r="G46" s="1">
        <v>6</v>
      </c>
      <c r="H46" s="1">
        <v>6</v>
      </c>
      <c r="I46" s="126">
        <v>6</v>
      </c>
      <c r="J46" s="1">
        <v>3</v>
      </c>
      <c r="K46">
        <f t="shared" si="0"/>
        <v>4.8888888888888893</v>
      </c>
      <c r="L46" s="139"/>
    </row>
    <row r="48" spans="1:12">
      <c r="C48" t="s">
        <v>643</v>
      </c>
    </row>
    <row r="49" spans="1:3">
      <c r="A49" s="135" t="s">
        <v>587</v>
      </c>
      <c r="B49" s="1">
        <v>4.666666666666667</v>
      </c>
      <c r="C49">
        <f>STDEV(B26:J28)</f>
        <v>1.3587324409735149</v>
      </c>
    </row>
    <row r="50" spans="1:3">
      <c r="A50" s="136" t="s">
        <v>591</v>
      </c>
      <c r="B50" s="1">
        <v>4.1481481481481479</v>
      </c>
      <c r="C50">
        <f>STDEV(B29:J31)</f>
        <v>1.9942938542772419</v>
      </c>
    </row>
    <row r="51" spans="1:3">
      <c r="A51" s="136" t="s">
        <v>595</v>
      </c>
      <c r="B51" s="1">
        <v>5.333333333333333</v>
      </c>
      <c r="C51">
        <f>STDEV(B32:J34)</f>
        <v>0.8770580193070292</v>
      </c>
    </row>
    <row r="52" spans="1:3">
      <c r="A52" s="136" t="s">
        <v>583</v>
      </c>
      <c r="B52" s="1">
        <v>3.3703703703703702</v>
      </c>
      <c r="C52">
        <f>STDEV(B35:J37)</f>
        <v>1.596827338774468</v>
      </c>
    </row>
    <row r="53" spans="1:3">
      <c r="A53" s="136" t="s">
        <v>584</v>
      </c>
      <c r="B53" s="1">
        <v>4.0370370370370372</v>
      </c>
      <c r="C53">
        <f>STDEV(B38:J40)</f>
        <v>1.8077074618992612</v>
      </c>
    </row>
    <row r="54" spans="1:3">
      <c r="A54" s="136" t="s">
        <v>605</v>
      </c>
      <c r="B54" s="1">
        <v>5.2222222222222223</v>
      </c>
      <c r="C54">
        <f>STDEV(B41:J43)</f>
        <v>1.4763086328702335</v>
      </c>
    </row>
    <row r="55" spans="1:3">
      <c r="A55" s="136" t="s">
        <v>609</v>
      </c>
      <c r="B55" s="1">
        <v>4.9629629629629628</v>
      </c>
      <c r="C55">
        <f>STDEV(B44:J46)</f>
        <v>1.8077074618992606</v>
      </c>
    </row>
    <row r="56" spans="1:3">
      <c r="A56" s="133"/>
    </row>
    <row r="57" spans="1:3">
      <c r="A57" s="134"/>
    </row>
    <row r="59" spans="1:3">
      <c r="A59" s="133" t="s">
        <v>583</v>
      </c>
      <c r="B59">
        <v>3.3703703703703702</v>
      </c>
      <c r="C59">
        <v>1.596827338774468</v>
      </c>
    </row>
    <row r="60" spans="1:3">
      <c r="A60" s="134" t="s">
        <v>584</v>
      </c>
      <c r="B60">
        <v>4.0370370370370372</v>
      </c>
      <c r="C60">
        <v>1.8077074618992612</v>
      </c>
    </row>
    <row r="61" spans="1:3">
      <c r="A61" t="s">
        <v>605</v>
      </c>
      <c r="B61">
        <v>5.2222222222222223</v>
      </c>
      <c r="C61">
        <v>1.4763086328702335</v>
      </c>
    </row>
    <row r="62" spans="1:3">
      <c r="A62" s="133" t="s">
        <v>609</v>
      </c>
      <c r="B62">
        <v>4.9629629629629628</v>
      </c>
      <c r="C62">
        <v>1.8077074618992606</v>
      </c>
    </row>
    <row r="63" spans="1:3">
      <c r="A63" s="134"/>
    </row>
    <row r="64" spans="1:3">
      <c r="B64" t="s">
        <v>645</v>
      </c>
      <c r="C64" t="s">
        <v>648</v>
      </c>
    </row>
    <row r="65" spans="1:3">
      <c r="A65" s="133"/>
      <c r="B65" s="122">
        <f>TTEST(B35:J37, B38:J40, 2,1)</f>
        <v>5.8994565862413341E-2</v>
      </c>
      <c r="C65" s="137">
        <f>TTEST(B38:J40, B41:J43, 2, 1)</f>
        <v>6.8033724838640177E-3</v>
      </c>
    </row>
    <row r="66" spans="1:3">
      <c r="A66" s="134"/>
      <c r="B66" t="s">
        <v>646</v>
      </c>
      <c r="C66" t="s">
        <v>649</v>
      </c>
    </row>
    <row r="67" spans="1:3">
      <c r="B67" s="137">
        <f>TTEST(B35:J37, B41:J43, 2, 1)</f>
        <v>2.3730118501784403E-5</v>
      </c>
      <c r="C67" s="137">
        <f>TTEST(B38:J40, B44:J46, 2, 1)</f>
        <v>3.6547036375878299E-2</v>
      </c>
    </row>
    <row r="68" spans="1:3">
      <c r="A68" s="133"/>
      <c r="B68" t="s">
        <v>647</v>
      </c>
    </row>
    <row r="69" spans="1:3">
      <c r="A69" s="134"/>
      <c r="B69" s="137">
        <f>TTEST(B35:J37, B44:J46, 2, 1)</f>
        <v>6.7231112918320545E-6</v>
      </c>
    </row>
  </sheetData>
  <mergeCells count="77">
    <mergeCell ref="G3:G5"/>
    <mergeCell ref="G6:G8"/>
    <mergeCell ref="G9:G11"/>
    <mergeCell ref="G12:G14"/>
    <mergeCell ref="A21:A23"/>
    <mergeCell ref="D3:D5"/>
    <mergeCell ref="D6:D8"/>
    <mergeCell ref="D9:D11"/>
    <mergeCell ref="D12:D14"/>
    <mergeCell ref="D15:D17"/>
    <mergeCell ref="A3:A5"/>
    <mergeCell ref="A6:A8"/>
    <mergeCell ref="A9:A11"/>
    <mergeCell ref="A12:A14"/>
    <mergeCell ref="A15:A17"/>
    <mergeCell ref="A18:A20"/>
    <mergeCell ref="P3:P5"/>
    <mergeCell ref="J12:J14"/>
    <mergeCell ref="J15:J17"/>
    <mergeCell ref="J18:J20"/>
    <mergeCell ref="J21:J23"/>
    <mergeCell ref="M3:M5"/>
    <mergeCell ref="M6:M8"/>
    <mergeCell ref="J3:J5"/>
    <mergeCell ref="J6:J8"/>
    <mergeCell ref="J9:J11"/>
    <mergeCell ref="M9:M11"/>
    <mergeCell ref="M12:M14"/>
    <mergeCell ref="M15:M17"/>
    <mergeCell ref="M18:M20"/>
    <mergeCell ref="M21:M23"/>
    <mergeCell ref="S12:S14"/>
    <mergeCell ref="S15:S17"/>
    <mergeCell ref="S18:S20"/>
    <mergeCell ref="P6:P8"/>
    <mergeCell ref="P9:P11"/>
    <mergeCell ref="P12:P14"/>
    <mergeCell ref="P15:P17"/>
    <mergeCell ref="P18:P20"/>
    <mergeCell ref="A32:A34"/>
    <mergeCell ref="V18:V20"/>
    <mergeCell ref="V21:V23"/>
    <mergeCell ref="Y3:Y5"/>
    <mergeCell ref="Y6:Y8"/>
    <mergeCell ref="Y9:Y11"/>
    <mergeCell ref="Y12:Y14"/>
    <mergeCell ref="S21:S23"/>
    <mergeCell ref="V3:V5"/>
    <mergeCell ref="V6:V8"/>
    <mergeCell ref="V9:V11"/>
    <mergeCell ref="V12:V14"/>
    <mergeCell ref="V15:V17"/>
    <mergeCell ref="S3:S5"/>
    <mergeCell ref="S6:S8"/>
    <mergeCell ref="S9:S11"/>
    <mergeCell ref="Y15:Y17"/>
    <mergeCell ref="Y18:Y20"/>
    <mergeCell ref="Y21:Y23"/>
    <mergeCell ref="A26:A28"/>
    <mergeCell ref="A29:A31"/>
    <mergeCell ref="P21:P23"/>
    <mergeCell ref="G15:G17"/>
    <mergeCell ref="G18:G20"/>
    <mergeCell ref="G21:G23"/>
    <mergeCell ref="D18:D20"/>
    <mergeCell ref="D21:D23"/>
    <mergeCell ref="L26:L28"/>
    <mergeCell ref="L29:L31"/>
    <mergeCell ref="L32:L34"/>
    <mergeCell ref="L35:L37"/>
    <mergeCell ref="L38:L40"/>
    <mergeCell ref="L44:L46"/>
    <mergeCell ref="A35:A37"/>
    <mergeCell ref="A38:A40"/>
    <mergeCell ref="A41:A43"/>
    <mergeCell ref="A44:A46"/>
    <mergeCell ref="L41:L43"/>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P102"/>
  <sheetViews>
    <sheetView topLeftCell="AK6" workbookViewId="0">
      <selection activeCell="AR13" sqref="AR13"/>
    </sheetView>
  </sheetViews>
  <sheetFormatPr baseColWidth="12" defaultColWidth="13" defaultRowHeight="18" x14ac:dyDescent="0"/>
  <sheetData>
    <row r="1" spans="1:42">
      <c r="C1" t="s">
        <v>280</v>
      </c>
      <c r="D1" t="s">
        <v>96</v>
      </c>
      <c r="AG1" t="s">
        <v>304</v>
      </c>
      <c r="AH1" t="s">
        <v>303</v>
      </c>
    </row>
    <row r="2" spans="1:42">
      <c r="A2" s="139" t="s">
        <v>16</v>
      </c>
      <c r="B2" s="139"/>
      <c r="C2" s="139"/>
      <c r="D2" s="139"/>
      <c r="E2" s="139"/>
      <c r="F2" s="139"/>
      <c r="G2" s="139"/>
      <c r="H2" s="139"/>
    </row>
    <row r="3" spans="1:42">
      <c r="A3" s="1" t="s">
        <v>17</v>
      </c>
      <c r="B3" s="1" t="s">
        <v>18</v>
      </c>
      <c r="C3" s="31">
        <v>69</v>
      </c>
      <c r="D3" s="4">
        <v>-51.13</v>
      </c>
      <c r="E3" s="4">
        <v>1.1399999999999999</v>
      </c>
      <c r="F3" s="4">
        <v>24.29</v>
      </c>
      <c r="G3" s="31" t="s">
        <v>3</v>
      </c>
      <c r="H3" s="31" t="s">
        <v>19</v>
      </c>
      <c r="L3" s="6">
        <v>69</v>
      </c>
      <c r="M3" s="7">
        <f>AVERAGE(N3:N4)</f>
        <v>-17.325000000000003</v>
      </c>
      <c r="N3" s="1">
        <v>-51.13</v>
      </c>
      <c r="Q3" s="19" t="s">
        <v>250</v>
      </c>
      <c r="R3" s="19" t="s">
        <v>255</v>
      </c>
      <c r="S3" s="19" t="s">
        <v>256</v>
      </c>
      <c r="T3" t="s">
        <v>265</v>
      </c>
      <c r="U3" t="s">
        <v>267</v>
      </c>
      <c r="V3" s="19"/>
      <c r="W3" s="19"/>
      <c r="X3" s="19"/>
    </row>
    <row r="4" spans="1:42">
      <c r="C4" s="20"/>
      <c r="D4" s="19">
        <v>16.48</v>
      </c>
      <c r="E4" s="19">
        <v>0.6</v>
      </c>
      <c r="F4" s="19">
        <v>11.84</v>
      </c>
      <c r="G4" s="20" t="s">
        <v>20</v>
      </c>
      <c r="H4" s="20" t="s">
        <v>39</v>
      </c>
      <c r="L4">
        <v>37.000000000000043</v>
      </c>
      <c r="M4" s="1">
        <v>37.82</v>
      </c>
      <c r="N4" s="1">
        <v>16.48</v>
      </c>
      <c r="Q4" s="5" t="s">
        <v>281</v>
      </c>
      <c r="R4" s="48">
        <v>69</v>
      </c>
      <c r="S4" s="49">
        <v>16.48</v>
      </c>
      <c r="T4" s="49">
        <v>0.6</v>
      </c>
      <c r="U4" s="49">
        <v>11.84</v>
      </c>
      <c r="V4" s="48" t="s">
        <v>20</v>
      </c>
      <c r="W4" s="48" t="s">
        <v>39</v>
      </c>
      <c r="AA4" s="18" t="s">
        <v>261</v>
      </c>
      <c r="AB4" s="18" t="s">
        <v>254</v>
      </c>
      <c r="AC4" s="18" t="s">
        <v>245</v>
      </c>
      <c r="AD4" s="18" t="s">
        <v>264</v>
      </c>
      <c r="AE4" s="18" t="s">
        <v>266</v>
      </c>
      <c r="AH4" s="18" t="s">
        <v>261</v>
      </c>
      <c r="AI4" s="18" t="s">
        <v>254</v>
      </c>
      <c r="AJ4" s="18" t="s">
        <v>245</v>
      </c>
      <c r="AK4" s="18" t="s">
        <v>264</v>
      </c>
      <c r="AL4" s="18" t="s">
        <v>266</v>
      </c>
    </row>
    <row r="5" spans="1:42">
      <c r="A5" s="1" t="s">
        <v>21</v>
      </c>
      <c r="B5" s="1" t="s">
        <v>22</v>
      </c>
      <c r="C5" s="20">
        <v>37.000000000000043</v>
      </c>
      <c r="D5" s="19">
        <v>37.82</v>
      </c>
      <c r="E5" s="19">
        <v>1.04</v>
      </c>
      <c r="F5" s="19">
        <v>7.49</v>
      </c>
      <c r="G5" s="20" t="s">
        <v>20</v>
      </c>
      <c r="H5" s="20" t="s">
        <v>23</v>
      </c>
      <c r="L5">
        <v>38.000000000000071</v>
      </c>
      <c r="M5" s="1">
        <v>21.97</v>
      </c>
      <c r="Q5" s="3" t="s">
        <v>22</v>
      </c>
      <c r="R5" s="48">
        <v>37.000000000000043</v>
      </c>
      <c r="S5" s="49">
        <v>37.82</v>
      </c>
      <c r="T5" s="49">
        <v>1.04</v>
      </c>
      <c r="U5" s="49">
        <v>7.49</v>
      </c>
      <c r="V5" s="48" t="s">
        <v>20</v>
      </c>
      <c r="W5" s="48" t="s">
        <v>23</v>
      </c>
      <c r="Z5" s="23" t="s">
        <v>287</v>
      </c>
      <c r="AA5">
        <v>39</v>
      </c>
      <c r="AB5">
        <f>AVERAGE(R4:R11,R14:R45)</f>
        <v>80.65714285714283</v>
      </c>
      <c r="AC5">
        <f>AVERAGE(S4:S11,S14:S45)</f>
        <v>43.906999999999989</v>
      </c>
      <c r="AD5">
        <f>AVERAGE(T4:T11,T14:T45)</f>
        <v>1.8615000000000002</v>
      </c>
      <c r="AE5">
        <f>AVERAGE(U4:U11,U14:U45)</f>
        <v>9.4617500000000021</v>
      </c>
      <c r="AG5" s="48" t="s">
        <v>291</v>
      </c>
      <c r="AH5">
        <v>20</v>
      </c>
      <c r="AI5">
        <f>AVERAGE(R4:R8,R16:R17,R20,R25,R39:R45,R37)</f>
        <v>55.705882352941174</v>
      </c>
      <c r="AJ5">
        <f>AVERAGE(S4:S8,S16:S17,S20,S25,S28,S32:S33,S38:S45)</f>
        <v>50.736499999999999</v>
      </c>
      <c r="AK5">
        <f t="shared" ref="AK5:AL5" si="0">AVERAGE(T4:T8,T16:T17,T20,T25,T28,T32:T33,T38:T45)</f>
        <v>1.2875000000000001</v>
      </c>
      <c r="AL5">
        <f t="shared" si="0"/>
        <v>9.1469999999999985</v>
      </c>
    </row>
    <row r="6" spans="1:42">
      <c r="A6" s="1" t="s">
        <v>24</v>
      </c>
      <c r="B6" s="1" t="s">
        <v>25</v>
      </c>
      <c r="C6" s="20">
        <v>38.000000000000071</v>
      </c>
      <c r="D6" s="19">
        <v>21.97</v>
      </c>
      <c r="E6" s="19">
        <v>0.77</v>
      </c>
      <c r="F6" s="19">
        <v>9.07</v>
      </c>
      <c r="G6" s="20"/>
      <c r="H6" s="20" t="s">
        <v>40</v>
      </c>
      <c r="L6" s="6">
        <v>87.000000000000043</v>
      </c>
      <c r="M6" s="7">
        <f>AVERAGE(N6:N7)</f>
        <v>-18.170000000000002</v>
      </c>
      <c r="N6" s="1">
        <v>20.7</v>
      </c>
      <c r="Q6" s="3" t="s">
        <v>25</v>
      </c>
      <c r="R6" s="48">
        <v>38.000000000000071</v>
      </c>
      <c r="S6" s="49">
        <v>21.97</v>
      </c>
      <c r="T6" s="49">
        <v>0.77</v>
      </c>
      <c r="U6" s="49">
        <v>9.07</v>
      </c>
      <c r="V6" s="48"/>
      <c r="W6" s="48" t="s">
        <v>40</v>
      </c>
      <c r="Z6" s="30" t="s">
        <v>271</v>
      </c>
      <c r="AA6">
        <v>2</v>
      </c>
      <c r="AB6">
        <f>AVERAGE(R11)</f>
        <v>96</v>
      </c>
      <c r="AC6">
        <f t="shared" ref="AC6:AE6" si="1">AVERAGE(S12:S13)</f>
        <v>37.814999999999998</v>
      </c>
      <c r="AD6">
        <f t="shared" si="1"/>
        <v>0.8</v>
      </c>
      <c r="AE6">
        <f t="shared" si="1"/>
        <v>5.835</v>
      </c>
      <c r="AG6" s="23" t="s">
        <v>575</v>
      </c>
      <c r="AH6">
        <f>AA5-AH5</f>
        <v>19</v>
      </c>
      <c r="AI6">
        <f>AVERAGE(R9,R11,R14,R18:R19,R21:R24,R26,R27,R29:R30,R31,R33:R37)</f>
        <v>103.47368421052629</v>
      </c>
      <c r="AJ6">
        <f>AVERAGE(S9:S11,S14:S15,S18:S19,S21:S24,S26:S27,S29:S31,S34:S37)</f>
        <v>37.077500000000015</v>
      </c>
      <c r="AK6">
        <f t="shared" ref="AK6:AL6" si="2">AVERAGE(T9:T11,T14:T15,T18:T19,T21:T24,T26:T27,T29:T31,T34:T37)</f>
        <v>2.4354999999999998</v>
      </c>
      <c r="AL6">
        <f t="shared" si="2"/>
        <v>9.7764999999999986</v>
      </c>
    </row>
    <row r="7" spans="1:42">
      <c r="A7" s="155" t="s">
        <v>26</v>
      </c>
      <c r="B7" s="155" t="s">
        <v>27</v>
      </c>
      <c r="C7" s="158">
        <v>87.000000000000043</v>
      </c>
      <c r="D7" s="4">
        <v>20.7</v>
      </c>
      <c r="E7" s="4">
        <v>1.07</v>
      </c>
      <c r="F7" s="4">
        <v>11.08</v>
      </c>
      <c r="G7" s="31" t="s">
        <v>28</v>
      </c>
      <c r="H7" s="31" t="s">
        <v>41</v>
      </c>
      <c r="L7">
        <v>37.000000000000043</v>
      </c>
      <c r="M7" s="1">
        <v>27.04</v>
      </c>
      <c r="N7" s="1">
        <v>-57.04</v>
      </c>
      <c r="Q7" s="3" t="s">
        <v>18</v>
      </c>
      <c r="R7" s="48">
        <v>77.000000000000099</v>
      </c>
      <c r="S7" s="49">
        <v>41.83</v>
      </c>
      <c r="T7" s="49">
        <v>0.2</v>
      </c>
      <c r="U7" s="49">
        <v>8.2899999999999991</v>
      </c>
      <c r="V7" s="49" t="s">
        <v>54</v>
      </c>
      <c r="W7" s="49" t="s">
        <v>55</v>
      </c>
    </row>
    <row r="8" spans="1:42">
      <c r="A8" s="143"/>
      <c r="B8" s="143"/>
      <c r="C8" s="158"/>
      <c r="D8" s="4">
        <v>-57.04</v>
      </c>
      <c r="E8" s="4">
        <v>0.56999999999999995</v>
      </c>
      <c r="F8" s="4">
        <v>9.52</v>
      </c>
      <c r="G8" s="31" t="s">
        <v>42</v>
      </c>
      <c r="H8" s="31" t="s">
        <v>43</v>
      </c>
      <c r="L8">
        <v>13.000000000000034</v>
      </c>
      <c r="M8" s="1">
        <v>-24.3</v>
      </c>
      <c r="Q8" s="3" t="s">
        <v>59</v>
      </c>
      <c r="R8" s="48">
        <v>33.000000000000064</v>
      </c>
      <c r="S8" s="49">
        <v>58.73</v>
      </c>
      <c r="T8" s="49">
        <v>0.15</v>
      </c>
      <c r="U8" s="49">
        <v>5.66</v>
      </c>
      <c r="V8" s="49" t="s">
        <v>37</v>
      </c>
      <c r="W8" s="49" t="s">
        <v>60</v>
      </c>
    </row>
    <row r="9" spans="1:42">
      <c r="A9" s="1" t="s">
        <v>30</v>
      </c>
      <c r="B9" s="1" t="s">
        <v>31</v>
      </c>
      <c r="C9" s="20">
        <v>37.000000000000043</v>
      </c>
      <c r="D9" s="19">
        <v>27.04</v>
      </c>
      <c r="E9" s="19">
        <v>1</v>
      </c>
      <c r="F9" s="19">
        <v>11.14</v>
      </c>
      <c r="G9" s="20" t="s">
        <v>20</v>
      </c>
      <c r="H9" s="20" t="s">
        <v>32</v>
      </c>
      <c r="L9">
        <v>52.000000000000135</v>
      </c>
      <c r="M9" s="1">
        <v>44.79</v>
      </c>
      <c r="Q9" s="171" t="s">
        <v>81</v>
      </c>
      <c r="R9" s="166">
        <v>90.999999999999943</v>
      </c>
      <c r="S9" s="24">
        <v>69.72</v>
      </c>
      <c r="T9" s="24">
        <v>0.98</v>
      </c>
      <c r="U9" s="24">
        <v>5.71</v>
      </c>
      <c r="V9" s="24" t="s">
        <v>85</v>
      </c>
      <c r="W9" s="24" t="s">
        <v>86</v>
      </c>
      <c r="AB9" t="s">
        <v>246</v>
      </c>
      <c r="AC9" t="s">
        <v>246</v>
      </c>
      <c r="AK9" t="s">
        <v>296</v>
      </c>
    </row>
    <row r="10" spans="1:42">
      <c r="A10" s="1" t="s">
        <v>33</v>
      </c>
      <c r="B10" s="2" t="s">
        <v>34</v>
      </c>
      <c r="C10" s="31">
        <v>13.000000000000034</v>
      </c>
      <c r="D10" s="4">
        <v>-24.3</v>
      </c>
      <c r="E10" s="4">
        <v>3.11</v>
      </c>
      <c r="F10" s="4">
        <v>6.74</v>
      </c>
      <c r="G10" s="31" t="s">
        <v>44</v>
      </c>
      <c r="H10" s="31" t="s">
        <v>35</v>
      </c>
      <c r="Q10" s="171"/>
      <c r="R10" s="166"/>
      <c r="S10" s="24">
        <v>69.510000000000005</v>
      </c>
      <c r="T10" s="24">
        <v>1.23</v>
      </c>
      <c r="U10" s="24">
        <v>6.84</v>
      </c>
      <c r="V10" s="24" t="s">
        <v>87</v>
      </c>
      <c r="W10" s="24" t="s">
        <v>88</v>
      </c>
      <c r="AB10" s="49">
        <v>16.48</v>
      </c>
      <c r="AC10" s="29">
        <v>55.14</v>
      </c>
      <c r="AE10" t="s">
        <v>308</v>
      </c>
      <c r="AH10" t="s">
        <v>294</v>
      </c>
      <c r="AI10" t="s">
        <v>246</v>
      </c>
      <c r="AK10">
        <f>FTEST(AH11:AH30, AI11:AI30)</f>
        <v>0.49421136108689917</v>
      </c>
    </row>
    <row r="11" spans="1:42">
      <c r="A11" s="1" t="s">
        <v>36</v>
      </c>
      <c r="B11" s="2" t="s">
        <v>34</v>
      </c>
      <c r="C11" s="20">
        <v>52.000000000000135</v>
      </c>
      <c r="D11" s="19">
        <v>44.79</v>
      </c>
      <c r="E11" s="19">
        <v>1.67</v>
      </c>
      <c r="F11" s="19">
        <v>8.64</v>
      </c>
      <c r="G11" s="20" t="s">
        <v>37</v>
      </c>
      <c r="H11" s="20" t="s">
        <v>38</v>
      </c>
      <c r="Q11" s="17" t="s">
        <v>275</v>
      </c>
      <c r="R11" s="168">
        <v>96</v>
      </c>
      <c r="S11" s="24">
        <v>31.06</v>
      </c>
      <c r="T11" s="24">
        <v>0.45</v>
      </c>
      <c r="U11" s="24">
        <v>11.75</v>
      </c>
      <c r="V11" s="24"/>
      <c r="W11" s="24" t="s">
        <v>278</v>
      </c>
      <c r="AB11" s="49">
        <v>37.82</v>
      </c>
      <c r="AC11" s="29">
        <v>20.49</v>
      </c>
      <c r="AE11">
        <f>FTEST(AB10:AB49, AC10:AC11)</f>
        <v>0.698911837835134</v>
      </c>
      <c r="AH11" s="49">
        <v>16.48</v>
      </c>
      <c r="AI11" s="24">
        <v>69.72</v>
      </c>
      <c r="AK11" s="51">
        <f>TTEST(AH11:AH30, AI11:AI30, 2, 2)</f>
        <v>9.5377471378244802E-2</v>
      </c>
      <c r="AL11" t="s">
        <v>297</v>
      </c>
      <c r="AM11" t="s">
        <v>298</v>
      </c>
    </row>
    <row r="12" spans="1:42">
      <c r="Q12" s="17" t="s">
        <v>275</v>
      </c>
      <c r="R12" s="169"/>
      <c r="S12" s="29">
        <v>55.14</v>
      </c>
      <c r="T12" s="29">
        <v>0.85</v>
      </c>
      <c r="U12" s="29">
        <v>5.53</v>
      </c>
      <c r="V12" s="29"/>
      <c r="W12" s="29" t="s">
        <v>91</v>
      </c>
      <c r="AB12" s="49">
        <v>21.97</v>
      </c>
      <c r="AE12">
        <f>TTEST(AB10:AB49, AC10:AC11, 2, 2)</f>
        <v>0.74657567064647845</v>
      </c>
      <c r="AH12" s="49">
        <v>37.82</v>
      </c>
      <c r="AI12" s="24">
        <v>69.510000000000005</v>
      </c>
    </row>
    <row r="13" spans="1:42">
      <c r="Q13" s="17" t="s">
        <v>275</v>
      </c>
      <c r="R13" s="170"/>
      <c r="S13" s="29">
        <v>20.49</v>
      </c>
      <c r="T13" s="29">
        <v>0.75</v>
      </c>
      <c r="U13" s="29">
        <v>6.14</v>
      </c>
      <c r="V13" s="29"/>
      <c r="W13" s="29" t="s">
        <v>92</v>
      </c>
      <c r="AB13" s="49">
        <v>41.83</v>
      </c>
      <c r="AH13" s="49">
        <v>21.97</v>
      </c>
      <c r="AI13" s="24">
        <v>31.06</v>
      </c>
    </row>
    <row r="14" spans="1:42">
      <c r="A14" s="139" t="s">
        <v>61</v>
      </c>
      <c r="B14" s="139"/>
      <c r="C14" s="139"/>
      <c r="D14" s="139"/>
      <c r="E14" s="139"/>
      <c r="F14" s="139"/>
      <c r="Q14" s="154" t="s">
        <v>192</v>
      </c>
      <c r="R14" s="166">
        <v>42.999999999999929</v>
      </c>
      <c r="S14" s="24">
        <v>-2.54</v>
      </c>
      <c r="T14" s="24">
        <v>0.62</v>
      </c>
      <c r="U14" s="24">
        <v>6.76</v>
      </c>
      <c r="V14" s="24" t="s">
        <v>85</v>
      </c>
      <c r="W14" s="24" t="s">
        <v>94</v>
      </c>
      <c r="AB14" s="49">
        <v>58.73</v>
      </c>
      <c r="AH14" s="49">
        <v>41.83</v>
      </c>
      <c r="AI14" s="24">
        <v>-2.54</v>
      </c>
      <c r="AK14" s="139" t="s">
        <v>576</v>
      </c>
      <c r="AL14" s="139"/>
      <c r="AO14" t="s">
        <v>577</v>
      </c>
      <c r="AP14" t="s">
        <v>515</v>
      </c>
    </row>
    <row r="15" spans="1:42">
      <c r="B15" s="1" t="s">
        <v>18</v>
      </c>
      <c r="C15" s="20">
        <v>77.000000000000099</v>
      </c>
      <c r="D15" s="19">
        <v>41.83</v>
      </c>
      <c r="E15" s="19">
        <v>0.2</v>
      </c>
      <c r="F15" s="19">
        <v>8.2899999999999991</v>
      </c>
      <c r="G15" s="19" t="s">
        <v>54</v>
      </c>
      <c r="H15" s="19" t="s">
        <v>55</v>
      </c>
      <c r="Q15" s="154"/>
      <c r="R15" s="166"/>
      <c r="S15" s="24">
        <v>26.62</v>
      </c>
      <c r="T15" s="24">
        <v>1.03</v>
      </c>
      <c r="U15" s="24">
        <v>5.29</v>
      </c>
      <c r="V15" s="24" t="s">
        <v>87</v>
      </c>
      <c r="W15" s="24" t="s">
        <v>95</v>
      </c>
      <c r="AB15" s="24">
        <v>69.72</v>
      </c>
      <c r="AH15" s="49">
        <v>58.73</v>
      </c>
      <c r="AI15" s="24">
        <v>26.62</v>
      </c>
      <c r="AK15" s="48" t="s">
        <v>291</v>
      </c>
      <c r="AL15" s="23" t="s">
        <v>575</v>
      </c>
      <c r="AN15" s="48" t="s">
        <v>291</v>
      </c>
      <c r="AO15">
        <f>AVERAGE(AK16:AK35)</f>
        <v>50.736499999999999</v>
      </c>
      <c r="AP15">
        <f>STDEV(AK16:AK35)</f>
        <v>27.176981605957014</v>
      </c>
    </row>
    <row r="16" spans="1:42">
      <c r="B16" s="1" t="s">
        <v>56</v>
      </c>
      <c r="C16" s="31">
        <v>51.999999999999837</v>
      </c>
      <c r="D16" s="4">
        <v>-34.65</v>
      </c>
      <c r="E16" s="4">
        <v>0.2</v>
      </c>
      <c r="F16" s="4">
        <v>7.26</v>
      </c>
      <c r="G16" s="4" t="s">
        <v>57</v>
      </c>
      <c r="H16" s="4" t="s">
        <v>58</v>
      </c>
      <c r="J16" t="s">
        <v>210</v>
      </c>
      <c r="Q16" s="3" t="s">
        <v>21</v>
      </c>
      <c r="R16" s="48">
        <v>58.999999999999837</v>
      </c>
      <c r="S16" s="49">
        <v>78.8</v>
      </c>
      <c r="T16" s="49">
        <v>4.2</v>
      </c>
      <c r="U16" s="49">
        <v>7.91</v>
      </c>
      <c r="V16" s="49" t="s">
        <v>37</v>
      </c>
      <c r="W16" s="48" t="s">
        <v>101</v>
      </c>
      <c r="AB16" s="24">
        <v>69.510000000000005</v>
      </c>
      <c r="AH16" s="49">
        <v>78.8</v>
      </c>
      <c r="AI16" s="24">
        <v>69.72</v>
      </c>
      <c r="AK16" s="49">
        <v>16.48</v>
      </c>
      <c r="AL16" s="24">
        <v>69.72</v>
      </c>
      <c r="AN16" s="23" t="s">
        <v>575</v>
      </c>
      <c r="AO16">
        <f>AVERAGE(AL16:AL37)</f>
        <v>37.144545454545465</v>
      </c>
      <c r="AP16">
        <f>STDEV(AL16:AL37)</f>
        <v>22.685175509102582</v>
      </c>
    </row>
    <row r="17" spans="1:40">
      <c r="B17" s="1" t="s">
        <v>59</v>
      </c>
      <c r="C17" s="20">
        <v>33.000000000000064</v>
      </c>
      <c r="D17" s="19">
        <v>58.73</v>
      </c>
      <c r="E17" s="19">
        <v>0.15</v>
      </c>
      <c r="F17" s="19">
        <v>5.66</v>
      </c>
      <c r="G17" s="19" t="s">
        <v>37</v>
      </c>
      <c r="H17" s="19" t="s">
        <v>60</v>
      </c>
      <c r="Q17" s="3" t="s">
        <v>24</v>
      </c>
      <c r="R17" s="48">
        <v>16.999999999999861</v>
      </c>
      <c r="S17" s="49">
        <v>66.34</v>
      </c>
      <c r="T17" s="49">
        <v>2.5499999999999998</v>
      </c>
      <c r="U17" s="49">
        <v>16.18</v>
      </c>
      <c r="V17" s="49" t="s">
        <v>37</v>
      </c>
      <c r="W17" s="48" t="s">
        <v>102</v>
      </c>
      <c r="AB17" s="24">
        <v>31.06</v>
      </c>
      <c r="AH17" s="49">
        <v>66.34</v>
      </c>
      <c r="AI17" s="24">
        <v>50.28</v>
      </c>
      <c r="AK17" s="49">
        <v>37.82</v>
      </c>
      <c r="AL17" s="24">
        <v>69.510000000000005</v>
      </c>
    </row>
    <row r="18" spans="1:40">
      <c r="Q18" s="3" t="s">
        <v>26</v>
      </c>
      <c r="R18" s="23">
        <v>73.999999999999787</v>
      </c>
      <c r="S18" s="24">
        <v>69.72</v>
      </c>
      <c r="T18" s="24">
        <v>3.94</v>
      </c>
      <c r="U18" s="24">
        <v>7.84</v>
      </c>
      <c r="V18" s="24" t="s">
        <v>37</v>
      </c>
      <c r="W18" s="23" t="s">
        <v>103</v>
      </c>
      <c r="AB18" s="24">
        <v>-2.54</v>
      </c>
      <c r="AH18" s="48">
        <v>-5.07</v>
      </c>
      <c r="AI18" s="23">
        <v>25.56</v>
      </c>
      <c r="AK18" s="49">
        <v>21.97</v>
      </c>
      <c r="AL18" s="24">
        <v>31.06</v>
      </c>
    </row>
    <row r="19" spans="1:40">
      <c r="A19" s="156" t="s">
        <v>72</v>
      </c>
      <c r="B19" s="156"/>
      <c r="C19" s="156"/>
      <c r="D19" s="156"/>
      <c r="E19" s="156"/>
      <c r="F19" s="156"/>
      <c r="G19" s="5"/>
      <c r="Q19" s="3" t="s">
        <v>33</v>
      </c>
      <c r="R19" s="23">
        <v>71.999999999999872</v>
      </c>
      <c r="S19" s="24">
        <v>50.28</v>
      </c>
      <c r="T19" s="24">
        <v>3.72</v>
      </c>
      <c r="U19" s="24">
        <v>21.34</v>
      </c>
      <c r="V19" s="24" t="s">
        <v>104</v>
      </c>
      <c r="W19" s="23" t="s">
        <v>105</v>
      </c>
      <c r="AB19" s="24">
        <v>26.62</v>
      </c>
      <c r="AH19" s="48">
        <v>18.8</v>
      </c>
      <c r="AI19" s="23">
        <v>42.25</v>
      </c>
      <c r="AK19" s="49">
        <v>41.83</v>
      </c>
      <c r="AL19" s="29">
        <v>55.14</v>
      </c>
      <c r="AN19">
        <f>FTEST(AK16:AK35, AL16:AL37)</f>
        <v>0.42101869394864372</v>
      </c>
    </row>
    <row r="20" spans="1:40">
      <c r="B20" s="1" t="s">
        <v>272</v>
      </c>
      <c r="C20" s="1">
        <v>129.00000000000009</v>
      </c>
      <c r="D20" s="4">
        <v>-45.85</v>
      </c>
      <c r="E20" s="4">
        <v>1.31</v>
      </c>
      <c r="F20" s="4">
        <v>9.66</v>
      </c>
      <c r="G20" s="4" t="s">
        <v>82</v>
      </c>
      <c r="H20" s="4" t="s">
        <v>276</v>
      </c>
      <c r="Q20" s="3" t="s">
        <v>17</v>
      </c>
      <c r="R20" s="48">
        <v>65.000000000000099</v>
      </c>
      <c r="S20" s="48">
        <v>-5.07</v>
      </c>
      <c r="T20" s="48">
        <v>0.11</v>
      </c>
      <c r="U20" s="48">
        <v>13.56</v>
      </c>
      <c r="V20" s="48" t="s">
        <v>115</v>
      </c>
      <c r="W20" s="48" t="s">
        <v>116</v>
      </c>
      <c r="AB20" s="49">
        <v>78.8</v>
      </c>
      <c r="AH20" s="48">
        <v>62.11</v>
      </c>
      <c r="AI20" s="23">
        <v>10.35</v>
      </c>
      <c r="AK20" s="49">
        <v>58.73</v>
      </c>
      <c r="AL20" s="29">
        <v>20.49</v>
      </c>
      <c r="AN20" s="122">
        <f>TTEST(AK16:AK35, AL16:AL37, 2, 2)</f>
        <v>8.5134430291591165E-2</v>
      </c>
    </row>
    <row r="21" spans="1:40">
      <c r="B21" s="1" t="s">
        <v>273</v>
      </c>
      <c r="C21" s="1">
        <v>47.999999999999865</v>
      </c>
      <c r="D21" s="4">
        <v>-9.7200000000000006</v>
      </c>
      <c r="E21" s="4">
        <v>1.1299999999999999</v>
      </c>
      <c r="F21" s="4">
        <v>12.04</v>
      </c>
      <c r="G21" s="4" t="s">
        <v>83</v>
      </c>
      <c r="H21" s="4" t="s">
        <v>84</v>
      </c>
      <c r="Q21" s="3" t="s">
        <v>117</v>
      </c>
      <c r="R21" s="23">
        <v>177.99999999999991</v>
      </c>
      <c r="S21" s="23">
        <v>25.56</v>
      </c>
      <c r="T21" s="23">
        <v>13.39</v>
      </c>
      <c r="U21" s="23">
        <v>14.34</v>
      </c>
      <c r="V21" s="23" t="s">
        <v>118</v>
      </c>
      <c r="W21" s="23" t="s">
        <v>119</v>
      </c>
      <c r="AB21" s="49">
        <v>66.34</v>
      </c>
      <c r="AH21" s="48">
        <v>91.27</v>
      </c>
      <c r="AI21" s="23">
        <v>29.79</v>
      </c>
      <c r="AK21" s="49">
        <v>78.8</v>
      </c>
      <c r="AL21" s="24">
        <v>-2.54</v>
      </c>
    </row>
    <row r="22" spans="1:40">
      <c r="B22" s="1" t="s">
        <v>274</v>
      </c>
      <c r="C22" s="1">
        <v>55.000000000000007</v>
      </c>
      <c r="D22" s="4">
        <v>23.66</v>
      </c>
      <c r="E22" s="4">
        <v>2.82</v>
      </c>
      <c r="F22" s="4">
        <v>10.86</v>
      </c>
      <c r="G22" s="4"/>
      <c r="H22" s="4" t="s">
        <v>277</v>
      </c>
      <c r="Q22" s="2" t="s">
        <v>135</v>
      </c>
      <c r="R22" s="44">
        <v>222</v>
      </c>
      <c r="S22" s="23">
        <v>42.25</v>
      </c>
      <c r="T22" s="23">
        <v>1.21</v>
      </c>
      <c r="U22" s="23">
        <v>6.89</v>
      </c>
      <c r="V22" s="23" t="s">
        <v>85</v>
      </c>
      <c r="W22" s="23" t="s">
        <v>136</v>
      </c>
      <c r="AB22" s="24">
        <v>69.72</v>
      </c>
      <c r="AH22" s="48">
        <v>68.03</v>
      </c>
      <c r="AI22" s="23">
        <v>25.35</v>
      </c>
      <c r="AK22" s="49">
        <v>66.34</v>
      </c>
      <c r="AL22" s="24">
        <v>26.62</v>
      </c>
    </row>
    <row r="23" spans="1:40">
      <c r="B23" s="159" t="s">
        <v>81</v>
      </c>
      <c r="C23" s="157">
        <v>90.999999999999943</v>
      </c>
      <c r="D23" s="19">
        <v>69.72</v>
      </c>
      <c r="E23" s="19">
        <v>0.98</v>
      </c>
      <c r="F23" s="19">
        <v>5.71</v>
      </c>
      <c r="G23" s="19" t="s">
        <v>85</v>
      </c>
      <c r="H23" s="19" t="s">
        <v>86</v>
      </c>
      <c r="Q23" s="2" t="s">
        <v>135</v>
      </c>
      <c r="R23" s="44">
        <v>222</v>
      </c>
      <c r="S23" s="23">
        <v>10.35</v>
      </c>
      <c r="T23" s="23">
        <v>0.93</v>
      </c>
      <c r="U23" s="23">
        <v>9.77</v>
      </c>
      <c r="V23" s="23"/>
      <c r="W23" s="23" t="s">
        <v>140</v>
      </c>
      <c r="AB23" s="24">
        <v>50.28</v>
      </c>
      <c r="AH23" s="48">
        <v>81.13</v>
      </c>
      <c r="AI23" s="23">
        <v>43.1</v>
      </c>
      <c r="AK23" s="48">
        <v>-5.07</v>
      </c>
      <c r="AL23" s="24">
        <v>69.72</v>
      </c>
    </row>
    <row r="24" spans="1:40">
      <c r="B24" s="159"/>
      <c r="C24" s="157"/>
      <c r="D24" s="19">
        <v>69.510000000000005</v>
      </c>
      <c r="E24" s="19">
        <v>1.23</v>
      </c>
      <c r="F24" s="19">
        <v>6.84</v>
      </c>
      <c r="G24" s="19" t="s">
        <v>87</v>
      </c>
      <c r="H24" s="19" t="s">
        <v>88</v>
      </c>
      <c r="Q24" s="3" t="s">
        <v>142</v>
      </c>
      <c r="R24" s="23">
        <v>82.000000000000028</v>
      </c>
      <c r="S24" s="23">
        <v>29.79</v>
      </c>
      <c r="T24" s="23">
        <v>1.65</v>
      </c>
      <c r="U24" s="23">
        <v>7.41</v>
      </c>
      <c r="V24" s="23"/>
      <c r="W24" s="23" t="s">
        <v>143</v>
      </c>
      <c r="AB24" s="48">
        <v>-5.07</v>
      </c>
      <c r="AH24" s="48">
        <v>84.51</v>
      </c>
      <c r="AI24" s="23">
        <v>16.48</v>
      </c>
      <c r="AK24" s="48">
        <v>18.8</v>
      </c>
      <c r="AL24" s="24">
        <v>50.28</v>
      </c>
    </row>
    <row r="25" spans="1:40">
      <c r="B25" s="159" t="s">
        <v>275</v>
      </c>
      <c r="C25" s="157">
        <v>95.999999999999872</v>
      </c>
      <c r="D25" s="19">
        <v>31.06</v>
      </c>
      <c r="E25" s="19">
        <v>0.45</v>
      </c>
      <c r="F25" s="19">
        <v>11.75</v>
      </c>
      <c r="G25" s="19"/>
      <c r="H25" s="19" t="s">
        <v>278</v>
      </c>
      <c r="Q25" s="3" t="s">
        <v>144</v>
      </c>
      <c r="R25" s="48">
        <v>67.999999999999744</v>
      </c>
      <c r="S25" s="48">
        <v>18.8</v>
      </c>
      <c r="T25" s="48">
        <v>1.23</v>
      </c>
      <c r="U25" s="48">
        <v>8.61</v>
      </c>
      <c r="V25" s="48"/>
      <c r="W25" s="48" t="s">
        <v>145</v>
      </c>
      <c r="AB25" s="23">
        <v>25.56</v>
      </c>
      <c r="AH25" s="48">
        <v>47.96</v>
      </c>
      <c r="AI25" s="23">
        <v>82.82</v>
      </c>
      <c r="AK25" s="48">
        <v>62.11</v>
      </c>
      <c r="AL25" s="23">
        <v>25.56</v>
      </c>
    </row>
    <row r="26" spans="1:40">
      <c r="B26" s="159"/>
      <c r="C26" s="157"/>
      <c r="D26" s="4">
        <v>-28.73</v>
      </c>
      <c r="E26" s="4">
        <v>0.75</v>
      </c>
      <c r="F26" s="4">
        <v>6.77</v>
      </c>
      <c r="G26" s="4"/>
      <c r="H26" s="4" t="s">
        <v>89</v>
      </c>
      <c r="Q26" s="43" t="s">
        <v>146</v>
      </c>
      <c r="R26" s="45">
        <v>96.999999999999986</v>
      </c>
      <c r="S26" s="23">
        <v>25.35</v>
      </c>
      <c r="T26" s="23">
        <v>1.55</v>
      </c>
      <c r="U26" s="23">
        <v>6.46</v>
      </c>
      <c r="V26" s="23" t="s">
        <v>87</v>
      </c>
      <c r="W26" s="23" t="s">
        <v>147</v>
      </c>
      <c r="AB26" s="23">
        <v>42.25</v>
      </c>
      <c r="AH26" s="48">
        <v>72.680000000000007</v>
      </c>
      <c r="AI26" s="23">
        <v>47.11</v>
      </c>
      <c r="AK26" s="48">
        <v>91.27</v>
      </c>
      <c r="AL26" s="23">
        <v>42.25</v>
      </c>
    </row>
    <row r="27" spans="1:40">
      <c r="B27" s="159"/>
      <c r="C27" s="157"/>
      <c r="D27" s="4">
        <v>-33.17</v>
      </c>
      <c r="E27" s="4">
        <v>0.98</v>
      </c>
      <c r="F27" s="4">
        <v>5.78</v>
      </c>
      <c r="G27" s="4"/>
      <c r="H27" s="4" t="s">
        <v>90</v>
      </c>
      <c r="Q27" s="162" t="s">
        <v>149</v>
      </c>
      <c r="R27" s="167">
        <v>189</v>
      </c>
      <c r="S27" s="23">
        <v>43.1</v>
      </c>
      <c r="T27" s="23">
        <v>1.1499999999999999</v>
      </c>
      <c r="U27" s="23">
        <v>7.68</v>
      </c>
      <c r="V27" s="23" t="s">
        <v>87</v>
      </c>
      <c r="W27" s="23" t="s">
        <v>150</v>
      </c>
      <c r="AB27" s="23">
        <v>10.35</v>
      </c>
      <c r="AH27" s="48">
        <v>76.06</v>
      </c>
      <c r="AI27" s="23">
        <v>10.35</v>
      </c>
      <c r="AK27" s="48">
        <v>68.03</v>
      </c>
      <c r="AL27" s="23">
        <v>10.35</v>
      </c>
    </row>
    <row r="28" spans="1:40">
      <c r="B28" s="159"/>
      <c r="C28" s="157"/>
      <c r="D28" s="19">
        <v>55.14</v>
      </c>
      <c r="E28" s="19">
        <v>0.85</v>
      </c>
      <c r="F28" s="19">
        <v>5.53</v>
      </c>
      <c r="G28" s="19"/>
      <c r="H28" s="19" t="s">
        <v>91</v>
      </c>
      <c r="K28" s="3">
        <v>129.00000000000009</v>
      </c>
      <c r="L28" s="3">
        <v>-45.85</v>
      </c>
      <c r="Q28" s="162"/>
      <c r="R28" s="167"/>
      <c r="S28" s="48">
        <v>62.11</v>
      </c>
      <c r="T28" s="48">
        <v>1.34</v>
      </c>
      <c r="U28" s="48">
        <v>10.43</v>
      </c>
      <c r="V28" s="48" t="s">
        <v>37</v>
      </c>
      <c r="W28" s="48" t="s">
        <v>151</v>
      </c>
      <c r="AB28" s="23">
        <v>29.79</v>
      </c>
      <c r="AH28" s="50">
        <v>27.04</v>
      </c>
      <c r="AI28" s="23">
        <v>30.21</v>
      </c>
      <c r="AK28" s="48">
        <v>81.13</v>
      </c>
      <c r="AL28" s="23">
        <v>29.79</v>
      </c>
    </row>
    <row r="29" spans="1:40">
      <c r="B29" s="159"/>
      <c r="C29" s="157"/>
      <c r="D29" s="19">
        <v>20.49</v>
      </c>
      <c r="E29" s="19">
        <v>0.75</v>
      </c>
      <c r="F29" s="19">
        <v>6.14</v>
      </c>
      <c r="G29" s="19"/>
      <c r="H29" s="19" t="s">
        <v>92</v>
      </c>
      <c r="K29" s="3">
        <v>47.999999999999865</v>
      </c>
      <c r="L29" s="3">
        <v>-9.7200000000000006</v>
      </c>
      <c r="Q29" s="42" t="s">
        <v>282</v>
      </c>
      <c r="R29" s="46">
        <v>69</v>
      </c>
      <c r="S29" s="23">
        <v>16.48</v>
      </c>
      <c r="T29" s="23">
        <v>0.85</v>
      </c>
      <c r="U29" s="23">
        <v>7.18</v>
      </c>
      <c r="V29" s="23" t="s">
        <v>85</v>
      </c>
      <c r="W29" s="23" t="s">
        <v>153</v>
      </c>
      <c r="AB29" s="48">
        <v>18.8</v>
      </c>
      <c r="AH29" s="48">
        <v>43.52</v>
      </c>
      <c r="AI29" s="23">
        <v>14.58</v>
      </c>
      <c r="AK29" s="48">
        <v>84.51</v>
      </c>
      <c r="AL29" s="23">
        <v>25.35</v>
      </c>
    </row>
    <row r="30" spans="1:40">
      <c r="B30" s="154" t="s">
        <v>152</v>
      </c>
      <c r="C30" s="157">
        <v>76</v>
      </c>
      <c r="D30" s="4">
        <v>-31.48</v>
      </c>
      <c r="E30" s="4">
        <v>1.4</v>
      </c>
      <c r="F30" s="4">
        <v>7.16</v>
      </c>
      <c r="G30" s="4"/>
      <c r="H30" s="4" t="s">
        <v>279</v>
      </c>
      <c r="K30" s="3">
        <v>55.000000000000007</v>
      </c>
      <c r="L30" s="3">
        <v>23.66</v>
      </c>
      <c r="Q30" s="5" t="s">
        <v>164</v>
      </c>
      <c r="R30" s="23">
        <v>21.999999999999943</v>
      </c>
      <c r="S30" s="23">
        <v>82.82</v>
      </c>
      <c r="T30" s="23">
        <v>3.65</v>
      </c>
      <c r="U30" s="23">
        <v>8.6300000000000008</v>
      </c>
      <c r="V30" s="23" t="s">
        <v>165</v>
      </c>
      <c r="W30" s="23" t="s">
        <v>166</v>
      </c>
      <c r="AB30" s="23">
        <v>25.35</v>
      </c>
      <c r="AH30" s="48">
        <v>24.72</v>
      </c>
      <c r="AI30" s="23">
        <v>49.23</v>
      </c>
      <c r="AK30" s="48">
        <v>47.96</v>
      </c>
      <c r="AL30" s="23">
        <v>43.1</v>
      </c>
    </row>
    <row r="31" spans="1:40">
      <c r="B31" s="154"/>
      <c r="C31" s="157"/>
      <c r="D31" s="4">
        <v>-82.39</v>
      </c>
      <c r="E31" s="4">
        <v>0.39</v>
      </c>
      <c r="F31" s="4">
        <v>5.61</v>
      </c>
      <c r="G31" s="4"/>
      <c r="H31" s="4" t="s">
        <v>93</v>
      </c>
      <c r="K31" s="11">
        <v>90.999999999999943</v>
      </c>
      <c r="L31" s="1">
        <f>AVERAGE(M31:M32)</f>
        <v>69.615000000000009</v>
      </c>
      <c r="M31" s="3">
        <v>69.72</v>
      </c>
      <c r="Q31" s="163" t="s">
        <v>171</v>
      </c>
      <c r="R31" s="172">
        <v>50</v>
      </c>
      <c r="S31" s="23">
        <v>47.11</v>
      </c>
      <c r="T31" s="23">
        <v>1.42</v>
      </c>
      <c r="U31" s="23">
        <v>6.94</v>
      </c>
      <c r="V31" s="23" t="s">
        <v>172</v>
      </c>
      <c r="W31" s="23" t="s">
        <v>173</v>
      </c>
      <c r="AB31" s="23">
        <v>43.1</v>
      </c>
      <c r="AK31" s="48">
        <v>72.680000000000007</v>
      </c>
      <c r="AL31" s="23">
        <v>16.48</v>
      </c>
    </row>
    <row r="32" spans="1:40">
      <c r="B32" s="154" t="s">
        <v>192</v>
      </c>
      <c r="C32" s="157">
        <v>42.999999999999929</v>
      </c>
      <c r="D32" s="19">
        <v>-2.54</v>
      </c>
      <c r="E32" s="19">
        <v>0.62</v>
      </c>
      <c r="F32" s="19">
        <v>6.76</v>
      </c>
      <c r="G32" s="19" t="s">
        <v>85</v>
      </c>
      <c r="H32" s="19" t="s">
        <v>94</v>
      </c>
      <c r="K32" s="11">
        <v>95.999999999999872</v>
      </c>
      <c r="L32" s="1">
        <f>AVERAGE(M33:M37)</f>
        <v>8.9579999999999984</v>
      </c>
      <c r="M32" s="3">
        <v>69.510000000000005</v>
      </c>
      <c r="Q32" s="164"/>
      <c r="R32" s="172"/>
      <c r="S32" s="48">
        <v>91.27</v>
      </c>
      <c r="T32" s="48">
        <v>1.6</v>
      </c>
      <c r="U32" s="48">
        <v>6.19</v>
      </c>
      <c r="V32" s="48" t="s">
        <v>174</v>
      </c>
      <c r="W32" s="48" t="s">
        <v>175</v>
      </c>
      <c r="AB32" s="48">
        <v>62.11</v>
      </c>
      <c r="AK32" s="48">
        <v>76.06</v>
      </c>
      <c r="AL32" s="23">
        <v>82.82</v>
      </c>
    </row>
    <row r="33" spans="2:38">
      <c r="B33" s="154"/>
      <c r="C33" s="157"/>
      <c r="D33" s="19">
        <v>26.62</v>
      </c>
      <c r="E33" s="19">
        <v>1.03</v>
      </c>
      <c r="F33" s="19">
        <v>5.29</v>
      </c>
      <c r="G33" s="19" t="s">
        <v>87</v>
      </c>
      <c r="H33" s="19" t="s">
        <v>95</v>
      </c>
      <c r="K33" s="11">
        <v>76</v>
      </c>
      <c r="L33" s="1">
        <f>AVERAGE(M38:M39)</f>
        <v>-56.935000000000002</v>
      </c>
      <c r="M33" s="3">
        <v>31.06</v>
      </c>
      <c r="Q33" s="5" t="s">
        <v>283</v>
      </c>
      <c r="R33" s="46">
        <v>106</v>
      </c>
      <c r="S33" s="48">
        <v>68.03</v>
      </c>
      <c r="T33" s="48">
        <v>2.1800000000000002</v>
      </c>
      <c r="U33" s="48">
        <v>5.49</v>
      </c>
      <c r="V33" s="48" t="s">
        <v>37</v>
      </c>
      <c r="W33" s="48" t="s">
        <v>178</v>
      </c>
      <c r="AB33" s="23">
        <v>16.48</v>
      </c>
      <c r="AK33" s="50">
        <v>27.04</v>
      </c>
      <c r="AL33" s="23">
        <v>47.11</v>
      </c>
    </row>
    <row r="34" spans="2:38">
      <c r="K34" s="11">
        <v>43</v>
      </c>
      <c r="L34" s="1">
        <f>AVERAGE(L40:L41)</f>
        <v>12.040000000000001</v>
      </c>
      <c r="M34" s="3">
        <v>-28.73</v>
      </c>
      <c r="Q34" s="3" t="s">
        <v>185</v>
      </c>
      <c r="R34" s="23">
        <v>71</v>
      </c>
      <c r="S34" s="23">
        <v>10.35</v>
      </c>
      <c r="T34" s="23">
        <v>5.77</v>
      </c>
      <c r="U34" s="23">
        <v>19.38</v>
      </c>
      <c r="V34" s="23" t="s">
        <v>186</v>
      </c>
      <c r="W34" s="23" t="s">
        <v>187</v>
      </c>
      <c r="AB34" s="23">
        <v>82.82</v>
      </c>
      <c r="AK34" s="48">
        <v>43.52</v>
      </c>
      <c r="AL34" s="23">
        <v>10.35</v>
      </c>
    </row>
    <row r="35" spans="2:38">
      <c r="K35" s="10"/>
      <c r="M35" s="3">
        <v>-33.17</v>
      </c>
      <c r="Q35" s="17" t="s">
        <v>284</v>
      </c>
      <c r="R35" s="23">
        <v>107</v>
      </c>
      <c r="S35" s="23">
        <v>30.21</v>
      </c>
      <c r="T35" s="23">
        <v>2.42</v>
      </c>
      <c r="U35" s="23">
        <v>10.19</v>
      </c>
      <c r="V35" s="23" t="s">
        <v>188</v>
      </c>
      <c r="W35" s="23" t="s">
        <v>189</v>
      </c>
      <c r="AB35" s="23">
        <v>47.11</v>
      </c>
      <c r="AK35" s="48">
        <v>24.72</v>
      </c>
      <c r="AL35" s="23">
        <v>30.21</v>
      </c>
    </row>
    <row r="36" spans="2:38">
      <c r="B36" s="139" t="s">
        <v>108</v>
      </c>
      <c r="C36" s="139"/>
      <c r="D36" s="139"/>
      <c r="E36" s="139"/>
      <c r="F36" s="139"/>
      <c r="G36" s="139"/>
      <c r="K36" s="10"/>
      <c r="M36" s="3">
        <v>55.14</v>
      </c>
      <c r="Q36" s="2" t="s">
        <v>192</v>
      </c>
      <c r="R36" s="23">
        <v>85</v>
      </c>
      <c r="S36" s="23">
        <v>14.58</v>
      </c>
      <c r="T36" s="23">
        <v>1.97</v>
      </c>
      <c r="U36" s="23">
        <v>17.989999999999998</v>
      </c>
      <c r="V36" s="23" t="s">
        <v>87</v>
      </c>
      <c r="W36" s="23" t="s">
        <v>193</v>
      </c>
      <c r="AB36" s="48">
        <v>91.27</v>
      </c>
      <c r="AL36" s="23">
        <v>14.58</v>
      </c>
    </row>
    <row r="37" spans="2:38">
      <c r="B37" s="1" t="s">
        <v>21</v>
      </c>
      <c r="C37" s="20">
        <v>58.999999999999837</v>
      </c>
      <c r="D37" s="19">
        <v>78.8</v>
      </c>
      <c r="E37" s="19">
        <v>4.2</v>
      </c>
      <c r="F37" s="19">
        <v>7.91</v>
      </c>
      <c r="G37" s="19" t="s">
        <v>37</v>
      </c>
      <c r="H37" s="20" t="s">
        <v>101</v>
      </c>
      <c r="K37" s="9"/>
      <c r="M37" s="3">
        <v>20.49</v>
      </c>
      <c r="Q37" s="3" t="s">
        <v>201</v>
      </c>
      <c r="R37" s="172">
        <v>90.000000000000057</v>
      </c>
      <c r="S37" s="23">
        <v>49.23</v>
      </c>
      <c r="T37" s="23">
        <v>0.78</v>
      </c>
      <c r="U37" s="23">
        <v>7.14</v>
      </c>
      <c r="V37" s="23" t="s">
        <v>202</v>
      </c>
      <c r="W37" s="23" t="s">
        <v>203</v>
      </c>
      <c r="AB37" s="48">
        <v>68.03</v>
      </c>
      <c r="AL37" s="23">
        <v>49.23</v>
      </c>
    </row>
    <row r="38" spans="2:38">
      <c r="B38" s="1" t="s">
        <v>24</v>
      </c>
      <c r="C38" s="20">
        <v>16.999999999999861</v>
      </c>
      <c r="D38" s="19">
        <v>66.34</v>
      </c>
      <c r="E38" s="19">
        <v>2.5499999999999998</v>
      </c>
      <c r="F38" s="19">
        <v>16.18</v>
      </c>
      <c r="G38" s="19" t="s">
        <v>37</v>
      </c>
      <c r="H38" s="20" t="s">
        <v>102</v>
      </c>
      <c r="K38" s="8">
        <v>76</v>
      </c>
      <c r="M38" s="3">
        <v>-31.48</v>
      </c>
      <c r="Q38" s="5"/>
      <c r="R38" s="172"/>
      <c r="S38" s="48">
        <v>81.13</v>
      </c>
      <c r="T38" s="48">
        <v>0.67</v>
      </c>
      <c r="U38" s="48">
        <v>8.86</v>
      </c>
      <c r="V38" s="48" t="s">
        <v>204</v>
      </c>
      <c r="W38" s="48" t="s">
        <v>205</v>
      </c>
      <c r="AB38" s="23">
        <v>10.35</v>
      </c>
    </row>
    <row r="39" spans="2:38">
      <c r="B39" s="1" t="s">
        <v>26</v>
      </c>
      <c r="C39" s="20">
        <v>73.999999999999787</v>
      </c>
      <c r="D39" s="19">
        <v>69.72</v>
      </c>
      <c r="E39" s="19">
        <v>3.94</v>
      </c>
      <c r="F39" s="19">
        <v>7.84</v>
      </c>
      <c r="G39" s="19" t="s">
        <v>37</v>
      </c>
      <c r="H39" s="20" t="s">
        <v>103</v>
      </c>
      <c r="K39" s="9"/>
      <c r="M39" s="3">
        <v>-82.39</v>
      </c>
      <c r="Q39" s="3" t="s">
        <v>185</v>
      </c>
      <c r="R39" s="48">
        <v>46</v>
      </c>
      <c r="S39" s="48">
        <v>84.51</v>
      </c>
      <c r="T39" s="48">
        <v>0.97</v>
      </c>
      <c r="U39" s="48">
        <v>9.44</v>
      </c>
      <c r="V39" s="48" t="s">
        <v>37</v>
      </c>
      <c r="W39" s="48" t="s">
        <v>206</v>
      </c>
      <c r="AB39" s="23">
        <v>30.21</v>
      </c>
    </row>
    <row r="40" spans="2:38">
      <c r="B40" s="1" t="s">
        <v>33</v>
      </c>
      <c r="C40" s="20">
        <v>71.999999999999872</v>
      </c>
      <c r="D40" s="19">
        <v>50.28</v>
      </c>
      <c r="E40" s="19">
        <v>3.72</v>
      </c>
      <c r="F40" s="19">
        <v>21.34</v>
      </c>
      <c r="G40" s="19" t="s">
        <v>104</v>
      </c>
      <c r="H40" s="20" t="s">
        <v>105</v>
      </c>
      <c r="K40" s="154">
        <v>42.999999999999929</v>
      </c>
      <c r="L40" s="3">
        <v>-2.54</v>
      </c>
      <c r="Q40" s="3" t="s">
        <v>181</v>
      </c>
      <c r="R40" s="48">
        <v>92</v>
      </c>
      <c r="S40" s="48">
        <v>47.96</v>
      </c>
      <c r="T40" s="48">
        <v>0.8</v>
      </c>
      <c r="U40" s="48">
        <v>8.7899999999999991</v>
      </c>
      <c r="V40" s="48" t="s">
        <v>37</v>
      </c>
      <c r="W40" s="48" t="s">
        <v>213</v>
      </c>
      <c r="AB40" s="23">
        <v>14.58</v>
      </c>
    </row>
    <row r="41" spans="2:38">
      <c r="B41" s="1" t="s">
        <v>36</v>
      </c>
      <c r="C41" s="31">
        <v>69</v>
      </c>
      <c r="D41" s="4">
        <v>33.590000000000003</v>
      </c>
      <c r="E41" s="4">
        <v>6.79</v>
      </c>
      <c r="F41" s="4">
        <v>10.18</v>
      </c>
      <c r="G41" s="4" t="s">
        <v>106</v>
      </c>
      <c r="H41" s="31" t="s">
        <v>107</v>
      </c>
      <c r="K41" s="154"/>
      <c r="L41" s="3">
        <v>26.62</v>
      </c>
      <c r="Q41" s="5" t="s">
        <v>170</v>
      </c>
      <c r="R41" s="48">
        <v>47</v>
      </c>
      <c r="S41" s="48">
        <v>72.680000000000007</v>
      </c>
      <c r="T41" s="48">
        <v>1.97</v>
      </c>
      <c r="U41" s="48">
        <v>9.36</v>
      </c>
      <c r="V41" s="48" t="s">
        <v>214</v>
      </c>
      <c r="W41" s="48" t="s">
        <v>215</v>
      </c>
      <c r="AB41" s="23">
        <v>49.23</v>
      </c>
    </row>
    <row r="42" spans="2:38">
      <c r="Q42" s="2" t="s">
        <v>216</v>
      </c>
      <c r="R42" s="48">
        <v>30</v>
      </c>
      <c r="S42" s="48">
        <v>76.06</v>
      </c>
      <c r="T42" s="48">
        <v>0.62</v>
      </c>
      <c r="U42" s="48">
        <v>12.83</v>
      </c>
      <c r="V42" s="48" t="s">
        <v>37</v>
      </c>
      <c r="W42" s="48" t="s">
        <v>217</v>
      </c>
      <c r="AB42" s="48">
        <v>81.13</v>
      </c>
    </row>
    <row r="43" spans="2:38">
      <c r="B43" s="139" t="s">
        <v>120</v>
      </c>
      <c r="C43" s="139"/>
      <c r="D43" s="139"/>
      <c r="E43" s="139"/>
      <c r="F43" s="139"/>
      <c r="G43" s="139"/>
      <c r="Q43" s="17" t="s">
        <v>218</v>
      </c>
      <c r="R43" s="48">
        <v>85</v>
      </c>
      <c r="S43" s="50">
        <v>27.04</v>
      </c>
      <c r="T43" s="50">
        <v>1.75</v>
      </c>
      <c r="U43" s="50">
        <v>12.03</v>
      </c>
      <c r="V43" s="50" t="s">
        <v>219</v>
      </c>
      <c r="W43" s="50" t="s">
        <v>220</v>
      </c>
      <c r="AB43" s="48">
        <v>84.51</v>
      </c>
    </row>
    <row r="44" spans="2:38">
      <c r="B44" s="1" t="s">
        <v>17</v>
      </c>
      <c r="C44" s="20">
        <v>65.000000000000099</v>
      </c>
      <c r="D44" s="20">
        <v>-5.07</v>
      </c>
      <c r="E44" s="20">
        <v>0.11</v>
      </c>
      <c r="F44" s="20">
        <v>13.56</v>
      </c>
      <c r="G44" s="20" t="s">
        <v>115</v>
      </c>
      <c r="H44" s="20" t="s">
        <v>116</v>
      </c>
      <c r="Q44" s="17" t="s">
        <v>176</v>
      </c>
      <c r="R44" s="48">
        <v>46</v>
      </c>
      <c r="S44" s="48">
        <v>43.52</v>
      </c>
      <c r="T44" s="48">
        <v>1.75</v>
      </c>
      <c r="U44" s="48">
        <v>5.67</v>
      </c>
      <c r="V44" s="48" t="s">
        <v>37</v>
      </c>
      <c r="W44" s="48" t="s">
        <v>232</v>
      </c>
      <c r="AB44" s="48">
        <v>47.96</v>
      </c>
    </row>
    <row r="45" spans="2:38">
      <c r="B45" s="1" t="s">
        <v>117</v>
      </c>
      <c r="C45" s="20">
        <v>177.99999999999991</v>
      </c>
      <c r="D45" s="20">
        <v>25.56</v>
      </c>
      <c r="E45" s="20">
        <v>13.39</v>
      </c>
      <c r="F45" s="20">
        <v>14.34</v>
      </c>
      <c r="G45" s="20" t="s">
        <v>118</v>
      </c>
      <c r="H45" s="20" t="s">
        <v>119</v>
      </c>
      <c r="Q45" s="17" t="s">
        <v>285</v>
      </c>
      <c r="R45" s="48">
        <v>48</v>
      </c>
      <c r="S45" s="48">
        <v>24.72</v>
      </c>
      <c r="T45" s="48">
        <v>1.25</v>
      </c>
      <c r="U45" s="48">
        <v>5.24</v>
      </c>
      <c r="V45" s="48" t="s">
        <v>37</v>
      </c>
      <c r="W45" s="48" t="s">
        <v>233</v>
      </c>
      <c r="AB45" s="48">
        <v>72.680000000000007</v>
      </c>
    </row>
    <row r="46" spans="2:38">
      <c r="Q46" s="17" t="s">
        <v>258</v>
      </c>
      <c r="R46">
        <f>AVERAGE(R4:R45)</f>
        <v>80.65714285714283</v>
      </c>
      <c r="S46">
        <f>AVERAGE(S4:S45)</f>
        <v>43.616904761904756</v>
      </c>
      <c r="T46">
        <f t="shared" ref="T46:U46" si="3">AVERAGE(T4:T45)</f>
        <v>1.8109523809523811</v>
      </c>
      <c r="U46">
        <f t="shared" si="3"/>
        <v>9.2890476190476221</v>
      </c>
      <c r="AB46" s="48">
        <v>76.06</v>
      </c>
    </row>
    <row r="47" spans="2:38">
      <c r="B47" t="s">
        <v>134</v>
      </c>
      <c r="AB47" s="50">
        <v>27.04</v>
      </c>
    </row>
    <row r="48" spans="2:38">
      <c r="B48" s="155" t="s">
        <v>135</v>
      </c>
      <c r="C48" s="139">
        <v>222</v>
      </c>
      <c r="D48" s="20">
        <v>42.25</v>
      </c>
      <c r="E48" s="20">
        <v>1.21</v>
      </c>
      <c r="F48" s="20">
        <v>6.89</v>
      </c>
      <c r="G48" s="20" t="s">
        <v>85</v>
      </c>
      <c r="H48" s="20" t="s">
        <v>136</v>
      </c>
      <c r="I48" s="139" t="s">
        <v>210</v>
      </c>
      <c r="AB48" s="48">
        <v>43.52</v>
      </c>
    </row>
    <row r="49" spans="2:40">
      <c r="B49" s="160"/>
      <c r="C49" s="139"/>
      <c r="D49" s="31">
        <v>-17.11</v>
      </c>
      <c r="E49" s="31">
        <v>1.53</v>
      </c>
      <c r="F49" s="31">
        <v>11.49</v>
      </c>
      <c r="G49" s="31"/>
      <c r="H49" s="31" t="s">
        <v>137</v>
      </c>
      <c r="I49" s="139"/>
      <c r="AB49" s="48">
        <v>24.72</v>
      </c>
    </row>
    <row r="50" spans="2:40">
      <c r="B50" s="160"/>
      <c r="C50" s="139"/>
      <c r="D50" s="31">
        <v>-30.85</v>
      </c>
      <c r="E50" s="31">
        <v>0.97</v>
      </c>
      <c r="F50" s="31">
        <v>10.130000000000001</v>
      </c>
      <c r="G50" s="31" t="s">
        <v>138</v>
      </c>
      <c r="H50" s="31" t="s">
        <v>139</v>
      </c>
      <c r="I50" s="139"/>
      <c r="Q50" s="4" t="s">
        <v>286</v>
      </c>
      <c r="R50" s="4" t="s">
        <v>255</v>
      </c>
      <c r="S50" s="4" t="s">
        <v>256</v>
      </c>
      <c r="T50" s="31" t="s">
        <v>265</v>
      </c>
      <c r="U50" s="31" t="s">
        <v>267</v>
      </c>
      <c r="V50" s="4"/>
      <c r="W50" s="4"/>
    </row>
    <row r="51" spans="2:40">
      <c r="B51" s="160"/>
      <c r="C51" s="139"/>
      <c r="D51" s="20">
        <v>10.35</v>
      </c>
      <c r="E51" s="20">
        <v>0.93</v>
      </c>
      <c r="F51" s="20">
        <v>9.77</v>
      </c>
      <c r="G51" s="20"/>
      <c r="H51" s="20" t="s">
        <v>140</v>
      </c>
      <c r="I51" s="139"/>
      <c r="Q51" s="3" t="s">
        <v>18</v>
      </c>
      <c r="R51" s="5">
        <v>69</v>
      </c>
      <c r="S51" s="22">
        <v>-51.13</v>
      </c>
      <c r="T51" s="22">
        <v>1.1399999999999999</v>
      </c>
      <c r="U51" s="22">
        <v>24.29</v>
      </c>
      <c r="V51" s="21" t="s">
        <v>3</v>
      </c>
      <c r="W51" s="21" t="s">
        <v>19</v>
      </c>
      <c r="AA51" t="s">
        <v>262</v>
      </c>
      <c r="AB51" t="s">
        <v>270</v>
      </c>
      <c r="AC51" t="s">
        <v>263</v>
      </c>
      <c r="AD51" t="s">
        <v>265</v>
      </c>
      <c r="AE51" t="s">
        <v>267</v>
      </c>
      <c r="AH51" s="18" t="s">
        <v>261</v>
      </c>
      <c r="AI51" s="18" t="s">
        <v>254</v>
      </c>
      <c r="AJ51" s="18" t="s">
        <v>245</v>
      </c>
      <c r="AK51" s="18" t="s">
        <v>264</v>
      </c>
      <c r="AL51" s="18" t="s">
        <v>266</v>
      </c>
    </row>
    <row r="52" spans="2:40">
      <c r="B52" s="143"/>
      <c r="C52" s="139"/>
      <c r="D52" s="31">
        <v>-18.38</v>
      </c>
      <c r="E52" s="31">
        <v>3.02</v>
      </c>
      <c r="F52" s="31">
        <v>8.7899999999999991</v>
      </c>
      <c r="G52" s="31" t="s">
        <v>138</v>
      </c>
      <c r="H52" s="31" t="s">
        <v>141</v>
      </c>
      <c r="I52" s="139"/>
      <c r="Q52" s="163" t="s">
        <v>27</v>
      </c>
      <c r="R52" s="165">
        <v>87.000000000000043</v>
      </c>
      <c r="S52" s="22">
        <v>20.7</v>
      </c>
      <c r="T52" s="22">
        <v>1.07</v>
      </c>
      <c r="U52" s="22">
        <v>11.08</v>
      </c>
      <c r="V52" s="21" t="s">
        <v>28</v>
      </c>
      <c r="W52" s="21" t="s">
        <v>41</v>
      </c>
      <c r="Z52" s="23" t="s">
        <v>288</v>
      </c>
      <c r="AA52">
        <v>21</v>
      </c>
      <c r="AB52">
        <f>AVERAGE(R52:R58,R60:R66,R68:R69,R71:R75,R77)</f>
        <v>79.812499999999986</v>
      </c>
      <c r="AC52">
        <f>AVERAGE(S53:S58,S60:S66,S68:S69,S71:S75,S77)</f>
        <v>-22.565714285714286</v>
      </c>
      <c r="AD52">
        <f t="shared" ref="AD52:AE52" si="4">AVERAGE(T53:T58,T60:T66,T68:T69,T71:T75,T77)</f>
        <v>2.7680952380952375</v>
      </c>
      <c r="AE52">
        <f t="shared" si="4"/>
        <v>9.0895238095238096</v>
      </c>
      <c r="AG52" s="48" t="s">
        <v>292</v>
      </c>
      <c r="AH52">
        <v>8</v>
      </c>
      <c r="AI52">
        <f>AVERAGE(R54:R55,R58,R61,R63,R74:R75,R77)</f>
        <v>57.124999999999972</v>
      </c>
      <c r="AJ52">
        <f>AVERAGE(S54:S55,S58,S62:S63,S74:S75,S77)</f>
        <v>-19.09375</v>
      </c>
      <c r="AK52">
        <f t="shared" ref="AK52:AL52" si="5">AVERAGE(T54:T55,T58,T62:T63,T74:T75,T77)</f>
        <v>2.5524999999999998</v>
      </c>
      <c r="AL52">
        <f t="shared" si="5"/>
        <v>8.1675000000000004</v>
      </c>
    </row>
    <row r="53" spans="2:40">
      <c r="B53" s="1" t="s">
        <v>142</v>
      </c>
      <c r="C53">
        <v>82.000000000000028</v>
      </c>
      <c r="D53" s="20">
        <v>29.79</v>
      </c>
      <c r="E53" s="20">
        <v>1.65</v>
      </c>
      <c r="F53" s="20">
        <v>7.41</v>
      </c>
      <c r="G53" s="20"/>
      <c r="H53" s="20" t="s">
        <v>143</v>
      </c>
      <c r="I53" s="139"/>
      <c r="Q53" s="164"/>
      <c r="R53" s="165"/>
      <c r="S53" s="24">
        <v>-57.04</v>
      </c>
      <c r="T53" s="24">
        <v>0.56999999999999995</v>
      </c>
      <c r="U53" s="24">
        <v>9.52</v>
      </c>
      <c r="V53" s="23" t="s">
        <v>42</v>
      </c>
      <c r="W53" s="23" t="s">
        <v>43</v>
      </c>
      <c r="Z53" s="21" t="s">
        <v>289</v>
      </c>
      <c r="AA53">
        <v>4</v>
      </c>
      <c r="AB53">
        <f>AVERAGE(R51:R53,R67,R70)</f>
        <v>109.74999999999997</v>
      </c>
      <c r="AC53">
        <f>AVERAGE(S51:S52,S67,S70)</f>
        <v>-27.837499999999999</v>
      </c>
      <c r="AD53">
        <f t="shared" ref="AD53:AE53" si="6">AVERAGE(T51:T52,T67,T70)</f>
        <v>1.6124999999999998</v>
      </c>
      <c r="AE53">
        <f t="shared" si="6"/>
        <v>12.972499999999998</v>
      </c>
      <c r="AG53" s="23" t="s">
        <v>293</v>
      </c>
      <c r="AH53">
        <f>AA52-AH52</f>
        <v>13</v>
      </c>
      <c r="AI53">
        <f>AVERAGE(R52,R56:R57,R60:R62,R64,R68:R69,R71,R72)</f>
        <v>99.555555555555557</v>
      </c>
      <c r="AJ53">
        <f>AVERAGE(S53,S56:S57,S60:S61,S64:S66,S68:S69,S71:S73)</f>
        <v>-24.702307692307691</v>
      </c>
      <c r="AK53">
        <f t="shared" ref="AK53:AL53" si="7">AVERAGE(T53,T56:T57,T60:T61,T64:T66,T68:T69,T71:T73)</f>
        <v>2.9007692307692308</v>
      </c>
      <c r="AL53">
        <f t="shared" si="7"/>
        <v>9.6569230769230767</v>
      </c>
    </row>
    <row r="54" spans="2:40">
      <c r="B54" s="1" t="s">
        <v>144</v>
      </c>
      <c r="C54">
        <v>67.999999999999744</v>
      </c>
      <c r="D54" s="20">
        <v>18.8</v>
      </c>
      <c r="E54" s="20">
        <v>1.23</v>
      </c>
      <c r="F54" s="20">
        <v>8.61</v>
      </c>
      <c r="G54" s="20"/>
      <c r="H54" s="20" t="s">
        <v>145</v>
      </c>
      <c r="I54" s="139"/>
      <c r="Q54" s="2" t="s">
        <v>34</v>
      </c>
      <c r="R54" s="5">
        <v>13.000000000000034</v>
      </c>
      <c r="S54" s="49">
        <v>-24.3</v>
      </c>
      <c r="T54" s="49">
        <v>3.11</v>
      </c>
      <c r="U54" s="49">
        <v>6.74</v>
      </c>
      <c r="V54" s="48" t="s">
        <v>29</v>
      </c>
      <c r="W54" s="48" t="s">
        <v>35</v>
      </c>
      <c r="Z54" s="25" t="s">
        <v>242</v>
      </c>
      <c r="AA54">
        <v>2</v>
      </c>
      <c r="AB54">
        <f>AVERAGE(R59,R76)</f>
        <v>71</v>
      </c>
      <c r="AC54">
        <f>AVERAGE(S59,S76)</f>
        <v>-25.560000000000002</v>
      </c>
      <c r="AD54">
        <f>AVERAGE(T59,T76)</f>
        <v>2.2999999999999998</v>
      </c>
      <c r="AE54">
        <f>AVERAGE(U59,U76)</f>
        <v>9.2899999999999991</v>
      </c>
    </row>
    <row r="55" spans="2:40">
      <c r="B55" s="27" t="s">
        <v>146</v>
      </c>
      <c r="C55" s="41">
        <v>96.999999999999986</v>
      </c>
      <c r="D55" s="20">
        <v>25.35</v>
      </c>
      <c r="E55" s="20">
        <v>1.55</v>
      </c>
      <c r="F55" s="20">
        <v>6.46</v>
      </c>
      <c r="G55" s="20" t="s">
        <v>87</v>
      </c>
      <c r="H55" s="20" t="s">
        <v>147</v>
      </c>
      <c r="I55" s="139"/>
      <c r="Q55" s="3" t="s">
        <v>31</v>
      </c>
      <c r="R55" s="5">
        <v>51.999999999999837</v>
      </c>
      <c r="S55" s="49">
        <v>-34.65</v>
      </c>
      <c r="T55" s="49">
        <v>0.2</v>
      </c>
      <c r="U55" s="49">
        <v>7.26</v>
      </c>
      <c r="V55" s="49" t="s">
        <v>57</v>
      </c>
      <c r="W55" s="49" t="s">
        <v>58</v>
      </c>
      <c r="Y55" t="s">
        <v>210</v>
      </c>
      <c r="AL55" t="s">
        <v>299</v>
      </c>
    </row>
    <row r="56" spans="2:40">
      <c r="B56" s="161" t="s">
        <v>149</v>
      </c>
      <c r="C56" s="153">
        <v>189</v>
      </c>
      <c r="D56" s="31">
        <v>-28.1</v>
      </c>
      <c r="E56" s="31">
        <v>0.92</v>
      </c>
      <c r="F56" s="31">
        <v>6.19</v>
      </c>
      <c r="G56" s="31"/>
      <c r="H56" s="31" t="s">
        <v>148</v>
      </c>
      <c r="Q56" s="3" t="s">
        <v>272</v>
      </c>
      <c r="R56" s="3">
        <v>129.00000000000009</v>
      </c>
      <c r="S56" s="24">
        <v>-45.85</v>
      </c>
      <c r="T56" s="24">
        <v>1.31</v>
      </c>
      <c r="U56" s="24">
        <v>9.66</v>
      </c>
      <c r="V56" s="24" t="s">
        <v>82</v>
      </c>
      <c r="W56" s="24" t="s">
        <v>276</v>
      </c>
      <c r="AI56" t="s">
        <v>295</v>
      </c>
      <c r="AJ56" t="s">
        <v>256</v>
      </c>
      <c r="AL56">
        <f>FTEST(AI57:AI64, AJ57:AJ69)</f>
        <v>1.2476786323271153E-2</v>
      </c>
    </row>
    <row r="57" spans="2:40">
      <c r="B57" s="158"/>
      <c r="C57" s="153"/>
      <c r="D57" s="20">
        <v>43.1</v>
      </c>
      <c r="E57" s="20">
        <v>1.1499999999999999</v>
      </c>
      <c r="F57" s="20">
        <v>7.68</v>
      </c>
      <c r="G57" s="20" t="s">
        <v>87</v>
      </c>
      <c r="H57" s="20" t="s">
        <v>150</v>
      </c>
      <c r="Q57" s="3" t="s">
        <v>273</v>
      </c>
      <c r="R57" s="3">
        <v>47.999999999999865</v>
      </c>
      <c r="S57" s="24">
        <v>-9.7200000000000006</v>
      </c>
      <c r="T57" s="24">
        <v>1.1299999999999999</v>
      </c>
      <c r="U57" s="24">
        <v>12.04</v>
      </c>
      <c r="V57" s="24" t="s">
        <v>83</v>
      </c>
      <c r="W57" s="24" t="s">
        <v>84</v>
      </c>
      <c r="AI57" s="49">
        <v>-24.3</v>
      </c>
      <c r="AJ57" s="24">
        <v>-57.04</v>
      </c>
      <c r="AL57" s="51">
        <f>TTEST(AI57:AI64, AJ57:AJ69, 2, 3)</f>
        <v>0.69716951776021252</v>
      </c>
      <c r="AM57" t="s">
        <v>300</v>
      </c>
      <c r="AN57" t="s">
        <v>301</v>
      </c>
    </row>
    <row r="58" spans="2:40">
      <c r="B58" s="158"/>
      <c r="C58" s="153"/>
      <c r="D58" s="20">
        <v>62.11</v>
      </c>
      <c r="E58" s="20">
        <v>1.34</v>
      </c>
      <c r="F58" s="20">
        <v>10.43</v>
      </c>
      <c r="G58" s="20" t="s">
        <v>37</v>
      </c>
      <c r="H58" s="20" t="s">
        <v>151</v>
      </c>
      <c r="Q58" s="3" t="s">
        <v>274</v>
      </c>
      <c r="R58" s="3">
        <v>55.000000000000007</v>
      </c>
      <c r="S58" s="49">
        <v>23.66</v>
      </c>
      <c r="T58" s="49">
        <v>2.82</v>
      </c>
      <c r="U58" s="49">
        <v>10.86</v>
      </c>
      <c r="V58" s="49"/>
      <c r="W58" s="49" t="s">
        <v>277</v>
      </c>
      <c r="AI58" s="49">
        <v>-34.65</v>
      </c>
      <c r="AJ58" s="24">
        <v>-45.85</v>
      </c>
    </row>
    <row r="59" spans="2:40">
      <c r="B59" s="162" t="s">
        <v>152</v>
      </c>
      <c r="C59" s="139">
        <v>69</v>
      </c>
      <c r="D59" s="20">
        <v>16.48</v>
      </c>
      <c r="E59" s="20">
        <v>0.85</v>
      </c>
      <c r="F59" s="20">
        <v>7.18</v>
      </c>
      <c r="G59" s="20" t="s">
        <v>85</v>
      </c>
      <c r="H59" s="20" t="s">
        <v>153</v>
      </c>
      <c r="Q59" s="2" t="s">
        <v>275</v>
      </c>
      <c r="R59" s="173">
        <v>96</v>
      </c>
      <c r="S59" s="26">
        <v>-28.73</v>
      </c>
      <c r="T59" s="26">
        <v>0.75</v>
      </c>
      <c r="U59" s="26">
        <v>6.77</v>
      </c>
      <c r="V59" s="26"/>
      <c r="W59" s="26" t="s">
        <v>89</v>
      </c>
      <c r="AC59" t="s">
        <v>302</v>
      </c>
      <c r="AD59" t="s">
        <v>302</v>
      </c>
      <c r="AI59" s="49">
        <v>23.66</v>
      </c>
      <c r="AJ59" s="24">
        <v>-9.7200000000000006</v>
      </c>
    </row>
    <row r="60" spans="2:40">
      <c r="B60" s="162"/>
      <c r="C60" s="139"/>
      <c r="D60" s="31">
        <v>8.66</v>
      </c>
      <c r="E60" s="31">
        <v>1.82</v>
      </c>
      <c r="F60" s="31">
        <v>10.75</v>
      </c>
      <c r="G60" s="31" t="s">
        <v>154</v>
      </c>
      <c r="H60" s="31" t="s">
        <v>155</v>
      </c>
      <c r="Q60" s="5"/>
      <c r="R60" s="174"/>
      <c r="S60" s="24">
        <v>-33.17</v>
      </c>
      <c r="T60" s="24">
        <v>0.98</v>
      </c>
      <c r="U60" s="24">
        <v>5.78</v>
      </c>
      <c r="V60" s="24"/>
      <c r="W60" s="24" t="s">
        <v>90</v>
      </c>
      <c r="AA60" t="s">
        <v>305</v>
      </c>
      <c r="AC60" s="24">
        <v>-57.04</v>
      </c>
      <c r="AD60" s="22">
        <v>-51.13</v>
      </c>
      <c r="AE60" s="26">
        <v>-28.73</v>
      </c>
      <c r="AI60" s="49">
        <v>-82.39</v>
      </c>
      <c r="AJ60" s="24">
        <v>-33.17</v>
      </c>
    </row>
    <row r="61" spans="2:40">
      <c r="Q61" s="154" t="s">
        <v>152</v>
      </c>
      <c r="R61" s="154">
        <v>76</v>
      </c>
      <c r="S61" s="24">
        <v>-31.48</v>
      </c>
      <c r="T61" s="24">
        <v>1.4</v>
      </c>
      <c r="U61" s="24">
        <v>7.16</v>
      </c>
      <c r="V61" s="24"/>
      <c r="W61" s="24" t="s">
        <v>279</v>
      </c>
      <c r="AA61">
        <f>FTEST(AC60:AC80, AD60:AD63)</f>
        <v>0.36113963745556477</v>
      </c>
      <c r="AC61" s="49">
        <v>-24.3</v>
      </c>
      <c r="AD61" s="22">
        <v>20.7</v>
      </c>
      <c r="AE61" s="25">
        <v>-22.39</v>
      </c>
      <c r="AI61" s="49">
        <v>33.590000000000003</v>
      </c>
      <c r="AJ61" s="24">
        <v>-31.48</v>
      </c>
    </row>
    <row r="62" spans="2:40">
      <c r="B62" t="s">
        <v>163</v>
      </c>
      <c r="Q62" s="154"/>
      <c r="R62" s="154"/>
      <c r="S62" s="49">
        <v>-82.39</v>
      </c>
      <c r="T62" s="49">
        <v>0.39</v>
      </c>
      <c r="U62" s="49">
        <v>5.61</v>
      </c>
      <c r="V62" s="49"/>
      <c r="W62" s="49" t="s">
        <v>93</v>
      </c>
      <c r="AA62">
        <f>TTEST(AC60:AC80, AD60:AD63, 2, 2)</f>
        <v>0.72240033150000671</v>
      </c>
      <c r="AC62" s="49">
        <v>-34.65</v>
      </c>
      <c r="AD62" s="21">
        <v>-28.1</v>
      </c>
      <c r="AI62" s="48">
        <v>-38.869999999999997</v>
      </c>
      <c r="AJ62" s="23">
        <v>-17.11</v>
      </c>
    </row>
    <row r="63" spans="2:40">
      <c r="B63" t="s">
        <v>164</v>
      </c>
      <c r="C63" s="20">
        <v>21.999999999999943</v>
      </c>
      <c r="D63" s="20">
        <v>82.82</v>
      </c>
      <c r="E63" s="20">
        <v>3.65</v>
      </c>
      <c r="F63" s="20">
        <v>8.6300000000000008</v>
      </c>
      <c r="G63" s="20" t="s">
        <v>165</v>
      </c>
      <c r="H63" s="20" t="s">
        <v>166</v>
      </c>
      <c r="Q63" s="3" t="s">
        <v>36</v>
      </c>
      <c r="R63" s="5">
        <v>69</v>
      </c>
      <c r="S63" s="49">
        <v>33.590000000000003</v>
      </c>
      <c r="T63" s="49">
        <v>6.79</v>
      </c>
      <c r="U63" s="49">
        <v>10.18</v>
      </c>
      <c r="V63" s="49" t="s">
        <v>106</v>
      </c>
      <c r="W63" s="48" t="s">
        <v>107</v>
      </c>
      <c r="AC63" s="24">
        <v>-45.85</v>
      </c>
      <c r="AD63" s="21">
        <v>-52.82</v>
      </c>
      <c r="AI63" s="48">
        <v>-0.21</v>
      </c>
      <c r="AJ63" s="23">
        <v>-30.85</v>
      </c>
    </row>
    <row r="64" spans="2:40">
      <c r="Q64" s="163" t="s">
        <v>135</v>
      </c>
      <c r="R64" s="156">
        <v>222</v>
      </c>
      <c r="S64" s="23">
        <v>-17.11</v>
      </c>
      <c r="T64" s="23">
        <v>1.53</v>
      </c>
      <c r="U64" s="23">
        <v>11.49</v>
      </c>
      <c r="V64" s="23"/>
      <c r="W64" s="23" t="s">
        <v>137</v>
      </c>
      <c r="AA64" t="s">
        <v>306</v>
      </c>
      <c r="AC64" s="24">
        <v>-9.7200000000000006</v>
      </c>
      <c r="AI64" s="48">
        <v>-29.58</v>
      </c>
      <c r="AJ64" s="23">
        <v>-18.38</v>
      </c>
    </row>
    <row r="65" spans="2:36">
      <c r="B65" t="s">
        <v>194</v>
      </c>
      <c r="Q65" s="162"/>
      <c r="R65" s="156"/>
      <c r="S65" s="23">
        <v>-30.85</v>
      </c>
      <c r="T65" s="23">
        <v>0.97</v>
      </c>
      <c r="U65" s="23">
        <v>10.130000000000001</v>
      </c>
      <c r="V65" s="23" t="s">
        <v>138</v>
      </c>
      <c r="W65" s="23" t="s">
        <v>139</v>
      </c>
      <c r="AA65">
        <f>FTEST(AC60:AC80, AE60:AE61)</f>
        <v>0.27475762312664165</v>
      </c>
      <c r="AC65" s="49">
        <v>23.66</v>
      </c>
      <c r="AJ65" s="23">
        <v>8.66</v>
      </c>
    </row>
    <row r="66" spans="2:36">
      <c r="B66" s="155" t="s">
        <v>171</v>
      </c>
      <c r="C66" s="139">
        <v>50</v>
      </c>
      <c r="D66" s="20">
        <v>47.11</v>
      </c>
      <c r="E66" s="20">
        <v>1.42</v>
      </c>
      <c r="F66" s="20">
        <v>6.94</v>
      </c>
      <c r="G66" s="20" t="s">
        <v>172</v>
      </c>
      <c r="H66" s="20" t="s">
        <v>173</v>
      </c>
      <c r="Q66" s="162"/>
      <c r="R66" s="156"/>
      <c r="S66" s="23">
        <v>-18.38</v>
      </c>
      <c r="T66" s="23">
        <v>3.02</v>
      </c>
      <c r="U66" s="23">
        <v>8.7899999999999991</v>
      </c>
      <c r="V66" s="23" t="s">
        <v>138</v>
      </c>
      <c r="W66" s="23" t="s">
        <v>141</v>
      </c>
      <c r="AA66">
        <f>TTEST(AC60:AC80, AE60:AE61, 2, 2)</f>
        <v>0.87286573491341879</v>
      </c>
      <c r="AC66" s="24">
        <v>-33.17</v>
      </c>
      <c r="AJ66" s="23">
        <v>-21.76</v>
      </c>
    </row>
    <row r="67" spans="2:36">
      <c r="B67" s="143"/>
      <c r="C67" s="139"/>
      <c r="D67" s="20">
        <v>91.27</v>
      </c>
      <c r="E67" s="20">
        <v>1.6</v>
      </c>
      <c r="F67" s="20">
        <v>6.19</v>
      </c>
      <c r="G67" s="20" t="s">
        <v>174</v>
      </c>
      <c r="H67" s="20" t="s">
        <v>175</v>
      </c>
      <c r="Q67" s="5" t="s">
        <v>149</v>
      </c>
      <c r="R67" s="21">
        <v>189</v>
      </c>
      <c r="S67" s="21">
        <v>-28.1</v>
      </c>
      <c r="T67" s="21">
        <v>0.92</v>
      </c>
      <c r="U67" s="21">
        <v>6.19</v>
      </c>
      <c r="V67" s="21"/>
      <c r="W67" s="21" t="s">
        <v>148</v>
      </c>
      <c r="AC67" s="24">
        <v>-31.48</v>
      </c>
      <c r="AJ67" s="23">
        <v>-19.010000000000002</v>
      </c>
    </row>
    <row r="68" spans="2:36">
      <c r="B68" s="1" t="s">
        <v>176</v>
      </c>
      <c r="Q68" s="5" t="s">
        <v>152</v>
      </c>
      <c r="R68" s="5">
        <v>69</v>
      </c>
      <c r="S68" s="23">
        <v>8.66</v>
      </c>
      <c r="T68" s="23">
        <v>1.82</v>
      </c>
      <c r="U68" s="23">
        <v>10.75</v>
      </c>
      <c r="V68" s="23" t="s">
        <v>154</v>
      </c>
      <c r="W68" s="23" t="s">
        <v>155</v>
      </c>
      <c r="AA68" t="s">
        <v>307</v>
      </c>
      <c r="AC68" s="49">
        <v>-82.39</v>
      </c>
      <c r="AJ68" s="23">
        <v>-17.32</v>
      </c>
    </row>
    <row r="69" spans="2:36">
      <c r="B69" s="155" t="s">
        <v>177</v>
      </c>
      <c r="C69" s="139">
        <v>106</v>
      </c>
      <c r="D69" s="20">
        <v>68.03</v>
      </c>
      <c r="E69" s="20">
        <v>2.1800000000000002</v>
      </c>
      <c r="F69" s="20">
        <v>5.49</v>
      </c>
      <c r="G69" s="20" t="s">
        <v>37</v>
      </c>
      <c r="H69" s="20" t="s">
        <v>178</v>
      </c>
      <c r="Q69" s="5" t="s">
        <v>283</v>
      </c>
      <c r="R69" s="5">
        <v>106</v>
      </c>
      <c r="S69" s="23">
        <v>-21.76</v>
      </c>
      <c r="T69" s="23">
        <v>2.46</v>
      </c>
      <c r="U69" s="23">
        <v>10.41</v>
      </c>
      <c r="V69" s="23" t="s">
        <v>179</v>
      </c>
      <c r="W69" s="23" t="s">
        <v>180</v>
      </c>
      <c r="AA69">
        <f>FTEST(AD60:AD63, AE60:AE61)</f>
        <v>0.19161729296342372</v>
      </c>
      <c r="AC69" s="49">
        <v>33.590000000000003</v>
      </c>
      <c r="AJ69" s="23">
        <v>-28.1</v>
      </c>
    </row>
    <row r="70" spans="2:36">
      <c r="B70" s="143"/>
      <c r="C70" s="139"/>
      <c r="D70" s="31">
        <v>-21.76</v>
      </c>
      <c r="E70" s="31">
        <v>2.46</v>
      </c>
      <c r="F70" s="31">
        <v>10.41</v>
      </c>
      <c r="G70" s="31" t="s">
        <v>179</v>
      </c>
      <c r="H70" s="31" t="s">
        <v>180</v>
      </c>
      <c r="Q70" s="3" t="s">
        <v>182</v>
      </c>
      <c r="R70" s="21">
        <v>93.999999999999815</v>
      </c>
      <c r="S70" s="21">
        <v>-52.82</v>
      </c>
      <c r="T70" s="21">
        <v>3.32</v>
      </c>
      <c r="U70" s="21">
        <v>10.33</v>
      </c>
      <c r="V70" s="21" t="s">
        <v>183</v>
      </c>
      <c r="W70" s="21" t="s">
        <v>184</v>
      </c>
      <c r="AA70">
        <f>TTEST(AD60:AD63, AE60:AE61, 2, 2)</f>
        <v>0.93383247883137765</v>
      </c>
      <c r="AC70" s="23">
        <v>-17.11</v>
      </c>
    </row>
    <row r="71" spans="2:36">
      <c r="B71" s="1" t="s">
        <v>182</v>
      </c>
      <c r="C71">
        <v>93.999999999999815</v>
      </c>
      <c r="D71" s="31">
        <v>-52.82</v>
      </c>
      <c r="E71" s="31">
        <v>3.32</v>
      </c>
      <c r="F71" s="31">
        <v>10.33</v>
      </c>
      <c r="G71" s="31" t="s">
        <v>183</v>
      </c>
      <c r="H71" s="31" t="s">
        <v>184</v>
      </c>
      <c r="Q71" s="17" t="s">
        <v>152</v>
      </c>
      <c r="R71" s="23">
        <v>107</v>
      </c>
      <c r="S71" s="23">
        <v>-19.010000000000002</v>
      </c>
      <c r="T71" s="23">
        <v>19.52</v>
      </c>
      <c r="U71" s="23">
        <v>10.4</v>
      </c>
      <c r="V71" s="23" t="s">
        <v>190</v>
      </c>
      <c r="W71" s="23" t="s">
        <v>191</v>
      </c>
      <c r="AC71" s="23">
        <v>-30.85</v>
      </c>
    </row>
    <row r="72" spans="2:36">
      <c r="B72" s="1" t="s">
        <v>185</v>
      </c>
      <c r="C72">
        <v>71</v>
      </c>
      <c r="D72" s="20">
        <v>10.35</v>
      </c>
      <c r="E72" s="20">
        <v>5.77</v>
      </c>
      <c r="F72" s="20">
        <v>19.38</v>
      </c>
      <c r="G72" s="20" t="s">
        <v>186</v>
      </c>
      <c r="H72" s="20" t="s">
        <v>187</v>
      </c>
      <c r="Q72" s="163" t="s">
        <v>207</v>
      </c>
      <c r="R72" s="172">
        <v>51.999999999999986</v>
      </c>
      <c r="S72" s="23">
        <v>-17.32</v>
      </c>
      <c r="T72" s="23">
        <v>2.2999999999999998</v>
      </c>
      <c r="U72" s="23">
        <v>7.22</v>
      </c>
      <c r="V72" s="23" t="s">
        <v>208</v>
      </c>
      <c r="W72" s="23" t="s">
        <v>209</v>
      </c>
      <c r="Y72" s="139" t="s">
        <v>210</v>
      </c>
      <c r="AC72" s="23">
        <v>-18.38</v>
      </c>
    </row>
    <row r="73" spans="2:36">
      <c r="B73" s="140" t="s">
        <v>152</v>
      </c>
      <c r="C73" s="153">
        <v>107</v>
      </c>
      <c r="D73" s="20">
        <v>30.21</v>
      </c>
      <c r="E73" s="20">
        <v>2.42</v>
      </c>
      <c r="F73" s="20">
        <v>10.19</v>
      </c>
      <c r="G73" s="20" t="s">
        <v>188</v>
      </c>
      <c r="H73" s="20" t="s">
        <v>189</v>
      </c>
      <c r="Q73" s="156"/>
      <c r="R73" s="172"/>
      <c r="S73" s="23">
        <v>-28.1</v>
      </c>
      <c r="T73" s="23">
        <v>0.7</v>
      </c>
      <c r="U73" s="23">
        <v>12.19</v>
      </c>
      <c r="V73" s="23" t="s">
        <v>14</v>
      </c>
      <c r="W73" s="23" t="s">
        <v>211</v>
      </c>
      <c r="Y73" s="139"/>
      <c r="AC73" s="23">
        <v>8.66</v>
      </c>
    </row>
    <row r="74" spans="2:36">
      <c r="B74" s="141"/>
      <c r="C74" s="153"/>
      <c r="D74" s="31">
        <v>-19.010000000000002</v>
      </c>
      <c r="E74" s="31">
        <v>19.52</v>
      </c>
      <c r="F74" s="31">
        <v>10.4</v>
      </c>
      <c r="G74" s="31" t="s">
        <v>190</v>
      </c>
      <c r="H74" s="31" t="s">
        <v>191</v>
      </c>
      <c r="Q74" s="3" t="s">
        <v>149</v>
      </c>
      <c r="R74" s="48">
        <v>72</v>
      </c>
      <c r="S74" s="48">
        <v>-38.869999999999997</v>
      </c>
      <c r="T74" s="48">
        <v>1.08</v>
      </c>
      <c r="U74" s="48">
        <v>7.54</v>
      </c>
      <c r="V74" s="48" t="s">
        <v>208</v>
      </c>
      <c r="W74" s="48" t="s">
        <v>212</v>
      </c>
      <c r="Y74" t="s">
        <v>210</v>
      </c>
      <c r="AC74" s="23">
        <v>-21.76</v>
      </c>
    </row>
    <row r="75" spans="2:36">
      <c r="B75" s="2" t="s">
        <v>192</v>
      </c>
      <c r="C75">
        <v>85</v>
      </c>
      <c r="D75" s="20">
        <v>14.58</v>
      </c>
      <c r="E75" s="20">
        <v>1.97</v>
      </c>
      <c r="F75" s="20">
        <v>17.989999999999998</v>
      </c>
      <c r="G75" s="20" t="s">
        <v>87</v>
      </c>
      <c r="H75" s="20" t="s">
        <v>193</v>
      </c>
      <c r="Q75" s="3" t="s">
        <v>36</v>
      </c>
      <c r="R75" s="48">
        <v>71.999999999999872</v>
      </c>
      <c r="S75" s="48">
        <v>-0.21</v>
      </c>
      <c r="T75" s="48">
        <v>2.0499999999999998</v>
      </c>
      <c r="U75" s="48">
        <v>8.76</v>
      </c>
      <c r="V75" s="48" t="s">
        <v>221</v>
      </c>
      <c r="W75" s="48" t="s">
        <v>222</v>
      </c>
      <c r="AC75" s="23">
        <v>-19.010000000000002</v>
      </c>
    </row>
    <row r="76" spans="2:36">
      <c r="Q76" s="17" t="s">
        <v>176</v>
      </c>
      <c r="R76" s="25">
        <v>46</v>
      </c>
      <c r="S76" s="25">
        <v>-22.39</v>
      </c>
      <c r="T76" s="25">
        <v>3.85</v>
      </c>
      <c r="U76" s="25">
        <v>11.81</v>
      </c>
      <c r="V76" s="25" t="s">
        <v>29</v>
      </c>
      <c r="W76" s="25" t="s">
        <v>290</v>
      </c>
      <c r="AC76" s="23">
        <v>-17.32</v>
      </c>
    </row>
    <row r="77" spans="2:36">
      <c r="B77" t="s">
        <v>223</v>
      </c>
      <c r="Q77" s="17" t="s">
        <v>285</v>
      </c>
      <c r="R77" s="48">
        <v>48</v>
      </c>
      <c r="S77" s="48">
        <v>-29.58</v>
      </c>
      <c r="T77" s="48">
        <v>3.98</v>
      </c>
      <c r="U77" s="48">
        <v>8.39</v>
      </c>
      <c r="V77" s="48" t="s">
        <v>14</v>
      </c>
      <c r="W77" s="48" t="s">
        <v>234</v>
      </c>
      <c r="AC77" s="23">
        <v>-28.1</v>
      </c>
    </row>
    <row r="78" spans="2:36">
      <c r="B78" s="1" t="s">
        <v>201</v>
      </c>
      <c r="C78" s="139">
        <v>90.000000000000057</v>
      </c>
      <c r="D78" s="20">
        <v>49.23</v>
      </c>
      <c r="E78" s="20">
        <v>0.78</v>
      </c>
      <c r="F78" s="20">
        <v>7.14</v>
      </c>
      <c r="G78" s="20" t="s">
        <v>202</v>
      </c>
      <c r="H78" s="20" t="s">
        <v>203</v>
      </c>
      <c r="Q78" s="17" t="s">
        <v>259</v>
      </c>
      <c r="R78">
        <f>AVERAGE(R51:R77)</f>
        <v>84.333333333333314</v>
      </c>
      <c r="S78">
        <f>AVERAGE(S51:S77)</f>
        <v>-23.568518518518523</v>
      </c>
      <c r="T78">
        <f t="shared" ref="T78:U78" si="8">AVERAGE(T51:T77)</f>
        <v>2.5622222222222217</v>
      </c>
      <c r="U78">
        <f t="shared" si="8"/>
        <v>9.6796296296296287</v>
      </c>
      <c r="AC78" s="48">
        <v>-38.869999999999997</v>
      </c>
    </row>
    <row r="79" spans="2:36">
      <c r="C79" s="139"/>
      <c r="D79" s="20">
        <v>81.13</v>
      </c>
      <c r="E79" s="20">
        <v>0.67</v>
      </c>
      <c r="F79" s="20">
        <v>8.86</v>
      </c>
      <c r="G79" s="20" t="s">
        <v>204</v>
      </c>
      <c r="H79" s="20" t="s">
        <v>205</v>
      </c>
      <c r="AC79" s="48">
        <v>-0.21</v>
      </c>
    </row>
    <row r="80" spans="2:36">
      <c r="B80" s="1" t="s">
        <v>185</v>
      </c>
      <c r="C80">
        <v>46</v>
      </c>
      <c r="D80" s="20">
        <v>84.51</v>
      </c>
      <c r="E80" s="20">
        <v>0.97</v>
      </c>
      <c r="F80" s="20">
        <v>9.44</v>
      </c>
      <c r="G80" s="20" t="s">
        <v>37</v>
      </c>
      <c r="H80" s="20" t="s">
        <v>206</v>
      </c>
      <c r="AC80" s="48">
        <v>-29.58</v>
      </c>
    </row>
    <row r="81" spans="2:30">
      <c r="B81" s="155" t="s">
        <v>207</v>
      </c>
      <c r="C81" s="139">
        <v>51.999999999999986</v>
      </c>
      <c r="D81" s="31">
        <v>-17.32</v>
      </c>
      <c r="E81" s="31">
        <v>2.2999999999999998</v>
      </c>
      <c r="F81" s="31">
        <v>7.22</v>
      </c>
      <c r="G81" s="31" t="s">
        <v>208</v>
      </c>
      <c r="H81" s="31" t="s">
        <v>209</v>
      </c>
      <c r="J81" s="139" t="s">
        <v>210</v>
      </c>
      <c r="R81" s="4" t="s">
        <v>255</v>
      </c>
      <c r="S81" s="4" t="s">
        <v>256</v>
      </c>
      <c r="T81" s="31" t="s">
        <v>265</v>
      </c>
      <c r="U81" s="31" t="s">
        <v>267</v>
      </c>
    </row>
    <row r="82" spans="2:30">
      <c r="B82" s="139"/>
      <c r="C82" s="139"/>
      <c r="D82" s="31">
        <v>-28.1</v>
      </c>
      <c r="E82" s="31">
        <v>0.7</v>
      </c>
      <c r="F82" s="31">
        <v>12.19</v>
      </c>
      <c r="G82" s="31" t="s">
        <v>14</v>
      </c>
      <c r="H82" s="31" t="s">
        <v>211</v>
      </c>
      <c r="J82" s="139"/>
      <c r="R82">
        <f>FTEST(R4:R45, R51:R77)</f>
        <v>0.81669524197107601</v>
      </c>
      <c r="S82">
        <f>FTEST(S4:S45, S51:S77)</f>
        <v>0.9878433799767059</v>
      </c>
      <c r="T82">
        <f t="shared" ref="T82:U82" si="9">FTEST(T4:T45, T51:T77)</f>
        <v>2.71634296613319E-3</v>
      </c>
      <c r="U82">
        <f t="shared" si="9"/>
        <v>0.61054742410914387</v>
      </c>
    </row>
    <row r="83" spans="2:30">
      <c r="B83" s="1" t="s">
        <v>149</v>
      </c>
      <c r="C83">
        <v>72</v>
      </c>
      <c r="D83" s="31">
        <v>-38.869999999999997</v>
      </c>
      <c r="E83" s="31">
        <v>1.08</v>
      </c>
      <c r="F83" s="31">
        <v>7.54</v>
      </c>
      <c r="G83" s="31" t="s">
        <v>208</v>
      </c>
      <c r="H83" s="31" t="s">
        <v>212</v>
      </c>
      <c r="J83" t="s">
        <v>210</v>
      </c>
      <c r="R83">
        <f>TTEST(R4:R45, R51:R77, 2, 2)</f>
        <v>0.7902954013108453</v>
      </c>
      <c r="S83">
        <f>TTEST(S4:S45, S51:S77, 2, 2)</f>
        <v>4.0255765285010269E-16</v>
      </c>
      <c r="T83">
        <f>TTEST(T4:T45, T51:T77, 2, 3)</f>
        <v>0.3443778932597662</v>
      </c>
      <c r="U83">
        <f t="shared" ref="U83" si="10">TTEST(U4:U45, U51:U77, 2, 2)</f>
        <v>0.67575151385258603</v>
      </c>
      <c r="AB83" s="139" t="s">
        <v>432</v>
      </c>
      <c r="AC83" s="139"/>
      <c r="AD83" s="139"/>
    </row>
    <row r="84" spans="2:30">
      <c r="B84" s="1" t="s">
        <v>181</v>
      </c>
      <c r="C84">
        <v>92</v>
      </c>
      <c r="D84" s="20">
        <v>47.96</v>
      </c>
      <c r="E84" s="20">
        <v>0.8</v>
      </c>
      <c r="F84" s="20">
        <v>8.7899999999999991</v>
      </c>
      <c r="G84" s="20" t="s">
        <v>37</v>
      </c>
      <c r="H84" s="20" t="s">
        <v>213</v>
      </c>
      <c r="AB84" s="23" t="s">
        <v>288</v>
      </c>
      <c r="AC84" s="21" t="s">
        <v>289</v>
      </c>
      <c r="AD84" s="25" t="s">
        <v>242</v>
      </c>
    </row>
    <row r="85" spans="2:30">
      <c r="B85" t="s">
        <v>170</v>
      </c>
      <c r="C85">
        <v>47</v>
      </c>
      <c r="D85" s="20">
        <v>72.680000000000007</v>
      </c>
      <c r="E85" s="20">
        <v>1.97</v>
      </c>
      <c r="F85" s="20">
        <v>9.36</v>
      </c>
      <c r="G85" s="20" t="s">
        <v>214</v>
      </c>
      <c r="H85" s="20" t="s">
        <v>215</v>
      </c>
      <c r="Z85" t="s">
        <v>433</v>
      </c>
      <c r="AB85" s="103">
        <v>87.000000000000043</v>
      </c>
      <c r="AC85" s="5">
        <v>69</v>
      </c>
      <c r="AD85" s="105">
        <v>96</v>
      </c>
    </row>
    <row r="86" spans="2:30">
      <c r="B86" s="2" t="s">
        <v>216</v>
      </c>
      <c r="C86">
        <v>30</v>
      </c>
      <c r="D86" s="20">
        <v>76.06</v>
      </c>
      <c r="E86" s="20">
        <v>0.62</v>
      </c>
      <c r="F86" s="20">
        <v>12.83</v>
      </c>
      <c r="G86" s="20" t="s">
        <v>37</v>
      </c>
      <c r="H86" s="20" t="s">
        <v>217</v>
      </c>
      <c r="Z86">
        <f>FTEST(AB85:AB100, AC85:AC88)</f>
        <v>0.61332721442632931</v>
      </c>
      <c r="AB86" s="5">
        <v>13.000000000000034</v>
      </c>
      <c r="AC86" s="103">
        <v>87.000000000000043</v>
      </c>
      <c r="AD86" s="25">
        <v>46</v>
      </c>
    </row>
    <row r="87" spans="2:30">
      <c r="B87" s="17" t="s">
        <v>218</v>
      </c>
      <c r="C87">
        <v>85</v>
      </c>
      <c r="D87" s="34">
        <v>27.04</v>
      </c>
      <c r="E87" s="34">
        <v>1.75</v>
      </c>
      <c r="F87" s="34">
        <v>12.03</v>
      </c>
      <c r="G87" s="34" t="s">
        <v>219</v>
      </c>
      <c r="H87" s="34" t="s">
        <v>220</v>
      </c>
      <c r="Z87">
        <f>TTEST(AB85:AB100, AC85:AC88, 2, 2)</f>
        <v>0.2812847260612733</v>
      </c>
      <c r="AB87" s="5">
        <v>51.999999999999837</v>
      </c>
      <c r="AC87" s="21">
        <v>189</v>
      </c>
    </row>
    <row r="88" spans="2:30">
      <c r="B88" s="1" t="s">
        <v>36</v>
      </c>
      <c r="C88">
        <v>71.999999999999872</v>
      </c>
      <c r="D88" s="31">
        <v>-0.21</v>
      </c>
      <c r="E88" s="31">
        <v>2.0499999999999998</v>
      </c>
      <c r="F88" s="31">
        <v>8.76</v>
      </c>
      <c r="G88" s="31" t="s">
        <v>221</v>
      </c>
      <c r="H88" s="31" t="s">
        <v>222</v>
      </c>
      <c r="AB88" s="3">
        <v>129.00000000000009</v>
      </c>
      <c r="AC88" s="21">
        <v>93.999999999999815</v>
      </c>
    </row>
    <row r="89" spans="2:30">
      <c r="Z89" t="s">
        <v>434</v>
      </c>
      <c r="AB89" s="3">
        <v>47.999999999999865</v>
      </c>
    </row>
    <row r="90" spans="2:30">
      <c r="B90" t="s">
        <v>235</v>
      </c>
      <c r="Z90">
        <f>FTEST(AC85:AC88, AD85:AD86)</f>
        <v>0.88301814718034422</v>
      </c>
      <c r="AB90" s="3">
        <v>55.000000000000007</v>
      </c>
    </row>
    <row r="91" spans="2:30">
      <c r="B91" s="1" t="s">
        <v>176</v>
      </c>
      <c r="C91" s="139">
        <v>46.000000000000021</v>
      </c>
      <c r="D91" s="31">
        <v>-22.39</v>
      </c>
      <c r="E91" s="31">
        <v>3.85</v>
      </c>
      <c r="F91" s="31">
        <v>11.81</v>
      </c>
      <c r="G91" s="31" t="s">
        <v>29</v>
      </c>
      <c r="H91" t="s">
        <v>231</v>
      </c>
      <c r="Z91">
        <f>TTEST(AC85:AC88, AD85:AD86, 2, 2)</f>
        <v>0.42050501121643624</v>
      </c>
      <c r="AB91" s="8">
        <v>76</v>
      </c>
    </row>
    <row r="92" spans="2:30">
      <c r="C92" s="139"/>
      <c r="D92" s="20">
        <v>43.52</v>
      </c>
      <c r="E92" s="20">
        <v>1.75</v>
      </c>
      <c r="F92" s="20">
        <v>5.67</v>
      </c>
      <c r="G92" s="20" t="s">
        <v>37</v>
      </c>
      <c r="H92" t="s">
        <v>232</v>
      </c>
      <c r="AB92" s="5">
        <v>69</v>
      </c>
    </row>
    <row r="93" spans="2:30">
      <c r="B93" s="1" t="s">
        <v>33</v>
      </c>
      <c r="C93" s="139">
        <v>48</v>
      </c>
      <c r="D93" s="20">
        <v>24.72</v>
      </c>
      <c r="E93" s="20">
        <v>1.25</v>
      </c>
      <c r="F93" s="20">
        <v>5.24</v>
      </c>
      <c r="G93" s="20" t="s">
        <v>37</v>
      </c>
      <c r="H93" t="s">
        <v>233</v>
      </c>
      <c r="AB93" s="104">
        <v>222</v>
      </c>
    </row>
    <row r="94" spans="2:30">
      <c r="C94" s="139"/>
      <c r="D94" s="31">
        <v>-29.58</v>
      </c>
      <c r="E94" s="31">
        <v>3.98</v>
      </c>
      <c r="F94" s="31">
        <v>8.39</v>
      </c>
      <c r="G94" s="31" t="s">
        <v>14</v>
      </c>
      <c r="H94" s="31" t="s">
        <v>234</v>
      </c>
      <c r="Z94" t="s">
        <v>435</v>
      </c>
      <c r="AB94" s="5">
        <v>69</v>
      </c>
    </row>
    <row r="95" spans="2:30">
      <c r="Z95">
        <f>FTEST(AB85:AB100, AD85:AD86)</f>
        <v>0.927088023574</v>
      </c>
      <c r="AB95" s="5">
        <v>106</v>
      </c>
    </row>
    <row r="96" spans="2:30">
      <c r="Z96">
        <f>TTEST(AB85:AB100, AD85:AD86, 2, 2)</f>
        <v>0.80313748975884147</v>
      </c>
      <c r="AB96" s="23">
        <v>107</v>
      </c>
    </row>
    <row r="97" spans="28:28">
      <c r="AB97" s="45">
        <v>51.999999999999986</v>
      </c>
    </row>
    <row r="98" spans="28:28">
      <c r="AB98" s="48">
        <v>72</v>
      </c>
    </row>
    <row r="99" spans="28:28">
      <c r="AB99" s="48">
        <v>71.999999999999872</v>
      </c>
    </row>
    <row r="100" spans="28:28">
      <c r="AB100" s="48">
        <v>48</v>
      </c>
    </row>
    <row r="102" spans="28:28">
      <c r="AB102" s="45"/>
    </row>
  </sheetData>
  <mergeCells count="58">
    <mergeCell ref="Q31:Q32"/>
    <mergeCell ref="R31:R32"/>
    <mergeCell ref="Q72:Q73"/>
    <mergeCell ref="R72:R73"/>
    <mergeCell ref="R37:R38"/>
    <mergeCell ref="R59:R60"/>
    <mergeCell ref="R9:R10"/>
    <mergeCell ref="Q14:Q15"/>
    <mergeCell ref="R14:R15"/>
    <mergeCell ref="R27:R28"/>
    <mergeCell ref="Q27:Q28"/>
    <mergeCell ref="R11:R13"/>
    <mergeCell ref="Q9:Q10"/>
    <mergeCell ref="R61:R62"/>
    <mergeCell ref="J81:J82"/>
    <mergeCell ref="Y72:Y73"/>
    <mergeCell ref="R64:R66"/>
    <mergeCell ref="Q64:Q66"/>
    <mergeCell ref="AB83:AD83"/>
    <mergeCell ref="C93:C94"/>
    <mergeCell ref="B23:B24"/>
    <mergeCell ref="B25:B29"/>
    <mergeCell ref="B30:B31"/>
    <mergeCell ref="B32:B33"/>
    <mergeCell ref="B43:G43"/>
    <mergeCell ref="C32:C33"/>
    <mergeCell ref="B48:B52"/>
    <mergeCell ref="C48:C52"/>
    <mergeCell ref="B56:B58"/>
    <mergeCell ref="C56:C58"/>
    <mergeCell ref="C91:C92"/>
    <mergeCell ref="B81:B82"/>
    <mergeCell ref="C81:C82"/>
    <mergeCell ref="B59:B60"/>
    <mergeCell ref="A2:H2"/>
    <mergeCell ref="A14:F14"/>
    <mergeCell ref="A19:F19"/>
    <mergeCell ref="C23:C24"/>
    <mergeCell ref="C25:C29"/>
    <mergeCell ref="A7:A8"/>
    <mergeCell ref="B7:B8"/>
    <mergeCell ref="C7:C8"/>
    <mergeCell ref="AK14:AL14"/>
    <mergeCell ref="I48:I55"/>
    <mergeCell ref="B73:B74"/>
    <mergeCell ref="C73:C74"/>
    <mergeCell ref="C78:C79"/>
    <mergeCell ref="K40:K41"/>
    <mergeCell ref="B66:B67"/>
    <mergeCell ref="C66:C67"/>
    <mergeCell ref="B69:B70"/>
    <mergeCell ref="C69:C70"/>
    <mergeCell ref="C59:C60"/>
    <mergeCell ref="C30:C31"/>
    <mergeCell ref="B36:G36"/>
    <mergeCell ref="Q52:Q53"/>
    <mergeCell ref="R52:R53"/>
    <mergeCell ref="Q61:Q62"/>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2:AM58"/>
  <sheetViews>
    <sheetView topLeftCell="U2" workbookViewId="0">
      <selection activeCell="Q21" sqref="Q21"/>
    </sheetView>
  </sheetViews>
  <sheetFormatPr baseColWidth="12" defaultColWidth="13" defaultRowHeight="18" x14ac:dyDescent="0"/>
  <cols>
    <col min="1" max="1" width="18.5" customWidth="1"/>
  </cols>
  <sheetData>
    <row r="2" spans="1:39">
      <c r="A2" s="139" t="s">
        <v>49</v>
      </c>
      <c r="B2" s="139"/>
      <c r="C2" s="139"/>
      <c r="D2" s="139"/>
      <c r="E2" s="139"/>
      <c r="F2" s="139"/>
      <c r="G2" s="139"/>
      <c r="P2" s="19" t="s">
        <v>250</v>
      </c>
      <c r="Q2" s="19" t="s">
        <v>255</v>
      </c>
      <c r="R2" s="19" t="s">
        <v>256</v>
      </c>
      <c r="S2" t="s">
        <v>265</v>
      </c>
      <c r="T2" t="s">
        <v>267</v>
      </c>
      <c r="U2" s="19"/>
      <c r="V2" s="19"/>
      <c r="W2" s="19"/>
    </row>
    <row r="3" spans="1:39">
      <c r="A3" s="27" t="s">
        <v>11</v>
      </c>
      <c r="B3" s="27"/>
      <c r="C3" s="6">
        <v>337</v>
      </c>
      <c r="D3" s="1">
        <v>-45</v>
      </c>
      <c r="E3" s="1">
        <v>0.7</v>
      </c>
      <c r="F3" s="1">
        <v>19.25</v>
      </c>
      <c r="G3" t="s">
        <v>12</v>
      </c>
      <c r="H3" t="s">
        <v>45</v>
      </c>
      <c r="L3">
        <v>337</v>
      </c>
      <c r="M3">
        <f>AVERAGE(D3:D3)</f>
        <v>-45</v>
      </c>
      <c r="P3" s="3" t="s">
        <v>253</v>
      </c>
      <c r="Q3" s="154">
        <v>84</v>
      </c>
      <c r="R3" s="24">
        <v>24.15</v>
      </c>
      <c r="S3" s="24">
        <v>29.37</v>
      </c>
      <c r="T3" s="24">
        <v>0.75</v>
      </c>
      <c r="U3" s="24">
        <v>6.82</v>
      </c>
      <c r="V3" s="24" t="s">
        <v>47</v>
      </c>
      <c r="W3" s="24" t="s">
        <v>251</v>
      </c>
    </row>
    <row r="4" spans="1:39">
      <c r="A4" s="178" t="s">
        <v>46</v>
      </c>
      <c r="B4" s="178"/>
      <c r="C4" s="180">
        <v>84</v>
      </c>
      <c r="D4" s="19">
        <v>24.15</v>
      </c>
      <c r="E4" s="19">
        <v>29.37</v>
      </c>
      <c r="F4" s="19">
        <v>0.75</v>
      </c>
      <c r="G4" s="19">
        <v>6.82</v>
      </c>
      <c r="H4" s="20" t="s">
        <v>47</v>
      </c>
      <c r="I4" s="20" t="s">
        <v>251</v>
      </c>
      <c r="L4">
        <v>84</v>
      </c>
      <c r="M4">
        <f>AVERAGE(D4:D5)</f>
        <v>24.299999999999997</v>
      </c>
      <c r="P4" s="3"/>
      <c r="Q4" s="154"/>
      <c r="R4" s="26">
        <v>24.45</v>
      </c>
      <c r="S4" s="26">
        <v>54.72</v>
      </c>
      <c r="T4" s="26">
        <v>0.66</v>
      </c>
      <c r="U4" s="26">
        <v>7.12</v>
      </c>
      <c r="V4" s="26" t="s">
        <v>37</v>
      </c>
      <c r="W4" s="26" t="s">
        <v>252</v>
      </c>
      <c r="AB4" t="s">
        <v>262</v>
      </c>
      <c r="AC4" t="s">
        <v>270</v>
      </c>
      <c r="AD4" t="s">
        <v>263</v>
      </c>
      <c r="AE4" t="s">
        <v>265</v>
      </c>
      <c r="AF4" t="s">
        <v>267</v>
      </c>
      <c r="AJ4" t="s">
        <v>270</v>
      </c>
    </row>
    <row r="5" spans="1:39">
      <c r="A5" s="179"/>
      <c r="B5" s="179"/>
      <c r="C5" s="180"/>
      <c r="D5" s="19">
        <v>24.45</v>
      </c>
      <c r="E5" s="19">
        <v>54.72</v>
      </c>
      <c r="F5" s="19">
        <v>0.66</v>
      </c>
      <c r="G5" s="19">
        <v>7.12</v>
      </c>
      <c r="H5" s="20" t="s">
        <v>37</v>
      </c>
      <c r="I5" s="20" t="s">
        <v>252</v>
      </c>
      <c r="L5">
        <v>86</v>
      </c>
      <c r="M5" s="1">
        <v>-38.869999999999997</v>
      </c>
      <c r="P5" s="154" t="s">
        <v>11</v>
      </c>
      <c r="Q5" s="154">
        <v>63</v>
      </c>
      <c r="R5" s="40">
        <v>37.18</v>
      </c>
      <c r="S5" s="40">
        <v>1.38</v>
      </c>
      <c r="T5" s="40">
        <v>6.57</v>
      </c>
      <c r="U5" s="40" t="s">
        <v>75</v>
      </c>
      <c r="V5" s="40" t="s">
        <v>76</v>
      </c>
      <c r="W5" s="26"/>
      <c r="AA5" s="23" t="s">
        <v>260</v>
      </c>
      <c r="AB5">
        <v>12</v>
      </c>
      <c r="AC5">
        <f>AVERAGE(Q3,Q8:Q11,Q13:Q17,Q19:Q20)</f>
        <v>115.75000000000007</v>
      </c>
      <c r="AD5">
        <f>AVERAGE(R3,R8:R11,R13:R17,R19:R20)</f>
        <v>55.533333333333324</v>
      </c>
      <c r="AE5">
        <f>AVERAGE(S3,S8:S11,S13:S17,S19:S20)</f>
        <v>7.7858333333333318</v>
      </c>
      <c r="AF5">
        <f>AVERAGE(T3,T8:T11,T13:T17,T19:T20)</f>
        <v>10.009166666666667</v>
      </c>
      <c r="AH5" s="139" t="s">
        <v>311</v>
      </c>
      <c r="AI5" t="s">
        <v>312</v>
      </c>
      <c r="AJ5" s="8">
        <v>84</v>
      </c>
      <c r="AK5" s="24">
        <v>86</v>
      </c>
      <c r="AM5">
        <f>FTEST(AJ5:AJ16, AK5:AK9)</f>
        <v>0.11492983227882289</v>
      </c>
    </row>
    <row r="6" spans="1:39">
      <c r="A6" s="1" t="s">
        <v>5</v>
      </c>
      <c r="B6" s="4" t="s">
        <v>48</v>
      </c>
      <c r="C6" s="31">
        <v>86</v>
      </c>
      <c r="D6" s="4">
        <v>-38.869999999999997</v>
      </c>
      <c r="E6" s="4">
        <v>0.63</v>
      </c>
      <c r="F6" s="4">
        <v>6.57</v>
      </c>
      <c r="G6" s="31" t="s">
        <v>6</v>
      </c>
      <c r="H6" s="31" t="s">
        <v>7</v>
      </c>
      <c r="I6" s="31"/>
      <c r="P6" s="154"/>
      <c r="Q6" s="154"/>
      <c r="R6" s="40">
        <v>57.46</v>
      </c>
      <c r="S6" s="40">
        <v>0.62</v>
      </c>
      <c r="T6" s="40">
        <v>4.1399999999999997</v>
      </c>
      <c r="U6" s="40" t="s">
        <v>37</v>
      </c>
      <c r="V6" s="40" t="s">
        <v>77</v>
      </c>
      <c r="W6" s="26"/>
      <c r="AA6" s="30" t="s">
        <v>268</v>
      </c>
      <c r="AB6">
        <v>2</v>
      </c>
      <c r="AC6">
        <f>AVERAGE(Q7,Q18)</f>
        <v>74.499999999999986</v>
      </c>
      <c r="AD6">
        <f>AVERAGE(R7,R18)</f>
        <v>25.880000000000003</v>
      </c>
      <c r="AE6">
        <f>AVERAGE(S7,S18)</f>
        <v>1.8900000000000001</v>
      </c>
      <c r="AF6">
        <f>AVERAGE(T7,T18)</f>
        <v>7.4550000000000001</v>
      </c>
      <c r="AH6" s="139"/>
      <c r="AI6" t="s">
        <v>313</v>
      </c>
      <c r="AJ6" s="23">
        <v>144.00000000000003</v>
      </c>
      <c r="AK6" s="24">
        <v>76.000000000000142</v>
      </c>
    </row>
    <row r="7" spans="1:39">
      <c r="P7" s="3" t="s">
        <v>5</v>
      </c>
      <c r="Q7" s="29">
        <v>110.99999999999997</v>
      </c>
      <c r="R7" s="29">
        <v>21.76</v>
      </c>
      <c r="S7" s="29">
        <v>3.22</v>
      </c>
      <c r="T7" s="29">
        <v>7.78</v>
      </c>
      <c r="U7" s="29"/>
      <c r="V7" s="29" t="s">
        <v>109</v>
      </c>
      <c r="W7" s="29"/>
      <c r="AA7" s="25" t="s">
        <v>269</v>
      </c>
      <c r="AB7">
        <v>4</v>
      </c>
      <c r="AC7">
        <f>AVERAGE(Q4:Q6,Q12)</f>
        <v>78.500000000000057</v>
      </c>
      <c r="AD7">
        <f>AVERAGE(R4:R6,R12)</f>
        <v>54.542500000000004</v>
      </c>
      <c r="AE7">
        <f>AVERAGE(S4:S6,S12)</f>
        <v>14.5625</v>
      </c>
      <c r="AF7">
        <f>AVERAGE(T4:T6,T12)</f>
        <v>4.1400000000000006</v>
      </c>
      <c r="AJ7" s="24">
        <v>333.00000000000023</v>
      </c>
      <c r="AK7" s="3">
        <v>14.000000000000291</v>
      </c>
    </row>
    <row r="8" spans="1:39">
      <c r="P8" s="3" t="s">
        <v>11</v>
      </c>
      <c r="Q8" s="23">
        <v>144.00000000000003</v>
      </c>
      <c r="R8" s="24">
        <v>53.45</v>
      </c>
      <c r="S8" s="24">
        <v>16.27</v>
      </c>
      <c r="T8" s="24">
        <v>9.41</v>
      </c>
      <c r="U8" s="24" t="s">
        <v>37</v>
      </c>
      <c r="V8" s="23" t="s">
        <v>110</v>
      </c>
      <c r="W8" s="23"/>
      <c r="AJ8" s="24">
        <v>209.99999999999986</v>
      </c>
      <c r="AK8" s="8">
        <v>105</v>
      </c>
    </row>
    <row r="9" spans="1:39">
      <c r="A9" s="139" t="s">
        <v>50</v>
      </c>
      <c r="B9" s="139"/>
      <c r="C9" s="139"/>
      <c r="D9" s="139"/>
      <c r="E9" s="139"/>
      <c r="F9" s="139"/>
      <c r="P9" s="3" t="s">
        <v>11</v>
      </c>
      <c r="Q9" s="24">
        <v>333.00000000000023</v>
      </c>
      <c r="R9" s="24">
        <v>51.13</v>
      </c>
      <c r="S9" s="24">
        <v>3.15</v>
      </c>
      <c r="T9" s="24">
        <v>8.93</v>
      </c>
      <c r="U9" s="24" t="s">
        <v>121</v>
      </c>
      <c r="V9" s="24" t="s">
        <v>122</v>
      </c>
      <c r="W9" s="24"/>
      <c r="AJ9" s="24">
        <v>121.00000000000074</v>
      </c>
      <c r="AK9" s="24">
        <v>46.000000000000099</v>
      </c>
    </row>
    <row r="10" spans="1:39">
      <c r="B10" s="32" t="s">
        <v>48</v>
      </c>
      <c r="C10" s="31">
        <v>76.000000000000142</v>
      </c>
      <c r="D10" s="4">
        <v>-70.14</v>
      </c>
      <c r="E10" s="4">
        <v>0.12</v>
      </c>
      <c r="F10" s="4">
        <v>7.74</v>
      </c>
      <c r="G10" s="4" t="s">
        <v>62</v>
      </c>
      <c r="H10" s="4" t="s">
        <v>63</v>
      </c>
      <c r="P10" s="3" t="s">
        <v>46</v>
      </c>
      <c r="Q10" s="24">
        <v>209.99999999999986</v>
      </c>
      <c r="R10" s="24">
        <v>66.34</v>
      </c>
      <c r="S10" s="24">
        <v>8.65</v>
      </c>
      <c r="T10" s="24">
        <v>10.19</v>
      </c>
      <c r="U10" s="24" t="s">
        <v>123</v>
      </c>
      <c r="V10" s="24" t="s">
        <v>124</v>
      </c>
      <c r="W10" s="24"/>
      <c r="AJ10" s="24">
        <v>36.999999999999893</v>
      </c>
    </row>
    <row r="11" spans="1:39">
      <c r="P11" s="3" t="s">
        <v>5</v>
      </c>
      <c r="Q11" s="24">
        <v>121.00000000000074</v>
      </c>
      <c r="R11" s="24">
        <v>79.650000000000006</v>
      </c>
      <c r="S11" s="24">
        <v>17</v>
      </c>
      <c r="T11" s="24">
        <v>26.53</v>
      </c>
      <c r="U11" s="24" t="s">
        <v>125</v>
      </c>
      <c r="V11" s="24" t="s">
        <v>126</v>
      </c>
      <c r="W11" s="24"/>
      <c r="AJ11" s="24">
        <v>105.99999999999989</v>
      </c>
    </row>
    <row r="12" spans="1:39">
      <c r="A12" s="143"/>
      <c r="B12" s="143"/>
      <c r="C12" s="143"/>
      <c r="D12" s="143"/>
      <c r="E12" s="143"/>
      <c r="F12" s="143"/>
      <c r="P12" s="3" t="s">
        <v>11</v>
      </c>
      <c r="Q12" s="26">
        <v>94.000000000000114</v>
      </c>
      <c r="R12" s="26">
        <v>99.08</v>
      </c>
      <c r="S12" s="26">
        <v>1.53</v>
      </c>
      <c r="T12" s="26">
        <v>5.19</v>
      </c>
      <c r="U12" s="26" t="s">
        <v>37</v>
      </c>
      <c r="V12" s="26" t="s">
        <v>167</v>
      </c>
      <c r="W12" s="26"/>
      <c r="AJ12" s="24">
        <v>58.999999999999986</v>
      </c>
    </row>
    <row r="13" spans="1:39">
      <c r="B13" s="175" t="s">
        <v>48</v>
      </c>
      <c r="C13" s="177">
        <v>188</v>
      </c>
      <c r="D13" s="4">
        <v>-51.55</v>
      </c>
      <c r="E13" s="4">
        <v>0.5</v>
      </c>
      <c r="F13" s="4">
        <v>11.31</v>
      </c>
      <c r="G13" s="4" t="s">
        <v>29</v>
      </c>
      <c r="H13" s="4" t="s">
        <v>74</v>
      </c>
      <c r="P13" s="3" t="s">
        <v>46</v>
      </c>
      <c r="Q13" s="24">
        <v>36.999999999999893</v>
      </c>
      <c r="R13" s="24">
        <v>98.66</v>
      </c>
      <c r="S13" s="24">
        <v>1.72</v>
      </c>
      <c r="T13" s="24">
        <v>4.66</v>
      </c>
      <c r="U13" s="24" t="s">
        <v>123</v>
      </c>
      <c r="V13" s="24" t="s">
        <v>168</v>
      </c>
      <c r="W13" s="24"/>
      <c r="AJ13" s="24">
        <v>87.000000000000114</v>
      </c>
    </row>
    <row r="14" spans="1:39">
      <c r="B14" s="175"/>
      <c r="C14" s="177">
        <f>(B14/"0:0:1")</f>
        <v>0</v>
      </c>
      <c r="D14" s="4">
        <v>-85.35</v>
      </c>
      <c r="E14" s="4">
        <v>0.77</v>
      </c>
      <c r="F14" s="4">
        <v>12.73</v>
      </c>
      <c r="G14" s="4"/>
      <c r="H14" s="4" t="s">
        <v>78</v>
      </c>
      <c r="P14" s="3" t="s">
        <v>46</v>
      </c>
      <c r="Q14" s="24">
        <v>105.99999999999989</v>
      </c>
      <c r="R14" s="24">
        <v>57.46</v>
      </c>
      <c r="S14" s="24">
        <v>6.63</v>
      </c>
      <c r="T14" s="24">
        <v>9.74</v>
      </c>
      <c r="U14" s="24" t="s">
        <v>87</v>
      </c>
      <c r="V14" s="24" t="s">
        <v>195</v>
      </c>
      <c r="W14" s="24"/>
      <c r="AJ14" s="24">
        <v>49</v>
      </c>
    </row>
    <row r="15" spans="1:39">
      <c r="B15" s="175"/>
      <c r="C15" s="177">
        <f>(B15/"0:0:1")</f>
        <v>0</v>
      </c>
      <c r="D15" s="4">
        <v>-86.41</v>
      </c>
      <c r="E15" s="4">
        <v>0.43</v>
      </c>
      <c r="F15" s="4">
        <v>7.94</v>
      </c>
      <c r="G15" s="4" t="s">
        <v>79</v>
      </c>
      <c r="H15" s="4" t="s">
        <v>80</v>
      </c>
      <c r="P15" s="3" t="s">
        <v>65</v>
      </c>
      <c r="Q15" s="24">
        <v>58.999999999999986</v>
      </c>
      <c r="R15" s="24">
        <v>77.11</v>
      </c>
      <c r="S15" s="24">
        <v>3.72</v>
      </c>
      <c r="T15" s="24">
        <v>7.06</v>
      </c>
      <c r="U15" s="24" t="s">
        <v>87</v>
      </c>
      <c r="V15" s="24" t="s">
        <v>196</v>
      </c>
      <c r="W15" s="24"/>
      <c r="AJ15" s="24">
        <v>50</v>
      </c>
    </row>
    <row r="16" spans="1:39">
      <c r="B16" s="176" t="s">
        <v>11</v>
      </c>
      <c r="C16" s="176">
        <v>63</v>
      </c>
      <c r="D16" s="28">
        <v>37.18</v>
      </c>
      <c r="E16" s="28">
        <v>1.38</v>
      </c>
      <c r="F16" s="28">
        <v>6.57</v>
      </c>
      <c r="G16" s="28" t="s">
        <v>75</v>
      </c>
      <c r="H16" s="28" t="s">
        <v>76</v>
      </c>
      <c r="L16">
        <v>188</v>
      </c>
      <c r="M16">
        <f>AVERAGE(D13:D15)</f>
        <v>-74.436666666666653</v>
      </c>
      <c r="P16" s="3" t="s">
        <v>11</v>
      </c>
      <c r="Q16" s="24">
        <v>87.000000000000114</v>
      </c>
      <c r="R16" s="24">
        <v>10.99</v>
      </c>
      <c r="S16" s="24">
        <v>1.32</v>
      </c>
      <c r="T16" s="24">
        <v>6.04</v>
      </c>
      <c r="U16" s="24" t="s">
        <v>199</v>
      </c>
      <c r="V16" s="24" t="s">
        <v>200</v>
      </c>
      <c r="W16" s="24"/>
      <c r="AJ16" s="24">
        <v>109</v>
      </c>
    </row>
    <row r="17" spans="2:39">
      <c r="B17" s="176"/>
      <c r="C17" s="176"/>
      <c r="D17" s="28">
        <v>57.46</v>
      </c>
      <c r="E17" s="28">
        <v>0.62</v>
      </c>
      <c r="F17" s="28">
        <v>4.1399999999999997</v>
      </c>
      <c r="G17" s="28" t="s">
        <v>37</v>
      </c>
      <c r="H17" s="28" t="s">
        <v>77</v>
      </c>
      <c r="L17">
        <v>63</v>
      </c>
      <c r="M17">
        <f>AVERAGE(D16:D17)</f>
        <v>47.32</v>
      </c>
      <c r="P17" s="3" t="s">
        <v>46</v>
      </c>
      <c r="Q17" s="24">
        <v>49</v>
      </c>
      <c r="R17" s="24">
        <v>15.63</v>
      </c>
      <c r="S17" s="24">
        <v>0.78</v>
      </c>
      <c r="T17" s="24">
        <v>12.56</v>
      </c>
      <c r="U17" s="24" t="s">
        <v>226</v>
      </c>
      <c r="V17" s="24" t="s">
        <v>227</v>
      </c>
      <c r="W17" s="24"/>
    </row>
    <row r="18" spans="2:39">
      <c r="P18" s="3" t="s">
        <v>5</v>
      </c>
      <c r="Q18" s="38">
        <v>38</v>
      </c>
      <c r="R18" s="39">
        <v>30</v>
      </c>
      <c r="S18" s="39">
        <v>0.56000000000000005</v>
      </c>
      <c r="T18" s="39">
        <v>7.13</v>
      </c>
      <c r="U18" s="39" t="s">
        <v>219</v>
      </c>
      <c r="V18" s="39" t="s">
        <v>228</v>
      </c>
      <c r="W18" s="30"/>
    </row>
    <row r="19" spans="2:39">
      <c r="P19" s="3" t="s">
        <v>46</v>
      </c>
      <c r="Q19" s="24">
        <v>50</v>
      </c>
      <c r="R19" s="24">
        <v>64.010000000000005</v>
      </c>
      <c r="S19" s="24">
        <v>2.27</v>
      </c>
      <c r="T19" s="24">
        <v>7.61</v>
      </c>
      <c r="U19" s="24"/>
      <c r="V19" s="24" t="s">
        <v>236</v>
      </c>
      <c r="W19" s="24"/>
    </row>
    <row r="20" spans="2:39">
      <c r="B20" s="139" t="s">
        <v>111</v>
      </c>
      <c r="C20" s="139"/>
      <c r="D20" s="139"/>
      <c r="E20" s="139"/>
      <c r="F20" s="139"/>
      <c r="G20" s="139"/>
      <c r="H20" s="139"/>
      <c r="P20" s="3" t="s">
        <v>5</v>
      </c>
      <c r="Q20" s="24">
        <v>109</v>
      </c>
      <c r="R20" s="24">
        <v>67.819999999999993</v>
      </c>
      <c r="S20" s="24">
        <v>2.5499999999999998</v>
      </c>
      <c r="T20" s="24">
        <v>16.63</v>
      </c>
      <c r="U20" s="24"/>
      <c r="V20" s="24" t="s">
        <v>237</v>
      </c>
      <c r="W20" s="24"/>
    </row>
    <row r="21" spans="2:39">
      <c r="B21" s="1" t="s">
        <v>5</v>
      </c>
      <c r="C21" s="20">
        <v>110.99999999999997</v>
      </c>
      <c r="D21" s="19">
        <v>21.76</v>
      </c>
      <c r="E21" s="19">
        <v>3.22</v>
      </c>
      <c r="F21" s="19">
        <v>7.78</v>
      </c>
      <c r="G21" s="19"/>
      <c r="H21" s="20" t="s">
        <v>109</v>
      </c>
      <c r="P21" s="2" t="s">
        <v>258</v>
      </c>
      <c r="Q21">
        <f>AVERAGE(Q3:Q20)</f>
        <v>105.93750000000006</v>
      </c>
      <c r="R21">
        <f>AVERAGE(R3:R20)</f>
        <v>52.018333333333331</v>
      </c>
      <c r="S21">
        <f>AVERAGE(S3:S20)</f>
        <v>8.6366666666666667</v>
      </c>
      <c r="T21">
        <f>AVERAGE(T3:T20)</f>
        <v>8.4211111111111112</v>
      </c>
    </row>
    <row r="22" spans="2:39">
      <c r="B22" s="1" t="s">
        <v>11</v>
      </c>
      <c r="C22" s="20">
        <v>144.00000000000003</v>
      </c>
      <c r="D22" s="19">
        <v>53.45</v>
      </c>
      <c r="E22" s="19">
        <v>16.27</v>
      </c>
      <c r="F22" s="19">
        <v>9.41</v>
      </c>
      <c r="G22" s="19" t="s">
        <v>37</v>
      </c>
      <c r="H22" s="20" t="s">
        <v>110</v>
      </c>
    </row>
    <row r="24" spans="2:39">
      <c r="B24" s="139" t="s">
        <v>127</v>
      </c>
      <c r="C24" s="139"/>
      <c r="D24" s="139"/>
      <c r="E24" s="139"/>
      <c r="F24" s="139"/>
      <c r="G24" s="139"/>
      <c r="P24" s="4" t="s">
        <v>257</v>
      </c>
      <c r="Q24" s="4" t="s">
        <v>255</v>
      </c>
      <c r="R24" s="4" t="s">
        <v>256</v>
      </c>
      <c r="S24" s="4"/>
      <c r="T24" s="4"/>
      <c r="U24" s="4"/>
      <c r="V24" s="4"/>
      <c r="W24" s="4"/>
      <c r="AC24" t="s">
        <v>262</v>
      </c>
      <c r="AD24" t="s">
        <v>270</v>
      </c>
      <c r="AE24" t="s">
        <v>263</v>
      </c>
      <c r="AF24" t="s">
        <v>265</v>
      </c>
      <c r="AG24" t="s">
        <v>267</v>
      </c>
      <c r="AJ24" s="139" t="s">
        <v>314</v>
      </c>
      <c r="AK24" s="139"/>
    </row>
    <row r="25" spans="2:39">
      <c r="B25" s="1" t="s">
        <v>11</v>
      </c>
      <c r="C25" s="20">
        <v>333.00000000000023</v>
      </c>
      <c r="D25" s="20">
        <v>51.13</v>
      </c>
      <c r="E25" s="20">
        <v>3.15</v>
      </c>
      <c r="F25" s="20">
        <v>8.93</v>
      </c>
      <c r="G25" s="20" t="s">
        <v>121</v>
      </c>
      <c r="H25" s="20" t="s">
        <v>122</v>
      </c>
      <c r="P25" s="3" t="s">
        <v>48</v>
      </c>
      <c r="Q25" s="24">
        <v>86</v>
      </c>
      <c r="R25" s="24">
        <v>-38.869999999999997</v>
      </c>
      <c r="S25" s="24">
        <v>0.63</v>
      </c>
      <c r="T25" s="24">
        <v>6.57</v>
      </c>
      <c r="U25" s="24" t="s">
        <v>6</v>
      </c>
      <c r="V25" s="24" t="s">
        <v>7</v>
      </c>
      <c r="AB25" s="23" t="s">
        <v>260</v>
      </c>
      <c r="AC25">
        <v>5</v>
      </c>
      <c r="AD25">
        <f>AVERAGE(Q25:Q26,Q30,Q33)</f>
        <v>55.500000000000128</v>
      </c>
      <c r="AE25">
        <f>AVERAGE(R25:R26,R30,R33)</f>
        <v>-39.4</v>
      </c>
      <c r="AF25">
        <f t="shared" ref="AF25:AG25" si="0">AVERAGE(S25:S26,S30,S33)</f>
        <v>2.145</v>
      </c>
      <c r="AG25">
        <f t="shared" si="0"/>
        <v>7.6350000000000007</v>
      </c>
      <c r="AJ25" s="23" t="s">
        <v>260</v>
      </c>
      <c r="AK25" s="30" t="s">
        <v>242</v>
      </c>
      <c r="AM25">
        <f>FTEST(AJ26:AJ30, AK26:AK29)</f>
        <v>0.5990365166885171</v>
      </c>
    </row>
    <row r="26" spans="2:39">
      <c r="B26" s="1" t="s">
        <v>46</v>
      </c>
      <c r="C26" s="20">
        <v>209.99999999999986</v>
      </c>
      <c r="D26" s="20">
        <v>66.34</v>
      </c>
      <c r="E26" s="20">
        <v>8.65</v>
      </c>
      <c r="F26" s="20">
        <v>10.19</v>
      </c>
      <c r="G26" s="20" t="s">
        <v>123</v>
      </c>
      <c r="H26" s="20" t="s">
        <v>124</v>
      </c>
      <c r="P26" s="37" t="s">
        <v>48</v>
      </c>
      <c r="Q26" s="24">
        <v>76.000000000000142</v>
      </c>
      <c r="R26" s="24">
        <v>-70.14</v>
      </c>
      <c r="S26" s="24">
        <v>0.12</v>
      </c>
      <c r="T26" s="24">
        <v>7.74</v>
      </c>
      <c r="U26" s="24" t="s">
        <v>62</v>
      </c>
      <c r="V26" s="24" t="s">
        <v>63</v>
      </c>
      <c r="AB26" s="30" t="s">
        <v>242</v>
      </c>
      <c r="AC26">
        <v>4</v>
      </c>
      <c r="AD26">
        <f>AVERAGE(Q27,Q34)</f>
        <v>161.49999999999991</v>
      </c>
      <c r="AE26">
        <f t="shared" ref="AE26:AG26" si="1">AVERAGE(R27,R34)</f>
        <v>-41.41</v>
      </c>
      <c r="AF26">
        <f t="shared" si="1"/>
        <v>0.58499999999999996</v>
      </c>
      <c r="AG26">
        <f t="shared" si="1"/>
        <v>9.5399999999999991</v>
      </c>
      <c r="AJ26" s="24">
        <v>-38.869999999999997</v>
      </c>
      <c r="AK26" s="29">
        <v>-51.55</v>
      </c>
      <c r="AM26">
        <f>TTEST(AJ26:AJ30, AK26:AK29, 2, 2)</f>
        <v>0.12128759072887561</v>
      </c>
    </row>
    <row r="27" spans="2:39">
      <c r="B27" s="1" t="s">
        <v>5</v>
      </c>
      <c r="C27" s="20">
        <v>121.00000000000074</v>
      </c>
      <c r="D27" s="20">
        <v>79.650000000000006</v>
      </c>
      <c r="E27" s="20">
        <v>17</v>
      </c>
      <c r="F27" s="20">
        <v>26.53</v>
      </c>
      <c r="G27" s="20" t="s">
        <v>125</v>
      </c>
      <c r="H27" s="20" t="s">
        <v>126</v>
      </c>
      <c r="P27" s="171" t="s">
        <v>48</v>
      </c>
      <c r="Q27" s="182">
        <v>188</v>
      </c>
      <c r="R27" s="29">
        <v>-51.55</v>
      </c>
      <c r="S27" s="29">
        <v>0.5</v>
      </c>
      <c r="T27" s="29">
        <v>11.31</v>
      </c>
      <c r="U27" s="29" t="s">
        <v>29</v>
      </c>
      <c r="V27" s="29" t="s">
        <v>74</v>
      </c>
      <c r="AB27" s="25" t="s">
        <v>271</v>
      </c>
      <c r="AC27">
        <v>1</v>
      </c>
      <c r="AD27">
        <f>AVERAGE(Q31)</f>
        <v>105</v>
      </c>
      <c r="AE27">
        <f t="shared" ref="AE27:AG27" si="2">AVERAGE(R31)</f>
        <v>-21.55</v>
      </c>
      <c r="AF27">
        <f t="shared" si="2"/>
        <v>1.48</v>
      </c>
      <c r="AG27">
        <f t="shared" si="2"/>
        <v>10.09</v>
      </c>
      <c r="AJ27" s="24">
        <v>-70.14</v>
      </c>
      <c r="AK27" s="29">
        <v>-85.35</v>
      </c>
    </row>
    <row r="28" spans="2:39">
      <c r="P28" s="171"/>
      <c r="Q28" s="182">
        <f>(P28/"0:0:1")</f>
        <v>0</v>
      </c>
      <c r="R28" s="29">
        <v>-85.35</v>
      </c>
      <c r="S28" s="29">
        <v>0.77</v>
      </c>
      <c r="T28" s="29">
        <v>12.73</v>
      </c>
      <c r="U28" s="29"/>
      <c r="V28" s="29" t="s">
        <v>78</v>
      </c>
      <c r="AJ28" s="24">
        <v>-20.28</v>
      </c>
      <c r="AK28" s="29">
        <v>-86.41</v>
      </c>
    </row>
    <row r="29" spans="2:39">
      <c r="B29" t="s">
        <v>134</v>
      </c>
      <c r="P29" s="171"/>
      <c r="Q29" s="182">
        <f>(P29/"0:0:1")</f>
        <v>0</v>
      </c>
      <c r="R29" s="29">
        <v>-86.41</v>
      </c>
      <c r="S29" s="29">
        <v>0.43</v>
      </c>
      <c r="T29" s="29">
        <v>7.94</v>
      </c>
      <c r="U29" s="29" t="s">
        <v>79</v>
      </c>
      <c r="V29" s="29" t="s">
        <v>80</v>
      </c>
      <c r="AJ29" s="24">
        <v>-21.55</v>
      </c>
      <c r="AK29" s="29">
        <v>-31.27</v>
      </c>
    </row>
    <row r="30" spans="2:39">
      <c r="B30" s="1" t="s">
        <v>65</v>
      </c>
      <c r="C30" s="31">
        <v>14.000000000000291</v>
      </c>
      <c r="D30" s="31">
        <v>-20.28</v>
      </c>
      <c r="E30" s="31">
        <v>1.4</v>
      </c>
      <c r="F30" s="31">
        <v>8.14</v>
      </c>
      <c r="G30" s="31" t="s">
        <v>156</v>
      </c>
      <c r="H30" s="31" t="s">
        <v>157</v>
      </c>
      <c r="P30" s="3" t="s">
        <v>65</v>
      </c>
      <c r="Q30" s="3">
        <v>14.000000000000291</v>
      </c>
      <c r="R30" s="24">
        <v>-20.28</v>
      </c>
      <c r="S30" s="24">
        <v>1.4</v>
      </c>
      <c r="T30" s="24">
        <v>8.14</v>
      </c>
      <c r="U30" s="24" t="s">
        <v>156</v>
      </c>
      <c r="V30" s="24" t="s">
        <v>157</v>
      </c>
      <c r="AJ30" s="24">
        <v>-28.31</v>
      </c>
    </row>
    <row r="31" spans="2:39">
      <c r="B31" s="155" t="s">
        <v>158</v>
      </c>
      <c r="C31" s="181">
        <v>105</v>
      </c>
      <c r="D31" s="31">
        <v>-21.55</v>
      </c>
      <c r="E31" s="31">
        <v>1.48</v>
      </c>
      <c r="F31" s="31">
        <v>10.09</v>
      </c>
      <c r="G31" s="31" t="s">
        <v>156</v>
      </c>
      <c r="H31" s="31" t="s">
        <v>159</v>
      </c>
      <c r="P31" s="154" t="s">
        <v>158</v>
      </c>
      <c r="Q31" s="154">
        <v>105</v>
      </c>
      <c r="R31" s="24">
        <v>-21.55</v>
      </c>
      <c r="S31" s="24">
        <v>1.48</v>
      </c>
      <c r="T31" s="24">
        <v>10.09</v>
      </c>
      <c r="U31" s="24" t="s">
        <v>156</v>
      </c>
      <c r="V31" s="24" t="s">
        <v>159</v>
      </c>
    </row>
    <row r="32" spans="2:39">
      <c r="B32" s="139"/>
      <c r="C32" s="181"/>
      <c r="D32" s="31">
        <v>10.77</v>
      </c>
      <c r="E32" s="31">
        <v>1.18</v>
      </c>
      <c r="F32" s="31">
        <v>12.37</v>
      </c>
      <c r="G32" s="31" t="s">
        <v>160</v>
      </c>
      <c r="H32" s="31" t="s">
        <v>161</v>
      </c>
      <c r="P32" s="154"/>
      <c r="Q32" s="154"/>
      <c r="R32" s="26">
        <v>10.77</v>
      </c>
      <c r="S32" s="26">
        <v>1.18</v>
      </c>
      <c r="T32" s="26">
        <v>12.37</v>
      </c>
      <c r="U32" s="26" t="s">
        <v>160</v>
      </c>
      <c r="V32" s="26" t="s">
        <v>161</v>
      </c>
    </row>
    <row r="33" spans="2:22">
      <c r="P33" s="3" t="s">
        <v>48</v>
      </c>
      <c r="Q33" s="24">
        <v>46.000000000000099</v>
      </c>
      <c r="R33" s="24">
        <v>-28.31</v>
      </c>
      <c r="S33" s="24">
        <v>6.43</v>
      </c>
      <c r="T33" s="24">
        <v>8.09</v>
      </c>
      <c r="U33" s="24" t="s">
        <v>197</v>
      </c>
      <c r="V33" s="24" t="s">
        <v>198</v>
      </c>
    </row>
    <row r="34" spans="2:22">
      <c r="B34" t="s">
        <v>169</v>
      </c>
      <c r="P34" s="3" t="s">
        <v>11</v>
      </c>
      <c r="Q34" s="29">
        <v>134.99999999999983</v>
      </c>
      <c r="R34" s="29">
        <v>-31.27</v>
      </c>
      <c r="S34" s="29">
        <v>0.67</v>
      </c>
      <c r="T34" s="29">
        <v>7.77</v>
      </c>
      <c r="U34" s="29" t="s">
        <v>224</v>
      </c>
      <c r="V34" s="29" t="s">
        <v>225</v>
      </c>
    </row>
    <row r="35" spans="2:22">
      <c r="B35" s="19" t="s">
        <v>11</v>
      </c>
      <c r="C35" s="20">
        <v>94.000000000000114</v>
      </c>
      <c r="D35" s="20">
        <v>99.08</v>
      </c>
      <c r="E35" s="20">
        <v>1.53</v>
      </c>
      <c r="F35" s="20">
        <v>5.19</v>
      </c>
      <c r="G35" s="20" t="s">
        <v>37</v>
      </c>
      <c r="H35" s="20" t="s">
        <v>167</v>
      </c>
      <c r="P35" s="2" t="s">
        <v>259</v>
      </c>
      <c r="Q35">
        <f>AVERAGE(Q25:Q34)</f>
        <v>72.222222222222243</v>
      </c>
      <c r="R35">
        <f>AVERAGE(R25:R34)</f>
        <v>-42.296000000000006</v>
      </c>
      <c r="S35">
        <f t="shared" ref="S35:T35" si="3">AVERAGE(S25:S34)</f>
        <v>1.361</v>
      </c>
      <c r="T35">
        <f t="shared" si="3"/>
        <v>9.2750000000000004</v>
      </c>
    </row>
    <row r="36" spans="2:22">
      <c r="B36" s="19" t="s">
        <v>46</v>
      </c>
      <c r="C36" s="20">
        <v>36.999999999999893</v>
      </c>
      <c r="D36" s="20">
        <v>98.66</v>
      </c>
      <c r="E36" s="20">
        <v>1.72</v>
      </c>
      <c r="F36" s="20">
        <v>4.66</v>
      </c>
      <c r="G36" s="20" t="s">
        <v>123</v>
      </c>
      <c r="H36" s="20" t="s">
        <v>168</v>
      </c>
      <c r="Q36">
        <f>FTEST(Q3:Q20, Q25:Q34)</f>
        <v>0.67411165424753394</v>
      </c>
      <c r="R36">
        <f>FTEST(R3:R20, R25:R34)</f>
        <v>0.60626633231978189</v>
      </c>
      <c r="S36">
        <f t="shared" ref="S36:T36" si="4">FTEST(S3:S20, S25:S34)</f>
        <v>8.6452660775843563E-7</v>
      </c>
      <c r="T36">
        <f t="shared" si="4"/>
        <v>4.4941483264398455E-3</v>
      </c>
    </row>
    <row r="37" spans="2:22">
      <c r="Q37">
        <f>TTEST(Q3:Q20, Q25:Q34, 2, 2)</f>
        <v>0.27024663558602635</v>
      </c>
      <c r="R37">
        <f>TTEST(R3:R20, R25:R34, 2, 2)</f>
        <v>7.8699487336899386E-9</v>
      </c>
      <c r="S37">
        <f t="shared" ref="S37:T37" si="5">TTEST(S3:S20, S25:S34, 2, 2)</f>
        <v>0.11218273458571534</v>
      </c>
      <c r="T37">
        <f t="shared" si="5"/>
        <v>0.66542743912538405</v>
      </c>
    </row>
    <row r="39" spans="2:22">
      <c r="B39" s="19" t="s">
        <v>46</v>
      </c>
      <c r="C39" s="20">
        <v>105.99999999999989</v>
      </c>
      <c r="D39" s="20">
        <v>57.46</v>
      </c>
      <c r="E39" s="20">
        <v>6.63</v>
      </c>
      <c r="F39" s="20">
        <v>9.74</v>
      </c>
      <c r="G39" s="20" t="s">
        <v>87</v>
      </c>
      <c r="H39" s="20" t="s">
        <v>195</v>
      </c>
      <c r="Q39" t="s">
        <v>265</v>
      </c>
    </row>
    <row r="40" spans="2:22">
      <c r="B40" s="19" t="s">
        <v>65</v>
      </c>
      <c r="C40" s="20">
        <v>58.999999999999986</v>
      </c>
      <c r="D40" s="20">
        <v>77.11</v>
      </c>
      <c r="E40" s="20">
        <v>3.72</v>
      </c>
      <c r="F40" s="20">
        <v>7.06</v>
      </c>
      <c r="G40" s="20" t="s">
        <v>87</v>
      </c>
      <c r="H40" s="20" t="s">
        <v>196</v>
      </c>
      <c r="Q40" t="s">
        <v>312</v>
      </c>
      <c r="R40" t="s">
        <v>315</v>
      </c>
      <c r="T40">
        <f>FTEST(Q41:Q58, R41:R50)</f>
        <v>8.6452660775843563E-7</v>
      </c>
    </row>
    <row r="41" spans="2:22">
      <c r="B41" s="1" t="s">
        <v>48</v>
      </c>
      <c r="C41" s="31">
        <v>46.000000000000099</v>
      </c>
      <c r="D41" s="31">
        <v>-28.31</v>
      </c>
      <c r="E41" s="31">
        <v>6.43</v>
      </c>
      <c r="F41" s="31">
        <v>8.09</v>
      </c>
      <c r="G41" s="31" t="s">
        <v>197</v>
      </c>
      <c r="H41" s="31" t="s">
        <v>198</v>
      </c>
      <c r="Q41" s="24">
        <v>29.37</v>
      </c>
      <c r="R41" s="24">
        <v>0.63</v>
      </c>
      <c r="T41">
        <f>TTEST(Q41:Q58, R41:R50, 2, 2)</f>
        <v>0.11218273458571534</v>
      </c>
    </row>
    <row r="42" spans="2:22">
      <c r="B42" s="19" t="s">
        <v>11</v>
      </c>
      <c r="C42" s="20">
        <v>87.000000000000114</v>
      </c>
      <c r="D42" s="20">
        <v>10.99</v>
      </c>
      <c r="E42" s="20">
        <v>1.32</v>
      </c>
      <c r="F42" s="20">
        <v>6.04</v>
      </c>
      <c r="G42" s="20" t="s">
        <v>199</v>
      </c>
      <c r="H42" s="20" t="s">
        <v>200</v>
      </c>
      <c r="Q42" s="26">
        <v>54.72</v>
      </c>
      <c r="R42" s="24">
        <v>0.12</v>
      </c>
    </row>
    <row r="43" spans="2:22">
      <c r="Q43" s="40">
        <v>1.38</v>
      </c>
      <c r="R43" s="29">
        <v>0.5</v>
      </c>
    </row>
    <row r="44" spans="2:22">
      <c r="Q44" s="40">
        <v>0.62</v>
      </c>
      <c r="R44" s="29">
        <v>0.77</v>
      </c>
    </row>
    <row r="45" spans="2:22">
      <c r="B45" t="s">
        <v>223</v>
      </c>
      <c r="Q45" s="29">
        <v>3.22</v>
      </c>
      <c r="R45" s="29">
        <v>0.43</v>
      </c>
    </row>
    <row r="46" spans="2:22">
      <c r="B46" s="1" t="s">
        <v>11</v>
      </c>
      <c r="C46" s="31">
        <v>134.99999999999983</v>
      </c>
      <c r="D46" s="31">
        <v>-31.27</v>
      </c>
      <c r="E46" s="31">
        <v>0.67</v>
      </c>
      <c r="F46" s="31">
        <v>7.77</v>
      </c>
      <c r="G46" s="31" t="s">
        <v>224</v>
      </c>
      <c r="H46" s="31" t="s">
        <v>225</v>
      </c>
      <c r="Q46" s="24">
        <v>16.27</v>
      </c>
      <c r="R46" s="24">
        <v>1.4</v>
      </c>
    </row>
    <row r="47" spans="2:22">
      <c r="B47" s="19" t="s">
        <v>46</v>
      </c>
      <c r="C47" s="20">
        <v>49</v>
      </c>
      <c r="D47" s="20">
        <v>15.63</v>
      </c>
      <c r="E47" s="20">
        <v>0.78</v>
      </c>
      <c r="F47" s="20">
        <v>12.56</v>
      </c>
      <c r="G47" s="20" t="s">
        <v>226</v>
      </c>
      <c r="H47" s="20" t="s">
        <v>227</v>
      </c>
      <c r="Q47" s="24">
        <v>3.15</v>
      </c>
      <c r="R47" s="24">
        <v>1.48</v>
      </c>
    </row>
    <row r="48" spans="2:22">
      <c r="B48" s="19" t="s">
        <v>5</v>
      </c>
      <c r="C48" s="33">
        <v>38</v>
      </c>
      <c r="D48" s="34">
        <v>30</v>
      </c>
      <c r="E48" s="34">
        <v>0.56000000000000005</v>
      </c>
      <c r="F48" s="34">
        <v>7.13</v>
      </c>
      <c r="G48" s="34" t="s">
        <v>219</v>
      </c>
      <c r="H48" s="34" t="s">
        <v>228</v>
      </c>
      <c r="Q48" s="24">
        <v>8.65</v>
      </c>
      <c r="R48" s="26">
        <v>1.18</v>
      </c>
    </row>
    <row r="49" spans="2:18">
      <c r="Q49" s="24">
        <v>17</v>
      </c>
      <c r="R49" s="24">
        <v>6.43</v>
      </c>
    </row>
    <row r="50" spans="2:18">
      <c r="B50" t="s">
        <v>238</v>
      </c>
      <c r="Q50" s="26">
        <v>1.53</v>
      </c>
      <c r="R50" s="29">
        <v>0.67</v>
      </c>
    </row>
    <row r="51" spans="2:18">
      <c r="B51" s="1" t="s">
        <v>46</v>
      </c>
      <c r="C51" s="20">
        <v>50</v>
      </c>
      <c r="D51" s="20">
        <v>64.010000000000005</v>
      </c>
      <c r="E51" s="20">
        <v>2.27</v>
      </c>
      <c r="F51" s="20">
        <v>7.61</v>
      </c>
      <c r="G51" s="20"/>
      <c r="H51" s="20" t="s">
        <v>236</v>
      </c>
      <c r="Q51" s="24">
        <v>1.72</v>
      </c>
    </row>
    <row r="52" spans="2:18">
      <c r="B52" s="1" t="s">
        <v>5</v>
      </c>
      <c r="C52" s="20">
        <v>109</v>
      </c>
      <c r="D52" s="20">
        <v>67.819999999999993</v>
      </c>
      <c r="E52" s="20">
        <v>2.5499999999999998</v>
      </c>
      <c r="F52" s="20">
        <v>16.63</v>
      </c>
      <c r="G52" s="20"/>
      <c r="H52" s="20" t="s">
        <v>237</v>
      </c>
      <c r="Q52" s="24">
        <v>6.63</v>
      </c>
    </row>
    <row r="53" spans="2:18">
      <c r="Q53" s="24">
        <v>3.72</v>
      </c>
    </row>
    <row r="54" spans="2:18">
      <c r="Q54" s="24">
        <v>1.32</v>
      </c>
    </row>
    <row r="55" spans="2:18">
      <c r="Q55" s="24">
        <v>0.78</v>
      </c>
    </row>
    <row r="56" spans="2:18">
      <c r="Q56" s="39">
        <v>0.56000000000000005</v>
      </c>
    </row>
    <row r="57" spans="2:18">
      <c r="Q57" s="24">
        <v>2.27</v>
      </c>
    </row>
    <row r="58" spans="2:18">
      <c r="Q58" s="24">
        <v>2.5499999999999998</v>
      </c>
    </row>
  </sheetData>
  <mergeCells count="22">
    <mergeCell ref="AH5:AH6"/>
    <mergeCell ref="AJ24:AK24"/>
    <mergeCell ref="B31:B32"/>
    <mergeCell ref="C31:C32"/>
    <mergeCell ref="Q3:Q4"/>
    <mergeCell ref="P5:P6"/>
    <mergeCell ref="Q5:Q6"/>
    <mergeCell ref="P27:P29"/>
    <mergeCell ref="Q27:Q29"/>
    <mergeCell ref="P31:P32"/>
    <mergeCell ref="Q31:Q32"/>
    <mergeCell ref="B20:H20"/>
    <mergeCell ref="B24:G24"/>
    <mergeCell ref="A2:G2"/>
    <mergeCell ref="A12:F12"/>
    <mergeCell ref="B13:B15"/>
    <mergeCell ref="B16:B17"/>
    <mergeCell ref="C13:C15"/>
    <mergeCell ref="C16:C17"/>
    <mergeCell ref="A9:F9"/>
    <mergeCell ref="A4:B5"/>
    <mergeCell ref="C4:C5"/>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2:R22"/>
  <sheetViews>
    <sheetView topLeftCell="F1" workbookViewId="0">
      <selection activeCell="N7" sqref="N7:N17"/>
    </sheetView>
  </sheetViews>
  <sheetFormatPr baseColWidth="12" defaultColWidth="13" defaultRowHeight="18" x14ac:dyDescent="0"/>
  <sheetData>
    <row r="2" spans="1:18">
      <c r="A2" s="139" t="s">
        <v>330</v>
      </c>
      <c r="B2" s="139"/>
      <c r="C2" s="139"/>
      <c r="D2" s="139"/>
      <c r="E2" s="139"/>
      <c r="F2" s="139"/>
      <c r="G2" s="139"/>
    </row>
    <row r="3" spans="1:18">
      <c r="A3" s="1" t="s">
        <v>316</v>
      </c>
      <c r="B3" s="1" t="s">
        <v>317</v>
      </c>
      <c r="C3">
        <v>184</v>
      </c>
      <c r="D3">
        <v>-17.54</v>
      </c>
      <c r="E3">
        <v>0.1</v>
      </c>
      <c r="F3">
        <v>4.01</v>
      </c>
      <c r="G3" t="s">
        <v>318</v>
      </c>
      <c r="H3" t="s">
        <v>319</v>
      </c>
    </row>
    <row r="4" spans="1:18">
      <c r="D4">
        <v>-39.72</v>
      </c>
      <c r="E4">
        <v>29.52</v>
      </c>
      <c r="F4">
        <v>9.5299999999999994</v>
      </c>
      <c r="G4" t="s">
        <v>320</v>
      </c>
      <c r="H4" t="s">
        <v>321</v>
      </c>
    </row>
    <row r="5" spans="1:18">
      <c r="D5">
        <v>-100</v>
      </c>
      <c r="E5">
        <v>1.86</v>
      </c>
      <c r="F5">
        <v>9.14</v>
      </c>
      <c r="G5" t="s">
        <v>322</v>
      </c>
      <c r="H5" t="s">
        <v>323</v>
      </c>
    </row>
    <row r="6" spans="1:18">
      <c r="D6">
        <v>-80.069999999999993</v>
      </c>
      <c r="E6">
        <v>3.44</v>
      </c>
      <c r="F6">
        <v>9.2200000000000006</v>
      </c>
      <c r="G6" t="s">
        <v>3</v>
      </c>
      <c r="H6" t="s">
        <v>324</v>
      </c>
    </row>
    <row r="7" spans="1:18">
      <c r="D7">
        <v>-43.1</v>
      </c>
      <c r="E7">
        <v>1.83</v>
      </c>
      <c r="F7">
        <v>8.19</v>
      </c>
      <c r="G7" t="s">
        <v>325</v>
      </c>
      <c r="H7" t="s">
        <v>326</v>
      </c>
      <c r="L7" s="155" t="s">
        <v>317</v>
      </c>
      <c r="M7" s="139">
        <v>184</v>
      </c>
      <c r="N7">
        <v>-17.54</v>
      </c>
      <c r="O7">
        <v>0.1</v>
      </c>
      <c r="P7">
        <v>4.01</v>
      </c>
      <c r="Q7" t="s">
        <v>318</v>
      </c>
      <c r="R7" t="s">
        <v>319</v>
      </c>
    </row>
    <row r="8" spans="1:18">
      <c r="A8" s="1" t="s">
        <v>327</v>
      </c>
      <c r="B8" s="1" t="s">
        <v>328</v>
      </c>
      <c r="C8">
        <v>58</v>
      </c>
      <c r="D8">
        <v>-33.17</v>
      </c>
      <c r="E8">
        <v>0.52</v>
      </c>
      <c r="F8">
        <v>12.58</v>
      </c>
      <c r="H8" t="s">
        <v>329</v>
      </c>
      <c r="L8" s="160"/>
      <c r="M8" s="139"/>
      <c r="N8">
        <v>-39.72</v>
      </c>
      <c r="O8">
        <v>29.52</v>
      </c>
      <c r="P8">
        <v>9.5299999999999994</v>
      </c>
      <c r="Q8" t="s">
        <v>320</v>
      </c>
      <c r="R8" t="s">
        <v>321</v>
      </c>
    </row>
    <row r="9" spans="1:18">
      <c r="L9" s="160"/>
      <c r="M9" s="139"/>
      <c r="N9">
        <v>-100</v>
      </c>
      <c r="O9">
        <v>1.86</v>
      </c>
      <c r="P9">
        <v>9.14</v>
      </c>
      <c r="Q9" t="s">
        <v>322</v>
      </c>
      <c r="R9" t="s">
        <v>323</v>
      </c>
    </row>
    <row r="10" spans="1:18">
      <c r="L10" s="160"/>
      <c r="M10" s="139"/>
      <c r="N10">
        <v>-80.069999999999993</v>
      </c>
      <c r="O10">
        <v>3.44</v>
      </c>
      <c r="P10">
        <v>9.2200000000000006</v>
      </c>
      <c r="Q10" t="s">
        <v>3</v>
      </c>
      <c r="R10" t="s">
        <v>324</v>
      </c>
    </row>
    <row r="11" spans="1:18">
      <c r="A11" t="s">
        <v>61</v>
      </c>
      <c r="L11" s="143"/>
      <c r="M11" s="139"/>
      <c r="N11">
        <v>-43.1</v>
      </c>
      <c r="O11">
        <v>1.83</v>
      </c>
      <c r="P11">
        <v>8.19</v>
      </c>
      <c r="Q11" t="s">
        <v>325</v>
      </c>
      <c r="R11" t="s">
        <v>326</v>
      </c>
    </row>
    <row r="12" spans="1:18">
      <c r="A12" s="1" t="s">
        <v>316</v>
      </c>
      <c r="B12" s="1" t="s">
        <v>317</v>
      </c>
      <c r="C12">
        <v>164</v>
      </c>
      <c r="D12" s="1">
        <v>-53.66</v>
      </c>
      <c r="E12" s="1">
        <v>0.19</v>
      </c>
      <c r="F12" s="1">
        <v>15.32</v>
      </c>
      <c r="G12" s="1" t="s">
        <v>331</v>
      </c>
      <c r="H12" s="1" t="s">
        <v>332</v>
      </c>
      <c r="L12" s="1" t="s">
        <v>328</v>
      </c>
      <c r="M12">
        <v>58</v>
      </c>
      <c r="N12">
        <v>-33.17</v>
      </c>
      <c r="O12">
        <v>0.52</v>
      </c>
      <c r="P12">
        <v>12.58</v>
      </c>
      <c r="R12" t="s">
        <v>329</v>
      </c>
    </row>
    <row r="13" spans="1:18">
      <c r="L13" s="1" t="s">
        <v>317</v>
      </c>
      <c r="M13">
        <v>164</v>
      </c>
      <c r="N13" s="1">
        <v>-53.66</v>
      </c>
      <c r="O13" s="1">
        <v>0.19</v>
      </c>
      <c r="P13" s="1">
        <v>15.32</v>
      </c>
      <c r="Q13" s="1" t="s">
        <v>331</v>
      </c>
      <c r="R13" s="1" t="s">
        <v>332</v>
      </c>
    </row>
    <row r="14" spans="1:18">
      <c r="A14" t="s">
        <v>335</v>
      </c>
      <c r="L14" s="1" t="s">
        <v>317</v>
      </c>
      <c r="M14">
        <v>124</v>
      </c>
      <c r="N14">
        <v>-40.770000000000003</v>
      </c>
      <c r="O14">
        <v>0.21</v>
      </c>
      <c r="P14">
        <v>14.61</v>
      </c>
      <c r="Q14" t="s">
        <v>333</v>
      </c>
      <c r="R14" t="s">
        <v>334</v>
      </c>
    </row>
    <row r="15" spans="1:18">
      <c r="A15" s="1" t="s">
        <v>316</v>
      </c>
      <c r="B15" s="1" t="s">
        <v>317</v>
      </c>
      <c r="C15">
        <v>124</v>
      </c>
      <c r="D15">
        <v>-40.770000000000003</v>
      </c>
      <c r="E15">
        <v>0.21</v>
      </c>
      <c r="F15">
        <v>14.61</v>
      </c>
      <c r="G15" t="s">
        <v>333</v>
      </c>
      <c r="H15" t="s">
        <v>334</v>
      </c>
      <c r="L15" s="1" t="s">
        <v>317</v>
      </c>
      <c r="M15">
        <v>213</v>
      </c>
      <c r="N15">
        <v>-20.07</v>
      </c>
      <c r="O15">
        <v>4.46</v>
      </c>
      <c r="P15">
        <v>24.96</v>
      </c>
      <c r="Q15" t="s">
        <v>336</v>
      </c>
      <c r="R15" t="s">
        <v>337</v>
      </c>
    </row>
    <row r="16" spans="1:18">
      <c r="A16" s="17" t="s">
        <v>338</v>
      </c>
      <c r="L16" s="1" t="s">
        <v>380</v>
      </c>
      <c r="M16">
        <v>182</v>
      </c>
      <c r="N16">
        <v>-51.76</v>
      </c>
      <c r="O16">
        <v>2.52</v>
      </c>
      <c r="P16">
        <v>15.23</v>
      </c>
      <c r="Q16" t="s">
        <v>29</v>
      </c>
      <c r="R16" t="s">
        <v>381</v>
      </c>
    </row>
    <row r="17" spans="2:18">
      <c r="B17" s="1" t="s">
        <v>317</v>
      </c>
      <c r="C17">
        <v>213</v>
      </c>
      <c r="D17">
        <v>-20.07</v>
      </c>
      <c r="E17">
        <v>4.46</v>
      </c>
      <c r="F17">
        <v>24.96</v>
      </c>
      <c r="G17" t="s">
        <v>336</v>
      </c>
      <c r="H17" t="s">
        <v>337</v>
      </c>
      <c r="L17" s="18" t="s">
        <v>382</v>
      </c>
      <c r="M17" s="18">
        <v>561</v>
      </c>
      <c r="N17" s="18">
        <v>-32.96</v>
      </c>
      <c r="O17" s="18">
        <v>23.02</v>
      </c>
      <c r="P17" s="18">
        <v>10.11</v>
      </c>
      <c r="Q17" s="18" t="s">
        <v>383</v>
      </c>
      <c r="R17" s="18" t="s">
        <v>384</v>
      </c>
    </row>
    <row r="19" spans="2:18">
      <c r="E19" t="s">
        <v>114</v>
      </c>
    </row>
    <row r="20" spans="2:18">
      <c r="C20">
        <f>AVERAGE(C3,C8,C12,C15,C17)</f>
        <v>148.6</v>
      </c>
      <c r="D20">
        <f>AVERAGE(D3:D8,D12,D15,D17)</f>
        <v>-47.566666666666663</v>
      </c>
      <c r="E20" s="1" t="s">
        <v>380</v>
      </c>
      <c r="F20">
        <v>182</v>
      </c>
      <c r="G20">
        <v>-51.76</v>
      </c>
      <c r="H20">
        <v>2.52</v>
      </c>
      <c r="I20">
        <v>15.23</v>
      </c>
      <c r="J20" t="s">
        <v>29</v>
      </c>
      <c r="K20" t="s">
        <v>381</v>
      </c>
    </row>
    <row r="21" spans="2:18">
      <c r="E21" t="s">
        <v>385</v>
      </c>
    </row>
    <row r="22" spans="2:18">
      <c r="E22" s="18" t="s">
        <v>382</v>
      </c>
      <c r="F22" s="18">
        <v>561</v>
      </c>
      <c r="G22" s="18">
        <v>-32.96</v>
      </c>
      <c r="H22" s="18">
        <v>23.02</v>
      </c>
      <c r="I22" s="18">
        <v>10.11</v>
      </c>
      <c r="J22" s="18" t="s">
        <v>383</v>
      </c>
      <c r="K22" s="18" t="s">
        <v>384</v>
      </c>
    </row>
  </sheetData>
  <mergeCells count="3">
    <mergeCell ref="A2:G2"/>
    <mergeCell ref="M7:M11"/>
    <mergeCell ref="L7:L1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2:Y59"/>
  <sheetViews>
    <sheetView topLeftCell="L17" workbookViewId="0">
      <selection activeCell="K24" sqref="J19:K24"/>
    </sheetView>
  </sheetViews>
  <sheetFormatPr baseColWidth="12" defaultColWidth="12.83203125" defaultRowHeight="18" x14ac:dyDescent="0"/>
  <cols>
    <col min="1" max="13" width="12.83203125" style="5"/>
    <col min="14" max="14" width="18" style="5" customWidth="1"/>
    <col min="15" max="15" width="20.6640625" style="5" customWidth="1"/>
    <col min="16" max="16" width="15.1640625" style="5" customWidth="1"/>
    <col min="17" max="17" width="12.83203125" style="5"/>
    <col min="18" max="18" width="13.6640625" style="5" bestFit="1" customWidth="1"/>
    <col min="19" max="21" width="12.83203125" style="5"/>
    <col min="22" max="22" width="13.6640625" style="5" bestFit="1" customWidth="1"/>
    <col min="23" max="16384" width="12.83203125" style="5"/>
  </cols>
  <sheetData>
    <row r="2" spans="1:25">
      <c r="A2" s="156" t="s">
        <v>0</v>
      </c>
      <c r="B2" s="156"/>
      <c r="C2" s="156"/>
      <c r="D2" s="156"/>
      <c r="E2" s="156"/>
      <c r="F2" s="156"/>
      <c r="G2" s="156"/>
      <c r="M2" s="5" t="s">
        <v>387</v>
      </c>
      <c r="N2" s="5" t="s">
        <v>388</v>
      </c>
      <c r="O2" s="5" t="s">
        <v>1</v>
      </c>
      <c r="P2" s="5" t="s">
        <v>389</v>
      </c>
      <c r="Q2" s="5" t="s">
        <v>390</v>
      </c>
      <c r="T2" s="5" t="s">
        <v>565</v>
      </c>
      <c r="U2" s="5" t="s">
        <v>515</v>
      </c>
    </row>
    <row r="3" spans="1:25">
      <c r="A3" s="3" t="s">
        <v>2</v>
      </c>
      <c r="B3" s="26">
        <v>59</v>
      </c>
      <c r="C3" s="26">
        <v>-33.380000000000003</v>
      </c>
      <c r="D3" s="26">
        <v>0.52</v>
      </c>
      <c r="E3" s="26">
        <v>7.62</v>
      </c>
      <c r="F3" s="25" t="s">
        <v>3</v>
      </c>
      <c r="G3" s="25" t="s">
        <v>4</v>
      </c>
      <c r="L3" s="66" t="s">
        <v>570</v>
      </c>
      <c r="M3" s="5">
        <v>7</v>
      </c>
      <c r="N3" s="5">
        <f>AVERAGE(B5,B22,B39,B46,B58:B59)</f>
        <v>193.99999999999997</v>
      </c>
      <c r="O3" s="5">
        <f>AVERAGE(C5,C22,C39:C40,C46,C58:C59)</f>
        <v>-59.307142857142843</v>
      </c>
      <c r="P3" s="5">
        <f t="shared" ref="P3:Q3" si="0">AVERAGE(D5,D22,D39:D40,D46,D58:D59)</f>
        <v>4.1885714285714286</v>
      </c>
      <c r="Q3" s="5">
        <f t="shared" si="0"/>
        <v>10.747142857142858</v>
      </c>
      <c r="S3" s="66" t="s">
        <v>570</v>
      </c>
      <c r="T3" s="121">
        <f>AVERAGE(M11:M16)</f>
        <v>-63.97999999999999</v>
      </c>
      <c r="U3" s="5">
        <f>STDEV(M11:M16)</f>
        <v>21.498816711623949</v>
      </c>
    </row>
    <row r="4" spans="1:25">
      <c r="A4" s="3" t="s">
        <v>5</v>
      </c>
      <c r="L4" s="23" t="s">
        <v>569</v>
      </c>
      <c r="M4" s="5">
        <v>13</v>
      </c>
      <c r="N4" s="5">
        <f>AVERAGE(B8,B10,B15,B21,B25,B32,B37:B38)</f>
        <v>119.87500000000001</v>
      </c>
      <c r="O4" s="5">
        <f>AVERAGE(C8,C10:C12,C15,C21,C25,C32,C37:C38,C42:C43,C45)</f>
        <v>-21.011538461538461</v>
      </c>
      <c r="P4" s="5">
        <f t="shared" ref="P4:Q4" si="1">AVERAGE(D8,D10:D12,D15,D21,D25,D32,D37:D38,D42:D43,D45)</f>
        <v>1.9607692307692306</v>
      </c>
      <c r="Q4" s="5">
        <f t="shared" si="1"/>
        <v>8.1630769230769236</v>
      </c>
      <c r="S4" s="23" t="s">
        <v>569</v>
      </c>
      <c r="T4" s="5">
        <f>AVERAGE(N11:N23)</f>
        <v>-21.011538461538461</v>
      </c>
      <c r="U4" s="5">
        <f>STDEV(N11:N23)</f>
        <v>28.640844332920146</v>
      </c>
    </row>
    <row r="5" spans="1:25">
      <c r="A5" s="3" t="s">
        <v>8</v>
      </c>
      <c r="B5" s="67">
        <v>49</v>
      </c>
      <c r="C5" s="67">
        <v>-81.13</v>
      </c>
      <c r="D5" s="67">
        <v>0.92</v>
      </c>
      <c r="E5" s="67">
        <v>9.0399999999999991</v>
      </c>
      <c r="F5" s="66" t="s">
        <v>9</v>
      </c>
      <c r="G5" s="66" t="s">
        <v>10</v>
      </c>
      <c r="L5" s="25" t="s">
        <v>568</v>
      </c>
      <c r="M5" s="5">
        <v>16</v>
      </c>
      <c r="N5" s="5">
        <f>AVERAGE(B3,B6,B9,B10,B14,B16:B17,B20,B23,B26:B27,B31,B33,B39)</f>
        <v>95.571428571428569</v>
      </c>
      <c r="O5" s="5">
        <f>AVERAGE(C3,C6:C7,C9,C13:C14,C16:C17,C20,C23:C24,C26:C27,C31,C41)</f>
        <v>-39.203999999999994</v>
      </c>
      <c r="P5" s="5">
        <f t="shared" ref="P5:Q5" si="2">AVERAGE(D3,D6:D7,D9,D13:D14,D16:D17,D20,D23:D24,D26:D27,D31,D41)</f>
        <v>-6.0233333333333325</v>
      </c>
      <c r="Q5" s="5">
        <f t="shared" si="2"/>
        <v>8.2146666666666661</v>
      </c>
      <c r="S5" s="25" t="s">
        <v>568</v>
      </c>
      <c r="T5" s="5">
        <f>AVERAGE(O11:O26)</f>
        <v>-38.245624999999997</v>
      </c>
      <c r="U5" s="5">
        <f>STDEV(O11:O26)</f>
        <v>27.741581538369442</v>
      </c>
    </row>
    <row r="6" spans="1:25">
      <c r="A6" s="58" t="s">
        <v>11</v>
      </c>
      <c r="B6" s="187">
        <v>90</v>
      </c>
      <c r="C6" s="26">
        <v>-45</v>
      </c>
      <c r="D6" s="26">
        <v>0.7</v>
      </c>
      <c r="E6" s="26">
        <v>19.25</v>
      </c>
      <c r="F6" s="25" t="s">
        <v>12</v>
      </c>
      <c r="G6" s="25" t="s">
        <v>13</v>
      </c>
      <c r="L6" s="20" t="s">
        <v>567</v>
      </c>
      <c r="M6" s="5">
        <v>3</v>
      </c>
      <c r="N6" s="5">
        <f>AVERAGE(B34,B43,B49)</f>
        <v>103.66666666666667</v>
      </c>
      <c r="O6" s="5">
        <f>AVERAGE(C34,C44,C49)</f>
        <v>-13.876666666666665</v>
      </c>
      <c r="P6" s="5">
        <f t="shared" ref="P6:Q6" si="3">AVERAGE(D34,D44,D49)</f>
        <v>1.0900000000000001</v>
      </c>
      <c r="Q6" s="5">
        <f t="shared" si="3"/>
        <v>8.5633333333333326</v>
      </c>
      <c r="S6" s="20" t="s">
        <v>567</v>
      </c>
      <c r="T6" s="5">
        <f>AVERAGE(P11:P13)</f>
        <v>-13.876666666666665</v>
      </c>
      <c r="U6" s="5">
        <f>STDEV(P11:P13)</f>
        <v>23.034522641750868</v>
      </c>
    </row>
    <row r="7" spans="1:25">
      <c r="A7" s="59"/>
      <c r="B7" s="188"/>
      <c r="C7" s="26">
        <v>-19.440000000000001</v>
      </c>
      <c r="D7" s="26">
        <v>1.47</v>
      </c>
      <c r="E7" s="26">
        <v>8.41</v>
      </c>
      <c r="F7" s="25" t="s">
        <v>14</v>
      </c>
      <c r="G7" s="25" t="s">
        <v>15</v>
      </c>
      <c r="L7" s="79" t="s">
        <v>566</v>
      </c>
      <c r="M7" s="5">
        <v>6</v>
      </c>
      <c r="N7" s="5">
        <f>AVERAGE(B49,B54:B57)</f>
        <v>148.6</v>
      </c>
      <c r="O7" s="5">
        <f>AVERAGE(C51:C52,C54:C57)</f>
        <v>-54.623333333333328</v>
      </c>
      <c r="P7" s="5">
        <f t="shared" ref="P7:Q7" si="4">AVERAGE(D51:D52,D54:D57)</f>
        <v>1.78</v>
      </c>
      <c r="Q7" s="5">
        <f t="shared" si="4"/>
        <v>14.305</v>
      </c>
      <c r="S7" s="79" t="s">
        <v>566</v>
      </c>
      <c r="T7" s="5">
        <f>AVERAGE(Q11:Q21)</f>
        <v>-46.62</v>
      </c>
      <c r="U7" s="5">
        <f>STDEV(Q11:Q21)</f>
        <v>24.610115806310233</v>
      </c>
    </row>
    <row r="8" spans="1:25">
      <c r="A8" s="3" t="s">
        <v>51</v>
      </c>
      <c r="B8" s="23">
        <v>71</v>
      </c>
      <c r="C8" s="24">
        <v>-36.97</v>
      </c>
      <c r="D8" s="24">
        <v>0.18</v>
      </c>
      <c r="E8" s="24">
        <v>8.2899999999999991</v>
      </c>
      <c r="F8" s="24" t="s">
        <v>52</v>
      </c>
      <c r="G8" s="24" t="s">
        <v>53</v>
      </c>
    </row>
    <row r="9" spans="1:25">
      <c r="A9" s="3" t="s">
        <v>2</v>
      </c>
      <c r="B9" s="3">
        <v>69</v>
      </c>
      <c r="C9" s="26">
        <v>-79.86</v>
      </c>
      <c r="D9" s="26">
        <v>0.86</v>
      </c>
      <c r="E9" s="26">
        <v>4.1399999999999997</v>
      </c>
      <c r="F9" s="26"/>
      <c r="G9" s="26" t="s">
        <v>64</v>
      </c>
      <c r="M9" s="162" t="s">
        <v>422</v>
      </c>
      <c r="N9" s="162"/>
      <c r="O9" s="162"/>
      <c r="P9" s="162"/>
      <c r="Q9" s="162"/>
      <c r="R9" t="s">
        <v>394</v>
      </c>
      <c r="S9"/>
      <c r="T9"/>
      <c r="U9"/>
      <c r="V9"/>
      <c r="W9"/>
      <c r="X9"/>
      <c r="Y9"/>
    </row>
    <row r="10" spans="1:25">
      <c r="A10" s="14" t="s">
        <v>65</v>
      </c>
      <c r="B10" s="144">
        <v>86</v>
      </c>
      <c r="C10" s="24">
        <v>24.72</v>
      </c>
      <c r="D10" s="24">
        <v>0.89</v>
      </c>
      <c r="E10" s="24">
        <v>4.13</v>
      </c>
      <c r="F10" s="24"/>
      <c r="G10" s="24" t="s">
        <v>66</v>
      </c>
      <c r="M10" s="67" t="s">
        <v>242</v>
      </c>
      <c r="N10" s="24" t="s">
        <v>377</v>
      </c>
      <c r="O10" s="26" t="s">
        <v>378</v>
      </c>
      <c r="P10" s="19" t="s">
        <v>379</v>
      </c>
      <c r="Q10" s="79" t="s">
        <v>386</v>
      </c>
      <c r="R10"/>
      <c r="S10"/>
      <c r="T10"/>
      <c r="U10"/>
      <c r="V10"/>
      <c r="W10"/>
      <c r="X10"/>
      <c r="Y10"/>
    </row>
    <row r="11" spans="1:25" ht="19" thickBot="1">
      <c r="A11" s="15"/>
      <c r="B11" s="145"/>
      <c r="C11" s="24">
        <v>-13.52</v>
      </c>
      <c r="D11" s="24">
        <v>0.96</v>
      </c>
      <c r="E11" s="24">
        <v>5.41</v>
      </c>
      <c r="F11" s="24"/>
      <c r="G11" s="24" t="s">
        <v>67</v>
      </c>
      <c r="M11" s="67">
        <v>-81.13</v>
      </c>
      <c r="N11" s="24">
        <v>-36.97</v>
      </c>
      <c r="O11" s="26">
        <v>-33.380000000000003</v>
      </c>
      <c r="P11" s="84">
        <v>-34.86</v>
      </c>
      <c r="Q11">
        <v>-17.54</v>
      </c>
      <c r="R11" t="s">
        <v>395</v>
      </c>
      <c r="S11"/>
      <c r="T11"/>
      <c r="U11"/>
      <c r="V11"/>
      <c r="W11"/>
      <c r="X11"/>
      <c r="Y11"/>
    </row>
    <row r="12" spans="1:25">
      <c r="A12" s="15"/>
      <c r="B12" s="145"/>
      <c r="C12" s="24">
        <v>-37.61</v>
      </c>
      <c r="D12" s="24">
        <v>0.65</v>
      </c>
      <c r="E12" s="24">
        <v>8.34</v>
      </c>
      <c r="F12" s="24" t="s">
        <v>69</v>
      </c>
      <c r="G12" s="24" t="s">
        <v>70</v>
      </c>
      <c r="M12" s="85">
        <v>-81.13</v>
      </c>
      <c r="N12" s="24">
        <v>24.72</v>
      </c>
      <c r="O12" s="26">
        <v>-45</v>
      </c>
      <c r="P12" s="19">
        <v>10.77</v>
      </c>
      <c r="Q12">
        <v>-39.72</v>
      </c>
      <c r="R12" s="89" t="s">
        <v>396</v>
      </c>
      <c r="S12" s="89" t="s">
        <v>397</v>
      </c>
      <c r="T12" s="89" t="s">
        <v>398</v>
      </c>
      <c r="U12" s="89" t="s">
        <v>399</v>
      </c>
      <c r="V12" s="89" t="s">
        <v>400</v>
      </c>
      <c r="W12"/>
      <c r="X12"/>
      <c r="Y12"/>
    </row>
    <row r="13" spans="1:25">
      <c r="A13" s="16"/>
      <c r="B13" s="146"/>
      <c r="C13" s="26">
        <v>-51.13</v>
      </c>
      <c r="D13" s="26">
        <v>0.53</v>
      </c>
      <c r="E13" s="26">
        <v>5.73</v>
      </c>
      <c r="F13" s="26"/>
      <c r="G13" s="26" t="s">
        <v>68</v>
      </c>
      <c r="M13" s="4">
        <v>-51.55</v>
      </c>
      <c r="N13" s="24">
        <v>-13.52</v>
      </c>
      <c r="O13" s="26">
        <v>-19.440000000000001</v>
      </c>
      <c r="P13" s="33">
        <v>-17.54</v>
      </c>
      <c r="Q13">
        <v>-100</v>
      </c>
      <c r="R13" s="42" t="s">
        <v>401</v>
      </c>
      <c r="S13" s="42">
        <v>6</v>
      </c>
      <c r="T13" s="42">
        <v>-383.87999999999994</v>
      </c>
      <c r="U13" s="42">
        <v>-63.97999999999999</v>
      </c>
      <c r="V13" s="42">
        <v>462.19912000000113</v>
      </c>
      <c r="W13"/>
      <c r="X13"/>
      <c r="Y13"/>
    </row>
    <row r="14" spans="1:25">
      <c r="A14" s="3" t="s">
        <v>97</v>
      </c>
      <c r="B14" s="3">
        <v>224</v>
      </c>
      <c r="C14" s="26">
        <v>7.35</v>
      </c>
      <c r="D14" s="26">
        <v>-50.92</v>
      </c>
      <c r="E14" s="26">
        <v>3.55</v>
      </c>
      <c r="F14" s="26">
        <v>12.47</v>
      </c>
      <c r="G14" s="26" t="s">
        <v>29</v>
      </c>
      <c r="M14" s="67">
        <v>-85.35</v>
      </c>
      <c r="N14" s="24">
        <v>-37.61</v>
      </c>
      <c r="O14" s="26">
        <v>-79.86</v>
      </c>
      <c r="P14" s="3"/>
      <c r="Q14">
        <v>-80.069999999999993</v>
      </c>
      <c r="R14" s="42" t="s">
        <v>402</v>
      </c>
      <c r="S14" s="42">
        <v>13</v>
      </c>
      <c r="T14" s="42">
        <v>-273.14999999999998</v>
      </c>
      <c r="U14" s="42">
        <v>-21.011538461538461</v>
      </c>
      <c r="V14" s="42">
        <v>820.29796410256404</v>
      </c>
      <c r="W14"/>
      <c r="X14"/>
      <c r="Y14"/>
    </row>
    <row r="15" spans="1:25">
      <c r="A15" s="3" t="s">
        <v>65</v>
      </c>
      <c r="B15" s="5">
        <v>279</v>
      </c>
      <c r="C15" s="23">
        <v>22.61</v>
      </c>
      <c r="D15" s="23">
        <v>5.97</v>
      </c>
      <c r="E15" s="23">
        <v>12.23</v>
      </c>
      <c r="F15" s="23" t="s">
        <v>112</v>
      </c>
      <c r="G15" s="23" t="s">
        <v>113</v>
      </c>
      <c r="H15" s="23"/>
      <c r="M15" s="67">
        <v>-51.76</v>
      </c>
      <c r="N15" s="24">
        <v>22.61</v>
      </c>
      <c r="O15" s="26">
        <v>-51.13</v>
      </c>
      <c r="P15" s="3"/>
      <c r="Q15">
        <v>-43.1</v>
      </c>
      <c r="R15" s="42" t="s">
        <v>403</v>
      </c>
      <c r="S15" s="42">
        <v>16</v>
      </c>
      <c r="T15" s="42">
        <v>-611.92999999999995</v>
      </c>
      <c r="U15" s="42">
        <v>-38.245624999999997</v>
      </c>
      <c r="V15" s="42">
        <v>769.59534625000015</v>
      </c>
      <c r="W15"/>
      <c r="X15"/>
      <c r="Y15"/>
    </row>
    <row r="16" spans="1:25" ht="19" thickBot="1">
      <c r="A16" s="3" t="s">
        <v>128</v>
      </c>
      <c r="B16" s="5">
        <v>36.000000000000007</v>
      </c>
      <c r="C16" s="25">
        <v>-23.87</v>
      </c>
      <c r="D16" s="25">
        <v>0.91</v>
      </c>
      <c r="E16" s="25">
        <v>8.57</v>
      </c>
      <c r="F16" s="25" t="s">
        <v>129</v>
      </c>
      <c r="G16" s="25" t="s">
        <v>130</v>
      </c>
      <c r="M16" s="85">
        <v>-32.96</v>
      </c>
      <c r="N16" s="86">
        <v>-38.869999999999997</v>
      </c>
      <c r="O16" s="26">
        <v>7.35</v>
      </c>
      <c r="P16" s="3"/>
      <c r="Q16">
        <v>-33.17</v>
      </c>
      <c r="R16" s="88" t="s">
        <v>404</v>
      </c>
      <c r="S16" s="88">
        <v>3</v>
      </c>
      <c r="T16" s="88">
        <v>-41.629999999999995</v>
      </c>
      <c r="U16" s="88">
        <v>-13.876666666666665</v>
      </c>
      <c r="V16" s="88">
        <v>530.58923333333337</v>
      </c>
      <c r="W16"/>
      <c r="X16"/>
      <c r="Y16"/>
    </row>
    <row r="17" spans="1:25">
      <c r="A17" s="3" t="s">
        <v>128</v>
      </c>
      <c r="B17" s="5">
        <v>21.999999999999943</v>
      </c>
      <c r="C17" s="25">
        <v>-34.86</v>
      </c>
      <c r="D17" s="25">
        <v>1.99</v>
      </c>
      <c r="E17" s="25">
        <v>9.31</v>
      </c>
      <c r="F17" s="25"/>
      <c r="G17" s="25" t="s">
        <v>229</v>
      </c>
      <c r="M17" s="3"/>
      <c r="N17" s="86">
        <v>-36.97</v>
      </c>
      <c r="O17" s="26">
        <v>-23.87</v>
      </c>
      <c r="P17" s="3"/>
      <c r="Q17" s="1">
        <v>-53.66</v>
      </c>
      <c r="R17"/>
      <c r="S17"/>
      <c r="T17"/>
      <c r="U17"/>
      <c r="V17"/>
      <c r="W17"/>
      <c r="X17"/>
      <c r="Y17"/>
    </row>
    <row r="18" spans="1:25">
      <c r="M18" s="3"/>
      <c r="N18" s="86">
        <v>22.61</v>
      </c>
      <c r="O18" s="26">
        <v>-34.86</v>
      </c>
      <c r="P18" s="3"/>
      <c r="Q18">
        <v>-40.770000000000003</v>
      </c>
      <c r="R18"/>
      <c r="S18"/>
      <c r="T18"/>
      <c r="U18"/>
      <c r="V18"/>
      <c r="W18"/>
      <c r="X18"/>
      <c r="Y18"/>
    </row>
    <row r="19" spans="1:25" ht="19" thickBot="1">
      <c r="A19" s="5" t="s">
        <v>367</v>
      </c>
      <c r="J19" s="5" t="s">
        <v>581</v>
      </c>
      <c r="K19" s="5" t="s">
        <v>582</v>
      </c>
      <c r="M19" s="3"/>
      <c r="N19" s="24">
        <v>-38.869999999999997</v>
      </c>
      <c r="O19" s="87">
        <v>-33.380000000000003</v>
      </c>
      <c r="P19" s="3"/>
      <c r="Q19">
        <v>-20.07</v>
      </c>
      <c r="R19" t="s">
        <v>405</v>
      </c>
      <c r="S19"/>
      <c r="T19"/>
      <c r="U19"/>
      <c r="V19"/>
      <c r="W19"/>
      <c r="X19"/>
      <c r="Y19"/>
    </row>
    <row r="20" spans="1:25">
      <c r="A20" s="35" t="s">
        <v>345</v>
      </c>
      <c r="B20" s="76">
        <v>59</v>
      </c>
      <c r="C20" s="76">
        <v>-33.380000000000003</v>
      </c>
      <c r="D20" s="76">
        <v>0.52</v>
      </c>
      <c r="E20" s="76">
        <v>7.62</v>
      </c>
      <c r="F20" s="77" t="s">
        <v>3</v>
      </c>
      <c r="G20" s="77" t="s">
        <v>346</v>
      </c>
      <c r="J20" s="3" t="s">
        <v>570</v>
      </c>
      <c r="K20" s="3" t="s">
        <v>580</v>
      </c>
      <c r="M20" s="3"/>
      <c r="N20" s="24">
        <v>-70.14</v>
      </c>
      <c r="O20" s="87">
        <v>-45</v>
      </c>
      <c r="P20" s="3"/>
      <c r="Q20">
        <v>-51.76</v>
      </c>
      <c r="R20" s="89" t="s">
        <v>406</v>
      </c>
      <c r="S20" s="89" t="s">
        <v>407</v>
      </c>
      <c r="T20" s="89" t="s">
        <v>408</v>
      </c>
      <c r="U20" s="89" t="s">
        <v>400</v>
      </c>
      <c r="V20" s="89" t="s">
        <v>409</v>
      </c>
      <c r="W20" s="89" t="s">
        <v>410</v>
      </c>
      <c r="X20" s="89" t="s">
        <v>411</v>
      </c>
      <c r="Y20"/>
    </row>
    <row r="21" spans="1:25">
      <c r="A21" s="61" t="s">
        <v>347</v>
      </c>
      <c r="B21" s="70">
        <v>11</v>
      </c>
      <c r="C21" s="70">
        <v>-38.869999999999997</v>
      </c>
      <c r="D21" s="70">
        <v>0.63</v>
      </c>
      <c r="E21" s="70">
        <v>6.57</v>
      </c>
      <c r="F21" s="47" t="s">
        <v>348</v>
      </c>
      <c r="G21" s="47" t="s">
        <v>349</v>
      </c>
      <c r="J21" s="3" t="s">
        <v>569</v>
      </c>
      <c r="K21" s="3" t="s">
        <v>113</v>
      </c>
      <c r="M21" s="3"/>
      <c r="N21" s="24">
        <v>-20.28</v>
      </c>
      <c r="O21" s="87">
        <v>-19.440000000000001</v>
      </c>
      <c r="P21" s="3"/>
      <c r="Q21" s="18">
        <v>-32.96</v>
      </c>
      <c r="R21" s="42" t="s">
        <v>412</v>
      </c>
      <c r="S21" s="42">
        <v>9080.060646668353</v>
      </c>
      <c r="T21" s="42">
        <v>3</v>
      </c>
      <c r="U21" s="42">
        <v>3026.6868822227843</v>
      </c>
      <c r="V21" s="42">
        <v>4.15624736279314</v>
      </c>
      <c r="W21" s="90">
        <v>1.3021733873064318E-2</v>
      </c>
      <c r="X21" s="42">
        <v>2.8826042042612277</v>
      </c>
      <c r="Y21"/>
    </row>
    <row r="22" spans="1:25">
      <c r="A22" s="61" t="s">
        <v>350</v>
      </c>
      <c r="B22" s="68">
        <v>49</v>
      </c>
      <c r="C22" s="68">
        <v>-81.13</v>
      </c>
      <c r="D22" s="68">
        <v>0.92</v>
      </c>
      <c r="E22" s="68">
        <v>9.0399999999999991</v>
      </c>
      <c r="F22" s="69" t="s">
        <v>351</v>
      </c>
      <c r="G22" s="69" t="s">
        <v>352</v>
      </c>
      <c r="H22" s="66"/>
      <c r="J22" s="3" t="s">
        <v>568</v>
      </c>
      <c r="K22" s="3" t="s">
        <v>130</v>
      </c>
      <c r="M22" s="3"/>
      <c r="N22" s="24">
        <v>-21.55</v>
      </c>
      <c r="O22" s="87">
        <v>-79.86</v>
      </c>
      <c r="P22" s="3"/>
      <c r="R22" s="42" t="s">
        <v>413</v>
      </c>
      <c r="S22" s="42">
        <v>24759.679829647437</v>
      </c>
      <c r="T22" s="42">
        <v>34</v>
      </c>
      <c r="U22" s="42">
        <v>728.22587734257172</v>
      </c>
      <c r="V22" s="42"/>
      <c r="W22" s="42"/>
      <c r="X22" s="42"/>
      <c r="Y22"/>
    </row>
    <row r="23" spans="1:25">
      <c r="A23" s="62" t="s">
        <v>353</v>
      </c>
      <c r="B23" s="189">
        <v>90</v>
      </c>
      <c r="C23" s="78">
        <v>-45</v>
      </c>
      <c r="D23" s="78">
        <v>0.7</v>
      </c>
      <c r="E23" s="78">
        <v>19.25</v>
      </c>
      <c r="F23" s="77" t="s">
        <v>354</v>
      </c>
      <c r="G23" s="77" t="s">
        <v>355</v>
      </c>
      <c r="J23" s="3" t="s">
        <v>567</v>
      </c>
      <c r="K23" s="35" t="s">
        <v>319</v>
      </c>
      <c r="M23" s="3"/>
      <c r="N23" s="24">
        <v>-28.31</v>
      </c>
      <c r="O23" s="87">
        <v>-51.13</v>
      </c>
      <c r="P23" s="3"/>
      <c r="R23" s="42"/>
      <c r="S23" s="42"/>
      <c r="T23" s="42"/>
      <c r="U23" s="42"/>
      <c r="V23" s="42"/>
      <c r="W23" s="42"/>
      <c r="X23" s="42"/>
      <c r="Y23"/>
    </row>
    <row r="24" spans="1:25" ht="19" thickBot="1">
      <c r="A24" s="63"/>
      <c r="B24" s="190"/>
      <c r="C24" s="78">
        <v>-19.440000000000001</v>
      </c>
      <c r="D24" s="78">
        <v>1.47</v>
      </c>
      <c r="E24" s="78">
        <v>8.41</v>
      </c>
      <c r="F24" s="77" t="s">
        <v>356</v>
      </c>
      <c r="G24" s="77" t="s">
        <v>357</v>
      </c>
      <c r="J24" s="3" t="s">
        <v>566</v>
      </c>
      <c r="K24" s="35" t="s">
        <v>323</v>
      </c>
      <c r="M24" s="3"/>
      <c r="N24" s="3"/>
      <c r="O24" s="87">
        <v>7.35</v>
      </c>
      <c r="P24" s="3"/>
      <c r="R24" s="88" t="s">
        <v>398</v>
      </c>
      <c r="S24" s="88">
        <v>33839.74047631579</v>
      </c>
      <c r="T24" s="88">
        <v>37</v>
      </c>
      <c r="U24" s="88"/>
      <c r="V24" s="88"/>
      <c r="W24" s="88"/>
      <c r="X24" s="88"/>
      <c r="Y24"/>
    </row>
    <row r="25" spans="1:25">
      <c r="A25" s="61" t="s">
        <v>358</v>
      </c>
      <c r="B25" s="47">
        <v>71</v>
      </c>
      <c r="C25" s="71">
        <v>-36.97</v>
      </c>
      <c r="D25" s="70">
        <v>0.18</v>
      </c>
      <c r="E25" s="70">
        <v>8.2899999999999991</v>
      </c>
      <c r="F25" s="72" t="s">
        <v>52</v>
      </c>
      <c r="G25" s="72" t="s">
        <v>359</v>
      </c>
      <c r="M25" s="3"/>
      <c r="N25" s="3"/>
      <c r="O25" s="87">
        <v>-23.87</v>
      </c>
      <c r="P25" s="3"/>
      <c r="R25"/>
      <c r="S25"/>
      <c r="T25"/>
      <c r="U25"/>
      <c r="V25"/>
      <c r="W25"/>
      <c r="X25"/>
      <c r="Y25"/>
    </row>
    <row r="26" spans="1:25">
      <c r="A26" s="61" t="s">
        <v>345</v>
      </c>
      <c r="B26" s="60">
        <v>69</v>
      </c>
      <c r="C26" s="78">
        <v>-79.86</v>
      </c>
      <c r="D26" s="78">
        <v>0.86</v>
      </c>
      <c r="E26" s="78">
        <v>4.1399999999999997</v>
      </c>
      <c r="F26" s="78"/>
      <c r="G26" s="78" t="s">
        <v>64</v>
      </c>
      <c r="M26" s="3"/>
      <c r="N26" s="3"/>
      <c r="O26" s="26">
        <v>-86.41</v>
      </c>
      <c r="P26" s="3"/>
      <c r="Q26" s="5" t="s">
        <v>392</v>
      </c>
      <c r="R26"/>
      <c r="S26"/>
      <c r="T26"/>
      <c r="U26"/>
      <c r="V26"/>
      <c r="W26"/>
      <c r="X26"/>
      <c r="Y26"/>
    </row>
    <row r="27" spans="1:25">
      <c r="A27" s="64" t="s">
        <v>360</v>
      </c>
      <c r="B27" s="73">
        <v>86</v>
      </c>
      <c r="C27" s="78">
        <v>-51.13</v>
      </c>
      <c r="D27" s="78">
        <v>0.53</v>
      </c>
      <c r="E27" s="78">
        <v>5.73</v>
      </c>
      <c r="F27" s="78"/>
      <c r="G27" s="78" t="s">
        <v>68</v>
      </c>
      <c r="L27" s="5" t="s">
        <v>391</v>
      </c>
      <c r="M27" s="5">
        <f>AVERAGE(M11:M16)</f>
        <v>-63.97999999999999</v>
      </c>
      <c r="N27" s="5">
        <f>AVERAGE(N11:N23)</f>
        <v>-21.011538461538461</v>
      </c>
      <c r="O27" s="5">
        <f>AVERAGE(O11:O26)</f>
        <v>-38.245624999999997</v>
      </c>
      <c r="P27" s="5">
        <f>AVERAGE(P11:P13)</f>
        <v>-13.876666666666665</v>
      </c>
      <c r="Q27" s="5">
        <f>AVERAGE(M27:P27)</f>
        <v>-34.278457532051277</v>
      </c>
      <c r="R27" s="5">
        <f>SUM(R11:R26)</f>
        <v>0</v>
      </c>
      <c r="S27" s="5">
        <f>SUM(S11:S26)</f>
        <v>67717.48095263158</v>
      </c>
      <c r="T27" s="5">
        <f t="shared" ref="T27:U27" si="5">SUM(T11:T26)</f>
        <v>-1236.5900000000001</v>
      </c>
      <c r="U27" s="5">
        <f t="shared" si="5"/>
        <v>3617.7989294371509</v>
      </c>
      <c r="V27" s="5">
        <f>SUM(R27:U27)</f>
        <v>70098.689882068735</v>
      </c>
      <c r="W27" s="5" t="s">
        <v>393</v>
      </c>
    </row>
    <row r="28" spans="1:25">
      <c r="A28" s="64"/>
      <c r="B28" s="74"/>
    </row>
    <row r="29" spans="1:25">
      <c r="A29" s="64"/>
      <c r="B29" s="74"/>
      <c r="N29" s="5" t="s">
        <v>414</v>
      </c>
      <c r="O29" s="5" t="s">
        <v>417</v>
      </c>
      <c r="P29" s="5" t="s">
        <v>418</v>
      </c>
      <c r="Q29" s="5" t="s">
        <v>571</v>
      </c>
      <c r="S29" s="5" t="s">
        <v>572</v>
      </c>
      <c r="T29" s="5" t="s">
        <v>573</v>
      </c>
      <c r="U29" s="5" t="s">
        <v>574</v>
      </c>
    </row>
    <row r="30" spans="1:25">
      <c r="A30" s="65"/>
      <c r="B30" s="75"/>
      <c r="M30" s="5" t="s">
        <v>415</v>
      </c>
      <c r="N30" s="5">
        <f>FTEST(M11:M16, N11:N23)</f>
        <v>0.54694169731455289</v>
      </c>
      <c r="O30" s="5">
        <f>FTEST(M11:M16, O11:O26)</f>
        <v>0.59912761995303299</v>
      </c>
      <c r="P30" s="5">
        <f>FTEST(M11:M16, P11:P13)</f>
        <v>0.77759387624848064</v>
      </c>
      <c r="Q30" s="5">
        <f>FTEST(M11:M16, Q11:Q21)</f>
        <v>0.80710146663623761</v>
      </c>
      <c r="S30" s="5">
        <f>FTEST(N11:N23, Q11:Q21)</f>
        <v>0.63977478045422187</v>
      </c>
      <c r="T30" s="5">
        <f>FTEST(O11:O26, Q11:Q21)</f>
        <v>0.7158438824293456</v>
      </c>
      <c r="U30" s="5">
        <f>FTEST(P11:P13, Q11:Q21)</f>
        <v>0.89217684197575964</v>
      </c>
    </row>
    <row r="31" spans="1:25">
      <c r="A31" s="61" t="s">
        <v>361</v>
      </c>
      <c r="B31" s="78">
        <v>224</v>
      </c>
      <c r="C31" s="78">
        <v>7.35</v>
      </c>
      <c r="D31" s="78">
        <v>-50.92</v>
      </c>
      <c r="E31" s="78">
        <v>3.55</v>
      </c>
      <c r="F31" s="78">
        <v>12.47</v>
      </c>
      <c r="G31" s="78" t="s">
        <v>3</v>
      </c>
      <c r="M31" s="5" t="s">
        <v>416</v>
      </c>
      <c r="N31" s="91">
        <f>TTEST(M11:M16, N11:N23, 2, 2)</f>
        <v>4.6520199643056426E-3</v>
      </c>
      <c r="O31" s="92">
        <f>TTEST(M11:M16, O11:O26, 2, 2)</f>
        <v>5.4513791013514799E-2</v>
      </c>
      <c r="P31" s="91">
        <f>TTEST(M11:M16, P11:P13, 2, 2)</f>
        <v>1.4485556306217005E-2</v>
      </c>
      <c r="Q31" s="5">
        <f>TTEST(M11:M16, Q11:Q21, 2, 2)</f>
        <v>0.16812734186380124</v>
      </c>
      <c r="S31" s="91">
        <f>TTEST(N11:N23, Q11:Q21, 2, 2)</f>
        <v>2.9682004265430932E-2</v>
      </c>
      <c r="T31" s="5">
        <f>TTEST(O11:O26, Q11:Q21, 2, 2)</f>
        <v>0.42794933591644979</v>
      </c>
      <c r="U31" s="92">
        <f>TTEST(P11:P13, Q11:Q21, 2, 2)</f>
        <v>6.1322581706337434E-2</v>
      </c>
    </row>
    <row r="32" spans="1:25">
      <c r="A32" s="61" t="s">
        <v>360</v>
      </c>
      <c r="B32" s="47">
        <v>279</v>
      </c>
      <c r="C32" s="47">
        <v>22.61</v>
      </c>
      <c r="D32" s="47">
        <v>5.97</v>
      </c>
      <c r="E32" s="47">
        <v>12.23</v>
      </c>
      <c r="F32" s="47" t="s">
        <v>362</v>
      </c>
      <c r="G32" s="47" t="s">
        <v>363</v>
      </c>
      <c r="N32" s="5" t="s">
        <v>419</v>
      </c>
      <c r="O32" s="5" t="s">
        <v>420</v>
      </c>
      <c r="P32" s="5" t="s">
        <v>421</v>
      </c>
    </row>
    <row r="33" spans="1:24">
      <c r="A33" s="61" t="s">
        <v>364</v>
      </c>
      <c r="B33" s="77">
        <v>36</v>
      </c>
      <c r="C33" s="77">
        <v>-23.87</v>
      </c>
      <c r="D33" s="77">
        <v>0.91</v>
      </c>
      <c r="E33" s="77">
        <v>8.57</v>
      </c>
      <c r="F33" s="77" t="s">
        <v>365</v>
      </c>
      <c r="G33" s="77" t="s">
        <v>366</v>
      </c>
      <c r="M33" s="5" t="s">
        <v>415</v>
      </c>
      <c r="N33" s="5">
        <f>FTEST(N11:N23, O11:O26)</f>
        <v>0.89264599210358553</v>
      </c>
      <c r="O33" s="5">
        <f>FTEST(O11:O26, P11:P13)</f>
        <v>0.96585072574644504</v>
      </c>
      <c r="P33" s="5">
        <f>FTEST(N11:N23, P11:P13)</f>
        <v>0.91793829150735218</v>
      </c>
    </row>
    <row r="34" spans="1:24">
      <c r="A34" s="61" t="s">
        <v>364</v>
      </c>
      <c r="B34" s="83">
        <v>22</v>
      </c>
      <c r="C34" s="83">
        <v>-34.86</v>
      </c>
      <c r="D34" s="83">
        <v>1.99</v>
      </c>
      <c r="E34" s="83">
        <v>9.31</v>
      </c>
      <c r="F34" s="83"/>
      <c r="G34" s="83" t="s">
        <v>229</v>
      </c>
      <c r="M34" s="5" t="s">
        <v>416</v>
      </c>
      <c r="N34" s="5">
        <f>TTEST(N11:N23, O11:O26, 2, 2)</f>
        <v>0.11262264374318927</v>
      </c>
      <c r="O34" s="5">
        <f>TTEST(O11:O26, P11:P13, 2, 2)</f>
        <v>0.17299049098586242</v>
      </c>
      <c r="P34" s="5">
        <f>TTEST(N11:N23, P11:P13, 2,2)</f>
        <v>0.69581917453865483</v>
      </c>
    </row>
    <row r="36" spans="1:24">
      <c r="A36" s="57" t="s">
        <v>368</v>
      </c>
    </row>
    <row r="37" spans="1:24">
      <c r="A37" s="3" t="s">
        <v>48</v>
      </c>
      <c r="B37" s="24">
        <v>86</v>
      </c>
      <c r="C37" s="24">
        <v>-38.869999999999997</v>
      </c>
      <c r="D37" s="24">
        <v>0.63</v>
      </c>
      <c r="E37" s="24">
        <v>6.57</v>
      </c>
      <c r="F37" s="24" t="s">
        <v>6</v>
      </c>
      <c r="G37" s="24" t="s">
        <v>7</v>
      </c>
      <c r="M37" s="156" t="s">
        <v>423</v>
      </c>
      <c r="N37" s="156"/>
      <c r="O37" s="156"/>
    </row>
    <row r="38" spans="1:24">
      <c r="A38" s="37" t="s">
        <v>48</v>
      </c>
      <c r="B38" s="24">
        <v>76.000000000000142</v>
      </c>
      <c r="C38" s="24">
        <v>-70.14</v>
      </c>
      <c r="D38" s="24">
        <v>0.12</v>
      </c>
      <c r="E38" s="24">
        <v>7.74</v>
      </c>
      <c r="F38" s="24" t="s">
        <v>62</v>
      </c>
      <c r="G38" s="24" t="s">
        <v>63</v>
      </c>
      <c r="M38" s="67" t="s">
        <v>242</v>
      </c>
      <c r="N38" s="24" t="s">
        <v>377</v>
      </c>
      <c r="O38" s="26" t="s">
        <v>378</v>
      </c>
      <c r="P38" s="19" t="s">
        <v>379</v>
      </c>
      <c r="R38" t="s">
        <v>394</v>
      </c>
      <c r="S38"/>
      <c r="T38"/>
      <c r="U38"/>
      <c r="V38"/>
      <c r="W38"/>
      <c r="X38"/>
    </row>
    <row r="39" spans="1:24">
      <c r="A39" s="171" t="s">
        <v>48</v>
      </c>
      <c r="B39" s="154">
        <v>188</v>
      </c>
      <c r="C39" s="4">
        <v>-51.55</v>
      </c>
      <c r="D39" s="4">
        <v>0.5</v>
      </c>
      <c r="E39" s="4">
        <v>11.31</v>
      </c>
      <c r="F39" s="4" t="s">
        <v>29</v>
      </c>
      <c r="G39" s="4" t="s">
        <v>74</v>
      </c>
      <c r="M39" s="67">
        <v>49</v>
      </c>
      <c r="N39" s="24">
        <v>71</v>
      </c>
      <c r="O39" s="26">
        <v>59</v>
      </c>
      <c r="P39" s="84">
        <v>22</v>
      </c>
      <c r="R39"/>
      <c r="S39"/>
      <c r="T39"/>
      <c r="U39"/>
      <c r="V39"/>
      <c r="W39"/>
      <c r="X39"/>
    </row>
    <row r="40" spans="1:24" ht="19" thickBot="1">
      <c r="A40" s="171"/>
      <c r="B40" s="154">
        <f>(A40/"0:0:1")</f>
        <v>0</v>
      </c>
      <c r="C40" s="67">
        <v>-85.35</v>
      </c>
      <c r="D40" s="67">
        <v>0.77</v>
      </c>
      <c r="E40" s="67">
        <v>12.73</v>
      </c>
      <c r="F40" s="67"/>
      <c r="G40" s="67" t="s">
        <v>78</v>
      </c>
      <c r="M40" s="85">
        <v>49</v>
      </c>
      <c r="N40" s="93">
        <v>86</v>
      </c>
      <c r="O40" s="37">
        <v>90</v>
      </c>
      <c r="P40" s="11">
        <v>105</v>
      </c>
      <c r="R40" t="s">
        <v>395</v>
      </c>
      <c r="S40"/>
      <c r="T40"/>
      <c r="U40"/>
      <c r="V40"/>
      <c r="W40"/>
      <c r="X40"/>
    </row>
    <row r="41" spans="1:24">
      <c r="A41" s="171"/>
      <c r="B41" s="154">
        <f>(A41/"0:0:1")</f>
        <v>0</v>
      </c>
      <c r="C41" s="26">
        <v>-86.41</v>
      </c>
      <c r="D41" s="26">
        <v>0.43</v>
      </c>
      <c r="E41" s="26">
        <v>7.94</v>
      </c>
      <c r="F41" s="26" t="s">
        <v>79</v>
      </c>
      <c r="G41" s="26" t="s">
        <v>80</v>
      </c>
      <c r="M41" s="11">
        <v>188</v>
      </c>
      <c r="N41" s="3">
        <v>279</v>
      </c>
      <c r="O41" s="3">
        <v>69</v>
      </c>
      <c r="P41" s="94">
        <v>184</v>
      </c>
      <c r="R41" s="89" t="s">
        <v>396</v>
      </c>
      <c r="S41" s="89" t="s">
        <v>397</v>
      </c>
      <c r="T41" s="89" t="s">
        <v>398</v>
      </c>
      <c r="U41" s="89" t="s">
        <v>399</v>
      </c>
      <c r="V41" s="89" t="s">
        <v>400</v>
      </c>
      <c r="W41"/>
      <c r="X41"/>
    </row>
    <row r="42" spans="1:24">
      <c r="A42" s="3" t="s">
        <v>65</v>
      </c>
      <c r="B42" s="3">
        <v>14.000000000000291</v>
      </c>
      <c r="C42" s="24">
        <v>-20.28</v>
      </c>
      <c r="D42" s="24">
        <v>1.4</v>
      </c>
      <c r="E42" s="24">
        <v>8.14</v>
      </c>
      <c r="F42" s="24" t="s">
        <v>156</v>
      </c>
      <c r="G42" s="24" t="s">
        <v>157</v>
      </c>
      <c r="M42" s="3">
        <v>134.99999999999983</v>
      </c>
      <c r="N42" s="86">
        <v>11</v>
      </c>
      <c r="O42" s="93">
        <v>86</v>
      </c>
      <c r="P42" s="3"/>
      <c r="R42" s="42" t="s">
        <v>401</v>
      </c>
      <c r="S42" s="42">
        <v>6</v>
      </c>
      <c r="T42" s="42">
        <v>1163.9999999999998</v>
      </c>
      <c r="U42" s="42">
        <v>193.99999999999997</v>
      </c>
      <c r="V42" s="42">
        <v>36080.000000000007</v>
      </c>
      <c r="W42"/>
      <c r="X42"/>
    </row>
    <row r="43" spans="1:24">
      <c r="A43" s="154" t="s">
        <v>158</v>
      </c>
      <c r="B43" s="154">
        <v>105</v>
      </c>
      <c r="C43" s="24">
        <v>-21.55</v>
      </c>
      <c r="D43" s="24">
        <v>1.48</v>
      </c>
      <c r="E43" s="24">
        <v>10.09</v>
      </c>
      <c r="F43" s="24" t="s">
        <v>156</v>
      </c>
      <c r="G43" s="24" t="s">
        <v>159</v>
      </c>
      <c r="M43" s="67">
        <v>182</v>
      </c>
      <c r="N43" s="86">
        <v>71</v>
      </c>
      <c r="O43" s="3">
        <v>224</v>
      </c>
      <c r="P43" s="94"/>
      <c r="R43" s="42" t="s">
        <v>402</v>
      </c>
      <c r="S43" s="42">
        <v>11</v>
      </c>
      <c r="T43" s="42">
        <v>1124.0000000000005</v>
      </c>
      <c r="U43" s="42">
        <v>102.18181818181823</v>
      </c>
      <c r="V43" s="42">
        <v>8493.7636363636302</v>
      </c>
      <c r="W43"/>
      <c r="X43"/>
    </row>
    <row r="44" spans="1:24">
      <c r="A44" s="154"/>
      <c r="B44" s="154"/>
      <c r="C44" s="19">
        <v>10.77</v>
      </c>
      <c r="D44" s="19">
        <v>1.18</v>
      </c>
      <c r="E44" s="19">
        <v>12.37</v>
      </c>
      <c r="F44" s="19" t="s">
        <v>160</v>
      </c>
      <c r="G44" s="19" t="s">
        <v>161</v>
      </c>
      <c r="M44" s="85">
        <v>561</v>
      </c>
      <c r="N44" s="86">
        <v>279</v>
      </c>
      <c r="O44" s="3">
        <v>36.000000000000007</v>
      </c>
      <c r="P44" s="94"/>
      <c r="R44" s="42" t="s">
        <v>403</v>
      </c>
      <c r="S44" s="42">
        <v>14</v>
      </c>
      <c r="T44" s="42">
        <v>1338</v>
      </c>
      <c r="U44" s="42">
        <v>95.571428571428569</v>
      </c>
      <c r="V44" s="42">
        <v>4490.2637362637361</v>
      </c>
      <c r="W44"/>
      <c r="X44"/>
    </row>
    <row r="45" spans="1:24" ht="19" thickBot="1">
      <c r="A45" s="3" t="s">
        <v>48</v>
      </c>
      <c r="B45" s="3">
        <v>46.000000000000099</v>
      </c>
      <c r="C45" s="24">
        <v>-28.31</v>
      </c>
      <c r="D45" s="24">
        <v>6.43</v>
      </c>
      <c r="E45" s="24">
        <v>8.09</v>
      </c>
      <c r="F45" s="24" t="s">
        <v>197</v>
      </c>
      <c r="G45" s="24" t="s">
        <v>198</v>
      </c>
      <c r="M45" s="3"/>
      <c r="N45" s="24">
        <v>86</v>
      </c>
      <c r="O45" s="3">
        <v>21.999999999999943</v>
      </c>
      <c r="P45" s="94"/>
      <c r="R45" s="88" t="s">
        <v>404</v>
      </c>
      <c r="S45" s="88">
        <v>3</v>
      </c>
      <c r="T45" s="88">
        <v>311</v>
      </c>
      <c r="U45" s="88">
        <v>103.66666666666667</v>
      </c>
      <c r="V45" s="88">
        <v>6562.3333333333339</v>
      </c>
      <c r="W45"/>
      <c r="X45"/>
    </row>
    <row r="46" spans="1:24">
      <c r="A46" s="3" t="s">
        <v>11</v>
      </c>
      <c r="B46" s="3">
        <v>134.99999999999983</v>
      </c>
      <c r="C46" s="67">
        <v>-31.27</v>
      </c>
      <c r="D46" s="67">
        <v>0.67</v>
      </c>
      <c r="E46" s="67">
        <v>7.77</v>
      </c>
      <c r="F46" s="67" t="s">
        <v>224</v>
      </c>
      <c r="G46" s="67" t="s">
        <v>225</v>
      </c>
      <c r="M46" s="3"/>
      <c r="N46" s="24">
        <v>76.000000000000142</v>
      </c>
      <c r="O46" s="87">
        <v>59</v>
      </c>
      <c r="P46" s="94"/>
      <c r="R46"/>
      <c r="S46"/>
      <c r="T46"/>
      <c r="U46"/>
      <c r="V46"/>
      <c r="W46"/>
      <c r="X46"/>
    </row>
    <row r="47" spans="1:24">
      <c r="M47" s="3"/>
      <c r="N47" s="3">
        <v>14.000000000000291</v>
      </c>
      <c r="O47" s="95">
        <v>90</v>
      </c>
      <c r="P47" s="3"/>
      <c r="R47"/>
      <c r="S47"/>
      <c r="T47"/>
      <c r="U47"/>
      <c r="V47"/>
      <c r="W47"/>
      <c r="X47"/>
    </row>
    <row r="48" spans="1:24" ht="19" thickBot="1">
      <c r="A48" s="5" t="s">
        <v>369</v>
      </c>
      <c r="M48" s="3"/>
      <c r="N48" s="11">
        <v>105</v>
      </c>
      <c r="O48" s="35">
        <v>69</v>
      </c>
      <c r="P48" s="3"/>
      <c r="R48" t="s">
        <v>405</v>
      </c>
      <c r="S48"/>
      <c r="T48"/>
      <c r="U48"/>
      <c r="V48"/>
      <c r="W48"/>
      <c r="X48"/>
    </row>
    <row r="49" spans="1:24">
      <c r="A49" s="183" t="s">
        <v>370</v>
      </c>
      <c r="B49" s="186">
        <v>184</v>
      </c>
      <c r="C49" s="34">
        <v>-17.54</v>
      </c>
      <c r="D49" s="34">
        <v>0.1</v>
      </c>
      <c r="E49" s="34">
        <v>4.01</v>
      </c>
      <c r="F49" s="34" t="s">
        <v>318</v>
      </c>
      <c r="G49" s="34" t="s">
        <v>319</v>
      </c>
      <c r="M49" s="3"/>
      <c r="N49" s="3">
        <v>46.000000000000099</v>
      </c>
      <c r="O49" s="94">
        <v>86</v>
      </c>
      <c r="P49" s="3"/>
      <c r="R49" s="89" t="s">
        <v>406</v>
      </c>
      <c r="S49" s="89" t="s">
        <v>407</v>
      </c>
      <c r="T49" s="89" t="s">
        <v>408</v>
      </c>
      <c r="U49" s="89" t="s">
        <v>400</v>
      </c>
      <c r="V49" s="89" t="s">
        <v>409</v>
      </c>
      <c r="W49" s="89" t="s">
        <v>410</v>
      </c>
      <c r="X49" s="89" t="s">
        <v>411</v>
      </c>
    </row>
    <row r="50" spans="1:24">
      <c r="A50" s="184"/>
      <c r="B50" s="186"/>
      <c r="C50" s="36">
        <v>-39.72</v>
      </c>
      <c r="D50" s="36">
        <v>29.52</v>
      </c>
      <c r="E50" s="36">
        <v>9.5299999999999994</v>
      </c>
      <c r="F50" s="36" t="s">
        <v>320</v>
      </c>
      <c r="G50" s="36" t="s">
        <v>321</v>
      </c>
      <c r="M50" s="3"/>
      <c r="N50" s="3"/>
      <c r="O50" s="87">
        <v>224</v>
      </c>
      <c r="P50" s="3"/>
      <c r="R50" s="42" t="s">
        <v>412</v>
      </c>
      <c r="S50" s="42">
        <v>44901.827221797779</v>
      </c>
      <c r="T50" s="42">
        <v>3</v>
      </c>
      <c r="U50" s="42">
        <v>14967.27574059926</v>
      </c>
      <c r="V50" s="42">
        <v>1.3330482193287285</v>
      </c>
      <c r="W50" s="90">
        <v>0.28212283365915392</v>
      </c>
      <c r="X50" s="42">
        <v>2.9222771906450378</v>
      </c>
    </row>
    <row r="51" spans="1:24">
      <c r="A51" s="184"/>
      <c r="B51" s="186"/>
      <c r="C51" s="80">
        <v>-100</v>
      </c>
      <c r="D51" s="80">
        <v>1.86</v>
      </c>
      <c r="E51" s="80">
        <v>9.14</v>
      </c>
      <c r="F51" s="80" t="s">
        <v>322</v>
      </c>
      <c r="G51" s="80" t="s">
        <v>323</v>
      </c>
      <c r="M51" s="3"/>
      <c r="N51" s="3"/>
      <c r="O51" s="87">
        <v>36</v>
      </c>
      <c r="P51" s="3"/>
      <c r="R51" s="42" t="s">
        <v>413</v>
      </c>
      <c r="S51" s="42">
        <v>336835.73160173156</v>
      </c>
      <c r="T51" s="42">
        <v>30</v>
      </c>
      <c r="U51" s="42">
        <v>11227.857720057718</v>
      </c>
      <c r="V51" s="42"/>
      <c r="W51" s="42"/>
      <c r="X51" s="42"/>
    </row>
    <row r="52" spans="1:24">
      <c r="A52" s="184"/>
      <c r="B52" s="186"/>
      <c r="C52" s="80">
        <v>-80.069999999999993</v>
      </c>
      <c r="D52" s="80">
        <v>3.44</v>
      </c>
      <c r="E52" s="80">
        <v>9.2200000000000006</v>
      </c>
      <c r="F52" s="80" t="s">
        <v>3</v>
      </c>
      <c r="G52" s="80" t="s">
        <v>324</v>
      </c>
      <c r="M52" s="3"/>
      <c r="N52" s="11"/>
      <c r="O52" s="11">
        <v>188</v>
      </c>
      <c r="P52" s="3"/>
      <c r="R52" s="42"/>
      <c r="S52" s="42"/>
      <c r="T52" s="42"/>
      <c r="U52" s="42"/>
      <c r="V52" s="42"/>
      <c r="W52" s="42"/>
      <c r="X52" s="42"/>
    </row>
    <row r="53" spans="1:24" ht="19" thickBot="1">
      <c r="A53" s="185"/>
      <c r="B53" s="186"/>
      <c r="C53" s="36">
        <v>-43.1</v>
      </c>
      <c r="D53" s="36">
        <v>1.83</v>
      </c>
      <c r="E53" s="36">
        <v>8.19</v>
      </c>
      <c r="F53" s="36" t="s">
        <v>325</v>
      </c>
      <c r="G53" s="36" t="s">
        <v>326</v>
      </c>
      <c r="R53" s="88" t="s">
        <v>398</v>
      </c>
      <c r="S53" s="88">
        <v>381737.55882352934</v>
      </c>
      <c r="T53" s="88">
        <v>33</v>
      </c>
      <c r="U53" s="88"/>
      <c r="V53" s="88"/>
      <c r="W53" s="88"/>
      <c r="X53" s="88"/>
    </row>
    <row r="54" spans="1:24">
      <c r="A54" s="61" t="s">
        <v>371</v>
      </c>
      <c r="B54" s="36">
        <v>58</v>
      </c>
      <c r="C54" s="80">
        <v>-33.17</v>
      </c>
      <c r="D54" s="80">
        <v>0.52</v>
      </c>
      <c r="E54" s="80">
        <v>12.58</v>
      </c>
      <c r="F54" s="80"/>
      <c r="G54" s="80" t="s">
        <v>372</v>
      </c>
    </row>
    <row r="55" spans="1:24">
      <c r="A55" s="61" t="s">
        <v>370</v>
      </c>
      <c r="B55" s="36">
        <v>164</v>
      </c>
      <c r="C55" s="81">
        <v>-53.66</v>
      </c>
      <c r="D55" s="82">
        <v>0.19</v>
      </c>
      <c r="E55" s="82">
        <v>15.32</v>
      </c>
      <c r="F55" s="82" t="s">
        <v>373</v>
      </c>
      <c r="G55" s="82" t="s">
        <v>374</v>
      </c>
    </row>
    <row r="56" spans="1:24">
      <c r="A56" s="61" t="s">
        <v>370</v>
      </c>
      <c r="B56" s="36">
        <v>124</v>
      </c>
      <c r="C56" s="80">
        <v>-40.770000000000003</v>
      </c>
      <c r="D56" s="80">
        <v>0.21</v>
      </c>
      <c r="E56" s="80">
        <v>14.61</v>
      </c>
      <c r="F56" s="80" t="s">
        <v>373</v>
      </c>
      <c r="G56" s="80" t="s">
        <v>375</v>
      </c>
    </row>
    <row r="57" spans="1:24">
      <c r="A57" s="61" t="s">
        <v>370</v>
      </c>
      <c r="B57" s="36">
        <v>213</v>
      </c>
      <c r="C57" s="80">
        <v>-20.07</v>
      </c>
      <c r="D57" s="80">
        <v>4.46</v>
      </c>
      <c r="E57" s="80">
        <v>24.96</v>
      </c>
      <c r="F57" s="80" t="s">
        <v>3</v>
      </c>
      <c r="G57" s="80" t="s">
        <v>376</v>
      </c>
    </row>
    <row r="58" spans="1:24">
      <c r="A58" s="1" t="s">
        <v>380</v>
      </c>
      <c r="B58" s="66">
        <v>182</v>
      </c>
      <c r="C58" s="66">
        <v>-51.76</v>
      </c>
      <c r="D58" s="66">
        <v>2.52</v>
      </c>
      <c r="E58" s="66">
        <v>15.23</v>
      </c>
      <c r="F58" s="66" t="s">
        <v>29</v>
      </c>
      <c r="G58" s="66" t="s">
        <v>381</v>
      </c>
      <c r="O58" s="10"/>
    </row>
    <row r="59" spans="1:24">
      <c r="A59" s="18" t="s">
        <v>382</v>
      </c>
      <c r="B59" s="69">
        <v>561</v>
      </c>
      <c r="C59" s="69">
        <v>-32.96</v>
      </c>
      <c r="D59" s="69">
        <v>23.02</v>
      </c>
      <c r="E59" s="69">
        <v>10.11</v>
      </c>
      <c r="F59" s="69" t="s">
        <v>383</v>
      </c>
      <c r="G59" s="69" t="s">
        <v>384</v>
      </c>
      <c r="O59" s="9"/>
    </row>
  </sheetData>
  <mergeCells count="12">
    <mergeCell ref="A2:G2"/>
    <mergeCell ref="B23:B24"/>
    <mergeCell ref="A39:A41"/>
    <mergeCell ref="B39:B41"/>
    <mergeCell ref="A43:A44"/>
    <mergeCell ref="B43:B44"/>
    <mergeCell ref="M37:O37"/>
    <mergeCell ref="A49:A53"/>
    <mergeCell ref="B49:B53"/>
    <mergeCell ref="B6:B7"/>
    <mergeCell ref="B10:B13"/>
    <mergeCell ref="M9:Q9"/>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2:X116"/>
  <sheetViews>
    <sheetView topLeftCell="D15" workbookViewId="0">
      <selection activeCell="P32" sqref="O29:P32"/>
    </sheetView>
  </sheetViews>
  <sheetFormatPr baseColWidth="12" defaultColWidth="12.83203125" defaultRowHeight="18" x14ac:dyDescent="0"/>
  <cols>
    <col min="1" max="16384" width="12.83203125" style="5"/>
  </cols>
  <sheetData>
    <row r="2" spans="1:24">
      <c r="A2" s="5" t="s">
        <v>0</v>
      </c>
    </row>
    <row r="3" spans="1:24">
      <c r="A3" s="3" t="s">
        <v>131</v>
      </c>
      <c r="B3" s="21">
        <v>56.999999999999922</v>
      </c>
      <c r="C3" s="21">
        <v>48.38</v>
      </c>
      <c r="D3" s="21">
        <v>1.18</v>
      </c>
      <c r="E3" s="21">
        <v>9.5500000000000007</v>
      </c>
      <c r="F3" s="21" t="s">
        <v>132</v>
      </c>
      <c r="G3" s="21" t="s">
        <v>133</v>
      </c>
      <c r="M3" s="5" t="s">
        <v>387</v>
      </c>
      <c r="N3" s="5" t="s">
        <v>388</v>
      </c>
      <c r="O3" s="5" t="s">
        <v>1</v>
      </c>
      <c r="P3" s="5" t="s">
        <v>389</v>
      </c>
      <c r="Q3" s="5" t="s">
        <v>390</v>
      </c>
    </row>
    <row r="4" spans="1:24">
      <c r="A4" s="3" t="s">
        <v>51</v>
      </c>
      <c r="B4" s="23">
        <v>70</v>
      </c>
      <c r="C4" s="23">
        <v>89.37</v>
      </c>
      <c r="D4" s="23">
        <v>1.29</v>
      </c>
      <c r="E4" s="23">
        <v>5.39</v>
      </c>
      <c r="F4" s="23" t="s">
        <v>37</v>
      </c>
      <c r="G4" s="23" t="s">
        <v>162</v>
      </c>
      <c r="L4" s="21" t="s">
        <v>426</v>
      </c>
      <c r="M4" s="5">
        <f>COUNTA(C3,C8:C15,C18:C49,C53:C54,C58:C61,C63:C67,C69:C70)</f>
        <v>54</v>
      </c>
      <c r="N4" s="5">
        <f>AVERAGE(B3,B8:B12,B13,B15,B18,B20:B49,B53,B58:B61,B63:B67,B69:B70)</f>
        <v>88.9375</v>
      </c>
      <c r="O4" s="5">
        <f>AVERAGE(C3,C8:C15,C18:C49,C53:C54,C58:C61,C63:C67,C69:C70)</f>
        <v>46.21314814814815</v>
      </c>
      <c r="P4" s="5">
        <f t="shared" ref="P4:Q4" si="0">AVERAGE(D3,D8:D15,D18:D49,D53:D54,D58:D61,D63:D67,D69:D70)</f>
        <v>4.1442592592592602</v>
      </c>
      <c r="Q4" s="5">
        <f t="shared" si="0"/>
        <v>9.4220370370370414</v>
      </c>
    </row>
    <row r="5" spans="1:24">
      <c r="L5" s="31" t="s">
        <v>427</v>
      </c>
      <c r="M5" s="5">
        <f>COUNTA(C16, C17,C55:C56,C62)</f>
        <v>5</v>
      </c>
      <c r="N5" s="5">
        <f>AVERAGE(B15,B55,B62)</f>
        <v>84.333333333333371</v>
      </c>
      <c r="O5" s="5">
        <f>AVERAGE(C16:C17,C55:C56,C62)</f>
        <v>53.870000000000005</v>
      </c>
      <c r="P5" s="5">
        <f t="shared" ref="P5:Q5" si="1">AVERAGE(D16:D17,D55:D56,D62)</f>
        <v>1.026</v>
      </c>
      <c r="Q5" s="5">
        <f t="shared" si="1"/>
        <v>5.5140000000000011</v>
      </c>
    </row>
    <row r="6" spans="1:24">
      <c r="L6" s="23" t="s">
        <v>428</v>
      </c>
      <c r="M6" s="5">
        <f>COUNTA(C4,C57,C68)</f>
        <v>3</v>
      </c>
      <c r="N6" s="5">
        <f>AVERAGE(B4,B57,B68)</f>
        <v>72.999999999999986</v>
      </c>
      <c r="O6" s="5">
        <f>AVERAGE(C4,C57,C68)</f>
        <v>47.043333333333329</v>
      </c>
      <c r="P6" s="5">
        <f t="shared" ref="P6:Q6" si="2">AVERAGE(D4,D57,D68)</f>
        <v>1.6900000000000002</v>
      </c>
      <c r="Q6" s="5">
        <f t="shared" si="2"/>
        <v>6.7666666666666666</v>
      </c>
    </row>
    <row r="7" spans="1:24">
      <c r="A7" s="5" t="s">
        <v>424</v>
      </c>
    </row>
    <row r="8" spans="1:24">
      <c r="A8" s="5" t="s">
        <v>18</v>
      </c>
      <c r="B8" s="5">
        <v>69</v>
      </c>
      <c r="C8" s="22">
        <v>16.48</v>
      </c>
      <c r="D8" s="22">
        <v>0.6</v>
      </c>
      <c r="E8" s="22">
        <v>11.84</v>
      </c>
      <c r="F8" s="21" t="s">
        <v>20</v>
      </c>
      <c r="G8" s="21" t="s">
        <v>39</v>
      </c>
      <c r="M8" s="156" t="s">
        <v>1</v>
      </c>
      <c r="N8" s="156"/>
      <c r="O8" s="156"/>
    </row>
    <row r="9" spans="1:24">
      <c r="A9" s="3" t="s">
        <v>22</v>
      </c>
      <c r="B9" s="5">
        <v>37.000000000000043</v>
      </c>
      <c r="C9" s="22">
        <v>37.82</v>
      </c>
      <c r="D9" s="22">
        <v>1.04</v>
      </c>
      <c r="E9" s="22">
        <v>7.49</v>
      </c>
      <c r="F9" s="21" t="s">
        <v>20</v>
      </c>
      <c r="G9" s="21" t="s">
        <v>23</v>
      </c>
      <c r="J9" s="21" t="s">
        <v>260</v>
      </c>
      <c r="K9" s="31" t="s">
        <v>269</v>
      </c>
      <c r="L9" s="23" t="s">
        <v>428</v>
      </c>
      <c r="M9" s="21" t="s">
        <v>426</v>
      </c>
      <c r="N9" s="31" t="s">
        <v>427</v>
      </c>
      <c r="O9" s="23" t="s">
        <v>428</v>
      </c>
      <c r="Q9" t="s">
        <v>394</v>
      </c>
      <c r="R9"/>
      <c r="S9"/>
      <c r="T9"/>
      <c r="U9"/>
      <c r="V9"/>
      <c r="W9"/>
      <c r="X9"/>
    </row>
    <row r="10" spans="1:24">
      <c r="A10" s="3" t="s">
        <v>25</v>
      </c>
      <c r="B10" s="5">
        <v>38.000000000000071</v>
      </c>
      <c r="C10" s="22">
        <v>21.97</v>
      </c>
      <c r="D10" s="22">
        <v>0.77</v>
      </c>
      <c r="E10" s="22">
        <v>9.07</v>
      </c>
      <c r="F10" s="21"/>
      <c r="G10" s="21" t="s">
        <v>40</v>
      </c>
      <c r="I10" s="5" t="s">
        <v>563</v>
      </c>
      <c r="J10" s="5">
        <f>AVERAGE(M10:M63)</f>
        <v>46.21314814814815</v>
      </c>
      <c r="K10" s="5">
        <f>AVERAGE(N10:N14)</f>
        <v>53.870000000000005</v>
      </c>
      <c r="L10" s="5">
        <f>AVERAGE(O10:O12)</f>
        <v>47.043333333333329</v>
      </c>
      <c r="M10" s="21">
        <v>48.38</v>
      </c>
      <c r="N10" s="4">
        <v>55.14</v>
      </c>
      <c r="O10" s="23">
        <v>89.37</v>
      </c>
      <c r="Q10"/>
      <c r="R10"/>
      <c r="S10"/>
      <c r="T10"/>
      <c r="U10"/>
      <c r="V10"/>
      <c r="W10"/>
      <c r="X10"/>
    </row>
    <row r="11" spans="1:24" ht="19" thickBot="1">
      <c r="A11" s="3" t="s">
        <v>18</v>
      </c>
      <c r="B11" s="5">
        <v>77.000000000000099</v>
      </c>
      <c r="C11" s="22">
        <v>41.83</v>
      </c>
      <c r="D11" s="22">
        <v>0.2</v>
      </c>
      <c r="E11" s="22">
        <v>8.2899999999999991</v>
      </c>
      <c r="F11" s="22" t="s">
        <v>54</v>
      </c>
      <c r="G11" s="22" t="s">
        <v>55</v>
      </c>
      <c r="I11" s="5" t="s">
        <v>515</v>
      </c>
      <c r="J11" s="5">
        <f>STDEV(M10:M63)</f>
        <v>25.943839987526772</v>
      </c>
      <c r="K11" s="5">
        <f>STDEV(N10:N14)</f>
        <v>29.373566347993897</v>
      </c>
      <c r="L11" s="5">
        <f>STDEV(O10:O12)</f>
        <v>36.886778570828518</v>
      </c>
      <c r="M11" s="22">
        <v>16.48</v>
      </c>
      <c r="N11" s="4">
        <v>20.49</v>
      </c>
      <c r="O11" s="24">
        <v>21.76</v>
      </c>
      <c r="Q11" t="s">
        <v>395</v>
      </c>
      <c r="R11"/>
      <c r="S11"/>
      <c r="T11"/>
      <c r="U11"/>
      <c r="V11"/>
      <c r="W11"/>
      <c r="X11"/>
    </row>
    <row r="12" spans="1:24">
      <c r="A12" s="3" t="s">
        <v>59</v>
      </c>
      <c r="B12" s="5">
        <v>33.000000000000064</v>
      </c>
      <c r="C12" s="22">
        <v>58.73</v>
      </c>
      <c r="D12" s="22">
        <v>0.15</v>
      </c>
      <c r="E12" s="22">
        <v>5.66</v>
      </c>
      <c r="F12" s="22" t="s">
        <v>37</v>
      </c>
      <c r="G12" s="22" t="s">
        <v>60</v>
      </c>
      <c r="I12" s="5" t="s">
        <v>564</v>
      </c>
      <c r="J12" s="5">
        <f>COUNTA(M10:M63)</f>
        <v>54</v>
      </c>
      <c r="K12" s="5">
        <f>COUNTA(N10:N14)</f>
        <v>5</v>
      </c>
      <c r="L12" s="5">
        <f>COUNTA(O10:O12)</f>
        <v>3</v>
      </c>
      <c r="M12" s="22">
        <v>37.82</v>
      </c>
      <c r="N12" s="100">
        <v>37.18</v>
      </c>
      <c r="O12" s="47">
        <v>30</v>
      </c>
      <c r="Q12" s="89" t="s">
        <v>396</v>
      </c>
      <c r="R12" s="89" t="s">
        <v>397</v>
      </c>
      <c r="S12" s="89" t="s">
        <v>398</v>
      </c>
      <c r="T12" s="89" t="s">
        <v>399</v>
      </c>
      <c r="U12" s="89" t="s">
        <v>400</v>
      </c>
      <c r="V12"/>
      <c r="W12"/>
      <c r="X12"/>
    </row>
    <row r="13" spans="1:24">
      <c r="A13" s="171" t="s">
        <v>81</v>
      </c>
      <c r="B13" s="154">
        <v>90.999999999999943</v>
      </c>
      <c r="C13" s="22">
        <v>69.72</v>
      </c>
      <c r="D13" s="22">
        <v>0.98</v>
      </c>
      <c r="E13" s="22">
        <v>5.71</v>
      </c>
      <c r="F13" s="22" t="s">
        <v>85</v>
      </c>
      <c r="G13" s="22" t="s">
        <v>86</v>
      </c>
      <c r="M13" s="22">
        <v>21.97</v>
      </c>
      <c r="N13" s="100">
        <v>57.46</v>
      </c>
      <c r="Q13" s="42" t="s">
        <v>429</v>
      </c>
      <c r="R13" s="42">
        <v>54</v>
      </c>
      <c r="S13" s="42">
        <v>2495.5100000000002</v>
      </c>
      <c r="T13" s="42">
        <v>46.21314814814815</v>
      </c>
      <c r="U13" s="42">
        <v>673.0828332983931</v>
      </c>
      <c r="V13"/>
      <c r="W13"/>
      <c r="X13"/>
    </row>
    <row r="14" spans="1:24">
      <c r="A14" s="171"/>
      <c r="B14" s="154"/>
      <c r="C14" s="22">
        <v>69.510000000000005</v>
      </c>
      <c r="D14" s="22">
        <v>1.23</v>
      </c>
      <c r="E14" s="22">
        <v>6.84</v>
      </c>
      <c r="F14" s="22" t="s">
        <v>87</v>
      </c>
      <c r="G14" s="22" t="s">
        <v>88</v>
      </c>
      <c r="M14" s="22">
        <v>41.83</v>
      </c>
      <c r="N14" s="4">
        <v>99.08</v>
      </c>
      <c r="Q14" s="42" t="s">
        <v>430</v>
      </c>
      <c r="R14" s="42">
        <v>5</v>
      </c>
      <c r="S14" s="42">
        <v>269.35000000000002</v>
      </c>
      <c r="T14" s="42">
        <v>53.870000000000005</v>
      </c>
      <c r="U14" s="42">
        <v>862.80639999999948</v>
      </c>
      <c r="V14"/>
      <c r="W14"/>
      <c r="X14"/>
    </row>
    <row r="15" spans="1:24" ht="19" thickBot="1">
      <c r="A15" s="17" t="s">
        <v>275</v>
      </c>
      <c r="B15" s="192">
        <v>96</v>
      </c>
      <c r="C15" s="22">
        <v>31.06</v>
      </c>
      <c r="D15" s="22">
        <v>0.45</v>
      </c>
      <c r="E15" s="22">
        <v>11.75</v>
      </c>
      <c r="F15" s="22"/>
      <c r="G15" s="22" t="s">
        <v>278</v>
      </c>
      <c r="M15" s="22">
        <v>58.73</v>
      </c>
      <c r="Q15" s="88" t="s">
        <v>431</v>
      </c>
      <c r="R15" s="88">
        <v>3</v>
      </c>
      <c r="S15" s="88">
        <v>141.13</v>
      </c>
      <c r="T15" s="88">
        <v>47.043333333333329</v>
      </c>
      <c r="U15" s="88">
        <v>1360.6344333333341</v>
      </c>
      <c r="V15"/>
      <c r="W15"/>
      <c r="X15"/>
    </row>
    <row r="16" spans="1:24">
      <c r="A16" s="17" t="s">
        <v>275</v>
      </c>
      <c r="B16" s="165"/>
      <c r="C16" s="4">
        <v>55.14</v>
      </c>
      <c r="D16" s="4">
        <v>0.85</v>
      </c>
      <c r="E16" s="4">
        <v>5.53</v>
      </c>
      <c r="F16" s="4"/>
      <c r="G16" s="4" t="s">
        <v>91</v>
      </c>
      <c r="M16" s="22">
        <v>69.72</v>
      </c>
      <c r="Q16"/>
      <c r="R16"/>
      <c r="S16"/>
      <c r="T16"/>
      <c r="U16"/>
      <c r="V16"/>
      <c r="W16"/>
      <c r="X16"/>
    </row>
    <row r="17" spans="1:24">
      <c r="A17" s="17" t="s">
        <v>275</v>
      </c>
      <c r="B17" s="193"/>
      <c r="C17" s="4">
        <v>20.49</v>
      </c>
      <c r="D17" s="4">
        <v>0.75</v>
      </c>
      <c r="E17" s="4">
        <v>6.14</v>
      </c>
      <c r="F17" s="4"/>
      <c r="G17" s="4" t="s">
        <v>92</v>
      </c>
      <c r="M17" s="22">
        <v>69.510000000000005</v>
      </c>
      <c r="Q17"/>
      <c r="R17"/>
      <c r="S17"/>
      <c r="T17"/>
      <c r="U17"/>
      <c r="V17"/>
      <c r="W17"/>
      <c r="X17"/>
    </row>
    <row r="18" spans="1:24" ht="19" thickBot="1">
      <c r="A18" s="154" t="s">
        <v>192</v>
      </c>
      <c r="B18" s="194">
        <v>42.999999999999929</v>
      </c>
      <c r="C18" s="22">
        <v>-2.54</v>
      </c>
      <c r="D18" s="22">
        <v>0.62</v>
      </c>
      <c r="E18" s="22">
        <v>6.76</v>
      </c>
      <c r="F18" s="22" t="s">
        <v>85</v>
      </c>
      <c r="G18" s="22" t="s">
        <v>94</v>
      </c>
      <c r="M18" s="22">
        <v>31.06</v>
      </c>
      <c r="Q18" t="s">
        <v>405</v>
      </c>
      <c r="R18"/>
      <c r="S18"/>
      <c r="T18"/>
      <c r="U18"/>
      <c r="V18"/>
      <c r="W18"/>
      <c r="X18"/>
    </row>
    <row r="19" spans="1:24">
      <c r="A19" s="154"/>
      <c r="B19" s="194"/>
      <c r="C19" s="22">
        <v>26.62</v>
      </c>
      <c r="D19" s="22">
        <v>1.03</v>
      </c>
      <c r="E19" s="22">
        <v>5.29</v>
      </c>
      <c r="F19" s="22" t="s">
        <v>87</v>
      </c>
      <c r="G19" s="22" t="s">
        <v>95</v>
      </c>
      <c r="M19" s="22">
        <v>-2.54</v>
      </c>
      <c r="Q19" s="89" t="s">
        <v>406</v>
      </c>
      <c r="R19" s="89" t="s">
        <v>407</v>
      </c>
      <c r="S19" s="89" t="s">
        <v>408</v>
      </c>
      <c r="T19" s="89" t="s">
        <v>400</v>
      </c>
      <c r="U19" s="89" t="s">
        <v>409</v>
      </c>
      <c r="V19" s="89" t="s">
        <v>410</v>
      </c>
      <c r="W19" s="89" t="s">
        <v>411</v>
      </c>
      <c r="X19"/>
    </row>
    <row r="20" spans="1:24">
      <c r="A20" s="3" t="s">
        <v>21</v>
      </c>
      <c r="B20" s="21">
        <v>58.999999999999837</v>
      </c>
      <c r="C20" s="22">
        <v>78.8</v>
      </c>
      <c r="D20" s="22">
        <v>4.2</v>
      </c>
      <c r="E20" s="22">
        <v>7.91</v>
      </c>
      <c r="F20" s="22" t="s">
        <v>37</v>
      </c>
      <c r="G20" s="21" t="s">
        <v>101</v>
      </c>
      <c r="M20" s="22">
        <v>26.62</v>
      </c>
      <c r="Q20" s="42" t="s">
        <v>412</v>
      </c>
      <c r="R20" s="42">
        <v>268.38862819593487</v>
      </c>
      <c r="S20" s="42">
        <v>2</v>
      </c>
      <c r="T20" s="42">
        <v>134.19431409796744</v>
      </c>
      <c r="U20" s="42">
        <v>0.18920533289009772</v>
      </c>
      <c r="V20" s="42">
        <v>0.82811672861392194</v>
      </c>
      <c r="W20" s="42">
        <v>3.1531232584974678</v>
      </c>
      <c r="X20"/>
    </row>
    <row r="21" spans="1:24">
      <c r="A21" s="3" t="s">
        <v>24</v>
      </c>
      <c r="B21" s="21">
        <v>16.999999999999861</v>
      </c>
      <c r="C21" s="22">
        <v>66.34</v>
      </c>
      <c r="D21" s="22">
        <v>2.5499999999999998</v>
      </c>
      <c r="E21" s="22">
        <v>16.18</v>
      </c>
      <c r="F21" s="22" t="s">
        <v>37</v>
      </c>
      <c r="G21" s="21" t="s">
        <v>102</v>
      </c>
      <c r="M21" s="22">
        <v>78.8</v>
      </c>
      <c r="Q21" s="42" t="s">
        <v>413</v>
      </c>
      <c r="R21" s="42">
        <v>41845.88463148148</v>
      </c>
      <c r="S21" s="42">
        <v>59</v>
      </c>
      <c r="T21" s="42">
        <v>709.25228188951667</v>
      </c>
      <c r="U21" s="42"/>
      <c r="V21" s="42"/>
      <c r="W21" s="42"/>
      <c r="X21"/>
    </row>
    <row r="22" spans="1:24">
      <c r="A22" s="3" t="s">
        <v>26</v>
      </c>
      <c r="B22" s="21">
        <v>73.999999999999787</v>
      </c>
      <c r="C22" s="22">
        <v>69.72</v>
      </c>
      <c r="D22" s="22">
        <v>3.94</v>
      </c>
      <c r="E22" s="22">
        <v>7.84</v>
      </c>
      <c r="F22" s="22" t="s">
        <v>37</v>
      </c>
      <c r="G22" s="21" t="s">
        <v>103</v>
      </c>
      <c r="M22" s="22">
        <v>66.34</v>
      </c>
      <c r="Q22" s="42"/>
      <c r="R22" s="42"/>
      <c r="S22" s="42"/>
      <c r="T22" s="42"/>
      <c r="U22" s="42"/>
      <c r="V22" s="42"/>
      <c r="W22" s="42"/>
      <c r="X22"/>
    </row>
    <row r="23" spans="1:24" ht="19" thickBot="1">
      <c r="A23" s="3" t="s">
        <v>33</v>
      </c>
      <c r="B23" s="21">
        <v>71.999999999999872</v>
      </c>
      <c r="C23" s="22">
        <v>50.28</v>
      </c>
      <c r="D23" s="22">
        <v>3.72</v>
      </c>
      <c r="E23" s="22">
        <v>21.34</v>
      </c>
      <c r="F23" s="22" t="s">
        <v>104</v>
      </c>
      <c r="G23" s="21" t="s">
        <v>105</v>
      </c>
      <c r="M23" s="22">
        <v>69.72</v>
      </c>
      <c r="Q23" s="88" t="s">
        <v>398</v>
      </c>
      <c r="R23" s="88">
        <v>42114.273259677415</v>
      </c>
      <c r="S23" s="88">
        <v>61</v>
      </c>
      <c r="T23" s="88"/>
      <c r="U23" s="88"/>
      <c r="V23" s="88"/>
      <c r="W23" s="88"/>
      <c r="X23"/>
    </row>
    <row r="24" spans="1:24">
      <c r="A24" s="3" t="s">
        <v>17</v>
      </c>
      <c r="B24" s="21">
        <v>65.000000000000099</v>
      </c>
      <c r="C24" s="21">
        <v>-5.07</v>
      </c>
      <c r="D24" s="21">
        <v>0.11</v>
      </c>
      <c r="E24" s="21">
        <v>13.56</v>
      </c>
      <c r="F24" s="21" t="s">
        <v>115</v>
      </c>
      <c r="G24" s="21" t="s">
        <v>116</v>
      </c>
      <c r="M24" s="22">
        <v>50.28</v>
      </c>
      <c r="Q24"/>
      <c r="R24"/>
      <c r="S24"/>
      <c r="T24"/>
      <c r="U24"/>
      <c r="V24"/>
      <c r="W24"/>
      <c r="X24"/>
    </row>
    <row r="25" spans="1:24">
      <c r="A25" s="3" t="s">
        <v>117</v>
      </c>
      <c r="B25" s="21">
        <v>177.99999999999991</v>
      </c>
      <c r="C25" s="21">
        <v>25.56</v>
      </c>
      <c r="D25" s="21">
        <v>13.39</v>
      </c>
      <c r="E25" s="21">
        <v>14.34</v>
      </c>
      <c r="F25" s="21" t="s">
        <v>118</v>
      </c>
      <c r="G25" s="21" t="s">
        <v>119</v>
      </c>
      <c r="M25" s="21">
        <v>-5.07</v>
      </c>
    </row>
    <row r="26" spans="1:24">
      <c r="A26" s="2" t="s">
        <v>135</v>
      </c>
      <c r="B26" s="96">
        <v>222</v>
      </c>
      <c r="C26" s="21">
        <v>42.25</v>
      </c>
      <c r="D26" s="21">
        <v>1.21</v>
      </c>
      <c r="E26" s="21">
        <v>6.89</v>
      </c>
      <c r="F26" s="21" t="s">
        <v>85</v>
      </c>
      <c r="G26" s="21" t="s">
        <v>136</v>
      </c>
      <c r="M26" s="21">
        <v>25.56</v>
      </c>
    </row>
    <row r="27" spans="1:24">
      <c r="A27" s="2" t="s">
        <v>135</v>
      </c>
      <c r="B27" s="96">
        <v>222</v>
      </c>
      <c r="C27" s="21">
        <v>10.35</v>
      </c>
      <c r="D27" s="21">
        <v>0.93</v>
      </c>
      <c r="E27" s="21">
        <v>9.77</v>
      </c>
      <c r="F27" s="21"/>
      <c r="G27" s="21" t="s">
        <v>140</v>
      </c>
      <c r="M27" s="21">
        <v>42.25</v>
      </c>
    </row>
    <row r="28" spans="1:24">
      <c r="A28" s="3" t="s">
        <v>142</v>
      </c>
      <c r="B28" s="21">
        <v>82.000000000000028</v>
      </c>
      <c r="C28" s="21">
        <v>29.79</v>
      </c>
      <c r="D28" s="21">
        <v>1.65</v>
      </c>
      <c r="E28" s="21">
        <v>7.41</v>
      </c>
      <c r="F28" s="21"/>
      <c r="G28" s="21" t="s">
        <v>143</v>
      </c>
      <c r="M28" s="21">
        <v>10.35</v>
      </c>
    </row>
    <row r="29" spans="1:24">
      <c r="A29" s="3" t="s">
        <v>144</v>
      </c>
      <c r="B29" s="21">
        <v>67.999999999999744</v>
      </c>
      <c r="C29" s="21">
        <v>18.8</v>
      </c>
      <c r="D29" s="21">
        <v>1.23</v>
      </c>
      <c r="E29" s="21">
        <v>8.61</v>
      </c>
      <c r="F29" s="21"/>
      <c r="G29" s="21" t="s">
        <v>145</v>
      </c>
      <c r="M29" s="21">
        <v>29.79</v>
      </c>
      <c r="O29" s="5" t="s">
        <v>578</v>
      </c>
      <c r="P29" s="5" t="s">
        <v>579</v>
      </c>
    </row>
    <row r="30" spans="1:24">
      <c r="A30" s="43" t="s">
        <v>146</v>
      </c>
      <c r="B30" s="97">
        <v>96.999999999999986</v>
      </c>
      <c r="C30" s="21">
        <v>25.35</v>
      </c>
      <c r="D30" s="21">
        <v>1.55</v>
      </c>
      <c r="E30" s="21">
        <v>6.46</v>
      </c>
      <c r="F30" s="21" t="s">
        <v>87</v>
      </c>
      <c r="G30" s="21" t="s">
        <v>147</v>
      </c>
      <c r="M30" s="21">
        <v>18.8</v>
      </c>
      <c r="O30" s="3" t="s">
        <v>260</v>
      </c>
      <c r="P30" s="3" t="s">
        <v>88</v>
      </c>
    </row>
    <row r="31" spans="1:24">
      <c r="A31" s="162" t="s">
        <v>27</v>
      </c>
      <c r="B31" s="195">
        <v>189</v>
      </c>
      <c r="C31" s="21">
        <v>43.1</v>
      </c>
      <c r="D31" s="21">
        <v>1.1499999999999999</v>
      </c>
      <c r="E31" s="21">
        <v>7.68</v>
      </c>
      <c r="F31" s="21" t="s">
        <v>87</v>
      </c>
      <c r="G31" s="21" t="s">
        <v>150</v>
      </c>
      <c r="M31" s="21">
        <v>25.35</v>
      </c>
      <c r="O31" s="3" t="s">
        <v>269</v>
      </c>
      <c r="P31" s="3" t="s">
        <v>167</v>
      </c>
    </row>
    <row r="32" spans="1:24">
      <c r="A32" s="162"/>
      <c r="B32" s="195"/>
      <c r="C32" s="21">
        <v>62.11</v>
      </c>
      <c r="D32" s="21">
        <v>1.34</v>
      </c>
      <c r="E32" s="21">
        <v>10.43</v>
      </c>
      <c r="F32" s="21" t="s">
        <v>37</v>
      </c>
      <c r="G32" s="21" t="s">
        <v>151</v>
      </c>
      <c r="M32" s="21">
        <v>43.1</v>
      </c>
      <c r="O32" s="3" t="s">
        <v>428</v>
      </c>
      <c r="P32" s="35" t="s">
        <v>228</v>
      </c>
    </row>
    <row r="33" spans="1:13">
      <c r="A33" s="42" t="s">
        <v>282</v>
      </c>
      <c r="B33" s="98">
        <v>69</v>
      </c>
      <c r="C33" s="21">
        <v>16.48</v>
      </c>
      <c r="D33" s="21">
        <v>0.85</v>
      </c>
      <c r="E33" s="21">
        <v>7.18</v>
      </c>
      <c r="F33" s="21" t="s">
        <v>85</v>
      </c>
      <c r="G33" s="21" t="s">
        <v>153</v>
      </c>
      <c r="M33" s="21">
        <v>62.11</v>
      </c>
    </row>
    <row r="34" spans="1:13">
      <c r="A34" s="5" t="s">
        <v>164</v>
      </c>
      <c r="B34" s="21">
        <v>21.999999999999943</v>
      </c>
      <c r="C34" s="21">
        <v>82.82</v>
      </c>
      <c r="D34" s="21">
        <v>3.65</v>
      </c>
      <c r="E34" s="21">
        <v>8.6300000000000008</v>
      </c>
      <c r="F34" s="21" t="s">
        <v>165</v>
      </c>
      <c r="G34" s="21" t="s">
        <v>166</v>
      </c>
      <c r="M34" s="21">
        <v>16.48</v>
      </c>
    </row>
    <row r="35" spans="1:13">
      <c r="A35" s="163" t="s">
        <v>171</v>
      </c>
      <c r="B35" s="191">
        <v>50</v>
      </c>
      <c r="C35" s="21">
        <v>47.11</v>
      </c>
      <c r="D35" s="21">
        <v>1.42</v>
      </c>
      <c r="E35" s="21">
        <v>6.94</v>
      </c>
      <c r="F35" s="21" t="s">
        <v>172</v>
      </c>
      <c r="G35" s="21" t="s">
        <v>173</v>
      </c>
      <c r="M35" s="21">
        <v>82.82</v>
      </c>
    </row>
    <row r="36" spans="1:13">
      <c r="A36" s="164"/>
      <c r="B36" s="191"/>
      <c r="C36" s="21">
        <v>91.27</v>
      </c>
      <c r="D36" s="21">
        <v>1.6</v>
      </c>
      <c r="E36" s="21">
        <v>6.19</v>
      </c>
      <c r="F36" s="21" t="s">
        <v>174</v>
      </c>
      <c r="G36" s="21" t="s">
        <v>175</v>
      </c>
      <c r="M36" s="21">
        <v>47.11</v>
      </c>
    </row>
    <row r="37" spans="1:13">
      <c r="A37" s="5" t="s">
        <v>283</v>
      </c>
      <c r="B37" s="98">
        <v>106</v>
      </c>
      <c r="C37" s="21">
        <v>68.03</v>
      </c>
      <c r="D37" s="21">
        <v>2.1800000000000002</v>
      </c>
      <c r="E37" s="21">
        <v>5.49</v>
      </c>
      <c r="F37" s="21" t="s">
        <v>37</v>
      </c>
      <c r="G37" s="21" t="s">
        <v>178</v>
      </c>
      <c r="M37" s="21">
        <v>91.27</v>
      </c>
    </row>
    <row r="38" spans="1:13">
      <c r="A38" s="3" t="s">
        <v>185</v>
      </c>
      <c r="B38" s="21">
        <v>71</v>
      </c>
      <c r="C38" s="21">
        <v>10.35</v>
      </c>
      <c r="D38" s="21">
        <v>5.77</v>
      </c>
      <c r="E38" s="21">
        <v>19.38</v>
      </c>
      <c r="F38" s="21" t="s">
        <v>186</v>
      </c>
      <c r="G38" s="21" t="s">
        <v>187</v>
      </c>
      <c r="M38" s="21">
        <v>68.03</v>
      </c>
    </row>
    <row r="39" spans="1:13">
      <c r="A39" s="17" t="s">
        <v>284</v>
      </c>
      <c r="B39" s="21">
        <v>107</v>
      </c>
      <c r="C39" s="21">
        <v>30.21</v>
      </c>
      <c r="D39" s="21">
        <v>2.42</v>
      </c>
      <c r="E39" s="21">
        <v>10.19</v>
      </c>
      <c r="F39" s="21" t="s">
        <v>188</v>
      </c>
      <c r="G39" s="21" t="s">
        <v>189</v>
      </c>
      <c r="M39" s="21">
        <v>10.35</v>
      </c>
    </row>
    <row r="40" spans="1:13">
      <c r="A40" s="2" t="s">
        <v>192</v>
      </c>
      <c r="B40" s="21">
        <v>85</v>
      </c>
      <c r="C40" s="21">
        <v>14.58</v>
      </c>
      <c r="D40" s="21">
        <v>1.97</v>
      </c>
      <c r="E40" s="21">
        <v>17.989999999999998</v>
      </c>
      <c r="F40" s="21" t="s">
        <v>87</v>
      </c>
      <c r="G40" s="21" t="s">
        <v>193</v>
      </c>
      <c r="M40" s="21">
        <v>30.21</v>
      </c>
    </row>
    <row r="41" spans="1:13">
      <c r="A41" s="3" t="s">
        <v>201</v>
      </c>
      <c r="B41" s="191">
        <v>90.000000000000057</v>
      </c>
      <c r="C41" s="21">
        <v>49.23</v>
      </c>
      <c r="D41" s="21">
        <v>0.78</v>
      </c>
      <c r="E41" s="21">
        <v>7.14</v>
      </c>
      <c r="F41" s="21" t="s">
        <v>47</v>
      </c>
      <c r="G41" s="21" t="s">
        <v>79</v>
      </c>
      <c r="M41" s="21">
        <v>14.58</v>
      </c>
    </row>
    <row r="42" spans="1:13">
      <c r="B42" s="191"/>
      <c r="C42" s="21">
        <v>81.13</v>
      </c>
      <c r="D42" s="21">
        <v>0.67</v>
      </c>
      <c r="E42" s="21">
        <v>8.86</v>
      </c>
      <c r="F42" s="21" t="s">
        <v>204</v>
      </c>
      <c r="G42" s="21" t="s">
        <v>205</v>
      </c>
      <c r="M42" s="21">
        <v>49.23</v>
      </c>
    </row>
    <row r="43" spans="1:13">
      <c r="A43" s="3" t="s">
        <v>185</v>
      </c>
      <c r="B43" s="21">
        <v>46</v>
      </c>
      <c r="C43" s="21">
        <v>84.51</v>
      </c>
      <c r="D43" s="21">
        <v>0.97</v>
      </c>
      <c r="E43" s="21">
        <v>9.44</v>
      </c>
      <c r="F43" s="21" t="s">
        <v>37</v>
      </c>
      <c r="G43" s="21" t="s">
        <v>206</v>
      </c>
      <c r="M43" s="21">
        <v>81.13</v>
      </c>
    </row>
    <row r="44" spans="1:13">
      <c r="A44" s="3" t="s">
        <v>181</v>
      </c>
      <c r="B44" s="21">
        <v>92</v>
      </c>
      <c r="C44" s="21">
        <v>47.96</v>
      </c>
      <c r="D44" s="21">
        <v>0.8</v>
      </c>
      <c r="E44" s="21">
        <v>8.7899999999999991</v>
      </c>
      <c r="F44" s="21" t="s">
        <v>37</v>
      </c>
      <c r="G44" s="21" t="s">
        <v>213</v>
      </c>
      <c r="M44" s="21">
        <v>84.51</v>
      </c>
    </row>
    <row r="45" spans="1:13">
      <c r="A45" s="5" t="s">
        <v>170</v>
      </c>
      <c r="B45" s="21">
        <v>47</v>
      </c>
      <c r="C45" s="21">
        <v>72.680000000000007</v>
      </c>
      <c r="D45" s="21">
        <v>1.97</v>
      </c>
      <c r="E45" s="21">
        <v>9.36</v>
      </c>
      <c r="F45" s="21" t="s">
        <v>214</v>
      </c>
      <c r="G45" s="21" t="s">
        <v>215</v>
      </c>
      <c r="M45" s="21">
        <v>47.96</v>
      </c>
    </row>
    <row r="46" spans="1:13">
      <c r="A46" s="2" t="s">
        <v>216</v>
      </c>
      <c r="B46" s="21">
        <v>30</v>
      </c>
      <c r="C46" s="21">
        <v>76.06</v>
      </c>
      <c r="D46" s="21">
        <v>0.62</v>
      </c>
      <c r="E46" s="21">
        <v>12.83</v>
      </c>
      <c r="F46" s="21" t="s">
        <v>37</v>
      </c>
      <c r="G46" s="21" t="s">
        <v>217</v>
      </c>
      <c r="M46" s="21">
        <v>72.680000000000007</v>
      </c>
    </row>
    <row r="47" spans="1:13">
      <c r="A47" s="17" t="s">
        <v>218</v>
      </c>
      <c r="B47" s="21">
        <v>85</v>
      </c>
      <c r="C47" s="99">
        <v>27.04</v>
      </c>
      <c r="D47" s="99">
        <v>1.75</v>
      </c>
      <c r="E47" s="99">
        <v>12.03</v>
      </c>
      <c r="F47" s="99" t="s">
        <v>219</v>
      </c>
      <c r="G47" s="99" t="s">
        <v>220</v>
      </c>
      <c r="M47" s="21">
        <v>76.06</v>
      </c>
    </row>
    <row r="48" spans="1:13">
      <c r="A48" s="17" t="s">
        <v>176</v>
      </c>
      <c r="B48" s="21">
        <v>46</v>
      </c>
      <c r="C48" s="21">
        <v>43.52</v>
      </c>
      <c r="D48" s="21">
        <v>1.75</v>
      </c>
      <c r="E48" s="21">
        <v>5.67</v>
      </c>
      <c r="F48" s="21" t="s">
        <v>37</v>
      </c>
      <c r="G48" s="21" t="s">
        <v>232</v>
      </c>
      <c r="M48" s="99">
        <v>27.04</v>
      </c>
    </row>
    <row r="49" spans="1:13">
      <c r="A49" s="17" t="s">
        <v>285</v>
      </c>
      <c r="B49" s="21">
        <v>48</v>
      </c>
      <c r="C49" s="21">
        <v>24.72</v>
      </c>
      <c r="D49" s="21">
        <v>1.25</v>
      </c>
      <c r="E49" s="21">
        <v>5.24</v>
      </c>
      <c r="F49" s="21" t="s">
        <v>37</v>
      </c>
      <c r="G49" s="21" t="s">
        <v>233</v>
      </c>
      <c r="M49" s="21">
        <v>43.52</v>
      </c>
    </row>
    <row r="50" spans="1:13">
      <c r="M50" s="21">
        <v>24.72</v>
      </c>
    </row>
    <row r="51" spans="1:13">
      <c r="M51" s="22">
        <v>24.15</v>
      </c>
    </row>
    <row r="52" spans="1:13">
      <c r="A52" s="5" t="s">
        <v>425</v>
      </c>
      <c r="M52" s="22">
        <v>24.45</v>
      </c>
    </row>
    <row r="53" spans="1:13">
      <c r="A53" s="3" t="s">
        <v>253</v>
      </c>
      <c r="B53" s="154">
        <v>84</v>
      </c>
      <c r="C53" s="22">
        <v>24.15</v>
      </c>
      <c r="D53" s="22">
        <v>29.37</v>
      </c>
      <c r="E53" s="22">
        <v>0.75</v>
      </c>
      <c r="F53" s="22">
        <v>6.82</v>
      </c>
      <c r="G53" s="22" t="s">
        <v>47</v>
      </c>
      <c r="H53" s="3" t="s">
        <v>251</v>
      </c>
      <c r="M53" s="22">
        <v>53.45</v>
      </c>
    </row>
    <row r="54" spans="1:13">
      <c r="A54" s="3"/>
      <c r="B54" s="154"/>
      <c r="C54" s="22">
        <v>24.45</v>
      </c>
      <c r="D54" s="22">
        <v>54.72</v>
      </c>
      <c r="E54" s="22">
        <v>0.66</v>
      </c>
      <c r="F54" s="22">
        <v>7.12</v>
      </c>
      <c r="G54" s="22" t="s">
        <v>37</v>
      </c>
      <c r="H54" s="3" t="s">
        <v>252</v>
      </c>
      <c r="M54" s="22">
        <v>51.13</v>
      </c>
    </row>
    <row r="55" spans="1:13">
      <c r="A55" s="154" t="s">
        <v>11</v>
      </c>
      <c r="B55" s="154">
        <v>63</v>
      </c>
      <c r="C55" s="100">
        <v>37.18</v>
      </c>
      <c r="D55" s="100">
        <v>1.38</v>
      </c>
      <c r="E55" s="100">
        <v>6.57</v>
      </c>
      <c r="F55" s="100" t="s">
        <v>75</v>
      </c>
      <c r="G55" s="100" t="s">
        <v>76</v>
      </c>
      <c r="H55" s="3"/>
      <c r="M55" s="22">
        <v>66.34</v>
      </c>
    </row>
    <row r="56" spans="1:13">
      <c r="A56" s="154"/>
      <c r="B56" s="154"/>
      <c r="C56" s="100">
        <v>57.46</v>
      </c>
      <c r="D56" s="100">
        <v>0.62</v>
      </c>
      <c r="E56" s="100">
        <v>4.1399999999999997</v>
      </c>
      <c r="F56" s="100" t="s">
        <v>37</v>
      </c>
      <c r="G56" s="100" t="s">
        <v>77</v>
      </c>
      <c r="H56" s="3"/>
      <c r="M56" s="22">
        <v>79.650000000000006</v>
      </c>
    </row>
    <row r="57" spans="1:13">
      <c r="A57" s="3" t="s">
        <v>5</v>
      </c>
      <c r="B57" s="24">
        <v>110.99999999999997</v>
      </c>
      <c r="C57" s="24">
        <v>21.76</v>
      </c>
      <c r="D57" s="24">
        <v>3.22</v>
      </c>
      <c r="E57" s="24">
        <v>7.78</v>
      </c>
      <c r="F57" s="24"/>
      <c r="G57" s="24" t="s">
        <v>109</v>
      </c>
      <c r="H57" s="3"/>
      <c r="M57" s="22">
        <v>98.66</v>
      </c>
    </row>
    <row r="58" spans="1:13">
      <c r="A58" s="3" t="s">
        <v>11</v>
      </c>
      <c r="B58" s="21">
        <v>144.00000000000003</v>
      </c>
      <c r="C58" s="22">
        <v>53.45</v>
      </c>
      <c r="D58" s="22">
        <v>16.27</v>
      </c>
      <c r="E58" s="22">
        <v>9.41</v>
      </c>
      <c r="F58" s="22" t="s">
        <v>37</v>
      </c>
      <c r="G58" s="21" t="s">
        <v>110</v>
      </c>
      <c r="M58" s="22">
        <v>57.46</v>
      </c>
    </row>
    <row r="59" spans="1:13">
      <c r="A59" s="3" t="s">
        <v>11</v>
      </c>
      <c r="B59" s="22">
        <v>333.00000000000023</v>
      </c>
      <c r="C59" s="22">
        <v>51.13</v>
      </c>
      <c r="D59" s="22">
        <v>3.15</v>
      </c>
      <c r="E59" s="22">
        <v>8.93</v>
      </c>
      <c r="F59" s="22" t="s">
        <v>121</v>
      </c>
      <c r="G59" s="22" t="s">
        <v>122</v>
      </c>
      <c r="H59" s="3"/>
      <c r="M59" s="22">
        <v>77.11</v>
      </c>
    </row>
    <row r="60" spans="1:13">
      <c r="A60" s="3" t="s">
        <v>46</v>
      </c>
      <c r="B60" s="22">
        <v>209.99999999999986</v>
      </c>
      <c r="C60" s="22">
        <v>66.34</v>
      </c>
      <c r="D60" s="22">
        <v>8.65</v>
      </c>
      <c r="E60" s="22">
        <v>10.19</v>
      </c>
      <c r="F60" s="22" t="s">
        <v>123</v>
      </c>
      <c r="G60" s="22" t="s">
        <v>124</v>
      </c>
      <c r="H60" s="3"/>
      <c r="M60" s="22">
        <v>10.99</v>
      </c>
    </row>
    <row r="61" spans="1:13">
      <c r="A61" s="3" t="s">
        <v>5</v>
      </c>
      <c r="B61" s="22">
        <v>121.00000000000074</v>
      </c>
      <c r="C61" s="22">
        <v>79.650000000000006</v>
      </c>
      <c r="D61" s="22">
        <v>17</v>
      </c>
      <c r="E61" s="22">
        <v>26.53</v>
      </c>
      <c r="F61" s="22" t="s">
        <v>125</v>
      </c>
      <c r="G61" s="22" t="s">
        <v>126</v>
      </c>
      <c r="H61" s="3"/>
      <c r="M61" s="22">
        <v>15.63</v>
      </c>
    </row>
    <row r="62" spans="1:13">
      <c r="A62" s="3" t="s">
        <v>11</v>
      </c>
      <c r="B62" s="4">
        <v>94.000000000000114</v>
      </c>
      <c r="C62" s="4">
        <v>99.08</v>
      </c>
      <c r="D62" s="4">
        <v>1.53</v>
      </c>
      <c r="E62" s="4">
        <v>5.19</v>
      </c>
      <c r="F62" s="4" t="s">
        <v>37</v>
      </c>
      <c r="G62" s="4" t="s">
        <v>167</v>
      </c>
      <c r="H62" s="3"/>
      <c r="M62" s="22">
        <v>64.010000000000005</v>
      </c>
    </row>
    <row r="63" spans="1:13">
      <c r="A63" s="3" t="s">
        <v>46</v>
      </c>
      <c r="B63" s="22">
        <v>36.999999999999893</v>
      </c>
      <c r="C63" s="22">
        <v>98.66</v>
      </c>
      <c r="D63" s="22">
        <v>1.72</v>
      </c>
      <c r="E63" s="22">
        <v>4.66</v>
      </c>
      <c r="F63" s="22" t="s">
        <v>123</v>
      </c>
      <c r="G63" s="22" t="s">
        <v>168</v>
      </c>
      <c r="H63" s="3"/>
      <c r="M63" s="22">
        <v>67.819999999999993</v>
      </c>
    </row>
    <row r="64" spans="1:13">
      <c r="A64" s="3" t="s">
        <v>46</v>
      </c>
      <c r="B64" s="22">
        <v>105.99999999999989</v>
      </c>
      <c r="C64" s="22">
        <v>57.46</v>
      </c>
      <c r="D64" s="22">
        <v>6.63</v>
      </c>
      <c r="E64" s="22">
        <v>9.74</v>
      </c>
      <c r="F64" s="22" t="s">
        <v>87</v>
      </c>
      <c r="G64" s="22" t="s">
        <v>195</v>
      </c>
      <c r="H64" s="3"/>
    </row>
    <row r="65" spans="1:23">
      <c r="A65" s="3" t="s">
        <v>65</v>
      </c>
      <c r="B65" s="22">
        <v>58.999999999999986</v>
      </c>
      <c r="C65" s="22">
        <v>77.11</v>
      </c>
      <c r="D65" s="22">
        <v>3.72</v>
      </c>
      <c r="E65" s="22">
        <v>7.06</v>
      </c>
      <c r="F65" s="22" t="s">
        <v>87</v>
      </c>
      <c r="G65" s="22" t="s">
        <v>196</v>
      </c>
      <c r="H65" s="3"/>
    </row>
    <row r="66" spans="1:23">
      <c r="A66" s="3" t="s">
        <v>11</v>
      </c>
      <c r="B66" s="22">
        <v>87.000000000000114</v>
      </c>
      <c r="C66" s="22">
        <v>10.99</v>
      </c>
      <c r="D66" s="22">
        <v>1.32</v>
      </c>
      <c r="E66" s="22">
        <v>6.04</v>
      </c>
      <c r="F66" s="22" t="s">
        <v>199</v>
      </c>
      <c r="G66" s="22" t="s">
        <v>200</v>
      </c>
      <c r="H66" s="3"/>
    </row>
    <row r="67" spans="1:23">
      <c r="A67" s="3" t="s">
        <v>46</v>
      </c>
      <c r="B67" s="22">
        <v>49</v>
      </c>
      <c r="C67" s="22">
        <v>15.63</v>
      </c>
      <c r="D67" s="22">
        <v>0.78</v>
      </c>
      <c r="E67" s="22">
        <v>12.56</v>
      </c>
      <c r="F67" s="22" t="s">
        <v>226</v>
      </c>
      <c r="G67" s="22" t="s">
        <v>227</v>
      </c>
      <c r="H67" s="3"/>
      <c r="M67" s="156" t="s">
        <v>255</v>
      </c>
      <c r="N67" s="156"/>
      <c r="O67" s="156"/>
    </row>
    <row r="68" spans="1:23">
      <c r="A68" s="3" t="s">
        <v>5</v>
      </c>
      <c r="B68" s="86">
        <v>38</v>
      </c>
      <c r="C68" s="47">
        <v>30</v>
      </c>
      <c r="D68" s="47">
        <v>0.56000000000000005</v>
      </c>
      <c r="E68" s="47">
        <v>7.13</v>
      </c>
      <c r="F68" s="47" t="s">
        <v>219</v>
      </c>
      <c r="G68" s="47" t="s">
        <v>228</v>
      </c>
      <c r="M68" s="21" t="s">
        <v>426</v>
      </c>
      <c r="N68" s="31" t="s">
        <v>427</v>
      </c>
      <c r="O68" s="23" t="s">
        <v>428</v>
      </c>
      <c r="Q68" t="s">
        <v>394</v>
      </c>
      <c r="R68"/>
      <c r="S68"/>
      <c r="T68"/>
      <c r="U68"/>
      <c r="V68"/>
      <c r="W68"/>
    </row>
    <row r="69" spans="1:23">
      <c r="A69" s="3" t="s">
        <v>46</v>
      </c>
      <c r="B69" s="22">
        <v>50</v>
      </c>
      <c r="C69" s="22">
        <v>64.010000000000005</v>
      </c>
      <c r="D69" s="22">
        <v>2.27</v>
      </c>
      <c r="E69" s="22">
        <v>7.61</v>
      </c>
      <c r="F69" s="22"/>
      <c r="G69" s="22" t="s">
        <v>236</v>
      </c>
      <c r="H69" s="3"/>
      <c r="M69" s="21">
        <v>56.999999999999922</v>
      </c>
      <c r="N69" s="101">
        <v>96</v>
      </c>
      <c r="O69" s="23">
        <v>70</v>
      </c>
      <c r="Q69"/>
      <c r="R69"/>
      <c r="S69"/>
      <c r="T69"/>
      <c r="U69"/>
      <c r="V69"/>
      <c r="W69"/>
    </row>
    <row r="70" spans="1:23" ht="19" thickBot="1">
      <c r="A70" s="3" t="s">
        <v>5</v>
      </c>
      <c r="B70" s="22">
        <v>109</v>
      </c>
      <c r="C70" s="22">
        <v>67.819999999999993</v>
      </c>
      <c r="D70" s="22">
        <v>2.5499999999999998</v>
      </c>
      <c r="E70" s="22">
        <v>16.63</v>
      </c>
      <c r="F70" s="22"/>
      <c r="G70" s="22" t="s">
        <v>237</v>
      </c>
      <c r="H70" s="3"/>
      <c r="M70" s="5">
        <v>69</v>
      </c>
      <c r="N70" s="8">
        <v>63</v>
      </c>
      <c r="O70" s="24">
        <v>110.99999999999997</v>
      </c>
      <c r="Q70" t="s">
        <v>395</v>
      </c>
      <c r="R70"/>
      <c r="S70"/>
      <c r="T70"/>
      <c r="U70"/>
      <c r="V70"/>
      <c r="W70"/>
    </row>
    <row r="71" spans="1:23">
      <c r="M71" s="5">
        <v>37.000000000000043</v>
      </c>
      <c r="N71" s="4">
        <v>94.000000000000114</v>
      </c>
      <c r="O71" s="86">
        <v>38</v>
      </c>
      <c r="Q71" s="89" t="s">
        <v>396</v>
      </c>
      <c r="R71" s="89" t="s">
        <v>397</v>
      </c>
      <c r="S71" s="89" t="s">
        <v>398</v>
      </c>
      <c r="T71" s="89" t="s">
        <v>399</v>
      </c>
      <c r="U71" s="89" t="s">
        <v>400</v>
      </c>
      <c r="V71"/>
      <c r="W71"/>
    </row>
    <row r="72" spans="1:23">
      <c r="M72" s="5">
        <v>38.000000000000071</v>
      </c>
      <c r="Q72" s="42" t="s">
        <v>429</v>
      </c>
      <c r="R72" s="42">
        <v>48</v>
      </c>
      <c r="S72" s="42">
        <v>4269</v>
      </c>
      <c r="T72" s="42">
        <v>88.9375</v>
      </c>
      <c r="U72" s="42">
        <v>3763.5492021276618</v>
      </c>
      <c r="V72"/>
      <c r="W72"/>
    </row>
    <row r="73" spans="1:23">
      <c r="M73" s="5">
        <v>77.000000000000099</v>
      </c>
      <c r="N73" s="9"/>
      <c r="Q73" s="42" t="s">
        <v>430</v>
      </c>
      <c r="R73" s="42">
        <v>3</v>
      </c>
      <c r="S73" s="42">
        <v>253.00000000000011</v>
      </c>
      <c r="T73" s="42">
        <v>84.333333333333371</v>
      </c>
      <c r="U73" s="42">
        <v>342.33333333333394</v>
      </c>
      <c r="V73"/>
      <c r="W73"/>
    </row>
    <row r="74" spans="1:23" ht="19" thickBot="1">
      <c r="M74" s="5">
        <v>33.000000000000064</v>
      </c>
      <c r="Q74" s="88" t="s">
        <v>431</v>
      </c>
      <c r="R74" s="88">
        <v>3</v>
      </c>
      <c r="S74" s="88">
        <v>218.99999999999997</v>
      </c>
      <c r="T74" s="88">
        <v>72.999999999999986</v>
      </c>
      <c r="U74" s="88">
        <v>1338.9999999999991</v>
      </c>
      <c r="V74"/>
      <c r="W74"/>
    </row>
    <row r="75" spans="1:23">
      <c r="M75" s="8">
        <v>90.999999999999943</v>
      </c>
      <c r="Q75"/>
      <c r="R75"/>
      <c r="S75"/>
      <c r="T75"/>
      <c r="U75"/>
      <c r="V75"/>
      <c r="W75"/>
    </row>
    <row r="76" spans="1:23">
      <c r="M76" s="101">
        <v>96</v>
      </c>
      <c r="Q76"/>
      <c r="R76"/>
      <c r="S76"/>
      <c r="T76"/>
      <c r="U76"/>
      <c r="V76"/>
      <c r="W76"/>
    </row>
    <row r="77" spans="1:23" ht="19" thickBot="1">
      <c r="M77" s="102">
        <v>42.999999999999929</v>
      </c>
      <c r="Q77" t="s">
        <v>405</v>
      </c>
      <c r="R77"/>
      <c r="S77"/>
      <c r="T77"/>
      <c r="U77"/>
      <c r="V77"/>
      <c r="W77"/>
    </row>
    <row r="78" spans="1:23">
      <c r="M78" s="21">
        <v>58.999999999999837</v>
      </c>
      <c r="Q78" s="89" t="s">
        <v>406</v>
      </c>
      <c r="R78" s="89" t="s">
        <v>407</v>
      </c>
      <c r="S78" s="89" t="s">
        <v>408</v>
      </c>
      <c r="T78" s="89" t="s">
        <v>400</v>
      </c>
      <c r="U78" s="89" t="s">
        <v>409</v>
      </c>
      <c r="V78" s="89" t="s">
        <v>410</v>
      </c>
      <c r="W78" s="89" t="s">
        <v>411</v>
      </c>
    </row>
    <row r="79" spans="1:23">
      <c r="M79" s="21">
        <v>16.999999999999861</v>
      </c>
      <c r="Q79" s="42" t="s">
        <v>412</v>
      </c>
      <c r="R79" s="42">
        <v>755.28009259252576</v>
      </c>
      <c r="S79" s="42">
        <v>2</v>
      </c>
      <c r="T79" s="42">
        <v>377.64004629626288</v>
      </c>
      <c r="U79" s="42">
        <v>0.10684991962335197</v>
      </c>
      <c r="V79" s="42">
        <v>0.8988611713069723</v>
      </c>
      <c r="W79" s="42">
        <v>3.1787992920529744</v>
      </c>
    </row>
    <row r="80" spans="1:23">
      <c r="M80" s="21">
        <v>73.999999999999787</v>
      </c>
      <c r="Q80" s="42" t="s">
        <v>413</v>
      </c>
      <c r="R80" s="42">
        <v>180249.47916666683</v>
      </c>
      <c r="S80" s="42">
        <v>51</v>
      </c>
      <c r="T80" s="42">
        <v>3534.3035130718986</v>
      </c>
      <c r="U80" s="42"/>
      <c r="V80" s="42"/>
      <c r="W80" s="42"/>
    </row>
    <row r="81" spans="13:23">
      <c r="M81" s="21">
        <v>71.999999999999872</v>
      </c>
      <c r="Q81" s="42"/>
      <c r="R81" s="42"/>
      <c r="S81" s="42"/>
      <c r="T81" s="42"/>
      <c r="U81" s="42"/>
      <c r="V81" s="42"/>
      <c r="W81" s="42"/>
    </row>
    <row r="82" spans="13:23" ht="19" thickBot="1">
      <c r="M82" s="21">
        <v>65.000000000000099</v>
      </c>
      <c r="Q82" s="88" t="s">
        <v>398</v>
      </c>
      <c r="R82" s="88">
        <v>181004.75925925936</v>
      </c>
      <c r="S82" s="88">
        <v>53</v>
      </c>
      <c r="T82" s="88"/>
      <c r="U82" s="88"/>
      <c r="V82" s="88"/>
      <c r="W82" s="88"/>
    </row>
    <row r="83" spans="13:23">
      <c r="M83" s="21">
        <v>177.99999999999991</v>
      </c>
      <c r="Q83"/>
      <c r="R83"/>
      <c r="S83"/>
      <c r="T83"/>
      <c r="U83"/>
      <c r="V83"/>
      <c r="W83"/>
    </row>
    <row r="84" spans="13:23">
      <c r="M84" s="96">
        <v>222</v>
      </c>
    </row>
    <row r="85" spans="13:23">
      <c r="M85" s="96">
        <v>222</v>
      </c>
    </row>
    <row r="86" spans="13:23">
      <c r="M86" s="21">
        <v>82.000000000000028</v>
      </c>
    </row>
    <row r="87" spans="13:23">
      <c r="M87" s="21">
        <v>67.999999999999744</v>
      </c>
    </row>
    <row r="88" spans="13:23">
      <c r="M88" s="97">
        <v>96.999999999999986</v>
      </c>
    </row>
    <row r="89" spans="13:23">
      <c r="M89" s="98">
        <v>189</v>
      </c>
    </row>
    <row r="90" spans="13:23">
      <c r="M90" s="98">
        <v>69</v>
      </c>
    </row>
    <row r="91" spans="13:23">
      <c r="M91" s="21">
        <v>21.999999999999943</v>
      </c>
    </row>
    <row r="92" spans="13:23">
      <c r="M92" s="97">
        <v>50</v>
      </c>
    </row>
    <row r="93" spans="13:23">
      <c r="M93" s="98">
        <v>106</v>
      </c>
    </row>
    <row r="94" spans="13:23">
      <c r="M94" s="21">
        <v>71</v>
      </c>
    </row>
    <row r="95" spans="13:23">
      <c r="M95" s="21">
        <v>107</v>
      </c>
    </row>
    <row r="96" spans="13:23">
      <c r="M96" s="21">
        <v>85</v>
      </c>
    </row>
    <row r="97" spans="13:13">
      <c r="M97" s="97">
        <v>90.000000000000057</v>
      </c>
    </row>
    <row r="98" spans="13:13">
      <c r="M98" s="21">
        <v>46</v>
      </c>
    </row>
    <row r="99" spans="13:13">
      <c r="M99" s="21">
        <v>92</v>
      </c>
    </row>
    <row r="100" spans="13:13">
      <c r="M100" s="21">
        <v>47</v>
      </c>
    </row>
    <row r="101" spans="13:13">
      <c r="M101" s="21">
        <v>30</v>
      </c>
    </row>
    <row r="102" spans="13:13">
      <c r="M102" s="21">
        <v>85</v>
      </c>
    </row>
    <row r="103" spans="13:13">
      <c r="M103" s="21">
        <v>46</v>
      </c>
    </row>
    <row r="104" spans="13:13">
      <c r="M104" s="21">
        <v>48</v>
      </c>
    </row>
    <row r="105" spans="13:13">
      <c r="M105" s="8">
        <v>84</v>
      </c>
    </row>
    <row r="106" spans="13:13">
      <c r="M106" s="21">
        <v>144.00000000000003</v>
      </c>
    </row>
    <row r="107" spans="13:13">
      <c r="M107" s="22">
        <v>333.00000000000023</v>
      </c>
    </row>
    <row r="108" spans="13:13">
      <c r="M108" s="22">
        <v>209.99999999999986</v>
      </c>
    </row>
    <row r="109" spans="13:13">
      <c r="M109" s="22">
        <v>121.00000000000074</v>
      </c>
    </row>
    <row r="110" spans="13:13">
      <c r="M110" s="22">
        <v>36.999999999999893</v>
      </c>
    </row>
    <row r="111" spans="13:13">
      <c r="M111" s="22">
        <v>105.99999999999989</v>
      </c>
    </row>
    <row r="112" spans="13:13">
      <c r="M112" s="22">
        <v>58.999999999999986</v>
      </c>
    </row>
    <row r="113" spans="13:13">
      <c r="M113" s="22">
        <v>87.000000000000114</v>
      </c>
    </row>
    <row r="114" spans="13:13">
      <c r="M114" s="22">
        <v>49</v>
      </c>
    </row>
    <row r="115" spans="13:13">
      <c r="M115" s="22">
        <v>50</v>
      </c>
    </row>
    <row r="116" spans="13:13">
      <c r="M116" s="22">
        <v>109</v>
      </c>
    </row>
  </sheetData>
  <mergeCells count="15">
    <mergeCell ref="M8:O8"/>
    <mergeCell ref="M67:O67"/>
    <mergeCell ref="A35:A36"/>
    <mergeCell ref="B35:B36"/>
    <mergeCell ref="B41:B42"/>
    <mergeCell ref="B53:B54"/>
    <mergeCell ref="A55:A56"/>
    <mergeCell ref="B55:B56"/>
    <mergeCell ref="A13:A14"/>
    <mergeCell ref="B13:B14"/>
    <mergeCell ref="B15:B17"/>
    <mergeCell ref="A18:A19"/>
    <mergeCell ref="B18:B19"/>
    <mergeCell ref="A31:A32"/>
    <mergeCell ref="B31:B32"/>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S65"/>
  <sheetViews>
    <sheetView workbookViewId="0">
      <selection activeCell="K20" sqref="K20:K21"/>
    </sheetView>
  </sheetViews>
  <sheetFormatPr baseColWidth="12" defaultRowHeight="18" x14ac:dyDescent="0"/>
  <sheetData>
    <row r="1" spans="1:19">
      <c r="J1" s="1"/>
      <c r="K1" s="157" t="s">
        <v>441</v>
      </c>
      <c r="L1" s="157"/>
      <c r="N1" s="1"/>
      <c r="O1" s="157" t="s">
        <v>457</v>
      </c>
      <c r="P1" s="157"/>
      <c r="Q1" s="1"/>
    </row>
    <row r="2" spans="1:19">
      <c r="A2" s="139" t="s">
        <v>440</v>
      </c>
      <c r="B2" s="139"/>
      <c r="C2" s="139"/>
      <c r="G2" t="s">
        <v>442</v>
      </c>
      <c r="H2" t="s">
        <v>443</v>
      </c>
      <c r="J2" s="1" t="s">
        <v>456</v>
      </c>
      <c r="K2" s="1" t="s">
        <v>442</v>
      </c>
      <c r="L2" s="1" t="s">
        <v>443</v>
      </c>
      <c r="N2" s="1" t="s">
        <v>456</v>
      </c>
      <c r="O2" s="1" t="s">
        <v>458</v>
      </c>
      <c r="P2" s="1" t="s">
        <v>459</v>
      </c>
      <c r="Q2" s="1" t="s">
        <v>460</v>
      </c>
      <c r="S2" t="s">
        <v>461</v>
      </c>
    </row>
    <row r="3" spans="1:19">
      <c r="A3" t="s">
        <v>436</v>
      </c>
      <c r="F3" t="s">
        <v>441</v>
      </c>
      <c r="G3">
        <v>36</v>
      </c>
      <c r="H3">
        <v>9</v>
      </c>
      <c r="I3" t="s">
        <v>466</v>
      </c>
      <c r="J3" s="1" t="s">
        <v>451</v>
      </c>
      <c r="K3" s="1">
        <v>36</v>
      </c>
      <c r="L3" s="1">
        <v>9</v>
      </c>
      <c r="N3" s="1" t="s">
        <v>451</v>
      </c>
      <c r="O3" s="1">
        <v>0.12139129095746982</v>
      </c>
      <c r="P3" s="1">
        <v>0.34689912774848936</v>
      </c>
      <c r="Q3" s="1">
        <v>-0.21247577609848489</v>
      </c>
      <c r="S3">
        <f>TTEST(P3:P12, Q3:Q12, 2, 1)</f>
        <v>0.34431909936118799</v>
      </c>
    </row>
    <row r="4" spans="1:19">
      <c r="A4" t="s">
        <v>437</v>
      </c>
      <c r="B4" t="s">
        <v>438</v>
      </c>
      <c r="C4" t="s">
        <v>439</v>
      </c>
      <c r="I4" t="s">
        <v>467</v>
      </c>
      <c r="J4" s="1" t="s">
        <v>483</v>
      </c>
      <c r="K4" s="1">
        <v>8</v>
      </c>
      <c r="L4" s="1">
        <v>10</v>
      </c>
      <c r="N4" s="1" t="s">
        <v>483</v>
      </c>
      <c r="O4" s="1">
        <v>6.7715014856390851E-2</v>
      </c>
      <c r="P4" s="1">
        <v>0.56132332531631868</v>
      </c>
      <c r="Q4" s="1">
        <v>-0.23630029503320751</v>
      </c>
    </row>
    <row r="5" spans="1:19">
      <c r="A5">
        <v>0.12139129095746982</v>
      </c>
      <c r="B5">
        <v>0.34689912774848936</v>
      </c>
      <c r="C5">
        <v>-0.21247577609848489</v>
      </c>
      <c r="I5" t="s">
        <v>468</v>
      </c>
      <c r="J5" s="1" t="s">
        <v>452</v>
      </c>
      <c r="K5" s="1">
        <v>25</v>
      </c>
      <c r="L5" s="1">
        <v>18</v>
      </c>
      <c r="N5" s="1" t="s">
        <v>452</v>
      </c>
      <c r="O5" s="1">
        <v>0.50179497238802762</v>
      </c>
      <c r="P5" s="1">
        <v>0.25763174213353329</v>
      </c>
      <c r="Q5" s="1">
        <v>0.72935735407409352</v>
      </c>
    </row>
    <row r="6" spans="1:19">
      <c r="I6" t="s">
        <v>480</v>
      </c>
      <c r="J6" s="1" t="s">
        <v>453</v>
      </c>
      <c r="K6">
        <v>10</v>
      </c>
      <c r="L6">
        <v>6</v>
      </c>
      <c r="N6" s="1" t="s">
        <v>453</v>
      </c>
      <c r="O6" s="1">
        <v>0.79116182499592191</v>
      </c>
      <c r="P6" s="1">
        <v>0.68737713118680321</v>
      </c>
      <c r="Q6" s="1">
        <v>0.97544574044752941</v>
      </c>
    </row>
    <row r="7" spans="1:19">
      <c r="A7" t="s">
        <v>61</v>
      </c>
      <c r="I7" t="s">
        <v>489</v>
      </c>
      <c r="J7" s="1" t="s">
        <v>454</v>
      </c>
      <c r="K7" s="1">
        <v>9</v>
      </c>
      <c r="L7" s="1">
        <v>8</v>
      </c>
      <c r="N7" s="1" t="s">
        <v>454</v>
      </c>
      <c r="O7">
        <v>-0.24738849469362273</v>
      </c>
      <c r="P7">
        <v>-0.22326699185575544</v>
      </c>
      <c r="Q7">
        <v>-0.85967153648565031</v>
      </c>
    </row>
    <row r="8" spans="1:19">
      <c r="A8" t="s">
        <v>436</v>
      </c>
      <c r="G8" t="s">
        <v>442</v>
      </c>
      <c r="H8" t="s">
        <v>443</v>
      </c>
      <c r="I8" t="s">
        <v>469</v>
      </c>
      <c r="J8" s="1" t="s">
        <v>484</v>
      </c>
      <c r="K8" s="1">
        <v>29</v>
      </c>
      <c r="L8" s="1">
        <v>9</v>
      </c>
      <c r="N8" s="1" t="s">
        <v>484</v>
      </c>
      <c r="O8" s="1">
        <v>0.10676914780502601</v>
      </c>
      <c r="P8" s="1">
        <v>-0.16329445424548961</v>
      </c>
      <c r="Q8" s="1">
        <v>0.4947593901611122</v>
      </c>
    </row>
    <row r="9" spans="1:19">
      <c r="A9" t="s">
        <v>437</v>
      </c>
      <c r="B9" t="s">
        <v>438</v>
      </c>
      <c r="C9" t="s">
        <v>439</v>
      </c>
      <c r="F9" t="s">
        <v>441</v>
      </c>
      <c r="G9">
        <v>8</v>
      </c>
      <c r="H9">
        <v>10</v>
      </c>
      <c r="I9" t="s">
        <v>470</v>
      </c>
      <c r="J9" s="1" t="s">
        <v>485</v>
      </c>
      <c r="K9" s="1">
        <v>9</v>
      </c>
      <c r="L9" s="1">
        <v>8</v>
      </c>
      <c r="N9" s="1" t="s">
        <v>485</v>
      </c>
      <c r="O9" s="1">
        <v>0.65050067807535206</v>
      </c>
      <c r="P9" s="1">
        <v>0.47319819346675479</v>
      </c>
      <c r="Q9" s="1">
        <v>-0.14304358070558609</v>
      </c>
    </row>
    <row r="10" spans="1:19">
      <c r="A10">
        <v>6.7715014856390851E-2</v>
      </c>
      <c r="B10">
        <v>0.56132332531631868</v>
      </c>
      <c r="C10">
        <v>-0.23630029503320751</v>
      </c>
      <c r="I10" t="s">
        <v>471</v>
      </c>
      <c r="J10" s="1" t="s">
        <v>486</v>
      </c>
      <c r="K10" s="1">
        <v>16</v>
      </c>
      <c r="L10" s="1">
        <v>11</v>
      </c>
      <c r="N10" s="1" t="s">
        <v>486</v>
      </c>
      <c r="O10" s="1">
        <v>-9.4571653810318471E-2</v>
      </c>
      <c r="P10" s="1">
        <v>-0.12208883557035261</v>
      </c>
      <c r="Q10" s="1">
        <v>-0.42839560497402307</v>
      </c>
    </row>
    <row r="11" spans="1:19">
      <c r="I11" t="s">
        <v>472</v>
      </c>
      <c r="J11" s="1" t="s">
        <v>487</v>
      </c>
      <c r="K11" s="1">
        <v>19</v>
      </c>
      <c r="L11" s="1">
        <v>10</v>
      </c>
      <c r="N11" s="1" t="s">
        <v>487</v>
      </c>
      <c r="O11" s="1">
        <v>-9.4480087351073383E-2</v>
      </c>
      <c r="P11" s="1">
        <v>-0.19717395350259739</v>
      </c>
      <c r="Q11" s="1">
        <v>-0.26271848369777373</v>
      </c>
    </row>
    <row r="12" spans="1:19">
      <c r="I12" t="s">
        <v>473</v>
      </c>
      <c r="J12" s="1" t="s">
        <v>488</v>
      </c>
      <c r="K12" s="1">
        <v>12</v>
      </c>
      <c r="L12" s="1">
        <v>11</v>
      </c>
      <c r="N12" s="1" t="s">
        <v>488</v>
      </c>
      <c r="O12" s="1">
        <v>-0.38964193836700406</v>
      </c>
      <c r="P12" s="1">
        <v>-0.41313011908720831</v>
      </c>
      <c r="Q12" s="1">
        <v>-0.45042524306035714</v>
      </c>
    </row>
    <row r="13" spans="1:19">
      <c r="K13">
        <f>TTEST(K3:K12, L3:L12, 2, 1)</f>
        <v>3.4471826869672387E-2</v>
      </c>
      <c r="L13" t="s">
        <v>495</v>
      </c>
      <c r="N13" t="s">
        <v>462</v>
      </c>
      <c r="O13">
        <f>AVERAGE(O3:O12)</f>
        <v>0.14132507548561699</v>
      </c>
      <c r="P13">
        <f>AVERAGE(P3:P12)</f>
        <v>0.12074751655904956</v>
      </c>
      <c r="Q13">
        <f>AVERAGE(Q3:Q12)</f>
        <v>-3.9346803537234777E-2</v>
      </c>
    </row>
    <row r="15" spans="1:19">
      <c r="A15" t="s">
        <v>444</v>
      </c>
    </row>
    <row r="16" spans="1:19">
      <c r="A16" t="s">
        <v>436</v>
      </c>
    </row>
    <row r="17" spans="1:8">
      <c r="A17" t="s">
        <v>437</v>
      </c>
      <c r="B17" t="s">
        <v>438</v>
      </c>
      <c r="C17" t="s">
        <v>439</v>
      </c>
      <c r="G17" t="s">
        <v>442</v>
      </c>
      <c r="H17" t="s">
        <v>443</v>
      </c>
    </row>
    <row r="18" spans="1:8">
      <c r="A18">
        <v>0.50179497238802762</v>
      </c>
      <c r="B18">
        <v>0.25763174213353329</v>
      </c>
      <c r="C18">
        <v>0.72935735407409352</v>
      </c>
      <c r="F18" t="s">
        <v>441</v>
      </c>
      <c r="G18">
        <v>25</v>
      </c>
      <c r="H18">
        <v>18</v>
      </c>
    </row>
    <row r="23" spans="1:8">
      <c r="A23" t="s">
        <v>481</v>
      </c>
    </row>
    <row r="24" spans="1:8">
      <c r="B24" t="s">
        <v>392</v>
      </c>
      <c r="C24" t="s">
        <v>438</v>
      </c>
      <c r="D24" t="s">
        <v>439</v>
      </c>
      <c r="G24" t="s">
        <v>442</v>
      </c>
      <c r="H24" t="s">
        <v>443</v>
      </c>
    </row>
    <row r="25" spans="1:8">
      <c r="A25" t="s">
        <v>436</v>
      </c>
      <c r="B25">
        <v>0.79116182499592191</v>
      </c>
      <c r="C25">
        <v>0.68737713118680321</v>
      </c>
      <c r="D25">
        <v>0.97544574044752941</v>
      </c>
      <c r="F25" t="s">
        <v>441</v>
      </c>
      <c r="G25">
        <v>10</v>
      </c>
      <c r="H25">
        <v>10</v>
      </c>
    </row>
    <row r="27" spans="1:8">
      <c r="A27" t="s">
        <v>482</v>
      </c>
      <c r="B27" t="s">
        <v>392</v>
      </c>
      <c r="C27" t="s">
        <v>438</v>
      </c>
      <c r="D27" t="s">
        <v>439</v>
      </c>
      <c r="G27" t="s">
        <v>442</v>
      </c>
      <c r="H27" t="s">
        <v>443</v>
      </c>
    </row>
    <row r="28" spans="1:8">
      <c r="A28" t="s">
        <v>436</v>
      </c>
      <c r="B28">
        <v>-0.24738849469362273</v>
      </c>
      <c r="C28">
        <v>-0.22326699185575544</v>
      </c>
      <c r="D28">
        <v>-0.85967153648565031</v>
      </c>
      <c r="F28" t="s">
        <v>478</v>
      </c>
      <c r="G28">
        <v>9</v>
      </c>
      <c r="H28">
        <v>8</v>
      </c>
    </row>
    <row r="30" spans="1:8">
      <c r="A30" t="s">
        <v>445</v>
      </c>
    </row>
    <row r="31" spans="1:8">
      <c r="B31" t="s">
        <v>392</v>
      </c>
      <c r="C31" t="s">
        <v>438</v>
      </c>
      <c r="D31" t="s">
        <v>439</v>
      </c>
      <c r="G31" t="s">
        <v>442</v>
      </c>
      <c r="H31" t="s">
        <v>443</v>
      </c>
    </row>
    <row r="32" spans="1:8">
      <c r="A32" t="s">
        <v>436</v>
      </c>
      <c r="B32">
        <v>0.10676914780502601</v>
      </c>
      <c r="C32">
        <v>-0.16329445424548961</v>
      </c>
      <c r="D32">
        <v>0.4947593901611122</v>
      </c>
      <c r="F32" t="s">
        <v>441</v>
      </c>
      <c r="G32">
        <v>29</v>
      </c>
      <c r="H32">
        <v>9</v>
      </c>
    </row>
    <row r="37" spans="1:8">
      <c r="A37" t="s">
        <v>446</v>
      </c>
    </row>
    <row r="38" spans="1:8">
      <c r="B38" t="s">
        <v>392</v>
      </c>
      <c r="C38" t="s">
        <v>438</v>
      </c>
      <c r="D38" t="s">
        <v>439</v>
      </c>
      <c r="G38" t="s">
        <v>442</v>
      </c>
      <c r="H38" t="s">
        <v>443</v>
      </c>
    </row>
    <row r="39" spans="1:8">
      <c r="A39" t="s">
        <v>436</v>
      </c>
      <c r="B39">
        <v>0.65050067807535206</v>
      </c>
      <c r="C39">
        <v>0.47319819346675479</v>
      </c>
      <c r="D39">
        <v>-0.14304358070558609</v>
      </c>
      <c r="F39" t="s">
        <v>441</v>
      </c>
      <c r="G39">
        <v>9</v>
      </c>
      <c r="H39">
        <v>8</v>
      </c>
    </row>
    <row r="44" spans="1:8" ht="25" customHeight="1">
      <c r="A44" t="s">
        <v>448</v>
      </c>
    </row>
    <row r="45" spans="1:8">
      <c r="B45" t="s">
        <v>392</v>
      </c>
      <c r="C45" t="s">
        <v>438</v>
      </c>
      <c r="D45" t="s">
        <v>439</v>
      </c>
      <c r="G45" t="s">
        <v>442</v>
      </c>
      <c r="H45" t="s">
        <v>443</v>
      </c>
    </row>
    <row r="46" spans="1:8">
      <c r="A46" t="s">
        <v>436</v>
      </c>
      <c r="B46">
        <v>-9.4571653810318471E-2</v>
      </c>
      <c r="C46">
        <v>-0.12208883557035261</v>
      </c>
      <c r="D46">
        <v>-0.42839560497402307</v>
      </c>
      <c r="F46" t="s">
        <v>447</v>
      </c>
      <c r="G46">
        <v>16</v>
      </c>
      <c r="H46">
        <v>11</v>
      </c>
    </row>
    <row r="51" spans="1:8">
      <c r="A51" t="s">
        <v>449</v>
      </c>
      <c r="G51" t="s">
        <v>442</v>
      </c>
      <c r="H51" t="s">
        <v>443</v>
      </c>
    </row>
    <row r="52" spans="1:8">
      <c r="B52" t="s">
        <v>392</v>
      </c>
      <c r="C52" t="s">
        <v>438</v>
      </c>
      <c r="D52" t="s">
        <v>439</v>
      </c>
      <c r="F52" t="s">
        <v>447</v>
      </c>
      <c r="G52">
        <v>19</v>
      </c>
      <c r="H52">
        <v>10</v>
      </c>
    </row>
    <row r="53" spans="1:8">
      <c r="A53" t="s">
        <v>436</v>
      </c>
      <c r="B53">
        <v>-9.4480087351073383E-2</v>
      </c>
      <c r="C53">
        <v>-0.19717395350259739</v>
      </c>
      <c r="D53">
        <v>-0.26271848369777373</v>
      </c>
    </row>
    <row r="59" spans="1:8">
      <c r="A59" t="s">
        <v>450</v>
      </c>
    </row>
    <row r="60" spans="1:8">
      <c r="B60" t="s">
        <v>392</v>
      </c>
      <c r="C60" t="s">
        <v>438</v>
      </c>
      <c r="D60" t="s">
        <v>439</v>
      </c>
      <c r="G60" t="s">
        <v>442</v>
      </c>
      <c r="H60" t="s">
        <v>443</v>
      </c>
    </row>
    <row r="61" spans="1:8">
      <c r="A61" t="s">
        <v>436</v>
      </c>
      <c r="B61">
        <v>-0.38964193836700406</v>
      </c>
      <c r="C61">
        <v>-0.41313011908720831</v>
      </c>
      <c r="D61">
        <v>-0.45042524306035714</v>
      </c>
      <c r="F61" t="s">
        <v>447</v>
      </c>
      <c r="G61">
        <v>12</v>
      </c>
      <c r="H61">
        <v>11</v>
      </c>
    </row>
    <row r="63" spans="1:8">
      <c r="A63" t="s">
        <v>479</v>
      </c>
    </row>
    <row r="64" spans="1:8">
      <c r="B64" t="s">
        <v>392</v>
      </c>
      <c r="C64" t="s">
        <v>438</v>
      </c>
      <c r="D64" t="s">
        <v>439</v>
      </c>
      <c r="G64" t="s">
        <v>442</v>
      </c>
      <c r="H64" t="s">
        <v>443</v>
      </c>
    </row>
    <row r="65" spans="1:8">
      <c r="A65" t="s">
        <v>436</v>
      </c>
      <c r="B65">
        <v>0.79116182499592191</v>
      </c>
      <c r="C65">
        <v>0.68737713118680321</v>
      </c>
      <c r="D65">
        <v>0.97544574044752941</v>
      </c>
      <c r="F65" t="s">
        <v>478</v>
      </c>
      <c r="G65">
        <v>10</v>
      </c>
      <c r="H65">
        <v>10</v>
      </c>
    </row>
  </sheetData>
  <mergeCells count="3">
    <mergeCell ref="A2:C2"/>
    <mergeCell ref="K1:L1"/>
    <mergeCell ref="O1:P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86"/>
  <sheetViews>
    <sheetView tabSelected="1" workbookViewId="0">
      <selection activeCell="C17" sqref="C17"/>
    </sheetView>
  </sheetViews>
  <sheetFormatPr baseColWidth="12" defaultRowHeight="18" x14ac:dyDescent="0"/>
  <cols>
    <col min="23" max="23" width="39.33203125" customWidth="1"/>
    <col min="24" max="24" width="42.5" customWidth="1"/>
  </cols>
  <sheetData>
    <row r="2" spans="1:19">
      <c r="A2" s="1"/>
      <c r="B2" s="157" t="s">
        <v>475</v>
      </c>
      <c r="C2" s="157"/>
      <c r="D2" s="157" t="s">
        <v>494</v>
      </c>
      <c r="E2" s="157"/>
      <c r="F2" s="157" t="s">
        <v>496</v>
      </c>
      <c r="G2" s="157"/>
      <c r="H2" s="157" t="s">
        <v>497</v>
      </c>
      <c r="I2" s="157"/>
      <c r="J2" s="1"/>
      <c r="K2" s="1"/>
      <c r="L2" s="1"/>
      <c r="M2" s="1"/>
    </row>
    <row r="3" spans="1:19">
      <c r="A3" s="1" t="s">
        <v>464</v>
      </c>
      <c r="B3" s="3" t="s">
        <v>476</v>
      </c>
      <c r="C3" s="3" t="s">
        <v>477</v>
      </c>
      <c r="D3" s="3" t="s">
        <v>492</v>
      </c>
      <c r="E3" s="3" t="s">
        <v>493</v>
      </c>
      <c r="F3" s="3" t="s">
        <v>492</v>
      </c>
      <c r="G3" s="3" t="s">
        <v>493</v>
      </c>
      <c r="H3" s="3" t="s">
        <v>492</v>
      </c>
      <c r="I3" s="3" t="s">
        <v>493</v>
      </c>
      <c r="J3" s="3" t="s">
        <v>498</v>
      </c>
      <c r="K3" s="1" t="s">
        <v>499</v>
      </c>
      <c r="L3" s="1" t="s">
        <v>500</v>
      </c>
      <c r="M3" s="1" t="s">
        <v>501</v>
      </c>
    </row>
    <row r="4" spans="1:19">
      <c r="A4" s="1" t="s">
        <v>488</v>
      </c>
      <c r="B4" s="1">
        <v>12</v>
      </c>
      <c r="C4" s="1">
        <v>11</v>
      </c>
      <c r="D4" s="3">
        <v>7</v>
      </c>
      <c r="E4" s="3">
        <v>4</v>
      </c>
      <c r="F4" s="3">
        <v>6</v>
      </c>
      <c r="G4" s="3">
        <v>5</v>
      </c>
      <c r="H4" s="1">
        <f>D4-F4</f>
        <v>1</v>
      </c>
      <c r="I4" s="1">
        <f>E4-G4</f>
        <v>-1</v>
      </c>
      <c r="J4" s="1">
        <f>B4-C4</f>
        <v>1</v>
      </c>
      <c r="K4" s="1">
        <v>10</v>
      </c>
      <c r="L4" s="1">
        <v>2</v>
      </c>
      <c r="M4" s="1">
        <f>K4/(K4+L4)</f>
        <v>0.83333333333333337</v>
      </c>
    </row>
    <row r="5" spans="1:19">
      <c r="A5" s="1" t="s">
        <v>485</v>
      </c>
      <c r="B5" s="1">
        <v>9</v>
      </c>
      <c r="C5" s="1">
        <v>8</v>
      </c>
      <c r="D5" s="3">
        <v>6</v>
      </c>
      <c r="E5" s="3">
        <v>3</v>
      </c>
      <c r="F5" s="3">
        <v>5</v>
      </c>
      <c r="G5" s="3">
        <v>3</v>
      </c>
      <c r="H5" s="1">
        <f>D5-F5</f>
        <v>1</v>
      </c>
      <c r="I5" s="1">
        <f>E5-G5</f>
        <v>0</v>
      </c>
      <c r="J5" s="1">
        <f>B5-C5</f>
        <v>1</v>
      </c>
      <c r="K5" s="1">
        <v>8</v>
      </c>
      <c r="L5" s="1">
        <v>1</v>
      </c>
      <c r="M5" s="1">
        <f>K5/(K5+L5)</f>
        <v>0.88888888888888884</v>
      </c>
    </row>
    <row r="6" spans="1:19">
      <c r="A6" s="3" t="s">
        <v>258</v>
      </c>
      <c r="B6" s="1">
        <f t="shared" ref="B6:M6" si="0">AVERAGE(B4:B5)</f>
        <v>10.5</v>
      </c>
      <c r="C6" s="1">
        <f t="shared" si="0"/>
        <v>9.5</v>
      </c>
      <c r="D6" s="1">
        <f t="shared" si="0"/>
        <v>6.5</v>
      </c>
      <c r="E6" s="1">
        <f t="shared" si="0"/>
        <v>3.5</v>
      </c>
      <c r="F6" s="1">
        <f t="shared" si="0"/>
        <v>5.5</v>
      </c>
      <c r="G6" s="1">
        <f t="shared" si="0"/>
        <v>4</v>
      </c>
      <c r="H6" s="1">
        <f t="shared" si="0"/>
        <v>1</v>
      </c>
      <c r="I6" s="1">
        <f t="shared" si="0"/>
        <v>-0.5</v>
      </c>
      <c r="J6" s="1">
        <f t="shared" si="0"/>
        <v>1</v>
      </c>
      <c r="K6" s="1">
        <f t="shared" si="0"/>
        <v>9</v>
      </c>
      <c r="L6" s="1">
        <f t="shared" si="0"/>
        <v>1.5</v>
      </c>
      <c r="M6" s="1">
        <f t="shared" si="0"/>
        <v>0.86111111111111116</v>
      </c>
    </row>
    <row r="7" spans="1:19">
      <c r="P7" s="139" t="s">
        <v>515</v>
      </c>
      <c r="Q7" s="139"/>
    </row>
    <row r="8" spans="1:19">
      <c r="P8">
        <f>STDEV(P11:P14)</f>
        <v>1.5</v>
      </c>
      <c r="Q8">
        <f>STDEV(Q11:Q14)</f>
        <v>1.8929694486000912</v>
      </c>
    </row>
    <row r="9" spans="1:19">
      <c r="A9" s="1"/>
      <c r="B9" s="157" t="s">
        <v>475</v>
      </c>
      <c r="C9" s="157"/>
      <c r="D9" s="157" t="s">
        <v>494</v>
      </c>
      <c r="E9" s="157"/>
      <c r="F9" s="157" t="s">
        <v>496</v>
      </c>
      <c r="G9" s="157"/>
      <c r="H9" s="157" t="s">
        <v>497</v>
      </c>
      <c r="I9" s="157"/>
      <c r="J9" s="1"/>
      <c r="K9" s="1"/>
      <c r="L9" s="1"/>
      <c r="M9" s="1"/>
      <c r="N9" s="157" t="s">
        <v>509</v>
      </c>
      <c r="O9" s="157"/>
      <c r="P9" s="157" t="s">
        <v>510</v>
      </c>
      <c r="Q9" s="157"/>
      <c r="R9" s="157" t="s">
        <v>512</v>
      </c>
      <c r="S9" s="157"/>
    </row>
    <row r="10" spans="1:19">
      <c r="A10" s="1" t="s">
        <v>465</v>
      </c>
      <c r="B10" s="3" t="s">
        <v>476</v>
      </c>
      <c r="C10" s="3" t="s">
        <v>477</v>
      </c>
      <c r="D10" s="3" t="s">
        <v>492</v>
      </c>
      <c r="E10" s="3" t="s">
        <v>493</v>
      </c>
      <c r="F10" s="3" t="s">
        <v>492</v>
      </c>
      <c r="G10" s="3" t="s">
        <v>493</v>
      </c>
      <c r="H10" s="3" t="s">
        <v>492</v>
      </c>
      <c r="I10" s="3" t="s">
        <v>493</v>
      </c>
      <c r="J10" s="3" t="s">
        <v>498</v>
      </c>
      <c r="K10" s="1" t="s">
        <v>499</v>
      </c>
      <c r="L10" s="1" t="s">
        <v>500</v>
      </c>
      <c r="M10" s="1" t="s">
        <v>501</v>
      </c>
      <c r="N10" s="3" t="s">
        <v>507</v>
      </c>
      <c r="O10" s="3" t="s">
        <v>508</v>
      </c>
      <c r="P10" s="3" t="s">
        <v>557</v>
      </c>
      <c r="Q10" s="3" t="s">
        <v>558</v>
      </c>
      <c r="R10" s="3" t="s">
        <v>239</v>
      </c>
      <c r="S10" s="3" t="s">
        <v>511</v>
      </c>
    </row>
    <row r="11" spans="1:19">
      <c r="A11" s="1" t="s">
        <v>452</v>
      </c>
      <c r="B11" s="1">
        <v>25</v>
      </c>
      <c r="C11" s="1">
        <v>18</v>
      </c>
      <c r="D11" s="3">
        <v>11</v>
      </c>
      <c r="E11" s="3">
        <v>14</v>
      </c>
      <c r="F11" s="3">
        <v>7</v>
      </c>
      <c r="G11" s="3">
        <v>11</v>
      </c>
      <c r="H11" s="1">
        <f t="shared" ref="H11:I14" si="1">D11-F11</f>
        <v>4</v>
      </c>
      <c r="I11" s="1">
        <f t="shared" si="1"/>
        <v>3</v>
      </c>
      <c r="J11" s="1">
        <f>B11-C11</f>
        <v>7</v>
      </c>
      <c r="K11" s="1">
        <v>10</v>
      </c>
      <c r="L11" s="1">
        <v>15</v>
      </c>
      <c r="M11" s="1">
        <f>K11/(K11+L11)</f>
        <v>0.4</v>
      </c>
      <c r="N11" s="1">
        <v>41.108666666666664</v>
      </c>
      <c r="O11" s="1">
        <v>32.917000000000002</v>
      </c>
      <c r="P11" s="1">
        <v>5</v>
      </c>
      <c r="Q11" s="1">
        <v>5</v>
      </c>
      <c r="R11" s="1">
        <v>6</v>
      </c>
      <c r="S11" s="1">
        <v>9</v>
      </c>
    </row>
    <row r="12" spans="1:19">
      <c r="A12" s="1" t="s">
        <v>453</v>
      </c>
      <c r="B12" s="3">
        <v>10</v>
      </c>
      <c r="C12" s="3">
        <v>6</v>
      </c>
      <c r="D12" s="3">
        <v>7</v>
      </c>
      <c r="E12" s="3">
        <v>3</v>
      </c>
      <c r="F12" s="3">
        <v>4</v>
      </c>
      <c r="G12" s="3">
        <v>1</v>
      </c>
      <c r="H12" s="1">
        <f t="shared" si="1"/>
        <v>3</v>
      </c>
      <c r="I12" s="1">
        <f t="shared" si="1"/>
        <v>2</v>
      </c>
      <c r="J12" s="1">
        <f>B12-C12</f>
        <v>4</v>
      </c>
      <c r="K12" s="1">
        <v>5</v>
      </c>
      <c r="L12" s="1">
        <v>4</v>
      </c>
      <c r="M12" s="1">
        <f>K12/(K12+L12)</f>
        <v>0.55555555555555558</v>
      </c>
      <c r="N12" s="1">
        <v>47.325000000000003</v>
      </c>
      <c r="O12" s="1">
        <v>61.351999999999997</v>
      </c>
      <c r="P12" s="1">
        <v>3</v>
      </c>
      <c r="Q12" s="1">
        <v>1</v>
      </c>
      <c r="R12" s="1">
        <v>4</v>
      </c>
      <c r="S12" s="1">
        <v>0</v>
      </c>
    </row>
    <row r="13" spans="1:19">
      <c r="A13" s="1" t="s">
        <v>490</v>
      </c>
      <c r="B13" s="1">
        <v>9</v>
      </c>
      <c r="C13" s="1">
        <v>8</v>
      </c>
      <c r="D13" s="3">
        <v>5</v>
      </c>
      <c r="E13" s="3">
        <v>4</v>
      </c>
      <c r="F13" s="3">
        <v>3</v>
      </c>
      <c r="G13" s="3">
        <v>5</v>
      </c>
      <c r="H13" s="1">
        <f t="shared" si="1"/>
        <v>2</v>
      </c>
      <c r="I13" s="1">
        <f t="shared" si="1"/>
        <v>-1</v>
      </c>
      <c r="J13" s="1">
        <f>B13-C13</f>
        <v>1</v>
      </c>
      <c r="K13" s="1">
        <v>5</v>
      </c>
      <c r="L13" s="1">
        <v>4</v>
      </c>
      <c r="M13" s="1">
        <f>K13/(K13+L13)</f>
        <v>0.55555555555555558</v>
      </c>
      <c r="N13" s="1">
        <f>AVERAGE(N9:N12)</f>
        <v>44.216833333333334</v>
      </c>
      <c r="O13" s="1">
        <v>30.212</v>
      </c>
      <c r="P13" s="1">
        <v>3</v>
      </c>
      <c r="Q13" s="1">
        <v>2</v>
      </c>
      <c r="R13" s="1">
        <v>3</v>
      </c>
      <c r="S13" s="1">
        <v>1</v>
      </c>
    </row>
    <row r="14" spans="1:19">
      <c r="A14" s="1" t="s">
        <v>486</v>
      </c>
      <c r="B14" s="1">
        <v>16</v>
      </c>
      <c r="C14" s="1">
        <v>11</v>
      </c>
      <c r="D14" s="3">
        <v>11</v>
      </c>
      <c r="E14" s="3">
        <v>5</v>
      </c>
      <c r="F14" s="3">
        <v>7</v>
      </c>
      <c r="G14" s="3">
        <v>4</v>
      </c>
      <c r="H14" s="1">
        <f t="shared" si="1"/>
        <v>4</v>
      </c>
      <c r="I14" s="1">
        <f t="shared" si="1"/>
        <v>1</v>
      </c>
      <c r="J14" s="1">
        <f>B14-C14</f>
        <v>5</v>
      </c>
      <c r="K14" s="1">
        <v>7</v>
      </c>
      <c r="L14" s="1">
        <f>16-K14</f>
        <v>9</v>
      </c>
      <c r="M14" s="1">
        <f>K14/(K14+L14)</f>
        <v>0.4375</v>
      </c>
      <c r="N14" s="1">
        <v>40.709230769230771</v>
      </c>
      <c r="O14" s="1">
        <v>28.474444444444448</v>
      </c>
      <c r="P14" s="1">
        <v>6</v>
      </c>
      <c r="Q14" s="1">
        <v>1</v>
      </c>
      <c r="R14" s="1">
        <v>5</v>
      </c>
      <c r="S14" s="1">
        <v>4</v>
      </c>
    </row>
    <row r="15" spans="1:19">
      <c r="A15" s="3" t="s">
        <v>258</v>
      </c>
      <c r="B15" s="1">
        <f>AVERAGE(B11:B14)</f>
        <v>15</v>
      </c>
      <c r="C15" s="1">
        <f t="shared" ref="C15:L15" si="2">AVERAGE(C11:C14)</f>
        <v>10.75</v>
      </c>
      <c r="D15" s="1">
        <f t="shared" si="2"/>
        <v>8.5</v>
      </c>
      <c r="E15" s="1">
        <f t="shared" si="2"/>
        <v>6.5</v>
      </c>
      <c r="F15" s="1">
        <f t="shared" si="2"/>
        <v>5.25</v>
      </c>
      <c r="G15" s="1">
        <f t="shared" si="2"/>
        <v>5.25</v>
      </c>
      <c r="H15" s="1">
        <f t="shared" si="2"/>
        <v>3.25</v>
      </c>
      <c r="I15" s="1">
        <f t="shared" si="2"/>
        <v>1.25</v>
      </c>
      <c r="J15" s="1">
        <f t="shared" si="2"/>
        <v>4.25</v>
      </c>
      <c r="K15" s="1">
        <f t="shared" si="2"/>
        <v>6.75</v>
      </c>
      <c r="L15" s="1">
        <f t="shared" si="2"/>
        <v>8</v>
      </c>
      <c r="M15" s="1">
        <f>AVERAGE(M11:M14)</f>
        <v>0.48715277777777777</v>
      </c>
      <c r="N15" s="1">
        <f t="shared" ref="N15:O15" si="3">AVERAGE(N11:N14)</f>
        <v>43.339932692307691</v>
      </c>
      <c r="O15" s="1">
        <f t="shared" si="3"/>
        <v>38.238861111111113</v>
      </c>
      <c r="P15" s="1">
        <f t="shared" ref="P15" si="4">AVERAGE(P11:P14)</f>
        <v>4.25</v>
      </c>
      <c r="Q15" s="1">
        <f t="shared" ref="Q15" si="5">AVERAGE(Q11:Q14)</f>
        <v>2.25</v>
      </c>
      <c r="R15" s="1">
        <f t="shared" ref="R15" si="6">AVERAGE(R11:R14)</f>
        <v>4.5</v>
      </c>
      <c r="S15" s="1">
        <f t="shared" ref="S15" si="7">AVERAGE(S11:S14)</f>
        <v>3.5</v>
      </c>
    </row>
    <row r="17" spans="1:24">
      <c r="Q17">
        <f>TTEST(P11:P14, Q11:Q14, 2, 1)</f>
        <v>0.16116184721351953</v>
      </c>
    </row>
    <row r="18" spans="1:24">
      <c r="A18" s="108"/>
      <c r="B18" s="196" t="s">
        <v>475</v>
      </c>
      <c r="C18" s="196"/>
      <c r="D18" s="196" t="s">
        <v>494</v>
      </c>
      <c r="E18" s="196"/>
      <c r="F18" s="196" t="s">
        <v>496</v>
      </c>
      <c r="G18" s="197"/>
      <c r="H18" s="196" t="s">
        <v>497</v>
      </c>
      <c r="I18" s="196"/>
    </row>
    <row r="19" spans="1:24">
      <c r="A19" s="1" t="s">
        <v>474</v>
      </c>
      <c r="B19" s="3" t="s">
        <v>476</v>
      </c>
      <c r="C19" s="3" t="s">
        <v>477</v>
      </c>
      <c r="D19" s="3" t="s">
        <v>492</v>
      </c>
      <c r="E19" s="3" t="s">
        <v>493</v>
      </c>
      <c r="F19" s="3" t="s">
        <v>492</v>
      </c>
      <c r="G19" s="3" t="s">
        <v>493</v>
      </c>
      <c r="H19" s="3" t="s">
        <v>492</v>
      </c>
      <c r="I19" s="3" t="s">
        <v>493</v>
      </c>
      <c r="J19" s="3" t="s">
        <v>498</v>
      </c>
      <c r="K19" s="1" t="s">
        <v>499</v>
      </c>
      <c r="L19" s="1" t="s">
        <v>500</v>
      </c>
      <c r="M19" s="1" t="s">
        <v>501</v>
      </c>
      <c r="R19" t="s">
        <v>516</v>
      </c>
      <c r="S19" t="s">
        <v>515</v>
      </c>
    </row>
    <row r="20" spans="1:24">
      <c r="A20" s="1" t="s">
        <v>451</v>
      </c>
      <c r="B20" s="1">
        <v>36</v>
      </c>
      <c r="C20" s="1">
        <v>9</v>
      </c>
      <c r="D20" s="3">
        <v>10</v>
      </c>
      <c r="E20" s="3">
        <v>25</v>
      </c>
      <c r="F20" s="3">
        <v>3</v>
      </c>
      <c r="G20" s="3">
        <v>6</v>
      </c>
      <c r="H20" s="1">
        <f t="shared" ref="H20:I23" si="8">D20-F20</f>
        <v>7</v>
      </c>
      <c r="I20" s="1">
        <f t="shared" si="8"/>
        <v>19</v>
      </c>
      <c r="J20" s="1">
        <f>B20-C20</f>
        <v>27</v>
      </c>
      <c r="K20" s="1">
        <v>5</v>
      </c>
      <c r="L20" s="1">
        <v>31</v>
      </c>
      <c r="M20" s="1">
        <f>K20/(K20+L20)</f>
        <v>0.1388888888888889</v>
      </c>
      <c r="Q20" t="s">
        <v>514</v>
      </c>
      <c r="R20">
        <v>0.86111111111111116</v>
      </c>
      <c r="S20">
        <f>STDEV(M4:M5)</f>
        <v>3.9283710065919242E-2</v>
      </c>
    </row>
    <row r="21" spans="1:24">
      <c r="A21" s="1" t="s">
        <v>483</v>
      </c>
      <c r="B21" s="1">
        <v>8</v>
      </c>
      <c r="C21" s="1">
        <v>10</v>
      </c>
      <c r="D21" s="3">
        <v>3</v>
      </c>
      <c r="E21" s="3">
        <v>5</v>
      </c>
      <c r="F21" s="3">
        <v>4</v>
      </c>
      <c r="G21" s="1">
        <v>6</v>
      </c>
      <c r="H21" s="1">
        <f t="shared" si="8"/>
        <v>-1</v>
      </c>
      <c r="I21" s="1">
        <f t="shared" si="8"/>
        <v>-1</v>
      </c>
      <c r="J21" s="1">
        <f>B21-C21</f>
        <v>-2</v>
      </c>
      <c r="K21" s="1">
        <v>3</v>
      </c>
      <c r="L21" s="1">
        <v>5</v>
      </c>
      <c r="M21" s="1">
        <f>K21/(K21+L21)</f>
        <v>0.375</v>
      </c>
      <c r="Q21" t="s">
        <v>517</v>
      </c>
      <c r="R21">
        <v>0.48715277800000001</v>
      </c>
      <c r="S21">
        <f>STDEV(M11:M14)</f>
        <v>8.0454718177088713E-2</v>
      </c>
    </row>
    <row r="22" spans="1:24">
      <c r="A22" s="1" t="s">
        <v>484</v>
      </c>
      <c r="B22" s="1">
        <v>29</v>
      </c>
      <c r="C22" s="1">
        <v>9</v>
      </c>
      <c r="D22" s="3">
        <v>14</v>
      </c>
      <c r="E22" s="3">
        <v>15</v>
      </c>
      <c r="F22" s="3">
        <v>5</v>
      </c>
      <c r="G22" s="3">
        <v>4</v>
      </c>
      <c r="H22" s="1">
        <f t="shared" si="8"/>
        <v>9</v>
      </c>
      <c r="I22" s="1">
        <f t="shared" si="8"/>
        <v>11</v>
      </c>
      <c r="J22" s="1">
        <f>B22-C22</f>
        <v>20</v>
      </c>
      <c r="K22" s="1">
        <v>5</v>
      </c>
      <c r="L22" s="1">
        <f>29-5</f>
        <v>24</v>
      </c>
      <c r="M22" s="1">
        <f>K22/(K22+L22)</f>
        <v>0.17241379310344829</v>
      </c>
      <c r="Q22" t="s">
        <v>518</v>
      </c>
      <c r="R22">
        <v>0.26368093399999998</v>
      </c>
      <c r="S22">
        <f>STDEV(M20:M23)</f>
        <v>0.12551915184081702</v>
      </c>
    </row>
    <row r="23" spans="1:24">
      <c r="A23" s="1" t="s">
        <v>487</v>
      </c>
      <c r="B23" s="1">
        <v>19</v>
      </c>
      <c r="C23" s="1">
        <v>10</v>
      </c>
      <c r="D23" s="3">
        <v>12</v>
      </c>
      <c r="E23" s="3">
        <v>7</v>
      </c>
      <c r="F23" s="3">
        <v>6</v>
      </c>
      <c r="G23" s="3">
        <v>4</v>
      </c>
      <c r="H23" s="1">
        <f t="shared" si="8"/>
        <v>6</v>
      </c>
      <c r="I23" s="1">
        <f t="shared" si="8"/>
        <v>3</v>
      </c>
      <c r="J23" s="1">
        <f>B23-C23</f>
        <v>9</v>
      </c>
      <c r="K23" s="1">
        <v>7</v>
      </c>
      <c r="L23" s="1">
        <f>19-K23</f>
        <v>12</v>
      </c>
      <c r="M23" s="1">
        <f>K23/(K23+L23)</f>
        <v>0.36842105263157893</v>
      </c>
    </row>
    <row r="24" spans="1:24">
      <c r="A24" s="26" t="s">
        <v>491</v>
      </c>
      <c r="B24" s="26">
        <f t="shared" ref="B24:M24" si="9">AVERAGE(B20:B23)</f>
        <v>23</v>
      </c>
      <c r="C24" s="26">
        <f t="shared" si="9"/>
        <v>9.5</v>
      </c>
      <c r="D24" s="26">
        <f t="shared" si="9"/>
        <v>9.75</v>
      </c>
      <c r="E24" s="26">
        <f t="shared" si="9"/>
        <v>13</v>
      </c>
      <c r="F24" s="26">
        <f t="shared" si="9"/>
        <v>4.5</v>
      </c>
      <c r="G24" s="26">
        <f t="shared" si="9"/>
        <v>5</v>
      </c>
      <c r="H24" s="26">
        <f t="shared" si="9"/>
        <v>5.25</v>
      </c>
      <c r="I24" s="109">
        <f t="shared" si="9"/>
        <v>8</v>
      </c>
      <c r="J24" s="26">
        <f t="shared" si="9"/>
        <v>13.5</v>
      </c>
      <c r="K24" s="26">
        <f t="shared" si="9"/>
        <v>5</v>
      </c>
      <c r="L24" s="26">
        <f t="shared" si="9"/>
        <v>18</v>
      </c>
      <c r="M24" s="26">
        <f t="shared" si="9"/>
        <v>0.263680933655979</v>
      </c>
    </row>
    <row r="25" spans="1:24">
      <c r="W25" s="1" t="s">
        <v>519</v>
      </c>
      <c r="X25" s="1" t="s">
        <v>520</v>
      </c>
    </row>
    <row r="26" spans="1:24">
      <c r="H26">
        <f>TTEST(H20:H23, I20:I23, 2, 1)</f>
        <v>0.45961970614652392</v>
      </c>
      <c r="W26" s="1" t="s">
        <v>521</v>
      </c>
      <c r="X26" s="1" t="s">
        <v>522</v>
      </c>
    </row>
    <row r="27" spans="1:24">
      <c r="W27" s="3" t="s">
        <v>523</v>
      </c>
      <c r="X27" s="1" t="s">
        <v>524</v>
      </c>
    </row>
    <row r="28" spans="1:24">
      <c r="A28" t="s">
        <v>513</v>
      </c>
      <c r="N28" t="s">
        <v>466</v>
      </c>
      <c r="O28" s="1" t="s">
        <v>451</v>
      </c>
      <c r="W28" s="3" t="s">
        <v>525</v>
      </c>
      <c r="X28" s="1" t="s">
        <v>526</v>
      </c>
    </row>
    <row r="29" spans="1:24">
      <c r="N29" t="s">
        <v>467</v>
      </c>
      <c r="O29" s="1" t="s">
        <v>483</v>
      </c>
      <c r="W29" s="3" t="s">
        <v>528</v>
      </c>
      <c r="X29" s="1" t="s">
        <v>527</v>
      </c>
    </row>
    <row r="30" spans="1:24">
      <c r="N30" t="s">
        <v>468</v>
      </c>
      <c r="O30" s="1" t="s">
        <v>452</v>
      </c>
      <c r="W30" s="3" t="s">
        <v>531</v>
      </c>
      <c r="X30" s="1" t="s">
        <v>530</v>
      </c>
    </row>
    <row r="31" spans="1:24">
      <c r="N31" t="s">
        <v>480</v>
      </c>
      <c r="O31" s="1" t="s">
        <v>453</v>
      </c>
      <c r="W31" s="3" t="s">
        <v>532</v>
      </c>
      <c r="X31" s="3" t="s">
        <v>119</v>
      </c>
    </row>
    <row r="32" spans="1:24">
      <c r="N32" t="s">
        <v>489</v>
      </c>
      <c r="O32" s="1" t="s">
        <v>454</v>
      </c>
    </row>
    <row r="33" spans="1:15">
      <c r="N33" t="s">
        <v>469</v>
      </c>
      <c r="O33" s="1" t="s">
        <v>484</v>
      </c>
    </row>
    <row r="34" spans="1:15">
      <c r="N34" t="s">
        <v>470</v>
      </c>
      <c r="O34" s="1" t="s">
        <v>485</v>
      </c>
    </row>
    <row r="35" spans="1:15">
      <c r="N35" t="s">
        <v>471</v>
      </c>
      <c r="O35" s="1" t="s">
        <v>486</v>
      </c>
    </row>
    <row r="36" spans="1:15">
      <c r="N36" t="s">
        <v>472</v>
      </c>
      <c r="O36" s="1" t="s">
        <v>487</v>
      </c>
    </row>
    <row r="37" spans="1:15">
      <c r="N37" t="s">
        <v>473</v>
      </c>
      <c r="O37" s="1" t="s">
        <v>488</v>
      </c>
    </row>
    <row r="44" spans="1:15">
      <c r="A44" s="1" t="s">
        <v>452</v>
      </c>
      <c r="H44" t="s">
        <v>503</v>
      </c>
      <c r="O44" t="s">
        <v>454</v>
      </c>
    </row>
    <row r="63" spans="1:1">
      <c r="A63" t="s">
        <v>502</v>
      </c>
    </row>
    <row r="67" spans="8:15">
      <c r="H67" t="s">
        <v>504</v>
      </c>
      <c r="O67" t="s">
        <v>505</v>
      </c>
    </row>
    <row r="82" spans="1:9">
      <c r="A82" t="s">
        <v>455</v>
      </c>
    </row>
    <row r="86" spans="1:9">
      <c r="I86" t="s">
        <v>506</v>
      </c>
    </row>
  </sheetData>
  <mergeCells count="16">
    <mergeCell ref="R9:S9"/>
    <mergeCell ref="B2:C2"/>
    <mergeCell ref="B9:C9"/>
    <mergeCell ref="B18:C18"/>
    <mergeCell ref="D2:E2"/>
    <mergeCell ref="N9:O9"/>
    <mergeCell ref="P9:Q9"/>
    <mergeCell ref="F2:G2"/>
    <mergeCell ref="D9:E9"/>
    <mergeCell ref="F9:G9"/>
    <mergeCell ref="D18:E18"/>
    <mergeCell ref="F18:G18"/>
    <mergeCell ref="H9:I9"/>
    <mergeCell ref="H18:I18"/>
    <mergeCell ref="H2:I2"/>
    <mergeCell ref="P7:Q7"/>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G1" workbookViewId="0">
      <selection activeCell="J14" sqref="J14"/>
    </sheetView>
  </sheetViews>
  <sheetFormatPr baseColWidth="12" defaultRowHeight="18" x14ac:dyDescent="0"/>
  <sheetData>
    <row r="1" spans="1:11">
      <c r="A1" s="5" t="s">
        <v>479</v>
      </c>
      <c r="B1" s="5"/>
      <c r="C1" s="5"/>
      <c r="D1" s="5"/>
      <c r="E1" s="5"/>
      <c r="F1" s="5"/>
      <c r="G1" s="5"/>
      <c r="H1" s="5"/>
      <c r="I1" s="5"/>
      <c r="J1" s="5"/>
      <c r="K1" s="5"/>
    </row>
    <row r="2" spans="1:11">
      <c r="A2" s="107" t="s">
        <v>559</v>
      </c>
      <c r="B2" s="3" t="s">
        <v>536</v>
      </c>
      <c r="C2" s="3" t="s">
        <v>537</v>
      </c>
      <c r="D2" s="3" t="s">
        <v>538</v>
      </c>
      <c r="E2" s="3"/>
      <c r="F2" s="35" t="s">
        <v>539</v>
      </c>
      <c r="G2" s="35" t="s">
        <v>245</v>
      </c>
      <c r="H2" s="35" t="s">
        <v>540</v>
      </c>
      <c r="I2" s="35" t="s">
        <v>541</v>
      </c>
      <c r="J2" s="35" t="s">
        <v>542</v>
      </c>
      <c r="K2" s="35" t="s">
        <v>543</v>
      </c>
    </row>
    <row r="3" spans="1:11">
      <c r="A3" s="3">
        <v>8</v>
      </c>
      <c r="B3" s="3">
        <v>-60</v>
      </c>
      <c r="C3" s="3" t="s">
        <v>29</v>
      </c>
      <c r="D3" s="3" t="s">
        <v>533</v>
      </c>
      <c r="E3" s="3"/>
      <c r="F3" s="35">
        <v>7.35</v>
      </c>
      <c r="G3" s="35">
        <v>-50.92</v>
      </c>
      <c r="H3" s="35">
        <v>3.55</v>
      </c>
      <c r="I3" s="35">
        <v>12.47</v>
      </c>
      <c r="J3" s="35" t="s">
        <v>3</v>
      </c>
      <c r="K3" s="35" t="s">
        <v>529</v>
      </c>
    </row>
    <row r="4" spans="1:11">
      <c r="A4" s="3"/>
      <c r="B4" s="3"/>
      <c r="C4" s="3"/>
      <c r="D4" s="3"/>
      <c r="E4" s="3"/>
      <c r="F4" s="35">
        <v>9.43</v>
      </c>
      <c r="G4" s="35">
        <v>21.76</v>
      </c>
      <c r="H4" s="35">
        <v>3.22</v>
      </c>
      <c r="I4" s="35">
        <v>7.78</v>
      </c>
      <c r="J4" s="35"/>
      <c r="K4" s="35" t="s">
        <v>544</v>
      </c>
    </row>
    <row r="5" spans="1:11">
      <c r="A5" s="3"/>
      <c r="B5" s="3"/>
      <c r="C5" s="3"/>
      <c r="D5" s="3"/>
      <c r="E5" s="3"/>
      <c r="F5" s="35">
        <v>12.15</v>
      </c>
      <c r="G5" s="35">
        <v>53.45</v>
      </c>
      <c r="H5" s="35">
        <v>16.27</v>
      </c>
      <c r="I5" s="35">
        <v>9.41</v>
      </c>
      <c r="J5" s="35" t="s">
        <v>219</v>
      </c>
      <c r="K5" s="35" t="s">
        <v>545</v>
      </c>
    </row>
    <row r="6" spans="1:11">
      <c r="A6" s="3"/>
      <c r="B6" s="3"/>
      <c r="C6" s="3"/>
      <c r="D6" s="3"/>
      <c r="E6" s="3"/>
      <c r="F6" s="35">
        <v>19.48</v>
      </c>
      <c r="G6" s="35">
        <v>78.8</v>
      </c>
      <c r="H6" s="35">
        <v>4.2</v>
      </c>
      <c r="I6" s="35">
        <v>7.91</v>
      </c>
      <c r="J6" s="35" t="s">
        <v>219</v>
      </c>
      <c r="K6" s="35" t="s">
        <v>546</v>
      </c>
    </row>
    <row r="7" spans="1:11">
      <c r="A7" s="3">
        <v>18</v>
      </c>
      <c r="B7" s="3">
        <v>90</v>
      </c>
      <c r="C7" s="3" t="s">
        <v>534</v>
      </c>
      <c r="D7" s="3" t="s">
        <v>535</v>
      </c>
      <c r="E7" s="3"/>
      <c r="F7" s="35">
        <v>21.58</v>
      </c>
      <c r="G7" s="35">
        <v>66.34</v>
      </c>
      <c r="H7" s="35">
        <v>2.5499999999999998</v>
      </c>
      <c r="I7" s="35">
        <v>16.18</v>
      </c>
      <c r="J7" s="35" t="s">
        <v>219</v>
      </c>
      <c r="K7" s="35" t="s">
        <v>547</v>
      </c>
    </row>
    <row r="9" spans="1:11">
      <c r="E9" s="1"/>
      <c r="F9" s="157" t="s">
        <v>551</v>
      </c>
      <c r="G9" s="157"/>
      <c r="H9" s="157" t="s">
        <v>550</v>
      </c>
      <c r="I9" s="157"/>
    </row>
    <row r="10" spans="1:11">
      <c r="E10" s="1"/>
      <c r="F10" s="1" t="s">
        <v>548</v>
      </c>
      <c r="G10" s="1" t="s">
        <v>549</v>
      </c>
      <c r="H10" s="1" t="s">
        <v>548</v>
      </c>
      <c r="I10" s="1" t="s">
        <v>549</v>
      </c>
    </row>
    <row r="11" spans="1:11">
      <c r="E11" s="1" t="s">
        <v>552</v>
      </c>
      <c r="F11" s="110">
        <v>8</v>
      </c>
      <c r="G11" s="110" t="s">
        <v>533</v>
      </c>
      <c r="H11" s="35">
        <v>7.35</v>
      </c>
      <c r="I11" s="35" t="s">
        <v>529</v>
      </c>
    </row>
    <row r="12" spans="1:11">
      <c r="E12" s="1" t="s">
        <v>553</v>
      </c>
      <c r="F12" s="112"/>
      <c r="G12" s="113"/>
      <c r="H12" s="60">
        <v>9.43</v>
      </c>
      <c r="I12" s="35" t="s">
        <v>544</v>
      </c>
    </row>
    <row r="13" spans="1:11">
      <c r="E13" s="1" t="s">
        <v>554</v>
      </c>
      <c r="F13" s="114"/>
      <c r="G13" s="115"/>
      <c r="H13" s="60">
        <v>12.15</v>
      </c>
      <c r="I13" s="35" t="s">
        <v>545</v>
      </c>
    </row>
    <row r="14" spans="1:11">
      <c r="E14" s="1" t="s">
        <v>555</v>
      </c>
      <c r="F14" s="116"/>
      <c r="G14" s="117"/>
      <c r="H14" s="60">
        <v>19.48</v>
      </c>
      <c r="I14" s="35" t="s">
        <v>546</v>
      </c>
    </row>
    <row r="15" spans="1:11">
      <c r="E15" s="1" t="s">
        <v>556</v>
      </c>
      <c r="F15" s="111">
        <v>18</v>
      </c>
      <c r="G15" s="111" t="s">
        <v>535</v>
      </c>
      <c r="H15" s="35">
        <v>21.58</v>
      </c>
      <c r="I15" s="35" t="s">
        <v>547</v>
      </c>
    </row>
    <row r="18" spans="1:11">
      <c r="A18" s="107" t="s">
        <v>559</v>
      </c>
      <c r="B18" s="3" t="s">
        <v>536</v>
      </c>
      <c r="C18" s="3" t="s">
        <v>537</v>
      </c>
      <c r="D18" s="3" t="s">
        <v>538</v>
      </c>
      <c r="E18" s="3"/>
      <c r="F18" s="35" t="s">
        <v>539</v>
      </c>
      <c r="G18" s="35" t="s">
        <v>245</v>
      </c>
      <c r="H18" s="35" t="s">
        <v>540</v>
      </c>
      <c r="I18" s="35" t="s">
        <v>541</v>
      </c>
      <c r="J18" s="35" t="s">
        <v>542</v>
      </c>
      <c r="K18" s="35" t="s">
        <v>543</v>
      </c>
    </row>
    <row r="19" spans="1:11">
      <c r="A19" s="118">
        <v>4</v>
      </c>
      <c r="B19" s="119">
        <v>-50</v>
      </c>
      <c r="C19" s="119" t="s">
        <v>197</v>
      </c>
      <c r="D19" s="120" t="s">
        <v>560</v>
      </c>
      <c r="F19">
        <v>12.3</v>
      </c>
      <c r="G19">
        <v>24.72</v>
      </c>
      <c r="H19">
        <v>0.89</v>
      </c>
      <c r="I19">
        <v>4.13</v>
      </c>
      <c r="K19" t="s">
        <v>66</v>
      </c>
    </row>
    <row r="20" spans="1:11">
      <c r="F20">
        <v>12.72</v>
      </c>
      <c r="G20">
        <v>-13.52</v>
      </c>
      <c r="H20">
        <v>0.96</v>
      </c>
      <c r="I20">
        <v>5.41</v>
      </c>
      <c r="K20" t="s">
        <v>67</v>
      </c>
    </row>
    <row r="21" spans="1:11">
      <c r="F21">
        <v>13.03</v>
      </c>
      <c r="G21">
        <v>-37.61</v>
      </c>
      <c r="H21">
        <v>0.65</v>
      </c>
      <c r="I21">
        <v>8.34</v>
      </c>
      <c r="J21" t="s">
        <v>561</v>
      </c>
      <c r="K21" t="s">
        <v>562</v>
      </c>
    </row>
    <row r="22" spans="1:11">
      <c r="F22">
        <v>13.4</v>
      </c>
      <c r="G22">
        <v>-51.13</v>
      </c>
      <c r="H22">
        <v>0.53</v>
      </c>
      <c r="I22">
        <v>5.73</v>
      </c>
      <c r="K22" t="s">
        <v>68</v>
      </c>
    </row>
    <row r="24" spans="1:11">
      <c r="E24" s="118"/>
      <c r="F24" s="157" t="s">
        <v>551</v>
      </c>
      <c r="G24" s="157"/>
      <c r="H24" s="157" t="s">
        <v>550</v>
      </c>
      <c r="I24" s="157"/>
    </row>
    <row r="25" spans="1:11">
      <c r="F25" s="1" t="s">
        <v>548</v>
      </c>
      <c r="G25" s="1" t="s">
        <v>549</v>
      </c>
      <c r="H25" s="1" t="s">
        <v>548</v>
      </c>
      <c r="I25" s="1" t="s">
        <v>549</v>
      </c>
    </row>
    <row r="26" spans="1:11">
      <c r="F26" s="1">
        <v>4</v>
      </c>
      <c r="G26" s="1" t="s">
        <v>560</v>
      </c>
      <c r="H26" s="1">
        <v>12.3</v>
      </c>
      <c r="I26" s="1" t="s">
        <v>66</v>
      </c>
    </row>
    <row r="27" spans="1:11">
      <c r="F27" s="1"/>
      <c r="G27" s="1"/>
      <c r="H27" s="1">
        <v>12.72</v>
      </c>
      <c r="I27" s="1" t="s">
        <v>67</v>
      </c>
    </row>
    <row r="28" spans="1:11">
      <c r="F28" s="1"/>
      <c r="G28" s="1"/>
      <c r="H28" s="1">
        <v>13.03</v>
      </c>
      <c r="I28" s="1" t="s">
        <v>562</v>
      </c>
    </row>
    <row r="29" spans="1:11">
      <c r="F29" s="1"/>
      <c r="G29" s="1"/>
      <c r="H29" s="1">
        <v>13.4</v>
      </c>
      <c r="I29" s="1" t="s">
        <v>68</v>
      </c>
    </row>
  </sheetData>
  <mergeCells count="4">
    <mergeCell ref="F9:G9"/>
    <mergeCell ref="H9:I9"/>
    <mergeCell ref="F24:G24"/>
    <mergeCell ref="H24:I2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探索</vt:lpstr>
      <vt:lpstr>ゲーム系</vt:lpstr>
      <vt:lpstr>読む</vt:lpstr>
      <vt:lpstr>ユーザ情報入力</vt:lpstr>
      <vt:lpstr>全体 negative</vt:lpstr>
      <vt:lpstr>全体 positive</vt:lpstr>
      <vt:lpstr>UX相関</vt:lpstr>
      <vt:lpstr>Sheet1</vt:lpstr>
      <vt:lpstr>エピソード</vt:lpstr>
      <vt:lpstr>主観評価</vt:lpstr>
      <vt:lpstr>サイト主観</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Yokoyama Shohei</dc:creator>
  <cp:lastModifiedBy>Yokoyama Shohei</cp:lastModifiedBy>
  <dcterms:created xsi:type="dcterms:W3CDTF">2016-12-14T07:12:43Z</dcterms:created>
  <dcterms:modified xsi:type="dcterms:W3CDTF">2016-12-29T10:00:20Z</dcterms:modified>
</cp:coreProperties>
</file>