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WORK IN PROGRESS\SUNWAY TECH CLUB - STC - EXCEL TRIAL RUN 1 - 24-07-2019\"/>
    </mc:Choice>
  </mc:AlternateContent>
  <bookViews>
    <workbookView xWindow="0" yWindow="0" windowWidth="23040" windowHeight="9396" tabRatio="766"/>
  </bookViews>
  <sheets>
    <sheet name="🏠" sheetId="1" r:id="rId1"/>
    <sheet name="1 LEDGER" sheetId="2" r:id="rId2"/>
    <sheet name="2 TIMELINE" sheetId="4" r:id="rId3"/>
    <sheet name="3 INCOME TAX TABLE" sheetId="7" r:id="rId4"/>
    <sheet name="4 BUDGETING" sheetId="9" r:id="rId5"/>
    <sheet name="5 FIN FR" sheetId="10" r:id="rId6"/>
    <sheet name="6 DSA" sheetId="11" r:id="rId7"/>
    <sheet name="7 BONUS BIZ DOC" sheetId="13" r:id="rId8"/>
    <sheet name="8 BONUS FS" sheetId="14" r:id="rId9"/>
    <sheet name="9 RSAN" sheetId="15" r:id="rId10"/>
  </sheets>
  <functionGroups builtInGroupCount="18"/>
  <calcPr calcId="152511"/>
</workbook>
</file>

<file path=xl/calcChain.xml><?xml version="1.0" encoding="utf-8"?>
<calcChain xmlns="http://schemas.openxmlformats.org/spreadsheetml/2006/main">
  <c r="L114" i="15" l="1"/>
  <c r="L113" i="15"/>
  <c r="S82" i="15" l="1"/>
  <c r="S83" i="15" s="1"/>
  <c r="S76" i="15"/>
  <c r="S77" i="15" s="1"/>
  <c r="V75" i="15"/>
  <c r="V74" i="15"/>
  <c r="L73" i="15"/>
  <c r="L75" i="15" s="1"/>
  <c r="P73" i="15" s="1"/>
  <c r="AB59" i="15"/>
  <c r="K59" i="15"/>
  <c r="V19" i="15"/>
  <c r="T19" i="15"/>
  <c r="Q19" i="15"/>
  <c r="R19" i="15" s="1"/>
  <c r="N19" i="15"/>
  <c r="V18" i="15"/>
  <c r="T18" i="15"/>
  <c r="Q18" i="15"/>
  <c r="R18" i="15" s="1"/>
  <c r="N18" i="15"/>
  <c r="V17" i="15"/>
  <c r="T17" i="15"/>
  <c r="R17" i="15"/>
  <c r="Q17" i="15"/>
  <c r="N17" i="15"/>
  <c r="V16" i="15"/>
  <c r="T16" i="15"/>
  <c r="Q16" i="15"/>
  <c r="N16" i="15"/>
  <c r="AB8" i="15"/>
  <c r="K8" i="15"/>
  <c r="S92" i="15"/>
  <c r="S90" i="15"/>
  <c r="O34" i="7"/>
  <c r="O33" i="7"/>
  <c r="O32" i="7"/>
  <c r="O31" i="7"/>
  <c r="O30" i="7"/>
  <c r="O29" i="7"/>
  <c r="O28" i="7"/>
  <c r="O27" i="7"/>
  <c r="O26" i="7"/>
  <c r="K93" i="15"/>
  <c r="R16" i="15" l="1"/>
  <c r="S94" i="15"/>
  <c r="S100" i="15" s="1"/>
  <c r="L74" i="15"/>
  <c r="L79" i="15" s="1"/>
  <c r="V78" i="15"/>
  <c r="S85" i="15"/>
  <c r="S99" i="15" s="1"/>
  <c r="S79" i="15"/>
  <c r="S98" i="15" s="1"/>
  <c r="P76" i="15" l="1"/>
  <c r="P79" i="15" s="1"/>
  <c r="L122" i="15" s="1"/>
  <c r="S101" i="15"/>
  <c r="S102" i="15" s="1"/>
  <c r="O118" i="15" s="1"/>
  <c r="L112" i="15"/>
  <c r="L115" i="15" s="1"/>
  <c r="L118" i="15" s="1"/>
  <c r="K91" i="15"/>
  <c r="O8" i="13"/>
  <c r="AD8" i="13" s="1"/>
  <c r="T24" i="13"/>
  <c r="T27" i="13"/>
  <c r="U48" i="13"/>
  <c r="S43" i="13"/>
  <c r="T43" i="13" s="1"/>
  <c r="U43" i="13" s="1"/>
  <c r="S42" i="13"/>
  <c r="T42" i="13" s="1"/>
  <c r="U42" i="13" s="1"/>
  <c r="S41" i="13"/>
  <c r="T41" i="13" s="1"/>
  <c r="S40" i="13"/>
  <c r="T40" i="13" s="1"/>
  <c r="S39" i="13"/>
  <c r="S38" i="13"/>
  <c r="S37" i="13"/>
  <c r="T37" i="13" s="1"/>
  <c r="S36" i="13"/>
  <c r="S35" i="13"/>
  <c r="S34" i="13"/>
  <c r="T34" i="13" s="1"/>
  <c r="U34" i="13" s="1"/>
  <c r="N43" i="13"/>
  <c r="N42" i="13"/>
  <c r="N41" i="13"/>
  <c r="N40" i="13"/>
  <c r="N39" i="13"/>
  <c r="N38" i="13"/>
  <c r="N37" i="13"/>
  <c r="N36" i="13"/>
  <c r="N35" i="13"/>
  <c r="N34" i="13"/>
  <c r="U37" i="13" l="1"/>
  <c r="U40" i="13"/>
  <c r="T36" i="13"/>
  <c r="U36" i="13" s="1"/>
  <c r="T35" i="13"/>
  <c r="U35" i="13" s="1"/>
  <c r="U41" i="13"/>
  <c r="T39" i="13"/>
  <c r="U39" i="13" s="1"/>
  <c r="T38" i="13"/>
  <c r="U38" i="13" s="1"/>
  <c r="U46" i="13" l="1"/>
  <c r="T54" i="13" s="1"/>
  <c r="M46" i="13"/>
  <c r="U47" i="13" l="1"/>
  <c r="U54" i="13" s="1"/>
  <c r="T47" i="13"/>
  <c r="U49" i="13"/>
  <c r="M34" i="13" l="1"/>
  <c r="M35" i="13" s="1"/>
  <c r="M36" i="13" s="1"/>
  <c r="M37" i="13" s="1"/>
  <c r="M38" i="13" s="1"/>
  <c r="M39" i="13" s="1"/>
  <c r="M40" i="13" s="1"/>
  <c r="M41" i="13" s="1"/>
  <c r="M42" i="13" s="1"/>
  <c r="M43" i="13" s="1"/>
  <c r="P8" i="11" l="1"/>
  <c r="Z8" i="11" s="1"/>
  <c r="O196" i="10" l="1"/>
  <c r="N196" i="10"/>
  <c r="O194" i="10"/>
  <c r="O199" i="10" s="1"/>
  <c r="R199" i="10" s="1"/>
  <c r="N194" i="10"/>
  <c r="O184" i="10"/>
  <c r="N184" i="10"/>
  <c r="O183" i="10"/>
  <c r="N183" i="10"/>
  <c r="O179" i="10"/>
  <c r="N179" i="10"/>
  <c r="O171" i="10"/>
  <c r="N171" i="10"/>
  <c r="O167" i="10"/>
  <c r="N167" i="10"/>
  <c r="O165" i="10"/>
  <c r="N165" i="10"/>
  <c r="L167" i="10"/>
  <c r="O156" i="10"/>
  <c r="N156" i="10"/>
  <c r="O154" i="10"/>
  <c r="N154" i="10"/>
  <c r="O146" i="10"/>
  <c r="N146" i="10"/>
  <c r="L142" i="10"/>
  <c r="N142" i="10" s="1"/>
  <c r="L141" i="10"/>
  <c r="O141" i="10" s="1"/>
  <c r="L140" i="10"/>
  <c r="O140" i="10" s="1"/>
  <c r="L135" i="10"/>
  <c r="O135" i="10" s="1"/>
  <c r="L134" i="10"/>
  <c r="N134" i="10" s="1"/>
  <c r="L133" i="10"/>
  <c r="N133" i="10" s="1"/>
  <c r="L132" i="10"/>
  <c r="O132" i="10" s="1"/>
  <c r="M92" i="10"/>
  <c r="Q103" i="10" s="1"/>
  <c r="Y117" i="10"/>
  <c r="N117" i="10"/>
  <c r="AA117" i="10" s="1"/>
  <c r="L117" i="10"/>
  <c r="M83" i="10"/>
  <c r="M82" i="10"/>
  <c r="O83" i="10" s="1"/>
  <c r="C84" i="10"/>
  <c r="C86" i="10" s="1"/>
  <c r="C87" i="10" s="1"/>
  <c r="P21" i="10"/>
  <c r="P20" i="10"/>
  <c r="P19" i="10"/>
  <c r="P18" i="10"/>
  <c r="P17" i="10"/>
  <c r="M44" i="10"/>
  <c r="O51" i="10" s="1"/>
  <c r="O66" i="10"/>
  <c r="O65" i="10"/>
  <c r="O64" i="10"/>
  <c r="O63" i="10"/>
  <c r="O62" i="10"/>
  <c r="P62" i="10" s="1"/>
  <c r="O61" i="10"/>
  <c r="Y77" i="10"/>
  <c r="N77" i="10"/>
  <c r="AA77" i="10" s="1"/>
  <c r="L77" i="10"/>
  <c r="N61" i="10"/>
  <c r="M61" i="10"/>
  <c r="M62" i="10" s="1"/>
  <c r="M63" i="10" s="1"/>
  <c r="M64" i="10" s="1"/>
  <c r="M65" i="10" s="1"/>
  <c r="M66" i="10" s="1"/>
  <c r="M67" i="10" s="1"/>
  <c r="M47" i="10"/>
  <c r="M48" i="10" s="1"/>
  <c r="M49" i="10" s="1"/>
  <c r="M50" i="10" s="1"/>
  <c r="M51" i="10" s="1"/>
  <c r="M52" i="10" s="1"/>
  <c r="M53" i="10" s="1"/>
  <c r="N47" i="10"/>
  <c r="Q47" i="10" s="1"/>
  <c r="N48" i="10" s="1"/>
  <c r="M16" i="10"/>
  <c r="M26" i="10" s="1"/>
  <c r="Y37" i="10"/>
  <c r="N37" i="10"/>
  <c r="AA37" i="10" s="1"/>
  <c r="L37" i="10"/>
  <c r="O159" i="10" l="1"/>
  <c r="R159" i="10" s="1"/>
  <c r="N199" i="10"/>
  <c r="Q199" i="10" s="1"/>
  <c r="O142" i="10"/>
  <c r="N159" i="10"/>
  <c r="Q159" i="10" s="1"/>
  <c r="N186" i="10"/>
  <c r="N189" i="10" s="1"/>
  <c r="Q189" i="10" s="1"/>
  <c r="O169" i="10"/>
  <c r="O174" i="10" s="1"/>
  <c r="R174" i="10" s="1"/>
  <c r="O134" i="10"/>
  <c r="N140" i="10"/>
  <c r="N141" i="10"/>
  <c r="N169" i="10"/>
  <c r="N174" i="10" s="1"/>
  <c r="Q174" i="10" s="1"/>
  <c r="N132" i="10"/>
  <c r="O186" i="10"/>
  <c r="O189" i="10" s="1"/>
  <c r="R189" i="10" s="1"/>
  <c r="O133" i="10"/>
  <c r="N135" i="10"/>
  <c r="M93" i="10"/>
  <c r="M94" i="10" s="1"/>
  <c r="M98" i="10" s="1"/>
  <c r="P93" i="10" s="1"/>
  <c r="Q93" i="10"/>
  <c r="Q104" i="10"/>
  <c r="Q105" i="10" s="1"/>
  <c r="Q106" i="10" s="1"/>
  <c r="Q107" i="10" s="1"/>
  <c r="Q61" i="10"/>
  <c r="N62" i="10" s="1"/>
  <c r="M84" i="10"/>
  <c r="P26" i="10"/>
  <c r="M58" i="10"/>
  <c r="O49" i="10"/>
  <c r="O52" i="10"/>
  <c r="O48" i="10"/>
  <c r="P48" i="10" s="1"/>
  <c r="O50" i="10"/>
  <c r="P63" i="10"/>
  <c r="P64" i="10" s="1"/>
  <c r="P65" i="10" s="1"/>
  <c r="P66" i="10" s="1"/>
  <c r="AB8" i="13"/>
  <c r="K8" i="13"/>
  <c r="X8" i="11"/>
  <c r="N8" i="11"/>
  <c r="Y8" i="10"/>
  <c r="N8" i="10"/>
  <c r="AA8" i="10" s="1"/>
  <c r="L8" i="10"/>
  <c r="M40" i="9"/>
  <c r="N49" i="9"/>
  <c r="N48" i="9"/>
  <c r="N47" i="9"/>
  <c r="N46" i="9"/>
  <c r="O46" i="9" s="1"/>
  <c r="M49" i="9"/>
  <c r="M48" i="9"/>
  <c r="M47" i="9"/>
  <c r="M46" i="9"/>
  <c r="N44" i="9"/>
  <c r="N43" i="9"/>
  <c r="N42" i="9"/>
  <c r="M44" i="9"/>
  <c r="M43" i="9"/>
  <c r="M42" i="9"/>
  <c r="U30" i="9"/>
  <c r="U29" i="9"/>
  <c r="U28" i="9"/>
  <c r="U27" i="9"/>
  <c r="P30" i="9"/>
  <c r="P29" i="9"/>
  <c r="P28" i="9"/>
  <c r="P27" i="9"/>
  <c r="U20" i="9"/>
  <c r="U19" i="9"/>
  <c r="U18" i="9"/>
  <c r="P20" i="9"/>
  <c r="P19" i="9"/>
  <c r="P18" i="9"/>
  <c r="S32" i="9"/>
  <c r="R32" i="9"/>
  <c r="T30" i="9"/>
  <c r="T29" i="9"/>
  <c r="T28" i="9"/>
  <c r="T27" i="9"/>
  <c r="N32" i="9"/>
  <c r="M32" i="9"/>
  <c r="O30" i="9"/>
  <c r="O29" i="9"/>
  <c r="O28" i="9"/>
  <c r="O27" i="9"/>
  <c r="S22" i="9"/>
  <c r="R22" i="9"/>
  <c r="T20" i="9"/>
  <c r="T19" i="9"/>
  <c r="T18" i="9"/>
  <c r="O20" i="9"/>
  <c r="O19" i="9"/>
  <c r="O18" i="9"/>
  <c r="N22" i="9"/>
  <c r="M22" i="9"/>
  <c r="K22" i="9"/>
  <c r="K32" i="9"/>
  <c r="R12" i="9"/>
  <c r="N40" i="9" s="1"/>
  <c r="Z8" i="9"/>
  <c r="N8" i="9"/>
  <c r="AB8" i="9" s="1"/>
  <c r="K8" i="9"/>
  <c r="M50" i="9" l="1"/>
  <c r="N50" i="9"/>
  <c r="P43" i="9"/>
  <c r="O48" i="9"/>
  <c r="P44" i="9"/>
  <c r="O49" i="9"/>
  <c r="P46" i="9"/>
  <c r="N137" i="10"/>
  <c r="N144" i="10" s="1"/>
  <c r="N149" i="10" s="1"/>
  <c r="Q149" i="10" s="1"/>
  <c r="Q203" i="10" s="1"/>
  <c r="O43" i="9"/>
  <c r="P48" i="9"/>
  <c r="O137" i="10"/>
  <c r="O144" i="10" s="1"/>
  <c r="O149" i="10" s="1"/>
  <c r="R149" i="10" s="1"/>
  <c r="R203" i="10" s="1"/>
  <c r="P42" i="9"/>
  <c r="P47" i="9"/>
  <c r="O44" i="9"/>
  <c r="P49" i="9"/>
  <c r="O47" i="9"/>
  <c r="O42" i="9"/>
  <c r="R93" i="10"/>
  <c r="P94" i="10"/>
  <c r="Q94" i="10"/>
  <c r="Q95" i="10" s="1"/>
  <c r="Q96" i="10" s="1"/>
  <c r="Q97" i="10" s="1"/>
  <c r="P105" i="10"/>
  <c r="R105" i="10" s="1"/>
  <c r="P104" i="10"/>
  <c r="R104" i="10" s="1"/>
  <c r="P107" i="10"/>
  <c r="R107" i="10" s="1"/>
  <c r="P103" i="10"/>
  <c r="P106" i="10"/>
  <c r="R106" i="10" s="1"/>
  <c r="Q108" i="10"/>
  <c r="P49" i="10"/>
  <c r="P50" i="10" s="1"/>
  <c r="P51" i="10" s="1"/>
  <c r="P52" i="10" s="1"/>
  <c r="M86" i="10"/>
  <c r="M87" i="10" s="1"/>
  <c r="Q48" i="10"/>
  <c r="N49" i="10" s="1"/>
  <c r="Q49" i="10" s="1"/>
  <c r="N50" i="10" s="1"/>
  <c r="Q50" i="10" s="1"/>
  <c r="N51" i="10" s="1"/>
  <c r="Q51" i="10" s="1"/>
  <c r="N52" i="10" s="1"/>
  <c r="Q52" i="10" s="1"/>
  <c r="Q62" i="10"/>
  <c r="N63" i="10" s="1"/>
  <c r="Q63" i="10" s="1"/>
  <c r="N64" i="10" s="1"/>
  <c r="O22" i="9"/>
  <c r="T22" i="9"/>
  <c r="P32" i="9"/>
  <c r="T32" i="9"/>
  <c r="O32" i="9"/>
  <c r="P22" i="9"/>
  <c r="U22" i="9"/>
  <c r="R35" i="9"/>
  <c r="S35" i="9"/>
  <c r="M35" i="9"/>
  <c r="U32" i="9"/>
  <c r="N35" i="9"/>
  <c r="O50" i="9" l="1"/>
  <c r="Q98" i="10"/>
  <c r="P95" i="10"/>
  <c r="R94" i="10"/>
  <c r="P108" i="10"/>
  <c r="R103" i="10"/>
  <c r="R108" i="10" s="1"/>
  <c r="Q64" i="10"/>
  <c r="N65" i="10" s="1"/>
  <c r="U35" i="9"/>
  <c r="P35" i="9"/>
  <c r="T35" i="9"/>
  <c r="O35" i="9"/>
  <c r="R95" i="10" l="1"/>
  <c r="P96" i="10"/>
  <c r="Q65" i="10"/>
  <c r="N66" i="10" s="1"/>
  <c r="Q66" i="10" s="1"/>
  <c r="R96" i="10" l="1"/>
  <c r="P97" i="10"/>
  <c r="R97" i="10" s="1"/>
  <c r="R98" i="10" l="1"/>
  <c r="P98" i="10"/>
  <c r="N15" i="7" l="1"/>
  <c r="K16" i="7"/>
  <c r="N16" i="7"/>
  <c r="K17" i="7"/>
  <c r="N17" i="7"/>
  <c r="K18" i="7"/>
  <c r="O18" i="7" s="1"/>
  <c r="N18" i="7"/>
  <c r="K19" i="7"/>
  <c r="O19" i="7" s="1"/>
  <c r="N19" i="7"/>
  <c r="K20" i="7"/>
  <c r="N20" i="7"/>
  <c r="K21" i="7"/>
  <c r="O21" i="7" s="1"/>
  <c r="N21" i="7"/>
  <c r="K22" i="7"/>
  <c r="O22" i="7" s="1"/>
  <c r="N22" i="7"/>
  <c r="K23" i="7"/>
  <c r="N23" i="7"/>
  <c r="K24" i="7"/>
  <c r="O24" i="7" s="1"/>
  <c r="N24" i="7"/>
  <c r="K25" i="7"/>
  <c r="O25" i="7" s="1"/>
  <c r="N25" i="7"/>
  <c r="N26" i="7"/>
  <c r="N27" i="7"/>
  <c r="N28" i="7"/>
  <c r="N29" i="7"/>
  <c r="N30" i="7"/>
  <c r="N31" i="7"/>
  <c r="N32" i="7"/>
  <c r="N33" i="7"/>
  <c r="N34" i="7"/>
  <c r="L14" i="4"/>
  <c r="L18" i="4"/>
  <c r="L19" i="4" s="1"/>
  <c r="L16" i="4"/>
  <c r="L17" i="4" s="1"/>
  <c r="P18" i="7" l="1"/>
  <c r="Q18" i="7" s="1"/>
  <c r="P33" i="7"/>
  <c r="Q33" i="7" s="1"/>
  <c r="P29" i="7"/>
  <c r="Q29" i="7" s="1"/>
  <c r="P21" i="7"/>
  <c r="Q21" i="7" s="1"/>
  <c r="P24" i="7"/>
  <c r="Q24" i="7" s="1"/>
  <c r="P22" i="7"/>
  <c r="Q22" i="7" s="1"/>
  <c r="P25" i="7"/>
  <c r="Q25" i="7" s="1"/>
  <c r="P32" i="7"/>
  <c r="Q32" i="7" s="1"/>
  <c r="P31" i="7"/>
  <c r="Q31" i="7" s="1"/>
  <c r="P27" i="7"/>
  <c r="Q27" i="7" s="1"/>
  <c r="O17" i="7"/>
  <c r="P17" i="7" s="1"/>
  <c r="Q17" i="7" s="1"/>
  <c r="P34" i="7"/>
  <c r="Q34" i="7" s="1"/>
  <c r="P26" i="7"/>
  <c r="Q26" i="7" s="1"/>
  <c r="O16" i="7"/>
  <c r="P16" i="7" s="1"/>
  <c r="Q16" i="7" s="1"/>
  <c r="O23" i="7"/>
  <c r="P23" i="7" s="1"/>
  <c r="Q23" i="7" s="1"/>
  <c r="P19" i="7"/>
  <c r="Q19" i="7" s="1"/>
  <c r="P28" i="7"/>
  <c r="Q28" i="7" s="1"/>
  <c r="O20" i="7"/>
  <c r="P20" i="7" s="1"/>
  <c r="Q20" i="7" s="1"/>
  <c r="O15" i="7"/>
  <c r="P15" i="7" s="1"/>
  <c r="Q15" i="7" s="1"/>
  <c r="P30" i="7"/>
  <c r="Q30" i="7" s="1"/>
  <c r="Q36" i="7" l="1"/>
  <c r="L8" i="4"/>
  <c r="N8" i="4"/>
  <c r="L23" i="4"/>
  <c r="L13" i="4"/>
  <c r="L15" i="4" s="1"/>
  <c r="V8" i="7"/>
  <c r="M8" i="7"/>
  <c r="X8" i="7" s="1"/>
  <c r="K8" i="7"/>
  <c r="L28" i="4" l="1"/>
  <c r="L24" i="4"/>
  <c r="L25" i="4"/>
  <c r="U8" i="4" l="1"/>
  <c r="N40" i="2"/>
  <c r="N8" i="2"/>
  <c r="Y40" i="2"/>
  <c r="Y8" i="2"/>
  <c r="W8" i="4"/>
  <c r="N56" i="2"/>
  <c r="T55" i="2"/>
  <c r="R47" i="2" s="1"/>
  <c r="U47" i="2" s="1"/>
  <c r="O55" i="2"/>
  <c r="N55" i="2"/>
  <c r="N54" i="2" s="1"/>
  <c r="U54" i="2"/>
  <c r="N48" i="2"/>
  <c r="O47" i="2"/>
  <c r="N47" i="2"/>
  <c r="P40" i="2"/>
  <c r="AA40" i="2" s="1"/>
  <c r="O11" i="2"/>
  <c r="P11" i="2"/>
  <c r="P14" i="2" s="1"/>
  <c r="S11" i="2"/>
  <c r="N11" i="2" s="1"/>
  <c r="T11" i="2"/>
  <c r="N17" i="2"/>
  <c r="O17" i="2"/>
  <c r="P17" i="2"/>
  <c r="P20" i="2" s="1"/>
  <c r="T17" i="2"/>
  <c r="N23" i="2"/>
  <c r="S23" i="2" s="1"/>
  <c r="O23" i="2"/>
  <c r="N29" i="2"/>
  <c r="S29" i="2" s="1"/>
  <c r="T29" i="2" a="1"/>
  <c r="T29" i="2" s="1"/>
  <c r="S30" i="2"/>
  <c r="P32" i="2"/>
  <c r="P8" i="2"/>
  <c r="AA8" i="2" s="1"/>
  <c r="P23" i="2"/>
  <c r="U20" i="2"/>
  <c r="U14" i="2"/>
  <c r="U55" i="2" l="1"/>
  <c r="U56" i="2" s="1"/>
  <c r="T48" i="2"/>
  <c r="U48" i="2" s="1"/>
  <c r="U23" i="2"/>
  <c r="P26" i="2" s="1"/>
  <c r="S17" i="2"/>
  <c r="U29" i="2"/>
  <c r="U26" i="2" l="1"/>
  <c r="U30" i="2"/>
  <c r="U32" i="2" s="1"/>
</calcChain>
</file>

<file path=xl/sharedStrings.xml><?xml version="1.0" encoding="utf-8"?>
<sst xmlns="http://schemas.openxmlformats.org/spreadsheetml/2006/main" count="2441" uniqueCount="1699">
  <si>
    <t>Welcome to…</t>
  </si>
  <si>
    <t>Excel 101</t>
  </si>
  <si>
    <t>Accounting Basics</t>
  </si>
  <si>
    <t>=</t>
  </si>
  <si>
    <t>Designing Ledgers</t>
  </si>
  <si>
    <t>Let's Apply What You've Learnt…</t>
  </si>
  <si>
    <t>LEDGER DESIGN NO.</t>
  </si>
  <si>
    <t>Suspense Account</t>
  </si>
  <si>
    <t>Balance c/f</t>
  </si>
  <si>
    <t>Other Payables</t>
  </si>
  <si>
    <t>Account</t>
  </si>
  <si>
    <t>Account No.</t>
  </si>
  <si>
    <t>Sundry Goods</t>
  </si>
  <si>
    <t>SOPL</t>
  </si>
  <si>
    <t>Cash at Bank</t>
  </si>
  <si>
    <t>Balance b/f</t>
  </si>
  <si>
    <t>DIY AREA</t>
  </si>
  <si>
    <t>Date</t>
  </si>
  <si>
    <t>Folio/Ref</t>
  </si>
  <si>
    <t>Debit</t>
  </si>
  <si>
    <t>Credit</t>
  </si>
  <si>
    <t>Balance</t>
  </si>
  <si>
    <t>009001-01</t>
  </si>
  <si>
    <t>Account/Description</t>
  </si>
  <si>
    <t>005001-02</t>
  </si>
  <si>
    <t>NOTE 1</t>
  </si>
  <si>
    <t>SOPL / Finance Expense</t>
  </si>
  <si>
    <t>Non-Current Liabilities / Provision for Decommissioning</t>
  </si>
  <si>
    <t>Y1</t>
  </si>
  <si>
    <t>Y3</t>
  </si>
  <si>
    <t>Y4</t>
  </si>
  <si>
    <t>Y5</t>
  </si>
  <si>
    <r>
      <t xml:space="preserve">Being unwinding of discount for decommissioning costs related to company's </t>
    </r>
    <r>
      <rPr>
        <b/>
        <sz val="11"/>
        <color theme="1"/>
        <rFont val="Times New Roman"/>
        <family val="1"/>
      </rPr>
      <t>oil rig</t>
    </r>
    <r>
      <rPr>
        <sz val="11"/>
        <color theme="1"/>
        <rFont val="Times New Roman"/>
        <family val="1"/>
      </rPr>
      <t xml:space="preserve"> (</t>
    </r>
    <r>
      <rPr>
        <b/>
        <sz val="11"/>
        <color theme="1"/>
        <rFont val="Times New Roman"/>
        <family val="1"/>
      </rPr>
      <t>ASSET ID #101</t>
    </r>
    <r>
      <rPr>
        <sz val="11"/>
        <color theme="1"/>
        <rFont val="Times New Roman"/>
        <family val="1"/>
      </rPr>
      <t xml:space="preserve">). Discount rate applied is </t>
    </r>
    <r>
      <rPr>
        <b/>
        <sz val="11"/>
        <color theme="1"/>
        <rFont val="Times New Roman"/>
        <family val="1"/>
      </rPr>
      <t>10%</t>
    </r>
    <r>
      <rPr>
        <sz val="11"/>
        <color theme="1"/>
        <rFont val="Times New Roman"/>
        <family val="1"/>
      </rPr>
      <t xml:space="preserve"> per annum.
Asset expected to be dismantled/decommissioned at the end of </t>
    </r>
    <r>
      <rPr>
        <b/>
        <sz val="11"/>
        <color theme="1"/>
        <rFont val="Times New Roman"/>
        <family val="1"/>
      </rPr>
      <t>Year 20</t>
    </r>
    <r>
      <rPr>
        <sz val="11"/>
        <color theme="1"/>
        <rFont val="Times New Roman"/>
        <family val="1"/>
      </rPr>
      <t xml:space="preserve"> at </t>
    </r>
    <r>
      <rPr>
        <b/>
        <sz val="11"/>
        <color theme="1"/>
        <rFont val="Times New Roman"/>
        <family val="1"/>
      </rPr>
      <t>$6,727.50</t>
    </r>
  </si>
  <si>
    <t>Imitate the 2 ledger designs below:</t>
  </si>
  <si>
    <t>Creating Timelines</t>
  </si>
  <si>
    <t>TIMELINE NO.</t>
  </si>
  <si>
    <t>FURNISH TAX ESTIMATE PAYABLE (ETP)</t>
  </si>
  <si>
    <t>PAYMENT OF 1ST TAX INSTALLMENT</t>
  </si>
  <si>
    <t>FIRST DAY OF MONTH (1) FOR REVISING ETP</t>
  </si>
  <si>
    <t>LAST DAY OF MONTH (1) FOR REVISING ETP</t>
  </si>
  <si>
    <t>FIRST DAY OF MONTH (2) FOR REVISING ETP</t>
  </si>
  <si>
    <t>LAST DAY OF MONTH (2) FOR REVISING ETP</t>
  </si>
  <si>
    <t>YEAR END</t>
  </si>
  <si>
    <t>SUBMISSION OF FORM C</t>
  </si>
  <si>
    <t>PAYMENT OF TAX</t>
  </si>
  <si>
    <t>TAX ADMINSTRATION TIMELINE</t>
  </si>
  <si>
    <t xml:space="preserve"> - 10% LATE PAYMENT PENALTY</t>
  </si>
  <si>
    <t>60 DAY</t>
  </si>
  <si>
    <t>+60 DAY</t>
  </si>
  <si>
    <t xml:space="preserve"> - 5% LATE PAYMENT PENALTY</t>
  </si>
  <si>
    <r>
      <t xml:space="preserve">LAST DAY: </t>
    </r>
    <r>
      <rPr>
        <b/>
        <sz val="11"/>
        <color rgb="FFFF0000"/>
        <rFont val="Times New Roman"/>
        <family val="1"/>
      </rPr>
      <t>30 DAYS</t>
    </r>
    <r>
      <rPr>
        <sz val="11"/>
        <color rgb="FFFF0000"/>
        <rFont val="Times New Roman"/>
        <family val="1"/>
      </rPr>
      <t xml:space="preserve"> AFTER NOTICE OF ASSESSMENT</t>
    </r>
  </si>
  <si>
    <t>COMMENCEMENT OF FINANCIAL YEAR</t>
  </si>
  <si>
    <t>SECTION 109H "APPEAL BY THE PAYOR"</t>
  </si>
  <si>
    <r>
      <rPr>
        <b/>
        <sz val="16"/>
        <color theme="1"/>
        <rFont val="Times New Roman"/>
        <family val="1"/>
      </rPr>
      <t>You are required to create a timeline for tax administration purposes, to describe the following events:</t>
    </r>
    <r>
      <rPr>
        <b/>
        <sz val="12"/>
        <color theme="1"/>
        <rFont val="Times New Roman"/>
        <family val="1"/>
      </rPr>
      <t xml:space="preserve">
</t>
    </r>
    <r>
      <rPr>
        <sz val="12"/>
        <color theme="1"/>
        <rFont val="Times New Roman"/>
        <family val="1"/>
      </rPr>
      <t xml:space="preserve">
• 1 month before the commencement of your new year, furnish your TAX ESTIMATE PAYABLE (ETP);
• By the 15th day of the month following the furnishing of your ETP, pay your first installment;
• 6 months from commencement of year, you may revise your ETP. 
• Deadline for 1st revision: last day of month;
• 9 months from commencement of year, may revise ETP for the 2nd time. 
• Deadline for 2nd revision: last day of month;
• Form C to be submitted by the last day of the seventh month after year-end;
• Tax is payable concurrently with submission of Form C;
• Between payment of tax and 30 days after submission of Form C (i.e. when "notice of assessment" is deemed served), Payor may appeal under SECTION 109H.
• If payment has not been made after 60 days of submission of Form C, a 10% late payment penalty will be charged;
• If payment has not been made after 120 days of submission of Form C, a further 5% late payment penalty will be charged, on top of other applicable  penalties from before.</t>
    </r>
  </si>
  <si>
    <t>Attempt to create a timeline that automatically updates according to input date,</t>
  </si>
  <si>
    <t>based on the following rules:</t>
  </si>
  <si>
    <t>DIY Income Tax Table</t>
  </si>
  <si>
    <t>INCOME TAX TABLE</t>
  </si>
  <si>
    <t>Attempt to create a table that allows you to automatically calculate income tax at scale rates.</t>
  </si>
  <si>
    <t>Tax payable</t>
  </si>
  <si>
    <t>Tax</t>
  </si>
  <si>
    <t>Amount</t>
  </si>
  <si>
    <t>Differential</t>
  </si>
  <si>
    <t>Rate</t>
  </si>
  <si>
    <t>To</t>
  </si>
  <si>
    <t>From</t>
  </si>
  <si>
    <t>YA</t>
  </si>
  <si>
    <t>Chargeable income</t>
  </si>
  <si>
    <t>Budgeting</t>
  </si>
  <si>
    <t>BUDGET TABLE</t>
  </si>
  <si>
    <t>Attempt to create a budgeting table with the following specifications:</t>
  </si>
  <si>
    <t>Income</t>
  </si>
  <si>
    <t>Business</t>
  </si>
  <si>
    <t>Partnership</t>
  </si>
  <si>
    <t>Consultancy</t>
  </si>
  <si>
    <t>Planned</t>
  </si>
  <si>
    <t>Actual</t>
  </si>
  <si>
    <t>Variance</t>
  </si>
  <si>
    <t>Expenditure</t>
  </si>
  <si>
    <t>$</t>
  </si>
  <si>
    <t>%</t>
  </si>
  <si>
    <t>Meals &amp; Entertainment</t>
  </si>
  <si>
    <t>Rent</t>
  </si>
  <si>
    <t>Utilities</t>
  </si>
  <si>
    <t>Transportation</t>
  </si>
  <si>
    <t>Surplus / Deficit</t>
  </si>
  <si>
    <t>Month-on-month comparison (Actual)</t>
  </si>
  <si>
    <t>Variance ($)</t>
  </si>
  <si>
    <t>Variance (%)</t>
  </si>
  <si>
    <t>Comments</t>
  </si>
  <si>
    <t>Overspending on utilities. Please investigate.</t>
  </si>
  <si>
    <r>
      <rPr>
        <b/>
        <sz val="16"/>
        <color theme="1"/>
        <rFont val="Times New Roman"/>
        <family val="1"/>
      </rPr>
      <t>You are required to prepare a two-month budget template with the following line items and fields built-in:</t>
    </r>
    <r>
      <rPr>
        <b/>
        <sz val="12"/>
        <color theme="1"/>
        <rFont val="Times New Roman"/>
        <family val="1"/>
      </rPr>
      <t xml:space="preserve">
</t>
    </r>
    <r>
      <rPr>
        <sz val="12"/>
        <color theme="1"/>
        <rFont val="Times New Roman"/>
        <family val="1"/>
      </rPr>
      <t xml:space="preserve">
• Income (Business)
• Income (Partnership)
• Income (Consultancy)
• Expenditure (Meals &amp; Entertainment)
• Expenditure (Rent)
• Expenditure (Utilities)
• Expenditure (Transportation)
• Planned / Actual columns
• Variance ($ / %)
• Month-on-month comparison section
• Chart defining key differences between months
• Comments section
</t>
    </r>
  </si>
  <si>
    <t>Financial Formulas, Ratios</t>
  </si>
  <si>
    <t>BONUS: Business Documents</t>
  </si>
  <si>
    <t>BONUS: Financial Statements</t>
  </si>
  <si>
    <t>FINANCIAL FORMULA</t>
  </si>
  <si>
    <t>EXERCISE 1</t>
  </si>
  <si>
    <t>YEAR</t>
  </si>
  <si>
    <t>INVESTMENT</t>
  </si>
  <si>
    <t>CASH FLOW</t>
  </si>
  <si>
    <t>DISPOSAL</t>
  </si>
  <si>
    <t>NET CASH FLOW</t>
  </si>
  <si>
    <t>DISCOUNT RATE</t>
  </si>
  <si>
    <t>PRESENT VALUE</t>
  </si>
  <si>
    <t>NET PRESENT VALUE</t>
  </si>
  <si>
    <t>NPV</t>
  </si>
  <si>
    <t>POSITIVE CASH FLOWS</t>
  </si>
  <si>
    <t>NET: INITIAL OUTLAY</t>
  </si>
  <si>
    <t>EXERCISE 2</t>
  </si>
  <si>
    <t>I) STRAIGHT-LINE</t>
  </si>
  <si>
    <t>II) REDUCING BALANCE</t>
  </si>
  <si>
    <t>Create an annual depreciation schedule for the given asset using the methods prescribed:</t>
  </si>
  <si>
    <t>ASSET DESCRIPTION</t>
  </si>
  <si>
    <t>ASSET CLASS:</t>
  </si>
  <si>
    <t>ASSET NAME:</t>
  </si>
  <si>
    <t>EQUANIMITY</t>
  </si>
  <si>
    <t>SUPERYACHT</t>
  </si>
  <si>
    <t>BUILDER:</t>
  </si>
  <si>
    <t>OCEANCO</t>
  </si>
  <si>
    <t>COMPLETED:</t>
  </si>
  <si>
    <t>ASSET CODE: #1MDB01</t>
  </si>
  <si>
    <t>ACQUIRED:</t>
  </si>
  <si>
    <t>AMENITIES</t>
  </si>
  <si>
    <t>SQFT</t>
  </si>
  <si>
    <t>JACUZZI</t>
  </si>
  <si>
    <t>HELICOPTER LANDING PAD</t>
  </si>
  <si>
    <t>SWIMMING POOL</t>
  </si>
  <si>
    <t>BEACH CLUB</t>
  </si>
  <si>
    <t>BEAUTY SALON</t>
  </si>
  <si>
    <t>GYM</t>
  </si>
  <si>
    <t>OWNER STUDY</t>
  </si>
  <si>
    <t>MOVIE THEATRE</t>
  </si>
  <si>
    <t>CONSIDERATION ($):</t>
  </si>
  <si>
    <t>USEFUL LIFE (YEARS):</t>
  </si>
  <si>
    <t>SALVAGE ($):</t>
  </si>
  <si>
    <t>ANNUAL DEPRECIATION</t>
  </si>
  <si>
    <t>PERIOD</t>
  </si>
  <si>
    <t>BEGINNING</t>
  </si>
  <si>
    <t>DEPRECIATION</t>
  </si>
  <si>
    <t>CARRIED FORWARD</t>
  </si>
  <si>
    <t>DISPOSED</t>
  </si>
  <si>
    <t>ACCUM. DEPR</t>
  </si>
  <si>
    <t>DATE</t>
  </si>
  <si>
    <t>EXERCISE 3</t>
  </si>
  <si>
    <t>ANNUAL DEPRECIATION (AVERAGE)</t>
  </si>
  <si>
    <t>1) Simplify the following NPV table.</t>
  </si>
  <si>
    <t>2) Subsequently, determine the IRR of the project.</t>
  </si>
  <si>
    <t>IRR</t>
  </si>
  <si>
    <t>INITIAL INVESTMENT</t>
  </si>
  <si>
    <t>Y2</t>
  </si>
  <si>
    <t>PERIOD (YEARS)</t>
  </si>
  <si>
    <t>PERIOD (MONTHS)</t>
  </si>
  <si>
    <t>LOANED AMOUNT ($)</t>
  </si>
  <si>
    <t>TOTAL PROFIT ($)</t>
  </si>
  <si>
    <t>TOTAL REPAYMENTS ($)</t>
  </si>
  <si>
    <t>MONTHLY REPAYMENT ($)</t>
  </si>
  <si>
    <t>PROFIT PER ANNUM ($)</t>
  </si>
  <si>
    <t>ANNUAL REPAYMENT ($)</t>
  </si>
  <si>
    <t>ANNUALIZED FIGURES</t>
  </si>
  <si>
    <t>ANNUAL INTEREST RATE</t>
  </si>
  <si>
    <t>1) John is a loanshark working for Sachs Sdn Bhd, he wishes to know the effective annual interest rate needed for a customer to pay off his loan:</t>
  </si>
  <si>
    <t>ANNUAL RATE (%)</t>
  </si>
  <si>
    <t>PAYMENT</t>
  </si>
  <si>
    <t>PRO-RATED PAYMENT</t>
  </si>
  <si>
    <t>PROFIT</t>
  </si>
  <si>
    <t>1)</t>
  </si>
  <si>
    <t>2)</t>
  </si>
  <si>
    <t>COMPOUNDED RATE (%)</t>
  </si>
  <si>
    <t>+ INTEREST ($)</t>
  </si>
  <si>
    <t>FINANCIAL RATIOS</t>
  </si>
  <si>
    <t>Complete the following scenarios, as per instructions given.</t>
  </si>
  <si>
    <t>2) Satisfied with your services, loanshark John wants to know: i) how much should a customer be repaying annually for a new loan he is about to approve, and ii) how much is his profit from the deal — based on the annual interest rate calculated.</t>
  </si>
  <si>
    <t>ANNUAL PAYMENT SCHEDULE — STANDARD PAYMENT</t>
  </si>
  <si>
    <t>ANNUAL PAYMENT SCHEDULE — ON YEAR ITSELF</t>
  </si>
  <si>
    <t>During the planning stage of an audit engagement, your senior (who's on leave in Switzerland) sent you an e-mail requesting that you perform a predictive analysis of the client in her absence. You have been generally advised to use "Altman's Z-Score" to assess the following info:</t>
  </si>
  <si>
    <t>UNTUNG BESAR BERHAD</t>
  </si>
  <si>
    <t>FOR THE FINANCIAL YEAR ENDED 31 DECEMBER 2019</t>
  </si>
  <si>
    <t>UNAUDITED STATEMENT OF PROFIT OR LOSS</t>
  </si>
  <si>
    <t>REVENUE</t>
  </si>
  <si>
    <t>COST OF SALES</t>
  </si>
  <si>
    <t>GROSS PROFIT</t>
  </si>
  <si>
    <t>OTHER INCOME</t>
  </si>
  <si>
    <t>INTEREST INCOME</t>
  </si>
  <si>
    <t>OTHER EXPENSES</t>
  </si>
  <si>
    <t>D&amp;S COST</t>
  </si>
  <si>
    <t>A&amp;G EXPENSES</t>
  </si>
  <si>
    <t>FINANCE COSTS</t>
  </si>
  <si>
    <t>$ '000</t>
  </si>
  <si>
    <t>PROFIT BEFORE TAX</t>
  </si>
  <si>
    <t>INCOME TAX EXPENSE</t>
  </si>
  <si>
    <t>PROFIT NET OF TAX</t>
  </si>
  <si>
    <t>UNAUDITED STATEMENT OF FINANCIAL POSITION</t>
  </si>
  <si>
    <t>AS AT 31 DECEMBER 2019</t>
  </si>
  <si>
    <t>SHARE OF ASSOC'S RESULTS</t>
  </si>
  <si>
    <t>ASSETS</t>
  </si>
  <si>
    <t>NON-CURRENT ASSETS</t>
  </si>
  <si>
    <t>PROPERTY, PLANT AND EQUIPMENT</t>
  </si>
  <si>
    <t>INVESTMENT PROPERTY</t>
  </si>
  <si>
    <t>INVESTMENT IN AN ASSOCIATE</t>
  </si>
  <si>
    <t>DEFERRED TAX ASSETS</t>
  </si>
  <si>
    <t>CURRENT ASSETS</t>
  </si>
  <si>
    <t>INVENTORIES</t>
  </si>
  <si>
    <t>TRADE AND OTHER RECEIVABLES</t>
  </si>
  <si>
    <t>TAX RECOVERABLE</t>
  </si>
  <si>
    <t>CASH AND BANK BALANCES</t>
  </si>
  <si>
    <t>TOTAL ASSETS</t>
  </si>
  <si>
    <t>EQUITY AND LIABILITIES</t>
  </si>
  <si>
    <t>CURRENT LIABILITIES</t>
  </si>
  <si>
    <t>LOANS AND BORROWINGS</t>
  </si>
  <si>
    <t>TRADE AND OTHER PAYABLES</t>
  </si>
  <si>
    <t>INCOME TAX PAYABLE</t>
  </si>
  <si>
    <t>NET CURRENT ASSETS</t>
  </si>
  <si>
    <t>NON-CURRENT LIABILITIES</t>
  </si>
  <si>
    <t>DEFERRED TAX LIABILITIES</t>
  </si>
  <si>
    <t>PROVISIONS</t>
  </si>
  <si>
    <t>TOTAL LIABILITIES</t>
  </si>
  <si>
    <t>NET ASSETS</t>
  </si>
  <si>
    <t>EQUITY ATTRIBUTABLE TO OWNERS OF THE PARENT</t>
  </si>
  <si>
    <t>SHARE CAPITAL</t>
  </si>
  <si>
    <t>SHARE PREMIUM</t>
  </si>
  <si>
    <t>TREASURY SHARES</t>
  </si>
  <si>
    <t>RETAINED EARNINGS</t>
  </si>
  <si>
    <t>TOTAL EQUITY AND LIABILITIES</t>
  </si>
  <si>
    <t>TOTAL EQUITY</t>
  </si>
  <si>
    <t>MARKET CAPITALIZATION AS OF 31 DECEMBER 2019</t>
  </si>
  <si>
    <t>Z = 0.012X1 + 0.014X2 + 0.33X3 + 0.006X4 + X5</t>
  </si>
  <si>
    <t>X1 = WORKING CAPITAL/TOTAL ASSETS</t>
  </si>
  <si>
    <t>X2 = RETAINED EARNINGS/TOTAL ASSETS</t>
  </si>
  <si>
    <t>X3 = PROFIT BEFORE INTEREST AND TAX/TOTAL ASSETS</t>
  </si>
  <si>
    <t>X4 = MARKET VALUE OF EQUITY/BOOK VALUE OF DEBT</t>
  </si>
  <si>
    <t>X5 = SALES/TOTAL ASSETS</t>
  </si>
  <si>
    <t>ALTMAN'S Z-SCORE</t>
  </si>
  <si>
    <t>https://www.accaglobal.com/ca/en/student/exam-support-resources/professional-exams-study-resources/p5/technical-articles/business-failure.html</t>
  </si>
  <si>
    <t>TOTAL CURRENT ASSETS</t>
  </si>
  <si>
    <t>LESS: CURRENT LIABILITIES</t>
  </si>
  <si>
    <t>WORKING CAPITAL</t>
  </si>
  <si>
    <t>X1</t>
  </si>
  <si>
    <t>ADD-BACK</t>
  </si>
  <si>
    <t>PROFIT BEFORE INTEREST</t>
  </si>
  <si>
    <t>X3</t>
  </si>
  <si>
    <t>X2</t>
  </si>
  <si>
    <t>MARKET VALUE OF EQUITY</t>
  </si>
  <si>
    <t>BOOK VALUE OF DEBT</t>
  </si>
  <si>
    <t>NON-CURRENT</t>
  </si>
  <si>
    <t>CURRENT</t>
  </si>
  <si>
    <t>X4</t>
  </si>
  <si>
    <t>SALES</t>
  </si>
  <si>
    <t>X5</t>
  </si>
  <si>
    <t>COEFFICIENT</t>
  </si>
  <si>
    <t>Z-SCORE (1)</t>
  </si>
  <si>
    <t>Z-SCORE (2)</t>
  </si>
  <si>
    <t>CUMULATIVE Z-SCORE</t>
  </si>
  <si>
    <t>=NPV(C21,D17,E17,F17,G17,(H17+H18))</t>
  </si>
  <si>
    <t>=IRR(P16:P21)</t>
  </si>
  <si>
    <t>=-SLN(D52,D54,D53)</t>
  </si>
  <si>
    <t>=DB($D$52,$D$54,$D$53,[@PERIOD])</t>
  </si>
  <si>
    <t>=RATE(M82,M83,M85,0,0,0.01)</t>
  </si>
  <si>
    <t>=-PMT((M93/12),M92,M97,0,0)</t>
  </si>
  <si>
    <t>=-PPMT($M$93,O103,$M$92,$M$97)</t>
  </si>
  <si>
    <t>=((1+M93)^M92)</t>
  </si>
  <si>
    <t>UNSORTED DATA</t>
  </si>
  <si>
    <t>2018/03/17|5122|53.3357591845558|0|DEPARTMENT A</t>
  </si>
  <si>
    <t>2018/09/19|1121|0|5.44339257908991|DEPARTMENT A</t>
  </si>
  <si>
    <t>2018/05/06|1141|57.613127352841|0|DEPARTMENT A</t>
  </si>
  <si>
    <t>2018/04/09|6214|29.270694198973|0|DEPARTMENT A</t>
  </si>
  <si>
    <t>2018/01/16|6446|0|0.963097008351512|DEPARTMENT A</t>
  </si>
  <si>
    <t>2018/04/22|2123|-125.722219900978|0|DEPARTMENT A</t>
  </si>
  <si>
    <t>2018/05/09|5123|0|8.88929319742597|DEPARTMENT A</t>
  </si>
  <si>
    <t>2018/01/13|1141|0|19.2914970605205|DEPARTMENT A</t>
  </si>
  <si>
    <t>2018/11/08|6221|0|0.963097008351512|DEPARTMENT A</t>
  </si>
  <si>
    <t>2018/10/07|5991|58.6703692871232|0|DEPARTMENT A</t>
  </si>
  <si>
    <t>2018/11/08|6223|0|1.44032818382102|DEPARTMENT A</t>
  </si>
  <si>
    <t>2018/02/01|6232|0|0.0963097008351512|DEPARTMENT A</t>
  </si>
  <si>
    <t>2018/02/07|5011|-54.433925790899|0|DEPARTMENT A</t>
  </si>
  <si>
    <t>2018/11/19|1211|512.107504417055|0|DEPARTMENT A</t>
  </si>
  <si>
    <t>2018/03/25|6231|44.201155533208|0|DEPARTMENT A</t>
  </si>
  <si>
    <t>2018/09/01|6215|0|0.544339257908991|DEPARTMENT A</t>
  </si>
  <si>
    <t>2018/11/19|2123|-51.0212101786234|0|DEPARTMENT A</t>
  </si>
  <si>
    <t>2018/11/02|2111|0|-1.08867851581798|DEPARTMENT A</t>
  </si>
  <si>
    <t>2018/09/01|1112|-146.353470994865|0|DEPARTMENT A</t>
  </si>
  <si>
    <t>2018/12/24|6222|0|15.8602353247753|DEPARTMENT A</t>
  </si>
  <si>
    <t>2018/09/01|6222|0|5.10212101786234|DEPARTMENT A</t>
  </si>
  <si>
    <t>2018/03/24|1112|-78.3038997579595|0|DEPARTMENT A</t>
  </si>
  <si>
    <t>2018/12/01|6232|0|0.751625335352599|DEPARTMENT A</t>
  </si>
  <si>
    <t>2018/11/03|1212|102.251039690952|0|DEPARTMENT A</t>
  </si>
  <si>
    <t>2018/01/22|6343|0|0.482287426513012|DEPARTMENT A</t>
  </si>
  <si>
    <t>2018/03/21|6212|43.9060412984595|0|DEPARTMENT A</t>
  </si>
  <si>
    <t>2018/10/17|6345|0|1.92914970605205|DEPARTMENT A</t>
  </si>
  <si>
    <t>2018/06/08|1142|-71.1143455794078|0|DEPARTMENT A</t>
  </si>
  <si>
    <t>2018/09/13|1132|-353.609244265664|0|DEPARTMENT A</t>
  </si>
  <si>
    <t>2018/04/23|6112|50.2888879603913|0|DEPARTMENT A</t>
  </si>
  <si>
    <t>2018/12/07|6448|0|3.06753119072855|DEPARTMENT A</t>
  </si>
  <si>
    <t>2018/07/07|9110|0|5.56784196364939|DEPARTMENT A</t>
  </si>
  <si>
    <t>2018/11/14|5121|0|13.6523149999089|DEPARTMENT A</t>
  </si>
  <si>
    <t>2018/07/24|6447|0|6.95980245456174|DEPARTMENT A</t>
  </si>
  <si>
    <t>2018/10/16|1112|0|-5.46092599996355|DEPARTMENT A</t>
  </si>
  <si>
    <t>2018/09/14|6215|21.9530206492298|0|DEPARTMENT A</t>
  </si>
  <si>
    <t>2018/01/03|1121|265.206933199248|0|DEPARTMENT A</t>
  </si>
  <si>
    <t>2018/08/05|6112|0|1.08867851581798|DEPARTMENT A</t>
  </si>
  <si>
    <t>2018/02/22|6212|23.4911699273878|0|DEPARTMENT A</t>
  </si>
  <si>
    <t>2018/02/05|1222|0|10.2428158143579|DEPARTMENT A</t>
  </si>
  <si>
    <t>2018/10/10|6448|0|2.8811494234311|DEPARTMENT A</t>
  </si>
  <si>
    <t>2018/05/08|2121|-102.584475505337|0|DEPARTMENT A</t>
  </si>
  <si>
    <t>2018/09/17|2402|-40.8169681428987|0|DEPARTMENT A</t>
  </si>
  <si>
    <t>2018/05/07|1222|26.6678795922779|0|DEPARTMENT A</t>
  </si>
  <si>
    <t>2018/06/28|2122|-26.5206933199248|0|DEPARTMENT A</t>
  </si>
  <si>
    <t>2018/09/20|2130|-50.2888879603913|0|DEPARTMENT A</t>
  </si>
  <si>
    <t>2018/05/27|1212|69.5980245456174|0|DEPARTMENT A</t>
  </si>
  <si>
    <t>2018/02/20|6223|0|4.80191570571851|DEPARTMENT A</t>
  </si>
  <si>
    <t>2018/01/18|1211|1383.0125203204|0|DEPARTMENT A</t>
  </si>
  <si>
    <t>2018/12/17|9110|0|5.8541388397946|DEPARTMENT A</t>
  </si>
  <si>
    <t>2018/07/14|1151|132.603466599624|0|DEPARTMENT A</t>
  </si>
  <si>
    <t>2018/01/27|6211|73.1767354974326|0|DEPARTMENT A</t>
  </si>
  <si>
    <t>2018/03/02|6112|43.9060412984595|0|DEPARTMENT A</t>
  </si>
  <si>
    <t>2018/10/26|6212|0|17.2839382058523|DEPARTMENT A</t>
  </si>
  <si>
    <t>2018/07/04|1141|177.785863948519|0|DEPARTMENT A</t>
  </si>
  <si>
    <t>2018/12/31|3200|-80.7075292998567|0|DEPARTMENT A</t>
  </si>
  <si>
    <t>2018/12/14|6211|88.4023110664159|0|DEPARTMENT A</t>
  </si>
  <si>
    <t>2018/03/18|5011|-3172.04706495505|0|DEPARTMENT A</t>
  </si>
  <si>
    <t>2018/11/09|6447|0|2.88065636764205|DEPARTMENT A</t>
  </si>
  <si>
    <t>2018/08/07|6344|23.0452509411364|0|DEPARTMENT A</t>
  </si>
  <si>
    <t>2018/05/22|2122|0|-11.7455849636939|DEPARTMENT A</t>
  </si>
  <si>
    <t>2018/03/22|1132|-278.39209818247|0|DEPARTMENT A</t>
  </si>
  <si>
    <t>2018/08/13|2122|0|-2.88929102505454|DEPARTMENT A</t>
  </si>
  <si>
    <t>2018/03/11|1152|-43.9060412984595|0|DEPARTMENT A</t>
  </si>
  <si>
    <t>2018/03/07|2402|-87.8120825969191|0|DEPARTMENT A</t>
  </si>
  <si>
    <t>2018/04/29|1131|288.065636764205|0|DEPARTMENT A</t>
  </si>
  <si>
    <t>2018/12/29|1121|102.428158143579|0|DEPARTMENT A</t>
  </si>
  <si>
    <t>2018/01/01|5121|195.759749394899|0|DEPARTMENT A</t>
  </si>
  <si>
    <t>2018/04/09|2124|-23.8098980833576|0|DEPARTMENT A</t>
  </si>
  <si>
    <t>2018/09/01|1121|0|8.19138899994532|DEPARTMENT A</t>
  </si>
  <si>
    <t>2018/03/08|6341|0|1.5032506707052|DEPARTMENT A</t>
  </si>
  <si>
    <t>2018/02/02|1131|341.42719381193|0|DEPARTMENT A</t>
  </si>
  <si>
    <t>2018/05/24|6212|0|1.08867851581798|DEPARTMENT A</t>
  </si>
  <si>
    <t>2018/02/05|2121|-61.4568948861473|0|DEPARTMENT A</t>
  </si>
  <si>
    <t>2018/07/12|6214|22.7965501122971|0|DEPARTMENT A</t>
  </si>
  <si>
    <t>2018/07/30|6447|0|7.31767354974326|DEPARTMENT A</t>
  </si>
  <si>
    <t>2018/10/13|6232|0|0.838148132673189|DEPARTMENT A</t>
  </si>
  <si>
    <t>2018/11/08|2122|0|-8.64196910292615|DEPARTMENT A</t>
  </si>
  <si>
    <t>2018/03/15|6214|35.5571727897039|0|DEPARTMENT A</t>
  </si>
  <si>
    <t>2018/06/22|6111|751.625335352599|0|DEPARTMENT A</t>
  </si>
  <si>
    <t>2018/01/01|2401|-136.779300673783|0|DEPARTMENT A</t>
  </si>
  <si>
    <t>2018/01/01|5021|541.507842681001|0|DEPARTMENT A</t>
  </si>
  <si>
    <t>2018/10/22|2401|-69.1357528234092|0|DEPARTMENT A</t>
  </si>
  <si>
    <t>2018/07/31|5122|63.440941299101|0|DEPARTMENT A</t>
  </si>
  <si>
    <t>2018/06/07|1141|192.07662822874|0|DEPARTMENT A</t>
  </si>
  <si>
    <t>2018/04/29|6344|76.8306512914961|0|DEPARTMENT A</t>
  </si>
  <si>
    <t>2018/02/13|2401|-230.491953874488|0|DEPARTMENT A</t>
  </si>
  <si>
    <t>2018/07/25|2123|-144.057471171555|0|DEPARTMENT A</t>
  </si>
  <si>
    <t>2018/11/02|6221|0|3.91519498789797|DEPARTMENT A</t>
  </si>
  <si>
    <t>2018/12/20|6231|51.1255198454758|0|DEPARTMENT A</t>
  </si>
  <si>
    <t>2018/06/07|6341|0|2.04502079381903|DEPARTMENT A</t>
  </si>
  <si>
    <t>2018/12/07|2123|-104.397036818426|0|DEPARTMENT A</t>
  </si>
  <si>
    <t>2018/01/11|3200|-886.058480144111|0|DEPARTMENT A</t>
  </si>
  <si>
    <t>2018/11/23|5111|569.913752807428|0|DEPARTMENT A</t>
  </si>
  <si>
    <t>2018/06/21|6344|0|2.18437039998542|DEPARTMENT A</t>
  </si>
  <si>
    <t>2018/10/31|1231|48.0191570571851|0|DEPARTMENT A</t>
  </si>
  <si>
    <t>2018/11/02|1211|1162.71955022332|0|DEPARTMENT A</t>
  </si>
  <si>
    <t>2018/05/02|6214|0|0.725785677211987|DEPARTMENT A</t>
  </si>
  <si>
    <t>2018/03/13|5123|0|3.4142719381193|DEPARTMENT A</t>
  </si>
  <si>
    <t>2018/06/07|1142|-60.1300268282079|0|DEPARTMENT A</t>
  </si>
  <si>
    <t>2018/02/03|1152|-20.4856316287158|0|DEPARTMENT A</t>
  </si>
  <si>
    <t>2018/03/26|1122|-87.8120825969191|0|DEPARTMENT A</t>
  </si>
  <si>
    <t>2018/06/26|6446|0|0.181446419302997|DEPARTMENT A</t>
  </si>
  <si>
    <t>2018/06/29|5011|-2254.8760060578|0|DEPARTMENT A</t>
  </si>
  <si>
    <t>2018/09/07|1222|28.811494234311|0|DEPARTMENT A</t>
  </si>
  <si>
    <t>2018/02/26|1131|731.767354974326|0|DEPARTMENT A</t>
  </si>
  <si>
    <t>2018/11/20|1152|-63.440941299101|0|DEPARTMENT A</t>
  </si>
  <si>
    <t>2018/03/29|6448|0|2.65206933199248|DEPARTMENT A</t>
  </si>
  <si>
    <t>2018/05/09|6211|69.5980245456174|0|DEPARTMENT A</t>
  </si>
  <si>
    <t>2018/01/17|6112|20.4084840714494|0|DEPARTMENT A</t>
  </si>
  <si>
    <t>2018/07/18|6223|0|0.136523149999089|DEPARTMENT A</t>
  </si>
  <si>
    <t>2018/06/09|6341|0|0.682854387623859|DEPARTMENT A</t>
  </si>
  <si>
    <t>2018/07/30|5011|-2666.78795922779|0|DEPARTMENT A</t>
  </si>
  <si>
    <t>2018/08/28|1122|-83.5176294547409|0|DEPARTMENT A</t>
  </si>
  <si>
    <t>2018/11/22|5012|-201.645945734943|0|DEPARTMENT A</t>
  </si>
  <si>
    <t>2018/02/01|6343|0|3.758126676763|DEPARTMENT A</t>
  </si>
  <si>
    <t>2018/06/11|2402|-68.3896503368913|0|DEPARTMENT A</t>
  </si>
  <si>
    <t>2018/09/04|5122|0|5.77858205010907|DEPARTMENT A</t>
  </si>
  <si>
    <t>2018/10/04|3100|-36.2892838605994|0|DEPARTMENT A</t>
  </si>
  <si>
    <t>2018/10/04|9110|0|2.72113120952658|DEPARTMENT A</t>
  </si>
  <si>
    <t>2018/09/21|5121|480.191570571851|0|DEPARTMENT A</t>
  </si>
  <si>
    <t>2018/12/14|6211|39.1519498789797|0|DEPARTMENT A</t>
  </si>
  <si>
    <t>2018/07/26|6341|0|2.11469804330337|DEPARTMENT A</t>
  </si>
  <si>
    <t>2018/03/28|6446|0|3.4142719381193|DEPARTMENT A</t>
  </si>
  <si>
    <t>2018/11/14|9110|0|0.77165988242082|DEPARTMENT A</t>
  </si>
  <si>
    <t>2018/08/28|1221|204.856316287158|0|DEPARTMENT A</t>
  </si>
  <si>
    <t>2018/03/25|1212|105.734902165168|0|DEPARTMENT A</t>
  </si>
  <si>
    <t>2018/10/07|2124|-62.2250523819818|0|DEPARTMENT A</t>
  </si>
  <si>
    <t>2018/05/04|1121|117.455849636939|0|DEPARTMENT A</t>
  </si>
  <si>
    <t>2018/03/18|1221|0|16.3827779998906|DEPARTMENT A</t>
  </si>
  <si>
    <t>2018/04/02|6231|0|4.82287426513012|DEPARTMENT A</t>
  </si>
  <si>
    <t>2018/07/19|1141|204.502079381903|0|DEPARTMENT A</t>
  </si>
  <si>
    <t>2018/03/03|1121|219.530206492298|0|DEPARTMENT A</t>
  </si>
  <si>
    <t>2018/02/27|6446|0|0.273046299998177|DEPARTMENT A</t>
  </si>
  <si>
    <t>2018/06/27|6112|53.3357591845558|0|DEPARTMENT A</t>
  </si>
  <si>
    <t>2018/12/10|2121|-135.292560363468|0|DEPARTMENT A</t>
  </si>
  <si>
    <t>2018/09/24|6343|0|0.0907232096514984|DEPARTMENT A</t>
  </si>
  <si>
    <t>2018/07/12|2121|0|-17.3623473544684|DEPARTMENT A</t>
  </si>
  <si>
    <t>2018/12/18|5012|-715.757277836662|0|DEPARTMENT A</t>
  </si>
  <si>
    <t>2018/07/14|1211|983.1259386412|0|DEPARTMENT A</t>
  </si>
  <si>
    <t>2018/07/26|5111|884.02311066416|0|DEPARTMENT A</t>
  </si>
  <si>
    <t>2018/01/27|1131|1057.34902165168|0|DEPARTMENT A</t>
  </si>
  <si>
    <t>2018/06/19|6215|0|0.819138899994532|DEPARTMENT A</t>
  </si>
  <si>
    <t>2018/05/18|5112|126.881882598202|0|DEPARTMENT A</t>
  </si>
  <si>
    <t>2018/06/17|2401|-212.165546559398|0|DEPARTMENT A</t>
  </si>
  <si>
    <t>2018/08/25|5111|731.767354974326|0|DEPARTMENT A</t>
  </si>
  <si>
    <t>2018/11/28|2130|-43.9060412984595|0|DEPARTMENT A</t>
  </si>
  <si>
    <t>2018/05/28|1121|306.753119072855|0|DEPARTMENT A</t>
  </si>
  <si>
    <t>2018/10/22|6111|288.065636764205|0|DEPARTMENT A</t>
  </si>
  <si>
    <t>2018/11/13|6223|0|3.65883677487163|DEPARTMENT A</t>
  </si>
  <si>
    <t>2018/10/29|5111|391.519498789797|0|DEPARTMENT A</t>
  </si>
  <si>
    <t>2018/09/02|6232|0|0.340141401190823|DEPARTMENT A</t>
  </si>
  <si>
    <t>2018/03/20|1211|444.904952757596|0|DEPARTMENT A</t>
  </si>
  <si>
    <t>2018/05/18|1231|0|19.5759749394899|DEPARTMENT A</t>
  </si>
  <si>
    <t>2018/04/28|2123|0|-2.72169628954495|DEPARTMENT A</t>
  </si>
  <si>
    <t>2018/08/17|1142|0|-1.45157135442397|DEPARTMENT A</t>
  </si>
  <si>
    <t>2018/03/11|2401|-93.9646797095514|0|DEPARTMENT A</t>
  </si>
  <si>
    <t>2018/08/17|6345|0|11.3982750561486|DEPARTMENT A</t>
  </si>
  <si>
    <t>2018/04/01|6214|0|1.09218519999271|DEPARTMENT A</t>
  </si>
  <si>
    <t>2018/12/24|5991|67.2268198800591|0|DEPARTMENT A</t>
  </si>
  <si>
    <t>2018/01/02|6341|0|1.39196049091235|DEPARTMENT A</t>
  </si>
  <si>
    <t>2018/08/31|1142|0|-7.70477606681209|DEPARTMENT A</t>
  </si>
  <si>
    <t>2018/01/30|2402|-40.9712632574315|0|DEPARTMENT A</t>
  </si>
  <si>
    <t>2018/04/08|6215|31.7204706495505|0|DEPARTMENT A</t>
  </si>
  <si>
    <t>2018/02/28|6345|0|17.7785863948519|DEPARTMENT A</t>
  </si>
  <si>
    <t>2018/03/25|6214|38.415325645748|0|DEPARTMENT A</t>
  </si>
  <si>
    <t>2018/01/20|5991|0|6.74167905846058|DEPARTMENT A</t>
  </si>
  <si>
    <t>2018/12/11|6231|28.4956876403714|0|DEPARTMENT A</t>
  </si>
  <si>
    <t>2018/11/03|6215|30.6753119072855|0|DEPARTMENT A</t>
  </si>
  <si>
    <t>2018/08/24|2402|-122.701247629142|0|DEPARTMENT A</t>
  </si>
  <si>
    <t>2018/12/12|1212|28.8065636764205|0|DEPARTMENT A</t>
  </si>
  <si>
    <t>2018/02/05|3200|-286.115988414397|0|DEPARTMENT A</t>
  </si>
  <si>
    <t>2018/10/21|6212|0|5.77858205010907|DEPARTMENT A</t>
  </si>
  <si>
    <t>2018/09/16|1121|86.4196910292615|0|DEPARTMENT A</t>
  </si>
  <si>
    <t>2018/01/27|1151|144.057471171555|0|DEPARTMENT A</t>
  </si>
  <si>
    <t>2018/12/08|5131|0|17.0974125842228|DEPARTMENT A</t>
  </si>
  <si>
    <t>2018/08/19|6345|20.4502079381903|0|DEPARTMENT A</t>
  </si>
  <si>
    <t>2018/07/24|1111|347.990122728087|0|DEPARTMENT B</t>
  </si>
  <si>
    <t>2018/12/16|6448|0|2.2548760060578|DEPARTMENT B</t>
  </si>
  <si>
    <t>2018/12/02|5113|0|0.362892838605994|DEPARTMENT B</t>
  </si>
  <si>
    <t>2018/05/16|3100|-1768.04622132832|0|DEPARTMENT B</t>
  </si>
  <si>
    <t>2018/12/14|2402|-106.082773279699|0|DEPARTMENT B</t>
  </si>
  <si>
    <t>2018/11/14|6447|0|10.2251039690952|DEPARTMENT B</t>
  </si>
  <si>
    <t>2018/06/25|1132|-384.15325645748|0|DEPARTMENT B</t>
  </si>
  <si>
    <t>2018/08/25|1141|146.353470994865|0|DEPARTMENT B</t>
  </si>
  <si>
    <t>2018/08/08|2110|-220.888122463051|0|DEPARTMENT B</t>
  </si>
  <si>
    <t>2018/06/09|1151|125.722219900978|0|DEPARTMENT B</t>
  </si>
  <si>
    <t>2018/11/08|1152|0|-1.08867851581798|DEPARTMENT B</t>
  </si>
  <si>
    <t>2018/05/17|5111|1022.51039690952|0|DEPARTMENT B</t>
  </si>
  <si>
    <t>2018/05/07|5131|0|0.544339257908991|DEPARTMENT B</t>
  </si>
  <si>
    <t>2018/01/25|6211|0|9.63097008351512|DEPARTMENT B</t>
  </si>
  <si>
    <t>2018/12/25|1211|35.7144560397616|0|DEPARTMENT B</t>
  </si>
  <si>
    <t>2018/09/29|1222|0|8.64196910292615|DEPARTMENT B</t>
  </si>
  <si>
    <t>2018/04/19|2401|-201.155551841565|0|DEPARTMENT B</t>
  </si>
  <si>
    <t>2018/02/27|5991|61.8816177464912|0|DEPARTMENT B</t>
  </si>
  <si>
    <t>2018/09/15|6111|888.929319742597|0|DEPARTMENT B</t>
  </si>
  <si>
    <t>2018/03/05|2130|0|-1.08867851581798|DEPARTMENT B</t>
  </si>
  <si>
    <t>2018/04/15|2110|0|-4.17326764396893|DEPARTMENT B</t>
  </si>
  <si>
    <t>2018/08/24|3100|-1463.53470994865|0|DEPARTMENT B</t>
  </si>
  <si>
    <t>2018/02/03|5991|52.6137734746819|0|DEPARTMENT B</t>
  </si>
  <si>
    <t>2018/02/08|5122|0|17.2839382058523|DEPARTMENT B</t>
  </si>
  <si>
    <t>2018/06/29|1212|34.0141401190823|0|DEPARTMENT B</t>
  </si>
  <si>
    <t>2018/04/04|2130|0|-5.78744911815615|DEPARTMENT B</t>
  </si>
  <si>
    <t>2018/10/05|1152|0|-1.63827779998906|DEPARTMENT B</t>
  </si>
  <si>
    <t>2018/11/20|6211|83.8148132673189|0|DEPARTMENT B</t>
  </si>
  <si>
    <t>2018/03/26|5012|-67.5202397118217|0|DEPARTMENT B</t>
  </si>
  <si>
    <t>2018/12/15|6211|56.9913752807428|0|DEPARTMENT B</t>
  </si>
  <si>
    <t>2018/02/18|2124|-23.8999035668351|0|DEPARTMENT B</t>
  </si>
  <si>
    <t>2018/03/15|5113|0|14.6353470994865|DEPARTMENT B</t>
  </si>
  <si>
    <t>2018/06/14|2110|0|-6.28006489995808|DEPARTMENT B</t>
  </si>
  <si>
    <t>2018/05/29|6342|0|3.85238803340605|DEPARTMENT B</t>
  </si>
  <si>
    <t>2018/08/03|2401|-175.624165193838|0|DEPARTMENT B</t>
  </si>
  <si>
    <t>2018/06/28|6211|0|1.81446419302997|DEPARTMENT B</t>
  </si>
  <si>
    <t>2018/03/06|1152|-45.097520121156|0|DEPARTMENT B</t>
  </si>
  <si>
    <t>2018/01/26|6221|0|0.273046299998177|DEPARTMENT B</t>
  </si>
  <si>
    <t>2018/08/09|6214|40.9004158763807|0|DEPARTMENT B</t>
  </si>
  <si>
    <t>2018/02/12|2122|-30.6753119072855|0|DEPARTMENT B</t>
  </si>
  <si>
    <t>2018/09/18|2124|0|-1.91132409998724|DEPARTMENT B</t>
  </si>
  <si>
    <t>2018/08/15|3100|-1676.29626534638|0|DEPARTMENT B</t>
  </si>
  <si>
    <t>2018/06/13|3100|-2114.69804330337|0|DEPARTMENT B</t>
  </si>
  <si>
    <t>2018/05/24|1111|170.070700595411|0|DEPARTMENT B</t>
  </si>
  <si>
    <t>2018/03/04|1231|44.201155533208|0|DEPARTMENT B</t>
  </si>
  <si>
    <t>2018/10/29|6449|0|0.888929319742597|DEPARTMENT B</t>
  </si>
  <si>
    <t>2018/09/05|1212|73.1767354974326|0|DEPARTMENT B</t>
  </si>
  <si>
    <t>2018/12/22|3200|-22.8812799398473|0|DEPARTMENT B</t>
  </si>
  <si>
    <t>2018/01/11|6112|34.1948251684457|0|DEPARTMENT B</t>
  </si>
  <si>
    <t>2018/04/27|1222|0|10.2042420357247|DEPARTMENT B</t>
  </si>
  <si>
    <t>2018/09/18|6215|0|2.89372455907807|DEPARTMENT B</t>
  </si>
  <si>
    <t>2018/04/04|6345|21.1469804330337|0|DEPARTMENT B</t>
  </si>
  <si>
    <t>2018/11/18|1141|113.982750561486|0|DEPARTMENT B</t>
  </si>
  <si>
    <t>2018/02/24|6342|0|11.5226254705682|DEPARTMENT B</t>
  </si>
  <si>
    <t>2018/03/02|5012|-618.816177464912|0|DEPARTMENT B</t>
  </si>
  <si>
    <t>2018/03/03|2123|-51.2140790717894|0|DEPARTMENT B</t>
  </si>
  <si>
    <t>2018/05/28|1112|0|-19.2914970605205|DEPARTMENT B</t>
  </si>
  <si>
    <t>2018/10/22|1221|57.8744911815615|0|DEPARTMENT B</t>
  </si>
  <si>
    <t>2018/12/27|6213|57.613127352841|0|DEPARTMENT B</t>
  </si>
  <si>
    <t>2018/03/30|6343|0|1.70713596905965|DEPARTMENT B</t>
  </si>
  <si>
    <t>2018/04/29|2130|0|-5.77858205010907|DEPARTMENT B</t>
  </si>
  <si>
    <t>2018/11/17|6111|1057.34902165168|0|DEPARTMENT B</t>
  </si>
  <si>
    <t>2018/01/19|1142|-23.0452509411364|0|DEPARTMENT B</t>
  </si>
  <si>
    <t>2018/03/28|6447|0|10.5734902165168|DEPARTMENT B</t>
  </si>
  <si>
    <t>2018/04/23|6343|0|4.4201155533208|DEPARTMENT B</t>
  </si>
  <si>
    <t>2018/11/03|9110|0|0.218437039998542|DEPARTMENT B</t>
  </si>
  <si>
    <t>2018/04/22|5112|83.5176294547409|0|DEPARTMENT B</t>
  </si>
  <si>
    <t>2018/10/11|5112|46.9823398547757|0|DEPARTMENT B</t>
  </si>
  <si>
    <t>2018/03/16|6342|35.5571727897039|0|DEPARTMENT B</t>
  </si>
  <si>
    <t>2018/01/27|6215|0|17.0974125842228|DEPARTMENT B</t>
  </si>
  <si>
    <t>2018/06/07|6111|0|18.1446419302997|DEPARTMENT B</t>
  </si>
  <si>
    <t>2018/05/27|1132|-409.004158763807|0|DEPARTMENT B</t>
  </si>
  <si>
    <t>2018/12/12|6212|41.7588147273704|0|DEPARTMENT B</t>
  </si>
  <si>
    <t>2018/07/22|5991|74.0144315156179|0|DEPARTMENT B</t>
  </si>
  <si>
    <t>2018/05/14|6222|0|15.3376559536427|DEPARTMENT B</t>
  </si>
  <si>
    <t>2018/08/23|1222|0|2.88929102505454|DEPARTMENT B</t>
  </si>
  <si>
    <t>2018/10/24|6111|341.42719381193|0|DEPARTMENT B</t>
  </si>
  <si>
    <t>2018/04/11|1112|-139.196049091235|0|DEPARTMENT B</t>
  </si>
  <si>
    <t>2018/06/02|5131|25.1444439801957|0|DEPARTMENT B</t>
  </si>
  <si>
    <t>2018/05/06|6221|0|10.2251039690952|DEPARTMENT B</t>
  </si>
  <si>
    <t>2018/01/04|5121|442.01155533208|0|DEPARTMENT B</t>
  </si>
  <si>
    <t>2018/10/15|6232|0|0.34142719381193|DEPARTMENT B</t>
  </si>
  <si>
    <t>2018/09/22|6343|0|5.28674510825842|DEPARTMENT B</t>
  </si>
  <si>
    <t>2018/06/12|1131|838.148132673189|0|DEPARTMENT B</t>
  </si>
  <si>
    <t>2018/01/22|1212|75.1625335352599|0|DEPARTMENT B</t>
  </si>
  <si>
    <t>2018/12/09|5113|0|17.6804622132832|DEPARTMENT B</t>
  </si>
  <si>
    <t>2018/10/04|6214|27.839209818247|0|DEPARTMENT B</t>
  </si>
  <si>
    <t>2018/08/13|1221|57.7858205010907|0|DEPARTMENT B</t>
  </si>
  <si>
    <t>2018/09/24|6341|0|0.192914970605205|DEPARTMENT B</t>
  </si>
  <si>
    <t>2018/12/23|6342|0|13.6056560476329|DEPARTMENT B</t>
  </si>
  <si>
    <t>2018/06/21|3100|-682.854387623859|0|DEPARTMENT B</t>
  </si>
  <si>
    <t>2018/03/18|5122|34.1948251684457|0|DEPARTMENT B</t>
  </si>
  <si>
    <t>2018/09/06|1112|-176.804622132832|0|DEPARTMENT B</t>
  </si>
  <si>
    <t>2018/11/03|6447|0|3.40141401190823|DEPARTMENT B</t>
  </si>
  <si>
    <t>2018/04/25|1152|-57.6229884686221|0|DEPARTMENT B</t>
  </si>
  <si>
    <t>2018/09/26|6446|0|5.69913752807428|DEPARTMENT B</t>
  </si>
  <si>
    <t>2018/06/29|5131|0|8.64196910292615|DEPARTMENT B</t>
  </si>
  <si>
    <t>2018/02/02|6112|53.0413866398496|0|DEPARTMENT B</t>
  </si>
  <si>
    <t>2018/04/08|2111|-20.4856316287158|0|DEPARTMENT B</t>
  </si>
  <si>
    <t>2018/02/02|6446|0|7.51625335352599|DEPARTMENT B</t>
  </si>
  <si>
    <t>2018/05/27|6449|0|1.05734902165168|DEPARTMENT B</t>
  </si>
  <si>
    <t>2018/03/23|2111|-34.1948251684457|0|DEPARTMENT B</t>
  </si>
  <si>
    <t>2018/01/21|5123|0|5.69913752807428|DEPARTMENT B</t>
  </si>
  <si>
    <t>2018/06/24|6447|0|0.964574853026024|DEPARTMENT B</t>
  </si>
  <si>
    <t>2018/05/26|1122|-100.577775920783|0|DEPARTMENT B</t>
  </si>
  <si>
    <t>2018/10/14|1131|695.980245456174|0|DEPARTMENT B</t>
  </si>
  <si>
    <t>2018/11/04|6341|0|0.0362892838605994|DEPARTMENT B</t>
  </si>
  <si>
    <t>2018/02/20|6222|0|10.9765103246149|DEPARTMENT B</t>
  </si>
  <si>
    <t>2018/01/01|1141|150.32506707052|0|DEPARTMENT B</t>
  </si>
  <si>
    <t>2018/02/15|5991|48.7186171819322|0|DEPARTMENT B</t>
  </si>
  <si>
    <t>2018/06/11|6449|0|0.288065636764205|DEPARTMENT B</t>
  </si>
  <si>
    <t>2018/06/13|6111|731.767354974326|0|DEPARTMENT B</t>
  </si>
  <si>
    <t>2018/01/09|6446|0|8.8402311066416|DEPARTMENT B</t>
  </si>
  <si>
    <t>2018/11/27|6231|34.7990122728087|0|DEPARTMENT B</t>
  </si>
  <si>
    <t>2018/04/12|6341|0|1.77785863948519|DEPARTMENT B</t>
  </si>
  <si>
    <t>2018/06/13|5121|170.713596905965|0|DEPARTMENT B</t>
  </si>
  <si>
    <t>2018/06/06|3100|-1503.2506707052|0|DEPARTMENT B</t>
  </si>
  <si>
    <t>2018/09/13|2121|-51.8518146175569|0|DEPARTMENT B</t>
  </si>
  <si>
    <t>2018/09/30|6221|0|6.95980245456174|DEPARTMENT C</t>
  </si>
  <si>
    <t>2018/10/20|6213|0|19.2619401670302|DEPARTMENT C</t>
  </si>
  <si>
    <t>2018/01/23|5111|888.929319742597|0|DEPARTMENT C</t>
  </si>
  <si>
    <t>2018/12/28|2123|-132.603466599624|0|DEPARTMENT C</t>
  </si>
  <si>
    <t>2018/05/10|2130|-20.4084840714494|0|DEPARTMENT C</t>
  </si>
  <si>
    <t>2018/03/05|2111|-23.4911699273878|0|DEPARTMENT C</t>
  </si>
  <si>
    <t>2018/06/18|6221|0|9.60383141143701|DEPARTMENT C</t>
  </si>
  <si>
    <t>2018/11/24|9110|0|4.55931002245942|DEPARTMENT C</t>
  </si>
  <si>
    <t>2018/06/19|1212|39.1519498789797|0|DEPARTMENT C</t>
  </si>
  <si>
    <t>2018/07/06|5112|100.577775920783|0|DEPARTMENT C</t>
  </si>
  <si>
    <t>2018/01/27|6345|0|13.9196049091235|DEPARTMENT C</t>
  </si>
  <si>
    <t>2018/04/07|1132|-136.056560476329|0|DEPARTMENT C</t>
  </si>
  <si>
    <t>2018/11/20|3100|-680.282802381646|0|DEPARTMENT C</t>
  </si>
  <si>
    <t>2018/11/29|5021|657.807696609522|0|DEPARTMENT C</t>
  </si>
  <si>
    <t>2018/05/22|1122|-90.1950402423119|0|DEPARTMENT C</t>
  </si>
  <si>
    <t>2018/08/12|5123|0|9.60383141143701|DEPARTMENT C</t>
  </si>
  <si>
    <t>2018/03/20|1142|0|-2.18437039998542|DEPARTMENT C</t>
  </si>
  <si>
    <t>2018/11/12|1142|-55.6784196364939|0|DEPARTMENT C</t>
  </si>
  <si>
    <t>2018/07/25|6344|70.7218488531328|0|DEPARTMENT C</t>
  </si>
  <si>
    <t>2018/08/22|1132|-355.571727897039|0|DEPARTMENT C</t>
  </si>
  <si>
    <t>2018/06/08|6222|0|5.12140790717894|DEPARTMENT C</t>
  </si>
  <si>
    <t>2018/01/12|1131|960.383141143701|0|DEPARTMENT C</t>
  </si>
  <si>
    <t>2018/10/16|1211|1156.30222874872|0|DEPARTMENT C</t>
  </si>
  <si>
    <t>2018/08/15|2121|-172.868965405866|0|DEPARTMENT C</t>
  </si>
  <si>
    <t>2018/04/04|5021|710.683524446339|0|DEPARTMENT C</t>
  </si>
  <si>
    <t>2018/10/25|1111|419.074066336595|0|DEPARTMENT C</t>
  </si>
  <si>
    <t>2018/09/24|3200|-613.221043468485|0|DEPARTMENT C</t>
  </si>
  <si>
    <t>2018/06/14|6341|0|1.76804622132832|DEPARTMENT C</t>
  </si>
  <si>
    <t>2018/10/04|5111|0|18.1446419302997|DEPARTMENT C</t>
  </si>
  <si>
    <t>2018/10/31|2130|-57.6229884686221|0|DEPARTMENT C</t>
  </si>
  <si>
    <t>2018/10/05|6211|34.0141401190823|0|DEPARTMENT C</t>
  </si>
  <si>
    <t>2018/11/11|2124|-58.6703692871232|0|DEPARTMENT C</t>
  </si>
  <si>
    <t>2018/03/28|6232|0|0.695980245456174|DEPARTMENT C</t>
  </si>
  <si>
    <t>2018/09/10|2121|-160.007277553667|0|DEPARTMENT C</t>
  </si>
  <si>
    <t>2018/07/14|5121|347.990122728087|0|DEPARTMENT C</t>
  </si>
  <si>
    <t>2018/12/25|6448|0|2.08794073636852|DEPARTMENT C</t>
  </si>
  <si>
    <t>2018/05/07|1132|0|-10.9218519999271|DEPARTMENT C</t>
  </si>
  <si>
    <t>2018/07/29|6222|0|12.5722219900978|DEPARTMENT C</t>
  </si>
  <si>
    <t>2018/01/04|6223|0|4.19074066336595|DEPARTMENT C</t>
  </si>
  <si>
    <t>2018/10/24|1131|1022.51039690952|0|DEPARTMENT C</t>
  </si>
  <si>
    <t>2018/11/06|1152|0|-5.77858205010907|DEPARTMENT C</t>
  </si>
  <si>
    <t>2018/12/22|6221|0|2.88065636764205|DEPARTMENT C</t>
  </si>
  <si>
    <t>2018/07/28|2401|-23.1497964726246|0|DEPARTMENT C</t>
  </si>
  <si>
    <t>2018/01/30|5021|421.736177077497|0|DEPARTMENT C</t>
  </si>
  <si>
    <t>2018/03/18|1131|96.3097008351512|0|DEPARTMENT C</t>
  </si>
  <si>
    <t>2018/09/24|2110|-243.190274979887|0|DEPARTMENT C</t>
  </si>
  <si>
    <t>2018/06/24|2122|0|-10.2428158143579|DEPARTMENT C</t>
  </si>
  <si>
    <t>2018/04/13|1151|43.2098455146307|0|DEPARTMENT C</t>
  </si>
  <si>
    <t>2018/10/16|1122|-68.3896503368913|0|DEPARTMENT C</t>
  </si>
  <si>
    <t>2018/05/25|2111|-57.6229884686221|0|DEPARTMENT C</t>
  </si>
  <si>
    <t>2018/02/14|6223|0|0.481548504175756|DEPARTMENT C</t>
  </si>
  <si>
    <t>2018/08/12|5021|515.025381637569|0|DEPARTMENT C</t>
  </si>
  <si>
    <t>2018/12/19|2111|-20.4084840714494|0|DEPARTMENT C</t>
  </si>
  <si>
    <t>2018/10/28|1111|48.1548504175756|0|DEPARTMENT C</t>
  </si>
  <si>
    <t>2018/08/22|1151|51.0212101786234|0|DEPARTMENT C</t>
  </si>
  <si>
    <t>2018/02/20|2121|-150.866663881174|0|DEPARTMENT C</t>
  </si>
  <si>
    <t>2018/05/29|1112|-68.0282802381646|0|DEPARTMENT C</t>
  </si>
  <si>
    <t>2018/09/03|1221|576.229884686221|0|DEPARTMENT C</t>
  </si>
  <si>
    <t>2018/12/25|6344|60.1300268282079|0|DEPARTMENT C</t>
  </si>
  <si>
    <t>2018/05/11|2122|-20.8794073636852|0|DEPARTMENT C</t>
  </si>
  <si>
    <t>2018/10/31|2110|-192.774070514834|0|DEPARTMENT C</t>
  </si>
  <si>
    <t>2018/10/22|5121|419.074066336595|0|DEPARTMENT C</t>
  </si>
  <si>
    <t>2018/10/03|6231|48.0191570571851|0|DEPARTMENT C</t>
  </si>
  <si>
    <t>2018/02/14|5111|288.065636764205|0|DEPARTMENT C</t>
  </si>
  <si>
    <t>2018/11/07|1231|37.58126676763|0|DEPARTMENT C</t>
  </si>
  <si>
    <t>2018/08/15|1112|-68.2854387623859|0|DEPARTMENT C</t>
  </si>
  <si>
    <t>2018/04/15|6448|0|1.02428158143579|DEPARTMENT C</t>
  </si>
  <si>
    <t>2018/10/17|1111|480.191570571851|0|DEPARTMENT C</t>
  </si>
  <si>
    <t>2018/05/16|1112|-192.07662822874|0|DEPARTMENT C</t>
  </si>
  <si>
    <t>2018/11/19|1122|-46.9823398547757|0|DEPARTMENT C</t>
  </si>
  <si>
    <t>2018/04/15|1231|0|17.0713596905965|DEPARTMENT C</t>
  </si>
  <si>
    <t>2018/06/12|6112|57.6229884686221|0|DEPARTMENT C</t>
  </si>
  <si>
    <t>2018/05/24|6211|105.734902165168|0|DEPARTMENT C</t>
  </si>
  <si>
    <t>2018/05/22|6213|211.469804330337|0|DEPARTMENT C</t>
  </si>
  <si>
    <t>2018/12/22|5122|43.9060412984595|0|DEPARTMENT C</t>
  </si>
  <si>
    <t>2018/09/20|1142|-45.5931002245942|0|DEPARTMENT C</t>
  </si>
  <si>
    <t>2018/06/29|1141|68.0282802381646|0|DEPARTMENT C</t>
  </si>
  <si>
    <t>2018/01/22|2110|-168.306491644095|0|DEPARTMENT C</t>
  </si>
  <si>
    <t>2018/12/20|6112|63.440941299101|0|DEPARTMENT C</t>
  </si>
  <si>
    <t>2018/02/05|6222|0|11.274380030289|DEPARTMENT C</t>
  </si>
  <si>
    <t>2018/04/01|2122|0|-0.819138899994532|DEPARTMENT C</t>
  </si>
  <si>
    <t>2018/08/29|2111|-43.9060412984595|0|DEPARTMENT C</t>
  </si>
  <si>
    <t>2018/06/09|1121|266.678795922779|0|DEPARTMENT C</t>
  </si>
  <si>
    <t>2018/10/04|5123|0|8.8402311066416|DEPARTMENT C</t>
  </si>
  <si>
    <t>2018/11/11|6343|0|4.44464659871298|DEPARTMENT C</t>
  </si>
  <si>
    <t>2018/09/13|5123|0|0.964574853026024|DEPARTMENT C</t>
  </si>
  <si>
    <t>2018/06/15|2401|-23.1143282004363|0|DEPARTMENT C</t>
  </si>
  <si>
    <t>2018/10/13|5991|20.1645945734943|0|DEPARTMENT C</t>
  </si>
  <si>
    <t>2018/08/05|1231|41.9074066336595|0|DEPARTMENT C</t>
  </si>
  <si>
    <t>2018/01/26|6342|0|0.725785677211987|DEPARTMENT C</t>
  </si>
  <si>
    <t>2018/11/06|2111|-53.3357591845558|0|DEPARTMENT C</t>
  </si>
  <si>
    <t>2018/10/19|2401|-81.9425265148631|0|DEPARTMENT C</t>
  </si>
  <si>
    <t>2018/10/24|6213|176.804622132832|0|DEPARTMENT C</t>
  </si>
  <si>
    <t>2018/03/22|1222|25.1444439801957|0|DEPARTMENT C</t>
  </si>
  <si>
    <t>2018/03/29|2122|-31.7204706495505|0|DEPARTMENT C</t>
  </si>
  <si>
    <t>2018/08/06|6343|0|0.136523149999089|DEPARTMENT C</t>
  </si>
  <si>
    <t>2018/08/12|1211|376.78985288758|0|DEPARTMENT C</t>
  </si>
  <si>
    <t>2018/05/09|3100|-783.038997579595|0|DEPARTMENT C</t>
  </si>
  <si>
    <t>2018/01/06|1131|751.625335352599|0|DEPARTMENT C</t>
  </si>
  <si>
    <t>2018/05/28|6345|0|0.546092599996355|DEPARTMENT C</t>
  </si>
  <si>
    <t>2018/08/22|6343|0|3.47990122728087|DEPARTMENT C</t>
  </si>
  <si>
    <t>2018/02/21|2121|-131.718123895379|0|DEPARTMENT C</t>
  </si>
  <si>
    <t>2018/11/27|6212|53.3357591845558|0|DEPARTMENT C</t>
  </si>
  <si>
    <t>2018/04/15|1221|634.40941299101|0|DEPARTMENT C</t>
  </si>
  <si>
    <t>2018/12/24|1231|0|17.0070700595411|DEPARTMENT C</t>
  </si>
  <si>
    <t>2018/10/30|1231|0|4.82287426513012|DEPARTMENT C</t>
  </si>
  <si>
    <t>2018/01/10|2124|-74.0144315156179|0|DEPARTMENT C</t>
  </si>
  <si>
    <t>2018/10/24|5012|-740.144315156179|0|DEPARTMENT C</t>
  </si>
  <si>
    <t>2018/06/15|5021|71.3785391239258|0|DEPARTMENT C</t>
  </si>
  <si>
    <t>2018/01/04|3100|-54.6092599996355|0|DEPARTMENT C</t>
  </si>
  <si>
    <t>2018/07/05|1121|208.794073636852|0|DEPARTMENT C</t>
  </si>
  <si>
    <t>2018/11/08|1132|-227.965501122971|0|DEPARTMENT C</t>
  </si>
  <si>
    <t>2018/06/01|1111|0|9.07232096514984|DEPARTMENT C</t>
  </si>
  <si>
    <t>2018/05/25|2130|-53.3357591845558|0|DEPARTMENT C</t>
  </si>
  <si>
    <t>2018/09/15|5012|-398.939626965199|0|DEPARTMENT C</t>
  </si>
  <si>
    <t>2018/01/29|1222|20.8794073636852|0|DEPARTMENT C</t>
  </si>
  <si>
    <t>2018/03/28|1211|1337.44359915765|0|DEPARTMENT C</t>
  </si>
  <si>
    <t>2018/05/09|6212|20.4084840714494|0|DEPARTMENT C</t>
  </si>
  <si>
    <t>2018/07/22|6212|57.6229884686221|0|DEPARTMENT C</t>
  </si>
  <si>
    <t>2018/11/01|3100|-192.619401670302|0|DEPARTMENT C</t>
  </si>
  <si>
    <t>2018/02/24|6342|33.5259253069276|0|DEPARTMENT C</t>
  </si>
  <si>
    <t>2018/07/16|1151|0|14.4464551252727|DEPARTMENT C</t>
  </si>
  <si>
    <t>2018/05/07|1112|-113.982750561486|0|DEPARTMENT C</t>
  </si>
  <si>
    <t>2018/04/05|6215|26.5206933199248|0|DEPARTMENT C</t>
  </si>
  <si>
    <t>2018/01/01|1222|0|2.89372455907807|DEPARTMENT C</t>
  </si>
  <si>
    <t>2018/05/10|6446|0|8.38148132673189|DEPARTMENT C</t>
  </si>
  <si>
    <t>2018/01/18|6343|0|4.80191570571851|DEPARTMENT C</t>
  </si>
  <si>
    <t>2018/02/26|2130|-41.7588147273704|0|DEPARTMENT C</t>
  </si>
  <si>
    <t>2018/02/14|5112|68.3896503368913|0|DEPARTMENT C</t>
  </si>
  <si>
    <t>2018/04/05|6112|0|5.78744911815615|DEPARTMENT C</t>
  </si>
  <si>
    <t>2018/06/27|1122|0|-11.5748982363123|DEPARTMENT C</t>
  </si>
  <si>
    <t>2018/12/17|1211|957.151700306418|0|DEPARTMENT C</t>
  </si>
  <si>
    <t>2018/06/04|6343|0|0.481548504175756|DEPARTMENT C</t>
  </si>
  <si>
    <t>2018/04/30|5123|0|0.273046299998177|DEPARTMENT C</t>
  </si>
  <si>
    <t>2018/07/27|5113|0|0.546092599996355|DEPARTMENT C</t>
  </si>
  <si>
    <t>2018/07/11|6211|96.0383141143701|0|DEPARTMENT C</t>
  </si>
  <si>
    <t>2018/12/21|6342|0|15.6607799515919|DEPARTMENT C</t>
  </si>
  <si>
    <t>2018/06/30|6222|0|1.44686227953904|DEPARTMENT C</t>
  </si>
  <si>
    <t>2018/02/14|5113|20.4502079381903|0|DEPARTMENT C</t>
  </si>
  <si>
    <t>2018/04/09|2123|0|-4.09569449997266|DEPARTMENT C</t>
  </si>
  <si>
    <t>2018/10/29|6112|0|5.77858205010907|DEPARTMENT C</t>
  </si>
  <si>
    <t>2018/07/20|1221|172.839382058523|0|DEPARTMENT C</t>
  </si>
  <si>
    <t>2018/06/25|1231|28.4956876403714|0|DEPARTMENT C</t>
  </si>
  <si>
    <t>2018/05/11|5011|-2087.94073636852|0|DEPARTMENT C</t>
  </si>
  <si>
    <t>2018/10/24|6214|0|11.5226254705682|DEPARTMENT C</t>
  </si>
  <si>
    <t>2018/03/03|1152|-53.3357591845558|0|DEPARTMENT C</t>
  </si>
  <si>
    <t>2018/04/20|6222|0|0.409569449997266|DEPARTMENT C</t>
  </si>
  <si>
    <t>2018/04/28|1212|0|9.64574853026024|DEPARTMENT C</t>
  </si>
  <si>
    <t>2018/09/17|6344|0|7.70477606681209|DEPARTMENT C</t>
  </si>
  <si>
    <t>2018/07/29|2123|-109.765103246149|0|DEPARTMENT C</t>
  </si>
  <si>
    <t>2018/03/07|5113|0|13.9196049091235|DEPARTMENT C</t>
  </si>
  <si>
    <t>2018/01/17|2401|-167.035258909482|0|DEPARTMENT C</t>
  </si>
  <si>
    <t>2018/12/21|6449|0|0.0964574853026025|DEPARTMENT C</t>
  </si>
  <si>
    <t>2018/04/09|1222|0|11.7455849636939|DEPARTMENT C</t>
  </si>
  <si>
    <t>2018/12/07|6232|0|1.02251039690952|DEPARTMENT C</t>
  </si>
  <si>
    <t>2018/09/05|6214|0|13.6056560476329|DEPARTMENT C</t>
  </si>
  <si>
    <t>2018/12/04|1211|745.447188672116|0|DEPARTMENT C</t>
  </si>
  <si>
    <t>2018/04/11|6446|0|3.40141401190823|DEPARTMENT C</t>
  </si>
  <si>
    <t>2018/07/20|6222|0|5.87279248184696|DEPARTMENT C</t>
  </si>
  <si>
    <t>2018/09/01|5991|39.8939626965199|0|DEPARTMENT C</t>
  </si>
  <si>
    <t>2018/01/27|6447|0|0.963097008351512|DEPARTMENT C</t>
  </si>
  <si>
    <t>2018/09/25|1111|144.032818382102|0|DEPARTMENT C</t>
  </si>
  <si>
    <t>2018/02/13|1131|340.141401190823|0|DEPARTMENT C</t>
  </si>
  <si>
    <t>2018/03/20|2402|0|-11.5748982363123|DEPARTMENT C</t>
  </si>
  <si>
    <t>2018/01/09|5012|-67.4167905846058|0|DEPARTMENT C</t>
  </si>
  <si>
    <t>2018/05/30|6231|0|0.907232096514984|DEPARTMENT C</t>
  </si>
  <si>
    <t>2018/06/14|5113|0|6.80282802381646|DEPARTMENT C</t>
  </si>
  <si>
    <t>2018/12/09|1211|910.342161056676|0|DEPARTMENT C</t>
  </si>
  <si>
    <t>2018/08/18|5111|960.383141143701|0|DEPARTMENT C</t>
  </si>
  <si>
    <t>2018/03/11|1121|288.11494234311|0|DEPARTMENT C</t>
  </si>
  <si>
    <t>2018/06/16|2110|-22.1512311920848|0|DEPARTMENT C</t>
  </si>
  <si>
    <t>2018/04/01|5122|0|5.78744911815615|DEPARTMENT C</t>
  </si>
  <si>
    <t>2018/06/05|6345|0|16.7629626534638|DEPARTMENT C</t>
  </si>
  <si>
    <t>2018/06/13|1141|176.804622132832|0|DEPARTMENT C</t>
  </si>
  <si>
    <t>2018/01/14|5121|48.1548504175756|0|DEPARTMENT C</t>
  </si>
  <si>
    <t>2018/03/02|6231|41.9074066336595|0|DEPARTMENT C</t>
  </si>
  <si>
    <t>2018/03/23|6344|55.6784196364939|0|DEPARTMENT C</t>
  </si>
  <si>
    <t>2018/11/23|6448|0|2.19530206492298|DEPARTMENT C</t>
  </si>
  <si>
    <t>2018/11/04|5113|0|17.7785863948519|DEPARTMENT C</t>
  </si>
  <si>
    <t>2018/09/16|6221|0|3.4142719381193|DEPARTMENT C</t>
  </si>
  <si>
    <t>2018/08/03|6344|0|7.7165988242082|DEPARTMENT C</t>
  </si>
  <si>
    <t>2018/02/10|2111|-53.0413866398496|0|DEPARTMENT C</t>
  </si>
  <si>
    <t>2018/03/27|3100|-1777.85863948519|0|DEPARTMENT C</t>
  </si>
  <si>
    <t>2018/10/09|6342|40.9004158763807|0|DEPARTMENT C</t>
  </si>
  <si>
    <t>2018/02/25|6345|0|14.6353470994865|DEPARTMENT C</t>
  </si>
  <si>
    <t>2018/09/12|6215|0|11.7455849636939|DEPARTMENT C</t>
  </si>
  <si>
    <t>2018/07/23|6446|0|7.31767354974326|DEPARTMENT C</t>
  </si>
  <si>
    <t>2018/06/23|1111|442.01155533208|0|DEPARTMENT C</t>
  </si>
  <si>
    <t>2018/01/27|6449|0|0.751625335352599|DEPARTMENT C</t>
  </si>
  <si>
    <t>2018/12/10|5123|0|3.40141401190823|DEPARTMENT C</t>
  </si>
  <si>
    <t>2018/12/27|6449|0|0.0963097008351512|DEPARTMENT C</t>
  </si>
  <si>
    <t>2018/12/02|1151|51.2140790717894|0|DEPARTMENT C</t>
  </si>
  <si>
    <t>2018/12/11|6212|45.097520121156|0|DEPARTMENT C</t>
  </si>
  <si>
    <t>2018/05/18|1211|446.586769506004|0|DEPARTMENT C</t>
  </si>
  <si>
    <t>2018/05/07|1131|27.3046299998177|0|DEPARTMENT C</t>
  </si>
  <si>
    <t>2018/02/09|5122|23.4911699273878|0|DEPARTMENT C</t>
  </si>
  <si>
    <t>2018/02/14|2130|-53.0413866398496|0|DEPARTMENT C</t>
  </si>
  <si>
    <t>2018/08/08|6344|31.3215599031838|0|DEPARTMENT C</t>
  </si>
  <si>
    <t>2018/03/09|6232|0|0.888929319742597|DEPARTMENT C</t>
  </si>
  <si>
    <t>2018/03/05|3200|-328.09333998585|0|DEPARTMENT C</t>
  </si>
  <si>
    <t>2018/09/09|1152|0|-17.2839382058523|DEPARTMENT C</t>
  </si>
  <si>
    <t>2018/11/09|2402|0|-2.17735703163596|DEPARTMENT C</t>
  </si>
  <si>
    <t>2018/01/10|2402|-46.9823398547757|0|DEPARTMENT C</t>
  </si>
  <si>
    <t>2018/01/27|1111|284.956876403714|0|DEPARTMENT C</t>
  </si>
  <si>
    <t>2018/09/10|6448|0|0.288929102505454|DEPARTMENT C</t>
  </si>
  <si>
    <t>2018/07/03|3100|-192.914970605205|0|DEPARTMENT C</t>
  </si>
  <si>
    <t>2018/01/22|1231|36.5883677487163|0|DEPARTMENT C</t>
  </si>
  <si>
    <t>2018/06/19|6344|84.5879217321347|0|DEPARTMENT C</t>
  </si>
  <si>
    <t>2018/02/18|1231|0|4.81548504175756|DEPARTMENT C</t>
  </si>
  <si>
    <t>2018/09/07|1152|0|-5.78744911815615|DEPARTMENT C</t>
  </si>
  <si>
    <t>2018/03/24|5011|-288.929102505453|0|DEPARTMENT C</t>
  </si>
  <si>
    <t>2018/03/25|6211|75.1625335352599|0|DEPARTMENT C</t>
  </si>
  <si>
    <t>2018/07/21|2124|-48.7186171819322|0|DEPARTMENT C</t>
  </si>
  <si>
    <t>2018/03/13|2110|-172.873827131098|0|DEPARTMENT C</t>
  </si>
  <si>
    <t>2018/04/29|6342|30.065013414104|0|DEPARTMENT C</t>
  </si>
  <si>
    <t>2018/03/23|6446|0|10.5734902165168|DEPARTMENT C</t>
  </si>
  <si>
    <t>2018/07/01|6112|45.097520121156|0|DEPARTMENT C</t>
  </si>
  <si>
    <t>2018/10/27|6111|960.383141143701|0|DEPARTMENT C</t>
  </si>
  <si>
    <t>2018/06/11|1222|31.7204706495505|0|DEPARTMENT C</t>
  </si>
  <si>
    <t>2018/05/29|6342|27.839209818247|0|DEPARTMENT C</t>
  </si>
  <si>
    <t>2018/08/02|6447|0|3.4142719381193|DEPARTMENT C</t>
  </si>
  <si>
    <t>2018/02/14|3200|-702.368135180133|0|DEPARTMENT C</t>
  </si>
  <si>
    <t>2018/06/23|1231|0|0.907232096514984|DEPARTMENT C</t>
  </si>
  <si>
    <t>2018/03/25|6213|139.196049091235|0|DEPARTMENT C</t>
  </si>
  <si>
    <t>2018/08/27|5021|20.2054261998651|0|DEPARTMENT C</t>
  </si>
  <si>
    <t>2018/07/03|5121|511.255198454758|0|DEPARTMENT C</t>
  </si>
  <si>
    <t>2018/04/03|6212|0|5.78744911815615|DEPARTMENT C</t>
  </si>
  <si>
    <t>2018/09/07|5131|30.6753119072855|0|DEPARTMENT C</t>
  </si>
  <si>
    <t>2018/07/27|1132|-136.570877524772|0|DEPARTMENT C</t>
  </si>
  <si>
    <t>2018/02/08|6211|34.142719381193|0|DEPARTMENT C</t>
  </si>
  <si>
    <t>2018/04/12|6448|0|0.0819138899994532|DEPARTMENT C</t>
  </si>
  <si>
    <t>2018/12/27|5111|27.3046299998177|0|DEPARTMENT C</t>
  </si>
  <si>
    <t>2018/11/04|5122|20.4856316287158|0|DEPARTMENT C</t>
  </si>
  <si>
    <t>2018/04/22|1111|48.2287426513012|0|DEPARTMENT C</t>
  </si>
  <si>
    <t>2018/03/12|6446|0|6.95980245456174|DEPARTMENT C</t>
  </si>
  <si>
    <t>2018/08/31|5991|71.5757277836662|0|DEPARTMENT C</t>
  </si>
  <si>
    <t>2018/02/11|1121|317.204706495505|0|DEPARTMENT D</t>
  </si>
  <si>
    <t>2018/08/13|5122|57.6229884686221|0|DEPARTMENT D</t>
  </si>
  <si>
    <t>2018/09/08|2110|-131.080163145708|0|DEPARTMENT D</t>
  </si>
  <si>
    <t>2018/10/03|1141|0|3.62892838605994|DEPARTMENT D</t>
  </si>
  <si>
    <t>2018/01/30|3200|-629.862031025478|0|DEPARTMENT D</t>
  </si>
  <si>
    <t>2018/10/23|3200|-241.399003608404|0|DEPARTMENT D</t>
  </si>
  <si>
    <t>2018/12/25|1231|34.7990122728087|0|DEPARTMENT D</t>
  </si>
  <si>
    <t>2018/02/23|6223|0|3.47990122728087|DEPARTMENT D</t>
  </si>
  <si>
    <t>2018/05/31|5021|71.2691786180119|0|DEPARTMENT D</t>
  </si>
  <si>
    <t>2018/05/27|5113|0|19.207662822874|DEPARTMENT D</t>
  </si>
  <si>
    <t>2018/01/28|2402|-115.245976937244|0|DEPARTMENT D</t>
  </si>
  <si>
    <t>2018/12/04|5012|-622.250523819818|0|DEPARTMENT D</t>
  </si>
  <si>
    <t>2018/05/19|1152|-41.7588147273704|0|DEPARTMENT D</t>
  </si>
  <si>
    <t>2018/10/26|6449|0|0.0273046299998177|DEPARTMENT D</t>
  </si>
  <si>
    <t>2018/03/08|5123|0|2.88065636764205|DEPARTMENT D</t>
  </si>
  <si>
    <t>2018/07/30|3100|-1920.7662822874|0|DEPARTMENT D</t>
  </si>
  <si>
    <t>2018/03/16|6446|0|2.88065636764205|DEPARTMENT D</t>
  </si>
  <si>
    <t>2018/10/29|3100|-1139.82750561486|0|DEPARTMENT D</t>
  </si>
  <si>
    <t>2018/01/18|1132|-335.259253069276|0|DEPARTMENT D</t>
  </si>
  <si>
    <t>2018/02/26|6222|0|8.54870629211142|DEPARTMENT D</t>
  </si>
  <si>
    <t>2018/09/19|1112|-204.502079381903|0|DEPARTMENT D</t>
  </si>
  <si>
    <t>2018/05/22|1222|26.5206933199248|0|DEPARTMENT D</t>
  </si>
  <si>
    <t>2018/06/08|2402|-83.5176294547409|0|DEPARTMENT D</t>
  </si>
  <si>
    <t>2018/12/16|1132|-422.939608660674|0|DEPARTMENT D</t>
  </si>
  <si>
    <t>2018/12/09|1132|-38.5238803340605|0|DEPARTMENT D</t>
  </si>
  <si>
    <t>2018/12/31|5113|0|15.032506707052|DEPARTMENT D</t>
  </si>
  <si>
    <t>2018/06/05|5991|51.2237148482028|0|DEPARTMENT D</t>
  </si>
  <si>
    <t>2018/11/22|6344|58.5413883979461|0|DEPARTMENT D</t>
  </si>
  <si>
    <t>2018/04/23|2402|-126.881882598202|0|DEPARTMENT D</t>
  </si>
  <si>
    <t>2018/09/16|5112|0|3.27655559997813|DEPARTMENT D</t>
  </si>
  <si>
    <t>2018/05/04|1221|530.413866398496|0|DEPARTMENT D</t>
  </si>
  <si>
    <t>2018/01/04|6212|61.350623814571|0|DEPARTMENT D</t>
  </si>
  <si>
    <t>2018/03/22|5113|0|6.82854387623859|DEPARTMENT D</t>
  </si>
  <si>
    <t>2018/11/29|5111|751.625335352599|0|DEPARTMENT D</t>
  </si>
  <si>
    <t>2018/03/17|1122|-40.9712632574315|0|DEPARTMENT D</t>
  </si>
  <si>
    <t>2018/06/02|2130|-23.4911699273878|0|DEPARTMENT D</t>
  </si>
  <si>
    <t>2018/12/12|6215|28.811494234311|0|DEPARTMENT D</t>
  </si>
  <si>
    <t>2018/09/19|5021|252.656123420828|0|DEPARTMENT D</t>
  </si>
  <si>
    <t>2018/05/22|6345|0|19.207662822874|DEPARTMENT D</t>
  </si>
  <si>
    <t>2018/11/21|6448|0|3.17204706495505|DEPARTMENT D</t>
  </si>
  <si>
    <t>2018/06/11|6212|63.440941299101|0|DEPARTMENT D</t>
  </si>
  <si>
    <t>2018/09/20|2124|-51.2237148482028|0|DEPARTMENT D</t>
  </si>
  <si>
    <t>2018/08/28|1111|375.8126676763|0|DEPARTMENT D</t>
  </si>
  <si>
    <t>2018/12/22|6341|0|0.192619401670302|DEPARTMENT D</t>
  </si>
  <si>
    <t>2018/01/06|2121|-61.2254522143481|0|DEPARTMENT D</t>
  </si>
  <si>
    <t>2018/07/17|6222|0|4.32098455146307|DEPARTMENT D</t>
  </si>
  <si>
    <t>2018/07/12|5112|87.8120825969191|0|DEPARTMENT D</t>
  </si>
  <si>
    <t>2018/02/01|5021|620.22961817816|0|DEPARTMENT D</t>
  </si>
  <si>
    <t>2018/05/26|6223|0|0.0907232096514984|DEPARTMENT D</t>
  </si>
  <si>
    <t>2018/06/29|1142|-84.5879217321347|0|DEPARTMENT D</t>
  </si>
  <si>
    <t>2018/05/03|6231|44.4464659871298|0|DEPARTMENT D</t>
  </si>
  <si>
    <t>2018/03/20|5991|23.8098980833576|0|DEPARTMENT D</t>
  </si>
  <si>
    <t>2018/09/18|6213|192.07662822874|0|DEPARTMENT D</t>
  </si>
  <si>
    <t>2018/02/27|5011|-2652.06933199248|0|DEPARTMENT D</t>
  </si>
  <si>
    <t>2018/12/28|6213|150.32506707052|0|DEPARTMENT D</t>
  </si>
  <si>
    <t>2018/05/18|5123|0|10.2251039690952|DEPARTMENT D</t>
  </si>
  <si>
    <t>2018/01/16|5112|90.1950402423119|0|DEPARTMENT D</t>
  </si>
  <si>
    <t>2018/05/04|5123|0|7.51625335352599|DEPARTMENT D</t>
  </si>
  <si>
    <t>2018/05/04|2402|-90.1950402423119|0|DEPARTMENT D</t>
  </si>
  <si>
    <t>2018/05/15|6222|0|14.4057471171555|DEPARTMENT D</t>
  </si>
  <si>
    <t>2018/07/02|6446|0|3.91519498789797|DEPARTMENT D</t>
  </si>
  <si>
    <t>2018/12/11|1222|0|0.819138899994532|DEPARTMENT D</t>
  </si>
  <si>
    <t>2018/06/19|5012|-274.063649152858|0|DEPARTMENT D</t>
  </si>
  <si>
    <t>2018/07/25|1141|68.2854387623859|0|DEPARTMENT D</t>
  </si>
  <si>
    <t>2018/11/03|3200|-856.863712610175|0|DEPARTMENT D</t>
  </si>
  <si>
    <t>2018/04/17|1141|0|5.46092599996355|DEPARTMENT D</t>
  </si>
  <si>
    <t>2018/02/10|6232|0|1.05734902165168|DEPARTMENT D</t>
  </si>
  <si>
    <t>2018/07/06|6111|96.3097008351512|0|DEPARTMENT D</t>
  </si>
  <si>
    <t>2018/12/28|1121|251.444439801957|0|DEPARTMENT D</t>
  </si>
  <si>
    <t>2018/11/07|2122|0|-10.2042420357247|DEPARTMENT D</t>
  </si>
  <si>
    <t>2018/01/17|6214|30.065013414104|0|DEPARTMENT D</t>
  </si>
  <si>
    <t>2018/04/12|6111|695.980245456174|0|DEPARTMENT D</t>
  </si>
  <si>
    <t>2018/03/09|6449|0|0.391519498789797|DEPARTMENT D</t>
  </si>
  <si>
    <t>2018/08/28|6446|0|8.88929319742597|DEPARTMENT D</t>
  </si>
  <si>
    <t>2018/05/24|5111|341.42719381193|0|DEPARTMENT D</t>
  </si>
  <si>
    <t>2018/05/31|2121|0|-4.91483339996719|DEPARTMENT D</t>
  </si>
  <si>
    <t>2018/12/09|5123|0|10.5734902165168|DEPARTMENT D</t>
  </si>
  <si>
    <t>2018/10/03|6223|0|3.758126676763|DEPARTMENT D</t>
  </si>
  <si>
    <t>2018/12/11|5021|782.438276022246|0|DEPARTMENT D</t>
  </si>
  <si>
    <t>2018/06/14|1151|0|4.09569449997266|DEPARTMENT D</t>
  </si>
  <si>
    <t>2018/10/27|6342|38.415325645748|0|DEPARTMENT D</t>
  </si>
  <si>
    <t>2018/01/14|6112|0|1.63827779998906|DEPARTMENT D</t>
  </si>
  <si>
    <t>2018/06/23|6231|0|1.36523149999089|DEPARTMENT D</t>
  </si>
  <si>
    <t>2018/01/06|1142|-70.7218488531328|0|DEPARTMENT D</t>
  </si>
  <si>
    <t>2018/01/24|2121|-70.4735097821635|0|DEPARTMENT D</t>
  </si>
  <si>
    <t>2018/11/14|6231|0|14.4032818382102|DEPARTMENT D</t>
  </si>
  <si>
    <t>2018/02/02|6111|96.4574853026024|0|DEPARTMENT D</t>
  </si>
  <si>
    <t>2018/03/30|2401|-213.343036738223|0|DEPARTMENT D</t>
  </si>
  <si>
    <t>2018/06/16|2124|-27.4063649152858|0|DEPARTMENT D</t>
  </si>
  <si>
    <t>2018/03/26|3200|-804.801072278422|0|DEPARTMENT D</t>
  </si>
  <si>
    <t>2018/10/09|6221|0|7.51625335352599|DEPARTMENT D</t>
  </si>
  <si>
    <t>2018/08/22|1231|0|14.4032818382102|DEPARTMENT D</t>
  </si>
  <si>
    <t>2018/01/30|3200|-80.8313726835809|0|DEPARTMENT D</t>
  </si>
  <si>
    <t>2018/02/01|1151|104.397036818426|0|DEPARTMENT D</t>
  </si>
  <si>
    <t>2018/10/05|1212|88.8929319742597|0|DEPARTMENT D</t>
  </si>
  <si>
    <t>2018/12/18|2130|-63.440941299101|0|DEPARTMENT D</t>
  </si>
  <si>
    <t>2018/10/08|3100|-2045.02079381903|0|DEPARTMENT D</t>
  </si>
  <si>
    <t>2018/08/06|9110|0|6.70518506138551|DEPARTMENT D</t>
  </si>
  <si>
    <t>2018/12/06|5131|26.5206933199248|0|DEPARTMENT D</t>
  </si>
  <si>
    <t>2018/11/26|5011|-81.9138899994532|0|DEPARTMENT D</t>
  </si>
  <si>
    <t>2018/11/28|6214|0|15.6607799515919|DEPARTMENT D</t>
  </si>
  <si>
    <t>2018/05/05|6447|0|7.51625335352599|DEPARTMENT D</t>
  </si>
  <si>
    <t>2018/05/02|1221|417.588147273704|0|DEPARTMENT D</t>
  </si>
  <si>
    <t>2018/03/11|6232|0|0.88402311066416|DEPARTMENT D</t>
  </si>
  <si>
    <t>2018/10/13|6342|22.7965501122971|0|DEPARTMENT D</t>
  </si>
  <si>
    <t>2018/09/16|5121|144.032818382102|0|DEPARTMENT D</t>
  </si>
  <si>
    <t>2018/07/09|3100|-1391.96049091235|0|DEPARTMENT D</t>
  </si>
  <si>
    <t>2018/06/10|5021|251.704636881209|0|DEPARTMENT D</t>
  </si>
  <si>
    <t>2018/03/24|5012|0|-12.7012493512098|DEPARTMENT D</t>
  </si>
  <si>
    <t>2018/05/02|1212|34.142719381193|0|DEPARTMENT D</t>
  </si>
  <si>
    <t>2018/10/20|1231|44.4464659871298|0|DEPARTMENT D</t>
  </si>
  <si>
    <t>2018/02/23|6447|0|8.8402311066416|DEPARTMENT D</t>
  </si>
  <si>
    <t>2018/01/27|1121|28.8929102505454|0|DEPARTMENT D</t>
  </si>
  <si>
    <t>2018/06/23|1132|0|-7.25785677211987|DEPARTMENT D</t>
  </si>
  <si>
    <t>2018/06/19|3200|0|-15.2052099375911|DEPARTMENT D</t>
  </si>
  <si>
    <t>2018/09/07|6111|1022.51039690952|0|DEPARTMENT D</t>
  </si>
  <si>
    <t>2018/09/08|5131|31.7204706495505|0|DEPARTMENT D</t>
  </si>
  <si>
    <t>2018/07/05|5113|0|5.7613127352841|DEPARTMENT D</t>
  </si>
  <si>
    <t>2018/06/07|2401|0|-4.35471406327192|DEPARTMENT E</t>
  </si>
  <si>
    <t>2018/09/06|6446|0|0.964574853026024|DEPARTMENT E</t>
  </si>
  <si>
    <t>2018/09/28|5112|0|11.5748982363123|DEPARTMENT E</t>
  </si>
  <si>
    <t>2018/09/20|5131|0|11.7455849636939|DEPARTMENT E</t>
  </si>
  <si>
    <t>2018/03/25|1151|0|14.4686227953904|DEPARTMENT E</t>
  </si>
  <si>
    <t>2018/11/24|1152|-50.2888879603913|0|DEPARTMENT E</t>
  </si>
  <si>
    <t>2018/09/11|6344|81.8008317527613|0|DEPARTMENT E</t>
  </si>
  <si>
    <t>2018/11/05|2111|0|-5.77858205010907|DEPARTMENT E</t>
  </si>
  <si>
    <t>2018/12/25|2130|-45.097520121156|0|DEPARTMENT E</t>
  </si>
  <si>
    <t>2018/11/09|2123|-133.33939796139|0|DEPARTMENT E</t>
  </si>
  <si>
    <t>2018/12/28|2123|0|-14.4686227953904|DEPARTMENT E</t>
  </si>
  <si>
    <t>2018/08/07|2110|-78.2325222738892|0|DEPARTMENT E</t>
  </si>
  <si>
    <t>2018/11/18|5122|50.2888879603913|0|DEPARTMENT E</t>
  </si>
  <si>
    <t>2018/06/12|2122|-26.6678795922779|0|DEPARTMENT E</t>
  </si>
  <si>
    <t>2018/07/17|5011|-2881.1494234311|0|DEPARTMENT E</t>
  </si>
  <si>
    <t>2018/03/21|6449|0|0.569913752807428|DEPARTMENT E</t>
  </si>
  <si>
    <t>2018/08/31|1132|-156.607799515919|0|DEPARTMENT E</t>
  </si>
  <si>
    <t>2018/10/11|6212|53.0413866398496|0|DEPARTMENT E</t>
  </si>
  <si>
    <t>2018/05/29|6112|23.4911699273878|0|DEPARTMENT E</t>
  </si>
  <si>
    <t>2018/10/19|2111|-45.097520121156|0|DEPARTMENT E</t>
  </si>
  <si>
    <t>2018/02/14|2130|0|-17.2839382058523|DEPARTMENT E</t>
  </si>
  <si>
    <t>2018/11/19|6214|33.5259253069276|0|DEPARTMENT E</t>
  </si>
  <si>
    <t>2018/07/17|6211|0|2.73046299998177|DEPARTMENT E</t>
  </si>
  <si>
    <t>2018/05/09|5123|0|6.95980245456174|DEPARTMENT E</t>
  </si>
  <si>
    <t>2018/10/05|6343|0|2.84956876403714|DEPARTMENT E</t>
  </si>
  <si>
    <t>2018/10/01|2124|0|-6.74167905846058|DEPARTMENT E</t>
  </si>
  <si>
    <t>2018/11/30|1122|-106.671518369112|0|DEPARTMENT E</t>
  </si>
  <si>
    <t>2018/08/22|6211|0|9.64574853026024|DEPARTMENT E</t>
  </si>
  <si>
    <t>2018/06/01|6112|0|17.2839382058523|DEPARTMENT E</t>
  </si>
  <si>
    <t>2018/05/04|6213|146.353470994865|0|DEPARTMENT E</t>
  </si>
  <si>
    <t>2018/01/10|1122|-106.082773279699|0|DEPARTMENT E</t>
  </si>
  <si>
    <t>2018/02/15|1111|365.883677487163|0|DEPARTMENT E</t>
  </si>
  <si>
    <t>2018/02/25|6446|0|10.2251039690952|DEPARTMENT E</t>
  </si>
  <si>
    <t>2018/04/20|5021|289.72442910445|0|DEPARTMENT E</t>
  </si>
  <si>
    <t>2018/02/01|1142|-31.3215599031838|0|DEPARTMENT E</t>
  </si>
  <si>
    <t>2018/02/08|6223|0|4.44464659871298|DEPARTMENT E</t>
  </si>
  <si>
    <t>2018/02/12|2122|-28.811494234311|0|DEPARTMENT E</t>
  </si>
  <si>
    <t>2018/12/30|5122|45.097520121156|0|DEPARTMENT E</t>
  </si>
  <si>
    <t>2018/05/19|6232|0|0.0273046299998177|DEPARTMENT E</t>
  </si>
  <si>
    <t>2018/02/27|5021|556.202748160923|0|DEPARTMENT E</t>
  </si>
  <si>
    <t>2018/06/16|6112|61.350623814571|0|DEPARTMENT E</t>
  </si>
  <si>
    <t>2018/10/21|2124|-61.8816177464912|0|DEPARTMENT E</t>
  </si>
  <si>
    <t>2018/01/01|2401|-180.390080484624|0|DEPARTMENT E</t>
  </si>
  <si>
    <t>2018/08/02|5112|122.701247629142|0|DEPARTMENT E</t>
  </si>
  <si>
    <t>2018/09/12|6343|0|1.95759749394899|DEPARTMENT E</t>
  </si>
  <si>
    <t>2018/03/07|1111|511.255198454758|0|DEPARTMENT E</t>
  </si>
  <si>
    <t>2018/08/28|1121|170.974125842228|0|DEPARTMENT E</t>
  </si>
  <si>
    <t>2018/02/18|6448|0|2.51444439801957|DEPARTMENT E</t>
  </si>
  <si>
    <t>2018/07/27|6344|45.5931002245942|0|DEPARTMENT E</t>
  </si>
  <si>
    <t>2018/07/07|6215|0|8.64196910292615|DEPARTMENT E</t>
  </si>
  <si>
    <t>2018/12/15|6223|0|1.95759749394899|DEPARTMENT E</t>
  </si>
  <si>
    <t>2018/07/26|6221|0|5.69913752807428|DEPARTMENT E</t>
  </si>
  <si>
    <t>2018/11/30|5112|0|2.17735703163596|DEPARTMENT E</t>
  </si>
  <si>
    <t>2018/05/24|2110|-160.07545645492|0|DEPARTMENT E</t>
  </si>
  <si>
    <t>2018/08/20|6111|391.519498789797|0|DEPARTMENT E</t>
  </si>
  <si>
    <t>2018/07/26|1212|83.8148132673189|0|DEPARTMENT E</t>
  </si>
  <si>
    <t>2018/12/29|5021|756.657693713042|0|DEPARTMENT E</t>
  </si>
  <si>
    <t>2018/08/23|5131|20.8794073636852|0|DEPARTMENT E</t>
  </si>
  <si>
    <t>2018/11/02|6447|0|5.69913752807428|DEPARTMENT E</t>
  </si>
  <si>
    <t>2018/12/08|2110|-66.2550964557671|0|DEPARTMENT E</t>
  </si>
  <si>
    <t>2018/05/15|5131|26.6678795922779|0|DEPARTMENT E</t>
  </si>
  <si>
    <t>2018/03/26|6223|0|2.84956876403714|DEPARTMENT E</t>
  </si>
  <si>
    <t>2018/01/13|5121|375.8126676763|0|DEPARTMENT E</t>
  </si>
  <si>
    <t>2018/05/02|5113|0|7.83038997579595|DEPARTMENT E</t>
  </si>
  <si>
    <t>2018/12/04|6221|0|0.181446419302997|DEPARTMENT E</t>
  </si>
  <si>
    <t>2018/06/03|6212|20.4856316287158|0|DEPARTMENT E</t>
  </si>
  <si>
    <t>2018/04/12|6211|88.8929319742597|0|DEPARTMENT E</t>
  </si>
  <si>
    <t>2018/12/10|2110|-204.453743540797|0|DEPARTMENT E</t>
  </si>
  <si>
    <t>2018/05/01|6447|0|0.181446419302997|DEPARTMENT E</t>
  </si>
  <si>
    <t>2018/10/13|5122|20.4084840714494|0|DEPARTMENT E</t>
  </si>
  <si>
    <t>2018/08/12|6345|0|1.92619401670302|DEPARTMENT E</t>
  </si>
  <si>
    <t>2018/10/21|1111|170.713596905965|0|DEPARTMENT E</t>
  </si>
  <si>
    <t>2018/03/13|6212|0|1.63827779998906|DEPARTMENT E</t>
  </si>
  <si>
    <t>2018/05/17|9110|0|7.07218488531328|DEPARTMENT E</t>
  </si>
  <si>
    <t>2018/11/18|1111|0|13.6523149999089|DEPARTMENT E</t>
  </si>
  <si>
    <t>2018/04/07|6213|113.982750561486|0|DEPARTMENT E</t>
  </si>
  <si>
    <t>2018/08/21|5113|0|16.7629626534638|DEPARTMENT E</t>
  </si>
  <si>
    <t>2018/02/17|1112|0|-3.62892838605994|DEPARTMENT E</t>
  </si>
  <si>
    <t>2018/10/07|1111|195.759749394899|0|DEPARTMENT E</t>
  </si>
  <si>
    <t>2018/11/28|6111|838.148132673189|0|DEPARTMENT E</t>
  </si>
  <si>
    <t>2018/04/07|6232|0|0.0964574853026025|DEPARTMENT E</t>
  </si>
  <si>
    <t>2018/11/07|6111|884.02311066416|0|DEPARTMENT E</t>
  </si>
  <si>
    <t>2018/08/29|1212|56.9913752807428|0|DEPARTMENT E</t>
  </si>
  <si>
    <t>2018/06/14|5012|-526.137734746819|0|DEPARTMENT E</t>
  </si>
  <si>
    <t>2018/12/29|5021|654.177101891478|0|DEPARTMENT E</t>
  </si>
  <si>
    <t>2018/08/05|6214|0|13.6570877524772|DEPARTMENT E</t>
  </si>
  <si>
    <t>2018/09/28|1142|-81.8008317527613|0|DEPARTMENT E</t>
  </si>
  <si>
    <t>2018/07/04|5113|0|11.3982750561486|DEPARTMENT E</t>
  </si>
  <si>
    <t>2018/01/05|6342|0|1.09218519999271|DEPARTMENT E</t>
  </si>
  <si>
    <t>2018/09/17|3200|-285.038494197909|0|DEPARTMENT E</t>
  </si>
  <si>
    <t>2018/07/11|5113|21.1469804330337|0|DEPARTMENT E</t>
  </si>
  <si>
    <t>2018/09/27|5112|106.671518369112|0|DEPARTMENT E</t>
  </si>
  <si>
    <t>2018/09/09|5991|62.2250523819818|0|DEPARTMENT E</t>
  </si>
  <si>
    <t>2018/09/28|2402|0|-11.5571641002181|DEPARTMENT E</t>
  </si>
  <si>
    <t>2018/02/11|9110|0|6.01300268282079|DEPARTMENT E</t>
  </si>
  <si>
    <t>2018/04/25|6341|0|1.9207662822874|DEPARTMENT E</t>
  </si>
  <si>
    <t>2018/11/21|5991|0|1.27012493512098|DEPARTMENT E</t>
  </si>
  <si>
    <t>2018/05/06|5011|-1174.55849636939|0|DEPARTMENT E</t>
  </si>
  <si>
    <t>2018/06/06|1121|28.9372455907807|0|DEPARTMENT E</t>
  </si>
  <si>
    <t>2018/06/25|6449|0|0.695980245456174|DEPARTMENT E</t>
  </si>
  <si>
    <t>2018/05/31|6231|0|17.0070700595411|DEPARTMENT E</t>
  </si>
  <si>
    <t>2018/07/03|1131|391.519498789797|0|DEPARTMENT E</t>
  </si>
  <si>
    <t>2018/10/23|6449|0|0.960383141143701|DEPARTMENT E</t>
  </si>
  <si>
    <t>2018/10/12|6223|0|0.482287426513012|DEPARTMENT E</t>
  </si>
  <si>
    <t>2018/07/07|1222|21.9530206492298|0|DEPARTMENT E</t>
  </si>
  <si>
    <t>2018/11/02|6214|35.3609244265664|0|DEPARTMENT E</t>
  </si>
  <si>
    <t>2018/01/24|6448|0|1.17455849636939|DEPARTMENT E</t>
  </si>
  <si>
    <t>2018/07/20|1142|-27.3141755049544|0|DEPARTMENT E</t>
  </si>
  <si>
    <t>2018/04/15|3200|-740.811366736566|0|DEPARTMENT E</t>
  </si>
  <si>
    <t>2018/10/29|6449|0|0.340141401190823|DEPARTMENT E</t>
  </si>
  <si>
    <t>2018/12/05|6344|67.0518506138551|0|DEPARTMENT E</t>
  </si>
  <si>
    <t>2018/01/09|1211|1096.29775753653|0|DEPARTMENT E</t>
  </si>
  <si>
    <t>2018/01/31|2121|-159.124159919549|0|DEPARTMENT E</t>
  </si>
  <si>
    <t>2018/06/11|6223|0|5.28674510825842|DEPARTMENT E</t>
  </si>
  <si>
    <t>2018/03/26|1231|52.8674510825842|0|DEPARTMENT E</t>
  </si>
  <si>
    <t>2018/12/24|2123|-85.4870629211142|0|DEPARTMENT E</t>
  </si>
  <si>
    <t>2018/03/04|5012|0|-19.1132409998724|DEPARTMENT E</t>
  </si>
  <si>
    <t>2018/04/06|6221|0|3.40141401190823|DEPARTMENT E</t>
  </si>
  <si>
    <t>2018/01/16|2124|-67.2268198800591|0|DEPARTMENT F</t>
  </si>
  <si>
    <t>2018/05/17|5122|0|1.63827779998906|DEPARTMENT F</t>
  </si>
  <si>
    <t>2018/07/25|1221|0|10.8867851581798|DEPARTMENT F</t>
  </si>
  <si>
    <t>2018/07/11|2123|-112.74380030289|0|DEPARTMENT F</t>
  </si>
  <si>
    <t>2018/10/15|6448|0|1.70974125842228|DEPARTMENT F</t>
  </si>
  <si>
    <t>2018/08/19|6222|0|10.4397036818426|DEPARTMENT F</t>
  </si>
  <si>
    <t>2018/03/19|2121|0|-17.3357461503272|DEPARTMENT F</t>
  </si>
  <si>
    <t>2018/08/31|1132|-292.70694198973|0|DEPARTMENT F</t>
  </si>
  <si>
    <t>2018/09/01|1132|-38.582994121041|0|DEPARTMENT F</t>
  </si>
  <si>
    <t>2018/05/11|1122|0|-2.17735703163596|DEPARTMENT F</t>
  </si>
  <si>
    <t>2018/12/03|6343|0|4.19074066336595|DEPARTMENT F</t>
  </si>
  <si>
    <t>2018/07/28|5112|40.8169681428987|0|DEPARTMENT F</t>
  </si>
  <si>
    <t>2018/04/07|6212|34.1948251684457|0|DEPARTMENT F</t>
  </si>
  <si>
    <t>2018/11/13|1221|533.357591845558|0|DEPARTMENT F</t>
  </si>
  <si>
    <t>2018/08/09|6223|0|4.4201155533208|DEPARTMENT F</t>
  </si>
  <si>
    <t>2018/03/15|5011|-289.372455907807|0|DEPARTMENT F</t>
  </si>
  <si>
    <t>2018/03/13|6221|0|7.31767354974326|DEPARTMENT F</t>
  </si>
  <si>
    <t>2018/03/04|6449|0|0.0181446419302997|DEPARTMENT F</t>
  </si>
  <si>
    <t>2018/04/09|5112|0|11.5571641002181|DEPARTMENT F</t>
  </si>
  <si>
    <t>2018/02/09|5131|0|0.819138899994532|DEPARTMENT F</t>
  </si>
  <si>
    <t>2018/11/06|5991|0|1.91132409998724|DEPARTMENT F</t>
  </si>
  <si>
    <t>2018/11/11|1122|0|-3.27655559997813|DEPARTMENT F</t>
  </si>
  <si>
    <t>2018/08/02|5131|0|2.89372455907807|DEPARTMENT F</t>
  </si>
  <si>
    <t>2018/01/29|2130|-61.350623814571|0|DEPARTMENT F</t>
  </si>
  <si>
    <t>2018/03/26|5012|-238.098980833576|0|DEPARTMENT F</t>
  </si>
  <si>
    <t>2018/09/06|2111|0|-17.2839382058523|DEPARTMENT F</t>
  </si>
  <si>
    <t>2018/10/15|6231|0|19.5759749394899|DEPARTMENT F</t>
  </si>
  <si>
    <t>2018/01/03|1132|-115.226254705682|0|DEPARTMENT F</t>
  </si>
  <si>
    <t>2018/11/25|6231|37.58126676763|0|DEPARTMENT F</t>
  </si>
  <si>
    <t>2018/02/02|6213|68.2854387623859|0|DEPARTMENT F</t>
  </si>
  <si>
    <t>2018/10/07|9110|0|8.18008317527613|DEPARTMENT F</t>
  </si>
  <si>
    <t>2018/09/08|1121|102.042420357247|0|DEPARTMENT F</t>
  </si>
  <si>
    <t>2018/05/12|6344|27.3141755049544|0|DEPARTMENT F</t>
  </si>
  <si>
    <t>2018/05/19|5111|695.980245456174|0|DEPARTMENT F</t>
  </si>
  <si>
    <t>2018/01/01|1111|528.674510825842|0|DEPARTMENT F</t>
  </si>
  <si>
    <t>2018/05/25|6345|0|6.80282802381646|DEPARTMENT F</t>
  </si>
  <si>
    <t>2018/12/12|1142|-67.0518506138551|0|DEPARTMENT F</t>
  </si>
  <si>
    <t>2018/03/20|5121|444.464659871298|0|DEPARTMENT F</t>
  </si>
  <si>
    <t>2018/08/07|6111|340.141401190823|0|DEPARTMENT F</t>
  </si>
  <si>
    <t>2018/04/06|6345|0|0.362892838605994|DEPARTMENT F</t>
  </si>
  <si>
    <t>2018/07/05|6211|28.8065636764205|0|DEPARTMENT F</t>
  </si>
  <si>
    <t>2018/04/05|1211|125.973088692378|0|DEPARTMENT F</t>
  </si>
  <si>
    <t>2018/10/01|1141|167.629626534638|0|DEPARTMENT F</t>
  </si>
  <si>
    <t>2018/06/07|2122|-25.1444439801957|0|DEPARTMENT F</t>
  </si>
  <si>
    <t>2018/04/30|6213|68.0282802381646|0|DEPARTMENT F</t>
  </si>
  <si>
    <t>2018/11/18|5012|-487.186171819322|0|DEPARTMENT F</t>
  </si>
  <si>
    <t>2018/12/25|6448|0|1.02042420357247|DEPARTMENT F</t>
  </si>
  <si>
    <t>2018/11/06|2402|-106.671518369112|0|DEPARTMENT F</t>
  </si>
  <si>
    <t>2018/03/24|1152|-61.350623814571|0|DEPARTMENT F</t>
  </si>
  <si>
    <t>2018/05/14|5012|-586.703692871232|0|DEPARTMENT F</t>
  </si>
  <si>
    <t>2018/03/15|1142|-58.5413883979461|0|DEPARTMENT F</t>
  </si>
  <si>
    <t>2018/06/29|9110|0|3.13215599031838|DEPARTMENT F</t>
  </si>
  <si>
    <t>2018/07/12|5131|22.548760060578|0|DEPARTMENT F</t>
  </si>
  <si>
    <t>2018/01/18|6449|0|0.731767354974326|DEPARTMENT F</t>
  </si>
  <si>
    <t>2018/10/06|6214|0|3.8582994121041|DEPARTMENT F</t>
  </si>
  <si>
    <t>2018/08/05|6111|27.3046299998177|0|DEPARTMENT F</t>
  </si>
  <si>
    <t>2018/03/12|5012|-512.237148482028|0|DEPARTMENT F</t>
  </si>
  <si>
    <t>2018/07/12|2122|0|-2.89372455907807|DEPARTMENT F</t>
  </si>
  <si>
    <t>2018/09/30|5021|0|13.4270350284218|DEPARTMENT F</t>
  </si>
  <si>
    <t>2018/03/04|1221|613.50623814571|0|DEPARTMENT F</t>
  </si>
  <si>
    <t>2018/07/10|1221|502.888879603913|0|DEPARTMENT F</t>
  </si>
  <si>
    <t>2018/03/11|6213|0|3.62892838605994|DEPARTMENT F</t>
  </si>
  <si>
    <t>2018/10/26|6221|0|10.5734902165168|DEPARTMENT F</t>
  </si>
  <si>
    <t>2018/07/10|2402|0|-3.27655559997813|DEPARTMENT F</t>
  </si>
  <si>
    <t>2018/08/24|6213|0|19.2914970605205|DEPARTMENT F</t>
  </si>
  <si>
    <t>2018/06/05|2122|-21.9530206492298|0|DEPARTMENT F</t>
  </si>
  <si>
    <t>2018/08/14|6231|0|4.81548504175756|DEPARTMENT F</t>
  </si>
  <si>
    <t>2018/07/11|2111|-63.440941299101|0|DEPARTMENT F</t>
  </si>
  <si>
    <t>2018/05/04|6215|25.1444439801957|0|DEPARTMENT F</t>
  </si>
  <si>
    <t>2018/04/28|1151|85.4870629211142|0|DEPARTMENT F</t>
  </si>
  <si>
    <t>2018/06/30|6447|0|9.60383141143701|DEPARTMENT F</t>
  </si>
  <si>
    <t>2018/06/08|2130|-20.4856316287158|0|DEPARTMENT F</t>
  </si>
  <si>
    <t>2018/07/27|6449|0|1.02251039690952|DEPARTMENT F</t>
  </si>
  <si>
    <t>2018/03/14|6448|0|0.864196910292615|DEPARTMENT F</t>
  </si>
  <si>
    <t>2018/02/13|5011|-2514.44439801957|0|DEPARTMENT F</t>
  </si>
  <si>
    <t>2018/01/11|5131|21.9530206492298|0|DEPARTMENT F</t>
  </si>
  <si>
    <t>2018/05/22|2123|-153.376559536427|0|DEPARTMENT F</t>
  </si>
  <si>
    <t>2018/06/07|9110|0|7.11143455794078|DEPARTMENT F</t>
  </si>
  <si>
    <t>2018/11/24|6215|26.6678795922779|0|DEPARTMENT F</t>
  </si>
  <si>
    <t>2018/04/01|3200|-477.587724852624|0|DEPARTMENT F</t>
  </si>
  <si>
    <t>2018/09/01|5111|838.148132673189|0|DEPARTMENT F</t>
  </si>
  <si>
    <t>2018/10/05|5012|-672.268198800591|0|DEPARTMENT F</t>
  </si>
  <si>
    <t>2018/05/06|5131|0|2.88929102505454|DEPARTMENT F</t>
  </si>
  <si>
    <t>2018/07/31|2124|-39.8939626965199|0|DEPARTMENT F</t>
  </si>
  <si>
    <t>2018/03/11|5011|-3067.53119072855|0|DEPARTMENT F</t>
  </si>
  <si>
    <t>2018/05/08|1141|78.3038997579595|0|DEPARTMENT F</t>
  </si>
  <si>
    <t>2018/08/09|6214|42.2939608660674|0|DEPARTMENT F</t>
  </si>
  <si>
    <t>2018/04/23|5123|0|0.963097008351512|DEPARTMENT F</t>
  </si>
  <si>
    <t>2018/07/24|1131|884.02311066416|0|DEPARTMENT F</t>
  </si>
  <si>
    <t>2018/12/02|6343|0|1.44032818382102|DEPARTMENT F</t>
  </si>
  <si>
    <t>2018/09/17|2124|-20.1645945734943|0|DEPARTMENT F</t>
  </si>
  <si>
    <t>2018/09/07|2401|-253.763765196404|0|DEPARTMENT F</t>
  </si>
  <si>
    <t>2018/05/16|5113|0|1.92619401670302|DEPARTMENT F</t>
  </si>
  <si>
    <t>2018/06/01|5123|0|3.91519498789797|DEPARTMENT F</t>
  </si>
  <si>
    <t>2018/05/13|5121|0|9.07232096514984|DEPARTMENT F</t>
  </si>
  <si>
    <t>2018/11/20|2130|-34.1948251684457|0|DEPARTMENT F</t>
  </si>
  <si>
    <t>2018/02/25|2123|-158.602353247753|0|DEPARTMENT F</t>
  </si>
  <si>
    <t>2018/04/14|6341|0|0.57613127352841|DEPARTMENT F</t>
  </si>
  <si>
    <t>2018/04/20|1122|-122.701247629142|0|DEPARTMENT F</t>
  </si>
  <si>
    <t>2018/11/23|5011|-1024.28158143579|0|DEPARTMENT F</t>
  </si>
  <si>
    <t>2018/08/12|6345|0|7.83038997579595|DEPARTMENT F</t>
  </si>
  <si>
    <t>2018/09/20|6345|0|17.6804622132832|DEPARTMENT F</t>
  </si>
  <si>
    <t>2018/05/13|9110|0|2.30452509411364|DEPARTMENT F</t>
  </si>
  <si>
    <t>2018/07/29|6221|0|0.964574853026024|DEPARTMENT F</t>
  </si>
  <si>
    <t>2018/01/04|6341|0|1.46353470994865|DEPARTMENT F</t>
  </si>
  <si>
    <t>2018/07/15|1131|888.929319742597|0|DEPARTMENT F</t>
  </si>
  <si>
    <t>2018/01/28|5121|48.2287426513012|0|DEPARTMENT F</t>
  </si>
  <si>
    <t>2018/08/27|1141|139.196049091235|0|DEPARTMENT F</t>
  </si>
  <si>
    <t>2018/04/03|2121|-125.276444182111|0|DEPARTMENT F</t>
  </si>
  <si>
    <t>2018/04/11|1151|153.376559536427|0|DEPARTMENT F</t>
  </si>
  <si>
    <t>2018/07/30|1151|158.602353247753|0|DEPARTMENT F</t>
  </si>
  <si>
    <t>2018/10/24|2401|0|-6.55311119995626|DEPARTMENT F</t>
  </si>
  <si>
    <t>2018/10/13|6215|20.8794073636852|0|DEPARTMENT F</t>
  </si>
  <si>
    <t>2018/04/24|1141|211.469804330337|0|DEPARTMENT F</t>
  </si>
  <si>
    <t>2018/02/24|1221|439.060412984595|0|DEPARTMENT F</t>
  </si>
  <si>
    <t>2018/09/24|5991|23.8999035668351|0|DEPARTMENT F</t>
  </si>
  <si>
    <t>2018/05/30|5122|53.0413866398496|0|DEPARTMENT F</t>
  </si>
  <si>
    <t>2018/11/29|1112|-167.629626534638|0|DEPARTMENT F</t>
  </si>
  <si>
    <t>2018/10/26|3200|-583.231445692274|0|DEPARTMENT G</t>
  </si>
  <si>
    <t>2018/12/09|1142|-27.2113120952658|0|DEPARTMENT G</t>
  </si>
  <si>
    <t>2018/01/28|6215|0|10.2042420357247|DEPARTMENT G</t>
  </si>
  <si>
    <t>2018/02/25|2122|-22.548760060578|0|DEPARTMENT G</t>
  </si>
  <si>
    <t>2018/11/24|6215|22.548760060578|0|DEPARTMENT G</t>
  </si>
  <si>
    <t>2018/08/23|6223|0|5.11255198454758|DEPARTMENT G</t>
  </si>
  <si>
    <t>2018/08/29|6447|0|0.273046299998177|DEPARTMENT G</t>
  </si>
  <si>
    <t>2018/06/22|6345|0|6.82854387623859|DEPARTMENT G</t>
  </si>
  <si>
    <t>2018/03/08|1122|-40.8169681428987|0|DEPARTMENT G</t>
  </si>
  <si>
    <t>2018/01/01|2110|-203.325315452757|0|DEPARTMENT G</t>
  </si>
  <si>
    <t>2018/06/02|6222|0|13.2603466599624|DEPARTMENT G</t>
  </si>
  <si>
    <t>2018/07/10|5991|0|6.75202397118217|DEPARTMENT G</t>
  </si>
  <si>
    <t>2018/02/26|1122|-126.881882598202|0|DEPARTMENT G</t>
  </si>
  <si>
    <t>2018/06/23|6213|0|5.46092599996355|DEPARTMENT G</t>
  </si>
  <si>
    <t>2018/09/29|6215|0|10.2428158143579|DEPARTMENT G</t>
  </si>
  <si>
    <t>2018/07/11|1131|569.913752807428|0|DEPARTMENT G</t>
  </si>
  <si>
    <t>2018/02/25|2124|0|-6.75202397118217|DEPARTMENT G</t>
  </si>
  <si>
    <t>2018/06/22|6111|569.913752807428|0|DEPARTMENT G</t>
  </si>
  <si>
    <t>2018/09/30|9110|0|0.770477606681209|DEPARTMENT G</t>
  </si>
  <si>
    <t>2018/05/21|6449|0|0.88402311066416|DEPARTMENT G</t>
  </si>
  <si>
    <t>2018/03/07|5131|0|10.2428158143579|DEPARTMENT G</t>
  </si>
  <si>
    <t>2018/06/18|6232|0|0.731767354974326|DEPARTMENT G</t>
  </si>
  <si>
    <t>2018/09/30|5122|0|1.08867851581798|DEPARTMENT G</t>
  </si>
  <si>
    <t>2018/05/09|6342|35.3609244265664|0|DEPARTMENT G</t>
  </si>
  <si>
    <t>2018/10/31|6449|0|0.34142719381193|DEPARTMENT G</t>
  </si>
  <si>
    <t>2018/04/15|1221|234.911699273878|0|DEPARTMENT G</t>
  </si>
  <si>
    <t>2018/04/13|6232|0|0.0181446419302997|DEPARTMENT G</t>
  </si>
  <si>
    <t>2018/04/20|5011|-2195.30206492298|0|DEPARTMENT G</t>
  </si>
  <si>
    <t>2018/12/09|1212|96.0383141143701|0|DEPARTMENT G</t>
  </si>
  <si>
    <t>2018/02/17|5121|528.674510825842|0|DEPARTMENT G</t>
  </si>
  <si>
    <t>2018/05/06|5011|-1020.42420357247|0|DEPARTMENT G</t>
  </si>
  <si>
    <t>2018/01/28|1151|133.33939796139|0|DEPARTMENT G</t>
  </si>
  <si>
    <t>2018/06/04|2111|-61.350623814571|0|DEPARTMENT G</t>
  </si>
  <si>
    <t>2018/07/22|1122|-34.5678764117046|0|DEPARTMENT G</t>
  </si>
  <si>
    <t>2018/09/13|2124|-52.6137734746819|0|DEPARTMENT G</t>
  </si>
  <si>
    <t>2018/06/16|2121|-184.051871443713|0|DEPARTMENT G</t>
  </si>
  <si>
    <t>2018/03/04|1112|-57.613127352841|0|DEPARTMENT G</t>
  </si>
  <si>
    <t>2018/08/10|1151|0|2.72169628954495|DEPARTMENT G</t>
  </si>
  <si>
    <t>2018/05/29|6214|0|3.85238803340605|DEPARTMENT G</t>
  </si>
  <si>
    <t>2018/03/14|6223|0|1.70070700595411|DEPARTMENT G</t>
  </si>
  <si>
    <t>2018/08/21|2121|0|-3.26603554745394|DEPARTMENT G</t>
  </si>
  <si>
    <t>2018/06/08|1231|51.1255198454758|0|DEPARTMENT G</t>
  </si>
  <si>
    <t>2018/05/02|5112|34.5678764117046|0|DEPARTMENT G</t>
  </si>
  <si>
    <t>2018/10/27|6211|102.251039690952|0|DEPARTMENT G</t>
  </si>
  <si>
    <t>2018/01/26|6232|0|0.569913752807428|DEPARTMENT G</t>
  </si>
  <si>
    <t>2018/05/29|2402|-34.5678764117046|0|DEPARTMENT G</t>
  </si>
  <si>
    <t>2018/07/10|6343|0|3.65883677487163|DEPARTMENT G</t>
  </si>
  <si>
    <t>2018/01/14|1152|-34.1948251684457|0|DEPARTMENT G</t>
  </si>
  <si>
    <t>2018/01/23|2401|-81.6339362857975|0|DEPARTMENT G</t>
  </si>
  <si>
    <t>2018/06/05|2111|0|-1.63827779998906|DEPARTMENT G</t>
  </si>
  <si>
    <t>2018/02/19|5111|96.4574853026024|0|DEPARTMENT G</t>
  </si>
  <si>
    <t>2018/11/04|6231|36.5883677487163|0|DEPARTMENT G</t>
  </si>
  <si>
    <t>2018/11/06|2124|-71.5757277836662|0|DEPARTMENT G</t>
  </si>
  <si>
    <t>2018/02/27|6112|20.4856316287158|0|DEPARTMENT G</t>
  </si>
  <si>
    <t>2018/10/18|6112|41.7588147273704|0|DEPARTMENT G</t>
  </si>
  <si>
    <t>2018/05/04|2110|-90.0494847216534|0|DEPARTMENT G</t>
  </si>
  <si>
    <t>2018/08/31|1141|0|19.2619401670302|DEPARTMENT G</t>
  </si>
  <si>
    <t>2018/05/14|6341|0|1.67629626534638|DEPARTMENT G</t>
  </si>
  <si>
    <t>2018/08/24|6342|0|3.8582994121041|DEPARTMENT G</t>
  </si>
  <si>
    <t>2018/05/29|6345|0|5.7613127352841|DEPARTMENT G</t>
  </si>
  <si>
    <t>2018/04/05|9110|0|2.73141755049544|DEPARTMENT G</t>
  </si>
  <si>
    <t>2018/12/29|2111|-41.7588147273704|0|DEPARTMENT G</t>
  </si>
  <si>
    <t>2018/04/15|2130|0|-1.63827779998906|DEPARTMENT G</t>
  </si>
  <si>
    <t>2018/10/20|5111|96.3097008351512|0|DEPARTMENT G</t>
  </si>
  <si>
    <t>2018/06/19|5122|41.7588147273704|0|DEPARTMENT G</t>
  </si>
  <si>
    <t>2018/11/06|5112|40.9712632574315|0|DEPARTMENT G</t>
  </si>
  <si>
    <t>2018/02/16|1152|-20.4084840714494|0|DEPARTMENT G</t>
  </si>
  <si>
    <t>2018/10/30|2123|-43.2098455146307|0|DEPARTMENT G</t>
  </si>
  <si>
    <t>2018/02/28|1112|0|-19.2619401670302|DEPARTMENT G</t>
  </si>
  <si>
    <t>2018/09/16|2124|0|-1.27012493512098|DEPARTMENT G</t>
  </si>
  <si>
    <t>2018/06/23|2121|-190.322823897303|0|DEPARTMENT G</t>
  </si>
  <si>
    <t>2018/09/25|5012|-238.999035668351|0|DEPARTMENT G</t>
  </si>
  <si>
    <t>2018/06/25|1142|0|-7.7165988242082|DEPARTMENT G</t>
  </si>
  <si>
    <t>2018/03/02|1152|-23.4911699273878|0|DEPARTMENT G</t>
  </si>
  <si>
    <t>2018/05/01|1222|0|0.544339257908991|DEPARTMENT G</t>
  </si>
  <si>
    <t>2018/03/12|6221|0|8.88929319742597|DEPARTMENT G</t>
  </si>
  <si>
    <t>2018/11/14|1131|0|18.1446419302997|DEPARTMENT G</t>
  </si>
  <si>
    <t>2018/11/02|1131|96.4574853026024|0|DEPARTMENT G</t>
  </si>
  <si>
    <t>2018/10/03|1122|0|-11.5571641002181|DEPARTMENT G</t>
  </si>
  <si>
    <t>2018/12/08|2110|-22.1852216195986|0|DEPARTMENT G</t>
  </si>
  <si>
    <t>2018/01/15|6213|204.502079381903|0|DEPARTMENT G</t>
  </si>
  <si>
    <t>2018/08/11|6342|0|13.6570877524772|DEPARTMENT G</t>
  </si>
  <si>
    <t>2018/09/11|5113|0|1.92914970605205|DEPARTMENT G</t>
  </si>
  <si>
    <t>2018/06/21|2110|-78.5282545767438|0|DEPARTMENT G</t>
  </si>
  <si>
    <t>2018/01/16|6447|0|3.91519498789797|DEPARTMENT G</t>
  </si>
  <si>
    <t>2018/02/06|1111|444.464659871298|0|DEPARTMENT G</t>
  </si>
  <si>
    <t>2018/08/25|5123|0|0.181446419302997|DEPARTMENT G</t>
  </si>
  <si>
    <t>2018/11/16|6345|0|15.032506707052|DEPARTMENT G</t>
  </si>
  <si>
    <t>2018/01/25|6448|0|2.66678795922779|DEPARTMENT G</t>
  </si>
  <si>
    <t>2018/09/02|2111|-50.2888879603913|0|DEPARTMENT G</t>
  </si>
  <si>
    <t>2018/08/05|5111|340.141401190823|0|DEPARTMENT G</t>
  </si>
  <si>
    <t>2018/05/04|6231|52.8674510825842|0|DEPARTMENT G</t>
  </si>
  <si>
    <t>2018/08/15|6343|0|5.11255198454758|DEPARTMENT G</t>
  </si>
  <si>
    <t>2018/12/02|6341|0|0.783038997579595|DEPARTMENT G</t>
  </si>
  <si>
    <t>2018/05/17|6213|78.3038997579595|0|DEPARTMENT G</t>
  </si>
  <si>
    <t>2018/11/24|5121|365.883677487163|0|DEPARTMENT G</t>
  </si>
  <si>
    <t>2018/05/16|5112|106.082773279699|0|DEPARTMENT G</t>
  </si>
  <si>
    <t>2018/04/25|2123|-58.7279248184696|0|DEPARTMENT G</t>
  </si>
  <si>
    <t>2018/05/21|1221|341.948251684457|0|DEPARTMENT G</t>
  </si>
  <si>
    <t>2018/04/21|5121|170.070700595411|0|DEPARTMENT G</t>
  </si>
  <si>
    <t>2018/03/12|6221|0|8.38148132673189|DEPARTMENT G</t>
  </si>
  <si>
    <t>2018/12/05|3200|-744.922769944296|0|DEPARTMENT G</t>
  </si>
  <si>
    <t>2018/12/26|1151|109.765103246149|0|DEPARTMENT G</t>
  </si>
  <si>
    <t>2018/03/03|1212|0|2.73046299998177|DEPARTMENT G</t>
  </si>
  <si>
    <t>2018/08/03|5011|-864.196910292615|0|DEPARTMENT G</t>
  </si>
  <si>
    <t>2018/03/15|5021|213.168571205512|0|DEPARTMENT G</t>
  </si>
  <si>
    <t>2018/10/25|6222|0|1.44464551252727|DEPARTMENT G</t>
  </si>
  <si>
    <t>2018/06/12|5131|0|10.2042420357247|DEPARTMENT G</t>
  </si>
  <si>
    <t>2018/11/04|5112|115.245976937244|0|DEPARTMENT G</t>
  </si>
  <si>
    <t>2018/04/27|5011|-1709.74125842228|0|DEPARTMENT G</t>
  </si>
  <si>
    <t>2018/04/20|6215|0|2.88929102505454|DEPARTMENT G</t>
  </si>
  <si>
    <t>2018/10/23|5123|0|7.31767354974326|DEPARTMENT G</t>
  </si>
  <si>
    <t>2018/11/08|6344|27.2113120952658|0|DEPARTMENT G</t>
  </si>
  <si>
    <t>2018/06/17|3100|-576.13127352841|0|DEPARTMENT G</t>
  </si>
  <si>
    <t>2018/07/12|6446|0|9.60383141143701|DEPARTMENT G</t>
  </si>
  <si>
    <t>2018/05/09|6232|0|0.960383141143701|DEPARTMENT G</t>
  </si>
  <si>
    <t>2018/07/03|1122|-115.245976937244|0|DEPARTMENT G</t>
  </si>
  <si>
    <t>2018/01/16|1142|-76.8306512914961|0|DEPARTMENT G</t>
  </si>
  <si>
    <t>2018/08/06|6213|177.785863948519|0|DEPARTMENT G</t>
  </si>
  <si>
    <t>2018/01/17|6212|50.2888879603913|0|DEPARTMENT G</t>
  </si>
  <si>
    <t>2018/12/22|9110|0|0.145157135442397|DEPARTMENT G</t>
  </si>
  <si>
    <t>2018/11/20|1112|-150.32506707052|0|DEPARTMENT G</t>
  </si>
  <si>
    <t>2018/05/17|5121|284.956876403714|0|DEPARTMENT G</t>
  </si>
  <si>
    <t>2018/10/28|1222|30.6753119072855|0|DEPARTMENT G</t>
  </si>
  <si>
    <t>2018/11/30|6448|0|0.289372455907807|DEPARTMENT G</t>
  </si>
  <si>
    <t>2018/03/15|1212|88.4023110664159|0|DEPARTMENT G</t>
  </si>
  <si>
    <t>2018/10/15|2402|-100.577775920783|0|DEPARTMENT G</t>
  </si>
  <si>
    <t>2018/10/07|2110|-235.177391289189|0|DEPARTMENT G</t>
  </si>
  <si>
    <t>2018/09/21|6343|0|1.70070700595411|DEPARTMENT G</t>
  </si>
  <si>
    <t>2018/12/01|5122|61.350623814571|0|DEPARTMENT G</t>
  </si>
  <si>
    <t>2018/05/13|6223|0|1.70713596905965|DEPARTMENT G</t>
  </si>
  <si>
    <t>2018/09/25|6344|71.1143455794078|0|DEPARTMENT G</t>
  </si>
  <si>
    <t>2018/11/16|5991|27.4063649152858|0|DEPARTMENT G</t>
  </si>
  <si>
    <t>2018/10/24|1221|450.97520121156|0|DEPARTMENT G</t>
  </si>
  <si>
    <t>2018/09/12|1211|1256.18114861596|0|DEPARTMENT G</t>
  </si>
  <si>
    <t>2018/10/28|1151|112.74380030289|0|DEPARTMENT G</t>
  </si>
  <si>
    <t>2018/09/04|6221|0|8.8402311066416|DEPARTMENT G</t>
  </si>
  <si>
    <t>2018/06/09|5131|28.811494234311|0|DEPARTMENT G</t>
  </si>
  <si>
    <t>2018/02/14|1211|23.733191644832|0|DEPARTMENT G</t>
  </si>
  <si>
    <t>2018/11/07|6341|0|1.13982750561486|DEPARTMENT G</t>
  </si>
  <si>
    <t>2018/06/23|1132|-300.65013414104|0|DEPARTMENT G</t>
  </si>
  <si>
    <t>2018/09/15|6344|0|1.45157135442397|DEPARTMENT G</t>
  </si>
  <si>
    <t>2018/09/24|5123|0|8.38148132673189|DEPARTMENT G</t>
  </si>
  <si>
    <t>2018/05/10|1212|0|1.81446419302997|DEPARTMENT G</t>
  </si>
  <si>
    <t>2018/08/08|2122|0|-0.544339257908991|DEPARTMENT G</t>
  </si>
  <si>
    <t>2018/09/02|1112|-177.785863948519|0|DEPARTMENT G</t>
  </si>
  <si>
    <t>2018/06/30|1112|-211.469804330337|0|DEPARTMENT G</t>
  </si>
  <si>
    <t>2018/11/01|6231|0|17.0713596905965|DEPARTMENT G</t>
  </si>
  <si>
    <t>2018/04/07|1152|-53.0413866398496|0|DEPARTMENT G</t>
  </si>
  <si>
    <t>2018/07/27|6342|29.270694198973|0|DEPARTMENT G</t>
  </si>
  <si>
    <t>2018/06/07|6342|42.2939608660674|0|DEPARTMENT G</t>
  </si>
  <si>
    <t>2018/04/11|6232|0|0.288065636764205|DEPARTMENT G</t>
  </si>
  <si>
    <t>2018/12/07|6213|167.629626534638|0|DEPARTMENT G</t>
  </si>
  <si>
    <t>2018/05/18|5111|1057.34902165168|0|DEPARTMENT G</t>
  </si>
  <si>
    <t>2018/12/31|9110|0|8.45879217321347|DEPARTMENT G</t>
  </si>
  <si>
    <t>2018/11/18|1221|204.084840714494|0|DEPARTMENT G</t>
  </si>
  <si>
    <t>2018/08/03|1211|126.166390775804|0|DEPARTMENT G</t>
  </si>
  <si>
    <t>2018/03/18|9110|0|7.68306512914961|DEPARTMENT G</t>
  </si>
  <si>
    <t>2018/02/02|6448|0|0.054433925790899|DEPARTMENT G</t>
  </si>
  <si>
    <t>2018/12/08|2123|0|-14.4464551252727|DEPARTMENT G</t>
  </si>
  <si>
    <t>2018/10/30|1222|0|17.0974125842228|DEPARTMENT G</t>
  </si>
  <si>
    <t>2018/09/29|6222|0|0.272169628954495|DEPARTMENT G</t>
  </si>
  <si>
    <t>2018/07/22|6341|0|0.0546092599996355|DEPARTMENT G</t>
  </si>
  <si>
    <t>2018/11/26|1212|0|9.63097008351512|DEPARTMENT G</t>
  </si>
  <si>
    <t>2018/06/21|1151|58.7279248184696|0|DEPARTMENT G</t>
  </si>
  <si>
    <t>2018/09/21|6449|0|0.838148132673189|DEPARTMENT G</t>
  </si>
  <si>
    <t>2018/08/03|2122|0|-17.0974125842228|DEPARTMENT G</t>
  </si>
  <si>
    <t>2018/08/29|2111|0|-5.78744911815615|DEPARTMENT G</t>
  </si>
  <si>
    <t>2018/07/23|1121|225.48760060578|0|DEPARTMENT G</t>
  </si>
  <si>
    <t>2018/03/11|6447|0|8.88929319742597|DEPARTMENT G</t>
  </si>
  <si>
    <t>2018/10/11|1222|22.548760060578|0|DEPARTMENT G</t>
  </si>
  <si>
    <t>2018/09/26|2401|-245.402495258284|0|DEPARTMENT G</t>
  </si>
  <si>
    <t>2018/07/09|1231|0|1.36523149999089|DEPARTMENT G</t>
  </si>
  <si>
    <t>2018/08/16|6232|0|0.391519498789797|DEPARTMENT G</t>
  </si>
  <si>
    <t>2018/06/06|6341|0|0.680282802381646|DEPARTMENT G</t>
  </si>
  <si>
    <t>2018/05/15|6447|0|8.38148132673189|DEPARTMENT G</t>
  </si>
  <si>
    <t>2018/12/15|6222|0|13.333939796139|DEPARTMENT G</t>
  </si>
  <si>
    <t>A</t>
  </si>
  <si>
    <t>B</t>
  </si>
  <si>
    <t>C</t>
  </si>
  <si>
    <t>D</t>
  </si>
  <si>
    <t>E</t>
  </si>
  <si>
    <t>F</t>
  </si>
  <si>
    <t>G</t>
  </si>
  <si>
    <t>ATTACHMENT 1: DATA EXTRACTED FROM DEPARTMENT ARCHIVES</t>
  </si>
  <si>
    <t>ATTACHMENT 2: CHART OF ACCOUNTS</t>
  </si>
  <si>
    <t>1111</t>
  </si>
  <si>
    <t>OFFICE EQUIPMENT COST</t>
  </si>
  <si>
    <t>1112</t>
  </si>
  <si>
    <t>OFFICE EQUIPMENT ACC'D DEPN</t>
  </si>
  <si>
    <t>1121</t>
  </si>
  <si>
    <t>FURNITURE &amp; FITTING AT COST</t>
  </si>
  <si>
    <t>1122</t>
  </si>
  <si>
    <t>FURNITURE &amp; FITTING ACC'D DEPN</t>
  </si>
  <si>
    <t>1131</t>
  </si>
  <si>
    <t>COMPUTER  EQUIPMENT AT COST</t>
  </si>
  <si>
    <t>1132</t>
  </si>
  <si>
    <t>COMPUTER  EQUIPMENT ACC'D DEPN</t>
  </si>
  <si>
    <t>1141</t>
  </si>
  <si>
    <t>OFFICE RENOVATIONS AT COST</t>
  </si>
  <si>
    <t>1142</t>
  </si>
  <si>
    <t>OFFICE RENOVATIONS ACC'D DEPN</t>
  </si>
  <si>
    <t>1151</t>
  </si>
  <si>
    <t>COMPUTER SOFTWARE</t>
  </si>
  <si>
    <t>1152</t>
  </si>
  <si>
    <t>COMPUTER SOFTWARE-ACC'D DEPN</t>
  </si>
  <si>
    <t>1211</t>
  </si>
  <si>
    <t>JUNEBANK 12309234093294</t>
  </si>
  <si>
    <t>1212</t>
  </si>
  <si>
    <t>CASH IN HAND</t>
  </si>
  <si>
    <t>1221</t>
  </si>
  <si>
    <t>TRADE DEBTORS</t>
  </si>
  <si>
    <t>1222</t>
  </si>
  <si>
    <t>OTHER DEBTORS</t>
  </si>
  <si>
    <t>1231</t>
  </si>
  <si>
    <t>PREPAYMENTS</t>
  </si>
  <si>
    <t>2110</t>
  </si>
  <si>
    <t>TRADE CREDITORS</t>
  </si>
  <si>
    <t>2111</t>
  </si>
  <si>
    <t>OTHER CREDITORS</t>
  </si>
  <si>
    <t>2121</t>
  </si>
  <si>
    <t>EPF PAYABLE</t>
  </si>
  <si>
    <t>2122</t>
  </si>
  <si>
    <t>SOCSO PAYABLE</t>
  </si>
  <si>
    <t>2123</t>
  </si>
  <si>
    <t>PCB PAYABLE</t>
  </si>
  <si>
    <t>2124</t>
  </si>
  <si>
    <t>ACCRUALS</t>
  </si>
  <si>
    <t>2130</t>
  </si>
  <si>
    <t>PROVISION FOR DOUBTFUL DEBTS</t>
  </si>
  <si>
    <t>2401</t>
  </si>
  <si>
    <t>PROVISION FOR TAXATION</t>
  </si>
  <si>
    <t>2402</t>
  </si>
  <si>
    <t>DEFERRED TAX LIABILITY</t>
  </si>
  <si>
    <t>3100</t>
  </si>
  <si>
    <t>3200</t>
  </si>
  <si>
    <t>5011</t>
  </si>
  <si>
    <t>REVENUE - PRODUCTS</t>
  </si>
  <si>
    <t>5012</t>
  </si>
  <si>
    <t>REVENUE - SERVICE</t>
  </si>
  <si>
    <t>5021</t>
  </si>
  <si>
    <t>5111</t>
  </si>
  <si>
    <t>SALES STAFF SALARY</t>
  </si>
  <si>
    <t>5112</t>
  </si>
  <si>
    <t>SALES STAFF EPF</t>
  </si>
  <si>
    <t>5113</t>
  </si>
  <si>
    <t>SALES STAFF SOCSO</t>
  </si>
  <si>
    <t>5121</t>
  </si>
  <si>
    <t>ADMINISTRATION SALARY</t>
  </si>
  <si>
    <t>5122</t>
  </si>
  <si>
    <t>ADMINISTRATION EPF</t>
  </si>
  <si>
    <t>5123</t>
  </si>
  <si>
    <t>ADMINISTRATION SOCSO</t>
  </si>
  <si>
    <t>5131</t>
  </si>
  <si>
    <t>BONUSES</t>
  </si>
  <si>
    <t>5991</t>
  </si>
  <si>
    <t>CLIENT ENTERTAINMENT</t>
  </si>
  <si>
    <t>6111</t>
  </si>
  <si>
    <t>RENT - OFFICE</t>
  </si>
  <si>
    <t>6112</t>
  </si>
  <si>
    <t>LIGHT &amp; HEAT</t>
  </si>
  <si>
    <t>6211</t>
  </si>
  <si>
    <t>OFFICE EQUIPMENT DEPN</t>
  </si>
  <si>
    <t>6212</t>
  </si>
  <si>
    <t>FURNITURE &amp; FITTINGS DEPN</t>
  </si>
  <si>
    <t>6213</t>
  </si>
  <si>
    <t>COMPUTER EQUIPMENT DEPN</t>
  </si>
  <si>
    <t>6214</t>
  </si>
  <si>
    <t>DEPRECIATION OFFICE RENOVATION</t>
  </si>
  <si>
    <t>6215</t>
  </si>
  <si>
    <t>COMPUTER SOFTWARE DEPN</t>
  </si>
  <si>
    <t>6221</t>
  </si>
  <si>
    <t>REPAIRS &amp; MAINTENANCE</t>
  </si>
  <si>
    <t>6222</t>
  </si>
  <si>
    <t>REPAIRS &amp; MAINT - COMPUTER</t>
  </si>
  <si>
    <t>6223</t>
  </si>
  <si>
    <t>CLEANING</t>
  </si>
  <si>
    <t>6231</t>
  </si>
  <si>
    <t>MOTOR VEHICLE EXPENSES</t>
  </si>
  <si>
    <t>6232</t>
  </si>
  <si>
    <t>MOTOR VEHICLE (PARKING)</t>
  </si>
  <si>
    <t>6341</t>
  </si>
  <si>
    <t>SECRETARIAL FEES</t>
  </si>
  <si>
    <t>6342</t>
  </si>
  <si>
    <t>AUDIT FEES</t>
  </si>
  <si>
    <t>6343</t>
  </si>
  <si>
    <t>TAX FEES</t>
  </si>
  <si>
    <t>6344</t>
  </si>
  <si>
    <t>DIRECTOR FEE</t>
  </si>
  <si>
    <t>6345</t>
  </si>
  <si>
    <t>CONSULTANCY FEES</t>
  </si>
  <si>
    <t>6446</t>
  </si>
  <si>
    <t>INSURANCE-OFFICE</t>
  </si>
  <si>
    <t>6447</t>
  </si>
  <si>
    <t>TELEPHONE &amp; INTERNET</t>
  </si>
  <si>
    <t>6448</t>
  </si>
  <si>
    <t>OFFICE SUPPLIES</t>
  </si>
  <si>
    <t>6449</t>
  </si>
  <si>
    <t>POSTAGE</t>
  </si>
  <si>
    <t>9110</t>
  </si>
  <si>
    <t>BANK CHARGES</t>
  </si>
  <si>
    <t>NOT AVAILABLE</t>
  </si>
  <si>
    <t>Attempt to address the following scenario to the best of your ability:</t>
  </si>
  <si>
    <t>Step 1</t>
  </si>
  <si>
    <t>Eliminate all unnecessary data, i.e. "NOT AVAILABLE"</t>
  </si>
  <si>
    <t>Step 2</t>
  </si>
  <si>
    <t>Combine all department entries into one list.</t>
  </si>
  <si>
    <t>Step 3</t>
  </si>
  <si>
    <t>Go to "Data" &gt; "Text to Columns" &gt; ...</t>
  </si>
  <si>
    <t>Delete column for "Department(s)".</t>
  </si>
  <si>
    <t>Step 4</t>
  </si>
  <si>
    <t>... then "Auto-Complete":</t>
  </si>
  <si>
    <t>Consolidate the two columns by adding them up...</t>
  </si>
  <si>
    <t>Step 5</t>
  </si>
  <si>
    <t>Perform a "VLOOKUP" to derive the names of the accounts in relation to the codes...</t>
  </si>
  <si>
    <t>2017/08/19|6345|20.4502079381903|0|DEPARTMENT A</t>
  </si>
  <si>
    <t>2017/09/13|2121|-51.8518146175569|0|DEPARTMENT B</t>
  </si>
  <si>
    <t>2016/07/05|5113|0|5.7613127352841|DEPARTMENT D</t>
  </si>
  <si>
    <t>2019/04/06|6221|0|3.40141401190823|DEPARTMENT E</t>
  </si>
  <si>
    <t>2017/11/29|1112|-167.629626534638|0|DEPARTMENT F</t>
  </si>
  <si>
    <t>2015/12/15|6222|0|13.333939796139|DEPARTMENT G</t>
  </si>
  <si>
    <t>Step 6</t>
  </si>
  <si>
    <t>Create a "Pivot Table" with the "2018-only" data:</t>
  </si>
  <si>
    <t>... then filter to ensure that only items from "2018" are taken-up (selectively delete or isolate the non-2018 items any way):</t>
  </si>
  <si>
    <t>Step 7</t>
  </si>
  <si>
    <r>
      <rPr>
        <b/>
        <sz val="16"/>
        <color theme="1"/>
        <rFont val="Times New Roman"/>
        <family val="1"/>
      </rPr>
      <t xml:space="preserve">Days after completing your Excel Workshop... You, an audit senior, have just finished a conversation with a fellow junior via your </t>
    </r>
    <r>
      <rPr>
        <b/>
        <i/>
        <sz val="16"/>
        <color theme="1"/>
        <rFont val="Times New Roman"/>
        <family val="1"/>
      </rPr>
      <t xml:space="preserve">Office Communicator </t>
    </r>
    <r>
      <rPr>
        <b/>
        <sz val="16"/>
        <color theme="1"/>
        <rFont val="Times New Roman"/>
        <family val="1"/>
      </rPr>
      <t xml:space="preserve">regarding the client's </t>
    </r>
    <r>
      <rPr>
        <b/>
        <i/>
        <sz val="16"/>
        <color theme="1"/>
        <rFont val="Times New Roman"/>
        <family val="1"/>
      </rPr>
      <t>Trial Balance</t>
    </r>
    <r>
      <rPr>
        <b/>
        <sz val="16"/>
        <color theme="1"/>
        <rFont val="Times New Roman"/>
        <family val="1"/>
      </rPr>
      <t>:</t>
    </r>
    <r>
      <rPr>
        <b/>
        <sz val="12"/>
        <color theme="1"/>
        <rFont val="Times New Roman"/>
        <family val="1"/>
      </rPr>
      <t xml:space="preserve">
</t>
    </r>
  </si>
  <si>
    <t>The finished product should look something like this (note the zero-rised figure at the bottom):</t>
  </si>
  <si>
    <t>Data Sanitization &amp; Analysis</t>
  </si>
  <si>
    <t>TAX INVOICE</t>
  </si>
  <si>
    <t>Attempt to solve the crisis as below:</t>
  </si>
  <si>
    <t>BEST EASTERN SDN BHD</t>
  </si>
  <si>
    <t xml:space="preserve">GST ID 0001234567 </t>
  </si>
  <si>
    <t>+ 6 03 123 4567</t>
  </si>
  <si>
    <t>Invoice No.</t>
  </si>
  <si>
    <t>Your Ref</t>
  </si>
  <si>
    <t>Terms</t>
  </si>
  <si>
    <t>Page</t>
  </si>
  <si>
    <t>HP / TEL:</t>
  </si>
  <si>
    <t>Item</t>
  </si>
  <si>
    <t>Tax Code</t>
  </si>
  <si>
    <t>Description</t>
  </si>
  <si>
    <t>U / Price</t>
  </si>
  <si>
    <t>Disc.</t>
  </si>
  <si>
    <t>Total</t>
  </si>
  <si>
    <t>RM</t>
  </si>
  <si>
    <r>
      <rPr>
        <b/>
        <i/>
        <sz val="16"/>
        <color theme="1"/>
        <rFont val="Times New Roman"/>
        <family val="1"/>
      </rPr>
      <t xml:space="preserve">It is the April Fools' Day in the year 2015. </t>
    </r>
    <r>
      <rPr>
        <b/>
        <sz val="16"/>
        <color theme="1"/>
        <rFont val="Times New Roman"/>
        <family val="1"/>
      </rPr>
      <t xml:space="preserve">
</t>
    </r>
    <r>
      <rPr>
        <sz val="16"/>
        <color theme="1"/>
        <rFont val="Times New Roman"/>
        <family val="1"/>
      </rPr>
      <t xml:space="preserve">Your employer has already performed a </t>
    </r>
    <r>
      <rPr>
        <i/>
        <sz val="16"/>
        <color theme="1"/>
        <rFont val="Times New Roman"/>
        <family val="1"/>
      </rPr>
      <t xml:space="preserve">future method </t>
    </r>
    <r>
      <rPr>
        <sz val="16"/>
        <color theme="1"/>
        <rFont val="Times New Roman"/>
        <family val="1"/>
      </rPr>
      <t xml:space="preserve">calculation and determined that their hotel business, </t>
    </r>
    <r>
      <rPr>
        <b/>
        <sz val="16"/>
        <color theme="1"/>
        <rFont val="Times New Roman"/>
        <family val="1"/>
      </rPr>
      <t>BEST EASTERN SDN BHD</t>
    </r>
    <r>
      <rPr>
        <sz val="16"/>
        <color theme="1"/>
        <rFont val="Times New Roman"/>
        <family val="1"/>
      </rPr>
      <t xml:space="preserve">, will exceed the threshold for registration. And so, the business was registered and a </t>
    </r>
    <r>
      <rPr>
        <b/>
        <sz val="16"/>
        <color theme="1"/>
        <rFont val="Times New Roman"/>
        <family val="1"/>
      </rPr>
      <t xml:space="preserve">GST ID No. 0001234567 </t>
    </r>
    <r>
      <rPr>
        <sz val="16"/>
        <color theme="1"/>
        <rFont val="Times New Roman"/>
        <family val="1"/>
      </rPr>
      <t>was granted accordingly by the RMCD.</t>
    </r>
    <r>
      <rPr>
        <b/>
        <sz val="16"/>
        <color theme="1"/>
        <rFont val="Times New Roman"/>
        <family val="1"/>
      </rPr>
      <t xml:space="preserve">
</t>
    </r>
    <r>
      <rPr>
        <sz val="16"/>
        <color theme="1"/>
        <rFont val="Times New Roman"/>
        <family val="1"/>
      </rPr>
      <t xml:space="preserve">The Finance Director said he'll call up an ex-colleague who works at a competitor to request for some general advice on GST implementation.
The "phone conversation" lasted days... and the hotel business has yet to order any software to issue </t>
    </r>
    <r>
      <rPr>
        <i/>
        <sz val="16"/>
        <color theme="1"/>
        <rFont val="Times New Roman"/>
        <family val="1"/>
      </rPr>
      <t>Tax Invoices</t>
    </r>
    <r>
      <rPr>
        <sz val="16"/>
        <color theme="1"/>
        <rFont val="Times New Roman"/>
        <family val="1"/>
      </rPr>
      <t xml:space="preserve"> as mandated by the </t>
    </r>
    <r>
      <rPr>
        <i/>
        <sz val="16"/>
        <color theme="1"/>
        <rFont val="Times New Roman"/>
        <family val="1"/>
      </rPr>
      <t>Goods and Services Tax Act 2014</t>
    </r>
    <r>
      <rPr>
        <sz val="16"/>
        <color theme="1"/>
        <rFont val="Times New Roman"/>
        <family val="1"/>
      </rPr>
      <t xml:space="preserve"> to its corporate clients.
You, the Finance Manager, decided to take action... by </t>
    </r>
    <r>
      <rPr>
        <i/>
        <sz val="16"/>
        <color theme="1"/>
        <rFont val="Times New Roman"/>
        <family val="1"/>
      </rPr>
      <t>Googling</t>
    </r>
    <r>
      <rPr>
        <sz val="16"/>
        <color theme="1"/>
        <rFont val="Times New Roman"/>
        <family val="1"/>
      </rPr>
      <t xml:space="preserve"> the topic.
</t>
    </r>
  </si>
  <si>
    <t>REAL HOTEL PLACE, 1 RIGHT STREET</t>
  </si>
  <si>
    <t>Sub Total (Excl. GST)</t>
  </si>
  <si>
    <t>Tourism Tax (RM10 / night)</t>
  </si>
  <si>
    <t>Total (Incl. GST)</t>
  </si>
  <si>
    <t>Notes:</t>
  </si>
  <si>
    <t>1.</t>
  </si>
  <si>
    <t>Cheques should be made payable to</t>
  </si>
  <si>
    <t>2.</t>
  </si>
  <si>
    <t xml:space="preserve">Ask yourself, do you think rooms </t>
  </si>
  <si>
    <t>sold are refundable?</t>
  </si>
  <si>
    <t>GST Summary</t>
  </si>
  <si>
    <t>Amount (RM)</t>
  </si>
  <si>
    <t>Tax (RM)</t>
  </si>
  <si>
    <t>Authorised Signature</t>
  </si>
  <si>
    <t>SR @ 6%</t>
  </si>
  <si>
    <t>Deluxe Room</t>
  </si>
  <si>
    <t>Presidential Suite</t>
  </si>
  <si>
    <t>Emperor Suite</t>
  </si>
  <si>
    <t>Business Centre Pass</t>
  </si>
  <si>
    <t>Buffet Ticket</t>
  </si>
  <si>
    <t>DISCOUNTS</t>
  </si>
  <si>
    <t>SERVICES / ROOMS</t>
  </si>
  <si>
    <t>RATE (RM)</t>
  </si>
  <si>
    <t>TRANSACTION HISTORY</t>
  </si>
  <si>
    <t>C.O.D.</t>
  </si>
  <si>
    <r>
      <rPr>
        <sz val="16"/>
        <color theme="1"/>
        <rFont val="Times New Roman"/>
        <family val="1"/>
      </rPr>
      <t xml:space="preserve">You've found the template. Great.
But, you'd also need to create a working spreadsheet to buy the business some time before it acquires a GST-compliant software.
For the time being, line staff using the spreadsheet need to be able to find it user-friendly, which also means that, on top of </t>
    </r>
    <r>
      <rPr>
        <b/>
        <sz val="16"/>
        <color theme="1"/>
        <rFont val="Times New Roman"/>
        <family val="1"/>
      </rPr>
      <t xml:space="preserve">sequential numbering capabilities </t>
    </r>
    <r>
      <rPr>
        <sz val="16"/>
        <color theme="1"/>
        <rFont val="Times New Roman"/>
        <family val="1"/>
      </rPr>
      <t xml:space="preserve">and </t>
    </r>
    <r>
      <rPr>
        <b/>
        <sz val="16"/>
        <color theme="1"/>
        <rFont val="Times New Roman"/>
        <family val="1"/>
      </rPr>
      <t>automatic calculations (of invoice totals, GST, Tourism Tax etc.)</t>
    </r>
    <r>
      <rPr>
        <sz val="16"/>
        <color theme="1"/>
        <rFont val="Times New Roman"/>
        <family val="1"/>
      </rPr>
      <t xml:space="preserve">, it should enable the staff to select from the following services provided by BEST EASTERN SDN BHD </t>
    </r>
    <r>
      <rPr>
        <b/>
        <sz val="16"/>
        <color theme="1"/>
        <rFont val="Times New Roman"/>
        <family val="1"/>
      </rPr>
      <t>(all Standard Rated)</t>
    </r>
    <r>
      <rPr>
        <sz val="16"/>
        <color theme="1"/>
        <rFont val="Times New Roman"/>
        <family val="1"/>
      </rPr>
      <t>:</t>
    </r>
    <r>
      <rPr>
        <b/>
        <sz val="12"/>
        <color theme="1"/>
        <rFont val="Times New Roman"/>
        <family val="1"/>
      </rPr>
      <t xml:space="preserve">
</t>
    </r>
    <r>
      <rPr>
        <sz val="16"/>
        <color theme="1"/>
        <rFont val="Times New Roman"/>
        <family val="1"/>
      </rPr>
      <t xml:space="preserve">
</t>
    </r>
    <r>
      <rPr>
        <b/>
        <sz val="16"/>
        <color theme="1"/>
        <rFont val="Times New Roman"/>
        <family val="1"/>
      </rPr>
      <t>• Deluxe Room, RM100 per pax (exclusive of GST)
• Presidential Suite, RM1000 per pax (exclusive of GST)
• Emperor Suite, RM10000 per pax (exclusive of GST)
• Business Centre Pass, RM100 per pax (exclusive of GST)
• Buffet Ticket, RM100 per pax (exclusive of GST)</t>
    </r>
    <r>
      <rPr>
        <sz val="16"/>
        <color theme="1"/>
        <rFont val="Times New Roman"/>
        <family val="1"/>
      </rPr>
      <t xml:space="preserve">
It would be a nice touch if you could provide a line for </t>
    </r>
    <r>
      <rPr>
        <b/>
        <sz val="16"/>
        <color theme="1"/>
        <rFont val="Times New Roman"/>
        <family val="1"/>
      </rPr>
      <t>DISCOUNTS</t>
    </r>
    <r>
      <rPr>
        <sz val="16"/>
        <color theme="1"/>
        <rFont val="Times New Roman"/>
        <family val="1"/>
      </rPr>
      <t xml:space="preserve">.
</t>
    </r>
    <r>
      <rPr>
        <i/>
        <sz val="16"/>
        <color theme="1"/>
        <rFont val="Times New Roman"/>
        <family val="1"/>
      </rPr>
      <t>Ok. Staff training time!</t>
    </r>
    <r>
      <rPr>
        <sz val="16"/>
        <color theme="1"/>
        <rFont val="Times New Roman"/>
        <family val="1"/>
      </rPr>
      <t xml:space="preserve">
As a demonstration, you'll need to issue an invoice to </t>
    </r>
    <r>
      <rPr>
        <b/>
        <sz val="16"/>
        <color theme="1"/>
        <rFont val="Times New Roman"/>
        <family val="1"/>
      </rPr>
      <t>SUNWAY TECH CLUB</t>
    </r>
    <r>
      <rPr>
        <sz val="16"/>
        <color theme="1"/>
        <rFont val="Times New Roman"/>
        <family val="1"/>
      </rPr>
      <t xml:space="preserve"> for </t>
    </r>
    <r>
      <rPr>
        <b/>
        <sz val="16"/>
        <color theme="1"/>
        <rFont val="Times New Roman"/>
        <family val="1"/>
      </rPr>
      <t>1 Deluxe Room</t>
    </r>
    <r>
      <rPr>
        <sz val="16"/>
        <color theme="1"/>
        <rFont val="Times New Roman"/>
        <family val="1"/>
      </rPr>
      <t xml:space="preserve">, </t>
    </r>
    <r>
      <rPr>
        <b/>
        <sz val="16"/>
        <color theme="1"/>
        <rFont val="Times New Roman"/>
        <family val="1"/>
      </rPr>
      <t>4 Presidential Suites</t>
    </r>
    <r>
      <rPr>
        <sz val="16"/>
        <color theme="1"/>
        <rFont val="Times New Roman"/>
        <family val="1"/>
      </rPr>
      <t xml:space="preserve">, and </t>
    </r>
    <r>
      <rPr>
        <b/>
        <sz val="16"/>
        <color theme="1"/>
        <rFont val="Times New Roman"/>
        <family val="1"/>
      </rPr>
      <t>10 Emperor Suites</t>
    </r>
    <r>
      <rPr>
        <sz val="16"/>
        <color theme="1"/>
        <rFont val="Times New Roman"/>
        <family val="1"/>
      </rPr>
      <t xml:space="preserve"> for </t>
    </r>
    <r>
      <rPr>
        <b/>
        <sz val="16"/>
        <color theme="1"/>
        <rFont val="Times New Roman"/>
        <family val="1"/>
      </rPr>
      <t>2 Nights</t>
    </r>
    <r>
      <rPr>
        <sz val="16"/>
        <color theme="1"/>
        <rFont val="Times New Roman"/>
        <family val="1"/>
      </rPr>
      <t xml:space="preserve"> only.
The President and all Committee Members will </t>
    </r>
    <r>
      <rPr>
        <b/>
        <sz val="16"/>
        <color theme="1"/>
        <rFont val="Times New Roman"/>
        <family val="1"/>
      </rPr>
      <t>each require a Business Centre Pass</t>
    </r>
    <r>
      <rPr>
        <sz val="16"/>
        <color theme="1"/>
        <rFont val="Times New Roman"/>
        <family val="1"/>
      </rPr>
      <t xml:space="preserve"> and </t>
    </r>
    <r>
      <rPr>
        <b/>
        <sz val="16"/>
        <color theme="1"/>
        <rFont val="Times New Roman"/>
        <family val="1"/>
      </rPr>
      <t>Buffet Ticket</t>
    </r>
    <r>
      <rPr>
        <sz val="16"/>
        <color theme="1"/>
        <rFont val="Times New Roman"/>
        <family val="1"/>
      </rPr>
      <t xml:space="preserve">.
Because you and the President go way back, you're planning to provide a </t>
    </r>
    <r>
      <rPr>
        <b/>
        <sz val="16"/>
        <color theme="1"/>
        <rFont val="Times New Roman"/>
        <family val="1"/>
      </rPr>
      <t>70% discount</t>
    </r>
    <r>
      <rPr>
        <sz val="16"/>
        <color theme="1"/>
        <rFont val="Times New Roman"/>
        <family val="1"/>
      </rPr>
      <t xml:space="preserve"> for the entire bill.</t>
    </r>
  </si>
  <si>
    <t>NIGHTS</t>
  </si>
  <si>
    <t>NIGHT(S)</t>
  </si>
  <si>
    <t>PAX</t>
  </si>
  <si>
    <t>Qty.</t>
  </si>
  <si>
    <t>SUNWAY TECH CLUB</t>
  </si>
  <si>
    <t>INVOICE NO</t>
  </si>
  <si>
    <t>You've worked pretty hard...</t>
  </si>
  <si>
    <t>LINKS</t>
  </si>
  <si>
    <t>https://templates.office.com/en-us/profit-and-loss</t>
  </si>
  <si>
    <t>https://templates.office.com/en-au/annual-financial-report-tm00000051</t>
  </si>
  <si>
    <t>https://templates.office.com/en-au/financial-management</t>
  </si>
  <si>
    <t>So much for doing, let's now go through some ready-made templates shall we?</t>
  </si>
  <si>
    <t>1</t>
  </si>
  <si>
    <t>BONUS: Regression and Sensitivity Analysis</t>
  </si>
  <si>
    <t>Revision</t>
  </si>
  <si>
    <t>You might've learnt about Regression and Sensitivity Analysis... So here are some exercises:</t>
  </si>
  <si>
    <t>PART 1: REGRESSION ANALYSIS</t>
  </si>
  <si>
    <t>PART 2: SENSITIVITY ANALYSIS</t>
  </si>
  <si>
    <t>PRODUCT</t>
  </si>
  <si>
    <t>SALES (UNITS)</t>
  </si>
  <si>
    <t>TOTAL REVENUE</t>
  </si>
  <si>
    <t>RETURNS (UNITS)</t>
  </si>
  <si>
    <t>TOTAL REPLACEMENT COST (RM)</t>
  </si>
  <si>
    <t>REVENUE PER PRODUCT (RM)</t>
  </si>
  <si>
    <t>PORCH</t>
  </si>
  <si>
    <t>MERSAYD BLEND</t>
  </si>
  <si>
    <t>BEND-THE-KNEE</t>
  </si>
  <si>
    <t>ROLLING ROY</t>
  </si>
  <si>
    <t>DATASET (CUSTOMER SERVICE DEPARTMENT)</t>
  </si>
  <si>
    <t>CONTRIBUTION MARGIN (%)</t>
  </si>
  <si>
    <t>COST/RETURNED UNIT (RM)</t>
  </si>
  <si>
    <t>YDPA AUTOMOBILES BERHAD</t>
  </si>
  <si>
    <t>OCTOBER 2019</t>
  </si>
  <si>
    <t>VARIABLE COST (%)</t>
  </si>
  <si>
    <t>QC TIME/UNIT</t>
  </si>
  <si>
    <t>DATASET (SALES DEPARTMENT)</t>
  </si>
  <si>
    <t>DATASET (PRODUCTION DEPARTMENT)</t>
  </si>
  <si>
    <t>DERIVATIVE DATASET</t>
  </si>
  <si>
    <t>RETURNS/REVENUE (%)</t>
  </si>
  <si>
    <t>TOTAL QC TIME (MINS)</t>
  </si>
  <si>
    <r>
      <rPr>
        <b/>
        <i/>
        <sz val="15"/>
        <color theme="1"/>
        <rFont val="Times New Roman"/>
        <family val="1"/>
      </rPr>
      <t>Congratulations!!!</t>
    </r>
    <r>
      <rPr>
        <b/>
        <sz val="15"/>
        <color theme="1"/>
        <rFont val="Times New Roman"/>
        <family val="1"/>
      </rPr>
      <t xml:space="preserve">
As of 9th September 2019,
</t>
    </r>
    <r>
      <rPr>
        <sz val="15"/>
        <color theme="1"/>
        <rFont val="Times New Roman"/>
        <family val="1"/>
      </rPr>
      <t xml:space="preserve">You have been appointed </t>
    </r>
    <r>
      <rPr>
        <u/>
        <sz val="15"/>
        <color theme="1"/>
        <rFont val="Times New Roman"/>
        <family val="1"/>
      </rPr>
      <t>Head Management Accountant</t>
    </r>
    <r>
      <rPr>
        <sz val="15"/>
        <color theme="1"/>
        <rFont val="Times New Roman"/>
        <family val="1"/>
      </rPr>
      <t xml:space="preserve"> of YDPA Automobiles Berhad.</t>
    </r>
  </si>
  <si>
    <r>
      <rPr>
        <sz val="15"/>
        <color theme="1"/>
        <rFont val="Times New Roman"/>
        <family val="1"/>
      </rPr>
      <t xml:space="preserve">
That's the fun part... But you know what's even better? Your MD has an assignment for you... That's supposed to be </t>
    </r>
    <r>
      <rPr>
        <b/>
        <sz val="15"/>
        <color theme="1"/>
        <rFont val="Times New Roman"/>
        <family val="1"/>
      </rPr>
      <t>"DONE YESTERDAY"</t>
    </r>
    <r>
      <rPr>
        <sz val="15"/>
        <color theme="1"/>
        <rFont val="Times New Roman"/>
        <family val="1"/>
      </rPr>
      <t xml:space="preserve">.
</t>
    </r>
    <r>
      <rPr>
        <b/>
        <i/>
        <sz val="15"/>
        <color theme="1"/>
        <rFont val="Times New Roman"/>
        <family val="1"/>
      </rPr>
      <t xml:space="preserve">Congratulations!!!
</t>
    </r>
  </si>
  <si>
    <t>UNITS SOLD</t>
  </si>
  <si>
    <t>SALES PRICE</t>
  </si>
  <si>
    <t>Sales Department</t>
  </si>
  <si>
    <t>Customer Service Department</t>
  </si>
  <si>
    <t>Production Department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</si>
  <si>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</si>
  <si>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</si>
  <si>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</si>
  <si>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</si>
  <si>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</si>
  <si>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</si>
  <si>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</si>
  <si>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r>
      <t>YDPA AUTOMOBILES BERHAD</t>
    </r>
    <r>
      <rPr>
        <b/>
        <sz val="22"/>
        <color rgb="FF002060"/>
        <rFont val="Times New Roman"/>
        <family val="1"/>
      </rPr>
      <t xml:space="preserve">       </t>
    </r>
    <r>
      <rPr>
        <b/>
        <i/>
        <sz val="22"/>
        <color rgb="FFFF0000"/>
        <rFont val="Times New Roman"/>
        <family val="1"/>
      </rPr>
      <t>infoSystem ERP</t>
    </r>
    <r>
      <rPr>
        <b/>
        <sz val="22"/>
        <color rgb="FFFF0000"/>
        <rFont val="Calibri"/>
        <family val="2"/>
      </rPr>
      <t>™</t>
    </r>
  </si>
  <si>
    <r>
      <t xml:space="preserve">Your MD needs to know what production issue cause cars to come back more often. Analyze the following information and, using the regression analysis formula, find out the </t>
    </r>
    <r>
      <rPr>
        <b/>
        <sz val="14"/>
        <color theme="1"/>
        <rFont val="Times New Roman"/>
        <family val="1"/>
      </rPr>
      <t xml:space="preserve">production department variable </t>
    </r>
    <r>
      <rPr>
        <sz val="14"/>
        <color theme="1"/>
        <rFont val="Times New Roman"/>
        <family val="1"/>
      </rPr>
      <t xml:space="preserve">which </t>
    </r>
    <r>
      <rPr>
        <b/>
        <sz val="14"/>
        <color theme="1"/>
        <rFont val="Times New Roman"/>
        <family val="1"/>
      </rPr>
      <t xml:space="preserve">affects returns/revenue percentage </t>
    </r>
    <r>
      <rPr>
        <sz val="14"/>
        <color theme="1"/>
        <rFont val="Times New Roman"/>
        <family val="1"/>
      </rPr>
      <t>the most.</t>
    </r>
  </si>
  <si>
    <r>
      <rPr>
        <sz val="15"/>
        <color theme="1"/>
        <rFont val="Times New Roman"/>
        <family val="1"/>
      </rPr>
      <t xml:space="preserve">YDPA manufactures and sells cars. Being a company with </t>
    </r>
    <r>
      <rPr>
        <b/>
        <sz val="15"/>
        <color theme="1"/>
        <rFont val="Times New Roman"/>
        <family val="1"/>
      </rPr>
      <t>SUPER CUSTOMER FOCUS</t>
    </r>
    <r>
      <rPr>
        <sz val="15"/>
        <color theme="1"/>
        <rFont val="Times New Roman"/>
        <family val="1"/>
      </rPr>
      <t>, cars under warranty can be returned and replaced (</t>
    </r>
    <r>
      <rPr>
        <b/>
        <sz val="15"/>
        <color theme="1"/>
        <rFont val="Times New Roman"/>
        <family val="1"/>
      </rPr>
      <t>WOW!!!</t>
    </r>
    <r>
      <rPr>
        <sz val="15"/>
        <color theme="1"/>
        <rFont val="Times New Roman"/>
        <family val="1"/>
      </rPr>
      <t>)</t>
    </r>
  </si>
  <si>
    <t>Company-operated stores</t>
  </si>
  <si>
    <t>Licensed stores</t>
  </si>
  <si>
    <t>Net Revenues</t>
  </si>
  <si>
    <t>Total net revenues</t>
  </si>
  <si>
    <t>Cost of sales</t>
  </si>
  <si>
    <t>Raw materials (tea mix)</t>
  </si>
  <si>
    <t>Raw materials (sweetener)</t>
  </si>
  <si>
    <t>Raw materials (tapioca pearls)</t>
  </si>
  <si>
    <t>Store operating expenses</t>
  </si>
  <si>
    <t>Utilities (water)</t>
  </si>
  <si>
    <t>Utilities (electricity)</t>
  </si>
  <si>
    <t>Utilities (telephone &amp; internet)</t>
  </si>
  <si>
    <t>Rent &amp; other occupancy costs</t>
  </si>
  <si>
    <t>Wages (full-time, service staff)</t>
  </si>
  <si>
    <t>Wages (part-time, service staff)</t>
  </si>
  <si>
    <t>Wages (full-time, admin)</t>
  </si>
  <si>
    <t>Other operating expenses</t>
  </si>
  <si>
    <t>Bonuses</t>
  </si>
  <si>
    <t>Marketing (social media)</t>
  </si>
  <si>
    <t>Marketing (physical)</t>
  </si>
  <si>
    <t>Depreciation</t>
  </si>
  <si>
    <t>Total cost of sales</t>
  </si>
  <si>
    <t>Total store operating expenses</t>
  </si>
  <si>
    <t>Operating income</t>
  </si>
  <si>
    <t>Janitorial fees</t>
  </si>
  <si>
    <t>Repairs and maintenance</t>
  </si>
  <si>
    <t>Software subscription (POS)</t>
  </si>
  <si>
    <t>Software subscription (MYOBZ)</t>
  </si>
  <si>
    <t>Total G&amp;A expenses</t>
  </si>
  <si>
    <t>General and admin (G&amp;A) expenses</t>
  </si>
  <si>
    <r>
      <t xml:space="preserve">You are a consultant working for </t>
    </r>
    <r>
      <rPr>
        <b/>
        <i/>
        <sz val="12"/>
        <color theme="1"/>
        <rFont val="Times New Roman"/>
        <family val="1"/>
      </rPr>
      <t>CooperWalterPryce</t>
    </r>
    <r>
      <rPr>
        <b/>
        <sz val="12"/>
        <color theme="1"/>
        <rFont val="Times New Roman"/>
        <family val="1"/>
      </rPr>
      <t xml:space="preserve"> (CWP).</t>
    </r>
  </si>
  <si>
    <t>During a meeting with an advisory client...</t>
  </si>
  <si>
    <r>
      <t xml:space="preserve">You were presented with the challenge of helping the company manage its inherent inventory problem.
As related to you, due to the short-term shelf life and high costs of its organic tapioca pearls, the warehouse manager is concerned about how they should balance the risks of </t>
    </r>
    <r>
      <rPr>
        <u/>
        <sz val="12"/>
        <color theme="1"/>
        <rFont val="Times New Roman"/>
        <family val="1"/>
      </rPr>
      <t>spoilage</t>
    </r>
    <r>
      <rPr>
        <sz val="12"/>
        <color theme="1"/>
        <rFont val="Times New Roman"/>
        <family val="1"/>
      </rPr>
      <t xml:space="preserve"> and </t>
    </r>
    <r>
      <rPr>
        <u/>
        <sz val="12"/>
        <color theme="1"/>
        <rFont val="Times New Roman"/>
        <family val="1"/>
      </rPr>
      <t>running out of stock</t>
    </r>
    <r>
      <rPr>
        <sz val="12"/>
        <color theme="1"/>
        <rFont val="Times New Roman"/>
        <family val="1"/>
      </rPr>
      <t>.</t>
    </r>
  </si>
  <si>
    <t>The client has provided the following:</t>
  </si>
  <si>
    <t>胖子台灣食品有限公司</t>
  </si>
  <si>
    <t>薯粉珍珠（公斤）</t>
  </si>
  <si>
    <t>香茶合成粉（公斤）</t>
  </si>
  <si>
    <t>麥芽糖濃縮精華（公升）</t>
  </si>
  <si>
    <t>TAPIOCA POWDER PEARL (KG)</t>
  </si>
  <si>
    <t>FRAGRANT TEA MIX (KG)</t>
  </si>
  <si>
    <t>MALTOSE CONCENTRATE (LITRE)</t>
  </si>
  <si>
    <t>70% RELATE TO WAREHOUSING COST</t>
  </si>
  <si>
    <t>BASED ON COST OF RAW MATERIALS</t>
  </si>
  <si>
    <t>報價單</t>
  </si>
  <si>
    <t>QUOTATION</t>
  </si>
  <si>
    <t>ROUGHLY TRANSLATED QUOTATION FROM THEIR MAIN SUPPLIER, A TAIWANESE COMPANY</t>
  </si>
  <si>
    <t>FATSO TAIWAN FOODS PTE LTD</t>
  </si>
  <si>
    <t>OF THESE AMOUNTS HIGHLIGHTED</t>
  </si>
  <si>
    <t>STORAGE COST IS APPORTIONED</t>
  </si>
  <si>
    <t>Q = Volume per order</t>
  </si>
  <si>
    <t>80% RELATE TO RAW MATERIAL COST</t>
  </si>
  <si>
    <t>A = Ordering cost (annual)</t>
  </si>
  <si>
    <t>50% RELATE TO WAREHOUSING STAFF</t>
  </si>
  <si>
    <t>WAGES ARE APPORTIONED</t>
  </si>
  <si>
    <t>D = Demand in units (annual)</t>
  </si>
  <si>
    <t>S = Order cost (per purchase order)</t>
  </si>
  <si>
    <t>H = Holding costs (per unit, per year)​</t>
  </si>
  <si>
    <t>R = Rent and utilities (annual)</t>
  </si>
  <si>
    <t>W = Wages for warehouse staff + Handling costs (annual)</t>
  </si>
  <si>
    <t>O = Obsolescence cost (annual)</t>
  </si>
  <si>
    <t>保質期</t>
  </si>
  <si>
    <t>SHELF LIFE</t>
  </si>
  <si>
    <t>1 MONTH</t>
  </si>
  <si>
    <t>50年</t>
  </si>
  <si>
    <t>1個月</t>
  </si>
  <si>
    <t>半年</t>
  </si>
  <si>
    <t>HALF A YEAR</t>
  </si>
  <si>
    <t>50 YEARS??!</t>
  </si>
  <si>
    <t>2019 (USD)</t>
  </si>
  <si>
    <t>2018 (USD)</t>
  </si>
  <si>
    <t>100 USD</t>
  </si>
  <si>
    <t>400 USD</t>
  </si>
  <si>
    <t>運輸費 （每100KG）</t>
  </si>
  <si>
    <t>海關稅 （每100KG）</t>
  </si>
  <si>
    <t>FREIGHT CHARGES (PER 100KG)</t>
  </si>
  <si>
    <t>CUSTOMS' DUTY (PER 100KG)</t>
  </si>
  <si>
    <t>1000 USD</t>
  </si>
  <si>
    <t>200 USD</t>
  </si>
  <si>
    <t>致</t>
  </si>
  <si>
    <t>ADDRESSED TO</t>
  </si>
  <si>
    <t>老虎老虎糖專壳</t>
  </si>
  <si>
    <t>OLD TIGER (x2) SUGAR PROFESSIONAL SHELL</t>
  </si>
  <si>
    <t>Provide a range of EOQ values in the event of the (2) following changes:</t>
  </si>
  <si>
    <t>DEMAND IN UNITS</t>
  </si>
  <si>
    <t>Raw material cost - 80%</t>
  </si>
  <si>
    <t>Freight charges - 20%</t>
  </si>
  <si>
    <t>Based on information available for the client's 2019 financial year end.</t>
  </si>
  <si>
    <t>Cost per kg of raw material</t>
  </si>
  <si>
    <t>Units/kg for 2019</t>
  </si>
  <si>
    <t>ORDER COST (PER PURCHASE ORDER)</t>
  </si>
  <si>
    <t>Annual freight charges</t>
  </si>
  <si>
    <t>20% RELATE TO FREIGHT CHARGES AND DUTIES</t>
  </si>
  <si>
    <t>Volume per order</t>
  </si>
  <si>
    <t>Demand in units (annual)</t>
  </si>
  <si>
    <t>HOLDING COST</t>
  </si>
  <si>
    <t>Total rent and utilities</t>
  </si>
  <si>
    <t>Warehouse - 70%</t>
  </si>
  <si>
    <t>Total raw materials</t>
  </si>
  <si>
    <t>As a percentage</t>
  </si>
  <si>
    <t>Apportioned rent and utiltiies</t>
  </si>
  <si>
    <t>R</t>
  </si>
  <si>
    <t>W</t>
  </si>
  <si>
    <t>Warehouse - 50%</t>
  </si>
  <si>
    <t>O</t>
  </si>
  <si>
    <t>PRO-FORMA MANAGEMENT ACCOUNTS FTYE 30 SEPT...</t>
  </si>
  <si>
    <t>IT IS ESTIMATED THAT...</t>
  </si>
  <si>
    <t>THE CLIENT'S AVERAGE INVENTORY HOLDING PERIOD IS 1.2 MONTHS</t>
  </si>
  <si>
    <t>Obsolescence rate</t>
  </si>
  <si>
    <t>Expiration / Shelf life (months)</t>
  </si>
  <si>
    <t>Holding period (months)</t>
  </si>
  <si>
    <t>Annual purchases</t>
  </si>
  <si>
    <t>Provision for obsolescence</t>
  </si>
  <si>
    <t>H</t>
  </si>
  <si>
    <t xml:space="preserve">R  Rent and utilities </t>
  </si>
  <si>
    <t xml:space="preserve">W  Wages + Handling costs </t>
  </si>
  <si>
    <t xml:space="preserve">O  Obsolescence cost </t>
  </si>
  <si>
    <t>D  Demand in units </t>
  </si>
  <si>
    <t>EOQ</t>
  </si>
  <si>
    <t>EOQ (KG)</t>
  </si>
  <si>
    <t>S</t>
  </si>
  <si>
    <t>HAS GONE UP/DOWN BY 10%</t>
  </si>
  <si>
    <t>HOLDING COSTS</t>
  </si>
  <si>
    <t>ORDER COSTS</t>
  </si>
  <si>
    <t>HAVE GONE UP/DOWN BY 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</si>
</sst>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8" formatCode="&quot;RM&quot;#,##0.00;[Red]\-&quot;RM&quot;#,##0.00"/>
    <numFmt numFmtId="43" formatCode="_-* #,##0.00_-;\-* #,##0.00_-;_-* &quot;-&quot;??_-;_-@_-"/>
    <numFmt numFmtId="164" formatCode="&quot;SOFP - &quot;@"/>
    <numFmt numFmtId="165" formatCode="&quot;SOPL - &quot;@"/>
    <numFmt numFmtId="166" formatCode="[$-14409]dd/mm/yyyy;@"/>
    <numFmt numFmtId="167" formatCode="##,##0.00_-;\(##,##0.00\);\-_;"/>
    <numFmt numFmtId="168" formatCode="0.0%"/>
    <numFmt numFmtId="169" formatCode="yyyy"/>
    <numFmt numFmtId="170" formatCode="mmmm\ yyyy"/>
    <numFmt numFmtId="171" formatCode="##,##0_-;\(##,##0\);\-_;"/>
    <numFmt numFmtId="172" formatCode="##,##0.000_-;\(##,##0.000\);\-_;"/>
    <numFmt numFmtId="173" formatCode="@&quot; of &quot;@"/>
    <numFmt numFmtId="174" formatCode="&quot;I-&quot;000000"/>
    <numFmt numFmtId="175" formatCode="##,##0.0_-;\(##,##0.0\);\-_;"/>
  </numFmts>
  <fonts count="6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72"/>
      <color theme="0"/>
      <name val="Arial"/>
      <family val="2"/>
    </font>
    <font>
      <b/>
      <sz val="20"/>
      <color theme="0"/>
      <name val="Arial"/>
      <family val="2"/>
    </font>
    <font>
      <b/>
      <sz val="12"/>
      <color rgb="FF00000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i/>
      <sz val="12"/>
      <color theme="1"/>
      <name val="Times New Roman"/>
      <family val="1"/>
    </font>
    <font>
      <b/>
      <sz val="16"/>
      <color rgb="FF000000"/>
      <name val="Calibri"/>
      <family val="2"/>
      <scheme val="minor"/>
    </font>
    <font>
      <sz val="10"/>
      <color theme="1"/>
      <name val="Times New Roman"/>
      <family val="1"/>
    </font>
    <font>
      <u/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0"/>
      <name val="Times New Roman"/>
      <family val="1"/>
    </font>
    <font>
      <b/>
      <u/>
      <sz val="16"/>
      <color theme="1"/>
      <name val="Calibri"/>
      <family val="2"/>
      <scheme val="minor"/>
    </font>
    <font>
      <b/>
      <i/>
      <sz val="11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color rgb="FFFF0000"/>
      <name val="Times New Roman"/>
      <family val="1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11"/>
      <color theme="0"/>
      <name val="Times New Roman"/>
      <family val="1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strike/>
      <sz val="11"/>
      <color theme="1"/>
      <name val="Times New Roman"/>
      <family val="1"/>
    </font>
    <font>
      <strike/>
      <sz val="11"/>
      <color theme="1"/>
      <name val="Calibri"/>
      <family val="2"/>
      <scheme val="minor"/>
    </font>
    <font>
      <b/>
      <sz val="18"/>
      <color theme="1"/>
      <name val="Times New Roman"/>
      <family val="1"/>
    </font>
    <font>
      <u/>
      <sz val="12"/>
      <color theme="1"/>
      <name val="Times New Roman"/>
      <family val="1"/>
    </font>
    <font>
      <u/>
      <sz val="8"/>
      <color theme="10"/>
      <name val="Times New Roman"/>
      <family val="1"/>
    </font>
    <font>
      <b/>
      <i/>
      <sz val="16"/>
      <color theme="1"/>
      <name val="Times New Roman"/>
      <family val="1"/>
    </font>
    <font>
      <sz val="16"/>
      <color theme="1"/>
      <name val="Times New Roman"/>
      <family val="1"/>
    </font>
    <font>
      <i/>
      <sz val="16"/>
      <color theme="1"/>
      <name val="Times New Roman"/>
      <family val="1"/>
    </font>
    <font>
      <sz val="8"/>
      <color theme="1"/>
      <name val="Times New Roman"/>
      <family val="1"/>
    </font>
    <font>
      <u/>
      <sz val="8"/>
      <color theme="1"/>
      <name val="Times New Roman"/>
      <family val="1"/>
    </font>
    <font>
      <b/>
      <u/>
      <sz val="11"/>
      <color rgb="FFFF0000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name val="Times New Roman"/>
      <family val="1"/>
    </font>
    <font>
      <b/>
      <sz val="15"/>
      <color theme="1"/>
      <name val="Times New Roman"/>
      <family val="1"/>
    </font>
    <font>
      <b/>
      <i/>
      <sz val="15"/>
      <color theme="1"/>
      <name val="Times New Roman"/>
      <family val="1"/>
    </font>
    <font>
      <sz val="15"/>
      <color theme="1"/>
      <name val="Times New Roman"/>
      <family val="1"/>
    </font>
    <font>
      <u/>
      <sz val="15"/>
      <color theme="1"/>
      <name val="Times New Roman"/>
      <family val="1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2"/>
      <color rgb="FF002060"/>
      <name val="Times New Roman"/>
      <family val="1"/>
    </font>
    <font>
      <b/>
      <sz val="22"/>
      <color rgb="FF002060"/>
      <name val="Times New Roman"/>
      <family val="1"/>
    </font>
    <font>
      <b/>
      <i/>
      <sz val="22"/>
      <color rgb="FFFF0000"/>
      <name val="Times New Roman"/>
      <family val="1"/>
    </font>
    <font>
      <b/>
      <sz val="22"/>
      <color rgb="FFFF0000"/>
      <name val="Calibri"/>
      <family val="2"/>
    </font>
    <font>
      <b/>
      <i/>
      <sz val="12"/>
      <color theme="1"/>
      <name val="Times New Roman"/>
      <family val="1"/>
    </font>
    <font>
      <i/>
      <sz val="10"/>
      <color theme="1"/>
      <name val="Times New Roman"/>
      <family val="1"/>
    </font>
    <font>
      <u/>
      <sz val="11"/>
      <color theme="1"/>
      <name val="Calibri"/>
      <family val="2"/>
      <scheme val="minor"/>
    </font>
    <font>
      <sz val="11"/>
      <color rgb="FF002060"/>
      <name val="SimSun"/>
    </font>
    <font>
      <u/>
      <sz val="11"/>
      <color rgb="FF002060"/>
      <name val="SimSun"/>
    </font>
    <font>
      <b/>
      <sz val="11"/>
      <color rgb="FF002060"/>
      <name val="SimSun"/>
    </font>
    <font>
      <b/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gradientFill degree="90">
        <stop position="0">
          <color theme="8" tint="-0.25098422193060094"/>
        </stop>
        <stop position="1">
          <color rgb="FF002060"/>
        </stop>
      </gradientFill>
    </fill>
    <fill>
      <gradientFill degree="90">
        <stop position="0">
          <color theme="8" tint="-0.49803155613879818"/>
        </stop>
        <stop position="1">
          <color rgb="FF002060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Dot">
        <color indexed="64"/>
      </top>
      <bottom/>
      <diagonal/>
    </border>
    <border>
      <left/>
      <right style="thin">
        <color indexed="64"/>
      </right>
      <top style="mediumDashDot">
        <color indexed="64"/>
      </top>
      <bottom/>
      <diagonal/>
    </border>
    <border>
      <left style="thin">
        <color indexed="64"/>
      </left>
      <right/>
      <top/>
      <bottom style="mediumDashDot">
        <color indexed="64"/>
      </bottom>
      <diagonal/>
    </border>
    <border>
      <left/>
      <right style="thin">
        <color indexed="64"/>
      </right>
      <top/>
      <bottom style="mediumDashDot">
        <color indexed="64"/>
      </bottom>
      <diagonal/>
    </border>
    <border>
      <left/>
      <right/>
      <top style="mediumDashDot">
        <color indexed="64"/>
      </top>
      <bottom/>
      <diagonal/>
    </border>
    <border>
      <left/>
      <right/>
      <top/>
      <bottom style="mediumDashDot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2" fillId="0" borderId="0">
      <alignment vertical="center"/>
    </xf>
  </cellStyleXfs>
  <cellXfs count="578">
    <xf numFmtId="0" fontId="0" fillId="0" borderId="0" xfId="0"/>
    <xf numFmtId="0" fontId="4" fillId="2" borderId="0" xfId="0" applyFont="1" applyFill="1"/>
    <xf numFmtId="0" fontId="0" fillId="2" borderId="0" xfId="0" applyFill="1"/>
    <xf numFmtId="0" fontId="0" fillId="0" borderId="0" xfId="0" applyAlignment="1">
      <alignment vertical="center"/>
    </xf>
    <xf numFmtId="0" fontId="2" fillId="2" borderId="0" xfId="0" quotePrefix="1" applyFont="1" applyFill="1" applyAlignment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vertical="center"/>
    </xf>
    <xf numFmtId="0" fontId="10" fillId="0" borderId="0" xfId="0" applyFont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3" borderId="0" xfId="0" applyFill="1" applyAlignment="1"/>
    <xf numFmtId="0" fontId="0" fillId="3" borderId="0" xfId="0" applyFill="1" applyBorder="1" applyAlignment="1">
      <alignment vertical="center"/>
    </xf>
    <xf numFmtId="0" fontId="8" fillId="3" borderId="0" xfId="0" applyFont="1" applyFill="1" applyAlignment="1">
      <alignment vertical="center"/>
    </xf>
    <xf numFmtId="0" fontId="0" fillId="3" borderId="0" xfId="0" applyFont="1" applyFill="1" applyAlignment="1">
      <alignment vertical="center"/>
    </xf>
    <xf numFmtId="0" fontId="2" fillId="3" borderId="0" xfId="0" quotePrefix="1" applyFont="1" applyFill="1" applyAlignment="1">
      <alignment vertical="center"/>
    </xf>
    <xf numFmtId="0" fontId="2" fillId="6" borderId="0" xfId="0" quotePrefix="1" applyFont="1" applyFill="1" applyAlignment="1">
      <alignment vertical="center"/>
    </xf>
    <xf numFmtId="0" fontId="3" fillId="3" borderId="0" xfId="0" applyFont="1" applyFill="1" applyAlignment="1">
      <alignment horizontal="left" vertical="center" indent="1"/>
    </xf>
    <xf numFmtId="0" fontId="0" fillId="3" borderId="0" xfId="0" quotePrefix="1" applyFont="1" applyFill="1" applyAlignment="1">
      <alignment horizontal="left" vertical="center" indent="1"/>
    </xf>
    <xf numFmtId="0" fontId="0" fillId="3" borderId="0" xfId="0" applyFont="1" applyFill="1" applyAlignment="1">
      <alignment horizontal="left" vertical="center" indent="1"/>
    </xf>
    <xf numFmtId="0" fontId="2" fillId="3" borderId="0" xfId="0" quotePrefix="1" applyFont="1" applyFill="1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0" fontId="2" fillId="2" borderId="0" xfId="0" quotePrefix="1" applyFont="1" applyFill="1" applyAlignment="1">
      <alignment horizontal="left" vertical="center" indent="1"/>
    </xf>
    <xf numFmtId="0" fontId="0" fillId="3" borderId="0" xfId="0" applyFill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3" borderId="6" xfId="0" applyFill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3" borderId="14" xfId="0" applyFill="1" applyBorder="1" applyAlignment="1">
      <alignment vertical="center"/>
    </xf>
    <xf numFmtId="0" fontId="0" fillId="0" borderId="15" xfId="0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4" fillId="2" borderId="0" xfId="0" applyFont="1" applyFill="1" applyBorder="1"/>
    <xf numFmtId="0" fontId="10" fillId="3" borderId="0" xfId="0" applyFont="1" applyFill="1" applyAlignment="1">
      <alignment vertical="center"/>
    </xf>
    <xf numFmtId="0" fontId="10" fillId="3" borderId="0" xfId="0" applyFont="1" applyFill="1"/>
    <xf numFmtId="0" fontId="0" fillId="3" borderId="0" xfId="0" quotePrefix="1" applyFill="1" applyBorder="1" applyAlignment="1">
      <alignment vertical="center"/>
    </xf>
    <xf numFmtId="0" fontId="0" fillId="3" borderId="0" xfId="0" applyFill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quotePrefix="1" applyFont="1" applyFill="1" applyAlignment="1">
      <alignment horizontal="right" vertical="center" indent="1"/>
    </xf>
    <xf numFmtId="0" fontId="10" fillId="3" borderId="0" xfId="0" applyFont="1" applyFill="1" applyAlignment="1"/>
    <xf numFmtId="0" fontId="12" fillId="3" borderId="0" xfId="0" applyFont="1" applyFill="1" applyBorder="1" applyAlignment="1">
      <alignment vertical="top" wrapText="1"/>
    </xf>
    <xf numFmtId="0" fontId="30" fillId="3" borderId="0" xfId="0" applyFont="1" applyFill="1" applyBorder="1" applyAlignment="1">
      <alignment vertical="center" wrapText="1"/>
    </xf>
    <xf numFmtId="0" fontId="25" fillId="3" borderId="0" xfId="0" applyFont="1" applyFill="1" applyBorder="1" applyAlignment="1">
      <alignment horizontal="center" vertical="center" wrapText="1"/>
    </xf>
    <xf numFmtId="0" fontId="25" fillId="3" borderId="0" xfId="0" applyFont="1" applyFill="1" applyAlignment="1">
      <alignment horizontal="center" vertical="center"/>
    </xf>
    <xf numFmtId="0" fontId="30" fillId="3" borderId="0" xfId="0" applyFont="1" applyFill="1" applyBorder="1" applyAlignment="1">
      <alignment horizontal="center" vertical="center" wrapText="1"/>
    </xf>
    <xf numFmtId="0" fontId="30" fillId="3" borderId="0" xfId="0" applyFont="1" applyFill="1" applyAlignment="1">
      <alignment horizontal="center" vertical="center"/>
    </xf>
    <xf numFmtId="0" fontId="30" fillId="3" borderId="0" xfId="0" applyFont="1" applyFill="1" applyBorder="1" applyAlignment="1">
      <alignment vertical="center"/>
    </xf>
    <xf numFmtId="0" fontId="31" fillId="3" borderId="0" xfId="0" applyFont="1" applyFill="1" applyAlignment="1">
      <alignment vertical="center"/>
    </xf>
    <xf numFmtId="9" fontId="30" fillId="3" borderId="0" xfId="2" applyFont="1" applyFill="1" applyBorder="1" applyAlignment="1">
      <alignment horizontal="center" vertical="center" wrapText="1"/>
    </xf>
    <xf numFmtId="9" fontId="30" fillId="3" borderId="0" xfId="2" applyFont="1" applyFill="1" applyAlignment="1">
      <alignment horizontal="center" vertical="center"/>
    </xf>
    <xf numFmtId="0" fontId="25" fillId="3" borderId="0" xfId="0" applyFont="1" applyFill="1" applyBorder="1" applyAlignment="1">
      <alignment vertical="top" wrapText="1"/>
    </xf>
    <xf numFmtId="0" fontId="31" fillId="3" borderId="0" xfId="0" applyFont="1" applyFill="1"/>
    <xf numFmtId="167" fontId="30" fillId="3" borderId="0" xfId="0" applyNumberFormat="1" applyFont="1" applyFill="1" applyBorder="1" applyAlignment="1">
      <alignment horizontal="center" vertical="center" wrapText="1"/>
    </xf>
    <xf numFmtId="167" fontId="30" fillId="3" borderId="0" xfId="0" applyNumberFormat="1" applyFont="1" applyFill="1" applyAlignment="1">
      <alignment horizontal="center" vertical="center"/>
    </xf>
    <xf numFmtId="167" fontId="30" fillId="3" borderId="3" xfId="0" applyNumberFormat="1" applyFont="1" applyFill="1" applyBorder="1" applyAlignment="1">
      <alignment horizontal="center" vertical="center" wrapText="1"/>
    </xf>
    <xf numFmtId="167" fontId="30" fillId="3" borderId="3" xfId="0" applyNumberFormat="1" applyFont="1" applyFill="1" applyBorder="1" applyAlignment="1">
      <alignment horizontal="center" vertical="center"/>
    </xf>
    <xf numFmtId="0" fontId="30" fillId="3" borderId="0" xfId="0" applyFont="1" applyFill="1" applyBorder="1" applyAlignment="1">
      <alignment horizontal="left" vertical="center" indent="2"/>
    </xf>
    <xf numFmtId="0" fontId="9" fillId="3" borderId="0" xfId="0" applyFont="1" applyFill="1" applyAlignment="1">
      <alignment vertical="center"/>
    </xf>
    <xf numFmtId="9" fontId="10" fillId="3" borderId="0" xfId="0" applyNumberFormat="1" applyFont="1" applyFill="1" applyAlignment="1">
      <alignment vertical="center"/>
    </xf>
    <xf numFmtId="0" fontId="10" fillId="3" borderId="0" xfId="0" applyFont="1" applyFill="1" applyAlignment="1">
      <alignment vertical="center" wrapText="1"/>
    </xf>
    <xf numFmtId="2" fontId="13" fillId="3" borderId="0" xfId="1" applyNumberFormat="1" applyFont="1" applyFill="1" applyBorder="1" applyAlignment="1">
      <alignment horizontal="center" vertical="center"/>
    </xf>
    <xf numFmtId="0" fontId="13" fillId="3" borderId="0" xfId="0" applyFont="1" applyFill="1" applyBorder="1" applyAlignment="1">
      <alignment horizontal="left" vertical="center" wrapText="1" indent="1"/>
    </xf>
    <xf numFmtId="0" fontId="13" fillId="3" borderId="0" xfId="0" applyFont="1" applyFill="1" applyBorder="1" applyAlignment="1">
      <alignment horizontal="left" vertical="center" indent="1"/>
    </xf>
    <xf numFmtId="14" fontId="13" fillId="3" borderId="0" xfId="0" applyNumberFormat="1" applyFont="1" applyFill="1" applyBorder="1" applyAlignment="1">
      <alignment horizontal="left" vertical="center" indent="1"/>
    </xf>
    <xf numFmtId="0" fontId="13" fillId="3" borderId="0" xfId="0" applyFont="1" applyFill="1" applyBorder="1" applyAlignment="1">
      <alignment horizontal="left" vertical="center" wrapText="1" indent="2"/>
    </xf>
    <xf numFmtId="167" fontId="13" fillId="3" borderId="0" xfId="1" applyNumberFormat="1" applyFont="1" applyFill="1" applyBorder="1" applyAlignment="1">
      <alignment horizontal="left" vertical="center" indent="1"/>
    </xf>
    <xf numFmtId="0" fontId="9" fillId="3" borderId="0" xfId="0" applyFont="1" applyFill="1" applyAlignment="1"/>
    <xf numFmtId="0" fontId="29" fillId="3" borderId="0" xfId="0" applyFont="1" applyFill="1" applyBorder="1" applyAlignment="1">
      <alignment horizontal="left" vertical="center" indent="1"/>
    </xf>
    <xf numFmtId="0" fontId="29" fillId="3" borderId="0" xfId="0" applyFont="1" applyFill="1" applyBorder="1" applyAlignment="1">
      <alignment vertical="center"/>
    </xf>
    <xf numFmtId="0" fontId="29" fillId="3" borderId="0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left" vertical="center"/>
    </xf>
    <xf numFmtId="0" fontId="26" fillId="3" borderId="0" xfId="0" quotePrefix="1" applyFont="1" applyFill="1" applyBorder="1" applyAlignment="1">
      <alignment vertical="center"/>
    </xf>
    <xf numFmtId="167" fontId="10" fillId="3" borderId="0" xfId="0" applyNumberFormat="1" applyFont="1" applyFill="1" applyAlignment="1">
      <alignment vertical="center"/>
    </xf>
    <xf numFmtId="0" fontId="10" fillId="3" borderId="0" xfId="0" applyFont="1" applyFill="1" applyAlignment="1">
      <alignment horizontal="right" vertical="center" indent="1"/>
    </xf>
    <xf numFmtId="167" fontId="9" fillId="3" borderId="4" xfId="0" applyNumberFormat="1" applyFont="1" applyFill="1" applyBorder="1" applyAlignment="1">
      <alignment vertical="center"/>
    </xf>
    <xf numFmtId="0" fontId="26" fillId="3" borderId="0" xfId="0" applyFont="1" applyFill="1" applyBorder="1" applyAlignment="1">
      <alignment vertical="top" wrapText="1"/>
    </xf>
    <xf numFmtId="167" fontId="10" fillId="0" borderId="0" xfId="0" applyNumberFormat="1" applyFont="1" applyAlignment="1">
      <alignment vertical="center"/>
    </xf>
    <xf numFmtId="9" fontId="10" fillId="4" borderId="0" xfId="2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12" fillId="3" borderId="0" xfId="0" applyFont="1" applyFill="1" applyAlignment="1">
      <alignment vertical="center"/>
    </xf>
    <xf numFmtId="0" fontId="29" fillId="3" borderId="0" xfId="0" applyFont="1" applyFill="1" applyAlignment="1">
      <alignment vertical="center"/>
    </xf>
    <xf numFmtId="0" fontId="3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 indent="1"/>
    </xf>
    <xf numFmtId="0" fontId="13" fillId="3" borderId="0" xfId="0" applyFont="1" applyFill="1" applyAlignment="1">
      <alignment horizontal="left" vertical="center" indent="2"/>
    </xf>
    <xf numFmtId="0" fontId="35" fillId="3" borderId="0" xfId="0" applyFont="1" applyFill="1" applyAlignment="1">
      <alignment horizontal="left" vertical="center" indent="1"/>
    </xf>
    <xf numFmtId="0" fontId="10" fillId="0" borderId="0" xfId="0" applyFont="1" applyAlignment="1">
      <alignment horizontal="left" vertical="center" indent="1"/>
    </xf>
    <xf numFmtId="0" fontId="10" fillId="0" borderId="0" xfId="0" applyFont="1" applyAlignment="1">
      <alignment horizontal="left" vertical="center" indent="2"/>
    </xf>
    <xf numFmtId="171" fontId="13" fillId="3" borderId="0" xfId="0" applyNumberFormat="1" applyFont="1" applyFill="1" applyAlignment="1">
      <alignment horizontal="center" vertical="center"/>
    </xf>
    <xf numFmtId="171" fontId="13" fillId="3" borderId="3" xfId="0" applyNumberFormat="1" applyFont="1" applyFill="1" applyBorder="1" applyAlignment="1">
      <alignment horizontal="center" vertical="center"/>
    </xf>
    <xf numFmtId="171" fontId="13" fillId="3" borderId="4" xfId="0" applyNumberFormat="1" applyFont="1" applyFill="1" applyBorder="1" applyAlignment="1">
      <alignment horizontal="center" vertical="center"/>
    </xf>
    <xf numFmtId="167" fontId="13" fillId="3" borderId="0" xfId="0" applyNumberFormat="1" applyFont="1" applyFill="1" applyAlignment="1">
      <alignment horizontal="center" vertical="center"/>
    </xf>
    <xf numFmtId="167" fontId="13" fillId="3" borderId="0" xfId="0" applyNumberFormat="1" applyFont="1" applyFill="1" applyAlignment="1">
      <alignment vertical="center"/>
    </xf>
    <xf numFmtId="171" fontId="13" fillId="3" borderId="12" xfId="0" applyNumberFormat="1" applyFont="1" applyFill="1" applyBorder="1" applyAlignment="1">
      <alignment horizontal="center" vertical="center"/>
    </xf>
    <xf numFmtId="171" fontId="12" fillId="3" borderId="0" xfId="0" applyNumberFormat="1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vertical="center"/>
    </xf>
    <xf numFmtId="0" fontId="0" fillId="3" borderId="0" xfId="0" applyFill="1"/>
    <xf numFmtId="0" fontId="0" fillId="3" borderId="0" xfId="0" applyFill="1" applyAlignment="1">
      <alignment vertical="center"/>
    </xf>
    <xf numFmtId="0" fontId="29" fillId="3" borderId="0" xfId="0" applyFont="1" applyFill="1" applyBorder="1" applyAlignment="1">
      <alignment vertical="top"/>
    </xf>
    <xf numFmtId="0" fontId="9" fillId="0" borderId="0" xfId="0" applyFont="1" applyAlignment="1">
      <alignment horizontal="left" vertical="center" indent="1"/>
    </xf>
    <xf numFmtId="0" fontId="2" fillId="6" borderId="0" xfId="0" quotePrefix="1" applyFont="1" applyFill="1" applyAlignment="1">
      <alignment horizontal="left" vertical="center"/>
    </xf>
    <xf numFmtId="0" fontId="0" fillId="3" borderId="0" xfId="0" applyFill="1" applyAlignment="1" applyProtection="1">
      <alignment vertical="center"/>
      <protection locked="0"/>
    </xf>
    <xf numFmtId="0" fontId="0" fillId="0" borderId="6" xfId="0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" fillId="6" borderId="0" xfId="0" quotePrefix="1" applyFont="1" applyFill="1" applyAlignment="1" applyProtection="1">
      <alignment vertical="center"/>
      <protection locked="0"/>
    </xf>
    <xf numFmtId="0" fontId="2" fillId="2" borderId="0" xfId="0" quotePrefix="1" applyFont="1" applyFill="1" applyAlignment="1" applyProtection="1">
      <alignment vertical="center"/>
      <protection locked="0"/>
    </xf>
    <xf numFmtId="0" fontId="13" fillId="0" borderId="1" xfId="0" applyFont="1" applyBorder="1" applyAlignment="1" applyProtection="1">
      <alignment vertical="center"/>
      <protection locked="0"/>
    </xf>
    <xf numFmtId="0" fontId="13" fillId="0" borderId="0" xfId="0" applyFont="1" applyAlignment="1" applyProtection="1">
      <alignment vertical="center"/>
      <protection locked="0"/>
    </xf>
    <xf numFmtId="14" fontId="13" fillId="0" borderId="0" xfId="0" applyNumberFormat="1" applyFont="1" applyBorder="1" applyAlignment="1" applyProtection="1">
      <alignment horizontal="center" vertical="center"/>
      <protection locked="0"/>
    </xf>
    <xf numFmtId="49" fontId="13" fillId="0" borderId="0" xfId="0" applyNumberFormat="1" applyFont="1" applyAlignment="1" applyProtection="1">
      <alignment vertical="center" wrapText="1"/>
      <protection locked="0"/>
    </xf>
    <xf numFmtId="43" fontId="13" fillId="0" borderId="0" xfId="1" applyFont="1" applyAlignment="1" applyProtection="1">
      <alignment vertical="center"/>
      <protection locked="0"/>
    </xf>
    <xf numFmtId="43" fontId="13" fillId="0" borderId="0" xfId="1" applyFont="1" applyBorder="1" applyAlignment="1" applyProtection="1">
      <alignment vertical="center"/>
      <protection locked="0"/>
    </xf>
    <xf numFmtId="43" fontId="13" fillId="0" borderId="6" xfId="1" applyFont="1" applyBorder="1" applyAlignment="1" applyProtection="1">
      <alignment vertical="center"/>
      <protection locked="0"/>
    </xf>
    <xf numFmtId="14" fontId="13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vertical="center" wrapText="1"/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13" fillId="0" borderId="6" xfId="0" applyFont="1" applyBorder="1" applyAlignment="1" applyProtection="1">
      <alignment vertical="center"/>
      <protection locked="0"/>
    </xf>
    <xf numFmtId="43" fontId="13" fillId="0" borderId="4" xfId="0" applyNumberFormat="1" applyFont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 wrapText="1"/>
      <protection locked="0"/>
    </xf>
    <xf numFmtId="14" fontId="13" fillId="0" borderId="3" xfId="0" applyNumberFormat="1" applyFont="1" applyBorder="1" applyAlignment="1" applyProtection="1">
      <alignment horizontal="center" vertical="center"/>
      <protection locked="0"/>
    </xf>
    <xf numFmtId="43" fontId="13" fillId="0" borderId="3" xfId="1" applyFont="1" applyBorder="1" applyAlignment="1" applyProtection="1">
      <alignment vertical="center"/>
      <protection locked="0"/>
    </xf>
    <xf numFmtId="43" fontId="13" fillId="0" borderId="5" xfId="1" applyFont="1" applyBorder="1" applyAlignment="1" applyProtection="1">
      <alignment vertical="center"/>
      <protection locked="0"/>
    </xf>
    <xf numFmtId="0" fontId="13" fillId="0" borderId="0" xfId="0" applyNumberFormat="1" applyFont="1" applyAlignment="1" applyProtection="1">
      <alignment vertical="center" wrapText="1"/>
      <protection locked="0"/>
    </xf>
    <xf numFmtId="0" fontId="0" fillId="3" borderId="0" xfId="0" quotePrefix="1" applyFill="1" applyProtection="1">
      <protection locked="0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9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9" fillId="0" borderId="11" xfId="0" applyFont="1" applyBorder="1" applyAlignment="1" applyProtection="1">
      <alignment horizontal="left" vertical="center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166" fontId="16" fillId="0" borderId="11" xfId="0" applyNumberFormat="1" applyFont="1" applyBorder="1" applyAlignment="1" applyProtection="1">
      <alignment horizontal="left" vertical="center"/>
      <protection locked="0"/>
    </xf>
    <xf numFmtId="0" fontId="16" fillId="0" borderId="11" xfId="0" applyFont="1" applyBorder="1" applyAlignment="1" applyProtection="1">
      <alignment horizontal="left" vertical="center" wrapText="1"/>
      <protection locked="0"/>
    </xf>
    <xf numFmtId="167" fontId="16" fillId="0" borderId="11" xfId="0" applyNumberFormat="1" applyFont="1" applyBorder="1" applyAlignment="1" applyProtection="1">
      <alignment horizontal="center" vertical="center"/>
      <protection locked="0"/>
    </xf>
    <xf numFmtId="0" fontId="16" fillId="0" borderId="11" xfId="0" applyFont="1" applyBorder="1" applyAlignment="1" applyProtection="1">
      <alignment horizontal="left" vertical="center"/>
      <protection locked="0"/>
    </xf>
    <xf numFmtId="0" fontId="18" fillId="0" borderId="0" xfId="0" applyFont="1" applyAlignment="1" applyProtection="1">
      <alignment vertical="center"/>
      <protection locked="0"/>
    </xf>
    <xf numFmtId="0" fontId="0" fillId="3" borderId="1" xfId="0" applyFill="1" applyBorder="1" applyAlignment="1" applyProtection="1">
      <alignment vertical="center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8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0" xfId="0" applyFont="1" applyFill="1" applyAlignment="1" applyProtection="1">
      <alignment vertical="center"/>
    </xf>
    <xf numFmtId="0" fontId="3" fillId="3" borderId="0" xfId="0" applyFont="1" applyFill="1" applyAlignment="1" applyProtection="1">
      <alignment horizontal="left" vertical="center" indent="1"/>
    </xf>
    <xf numFmtId="0" fontId="0" fillId="3" borderId="0" xfId="0" quotePrefix="1" applyFont="1" applyFill="1" applyAlignment="1" applyProtection="1">
      <alignment horizontal="left" vertical="center" indent="1"/>
    </xf>
    <xf numFmtId="0" fontId="2" fillId="3" borderId="0" xfId="0" quotePrefix="1" applyFont="1" applyFill="1" applyAlignment="1" applyProtection="1">
      <alignment horizontal="left" vertical="center" indent="1"/>
    </xf>
    <xf numFmtId="0" fontId="2" fillId="3" borderId="0" xfId="0" quotePrefix="1" applyFont="1" applyFill="1" applyAlignment="1" applyProtection="1">
      <alignment vertical="center"/>
    </xf>
    <xf numFmtId="0" fontId="0" fillId="3" borderId="0" xfId="0" applyFill="1" applyAlignment="1" applyProtection="1">
      <alignment horizontal="left" vertical="center" indent="1"/>
    </xf>
    <xf numFmtId="0" fontId="2" fillId="2" borderId="0" xfId="0" quotePrefix="1" applyFont="1" applyFill="1" applyAlignment="1" applyProtection="1">
      <alignment horizontal="left" vertical="center" indent="1"/>
    </xf>
    <xf numFmtId="0" fontId="2" fillId="2" borderId="0" xfId="0" quotePrefix="1" applyFont="1" applyFill="1" applyAlignment="1" applyProtection="1">
      <alignment vertical="center"/>
    </xf>
    <xf numFmtId="0" fontId="0" fillId="3" borderId="0" xfId="0" applyFill="1" applyProtection="1"/>
    <xf numFmtId="0" fontId="0" fillId="3" borderId="0" xfId="0" applyFill="1" applyAlignment="1" applyProtection="1"/>
    <xf numFmtId="0" fontId="0" fillId="3" borderId="0" xfId="0" applyFill="1" applyBorder="1" applyAlignment="1" applyProtection="1">
      <alignment horizontal="left" vertical="center" indent="1"/>
    </xf>
    <xf numFmtId="0" fontId="0" fillId="3" borderId="1" xfId="0" applyFill="1" applyBorder="1" applyAlignment="1" applyProtection="1">
      <alignment horizontal="left" vertical="center" indent="1"/>
    </xf>
    <xf numFmtId="0" fontId="0" fillId="3" borderId="1" xfId="0" applyFill="1" applyBorder="1" applyAlignment="1" applyProtection="1">
      <alignment vertical="center"/>
    </xf>
    <xf numFmtId="0" fontId="0" fillId="0" borderId="0" xfId="0" applyAlignment="1" applyProtection="1">
      <alignment horizontal="left" vertical="center" indent="1"/>
    </xf>
    <xf numFmtId="0" fontId="0" fillId="0" borderId="0" xfId="0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2" xfId="0" applyFill="1" applyBorder="1" applyAlignment="1" applyProtection="1">
      <alignment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2" fillId="6" borderId="0" xfId="0" quotePrefix="1" applyFont="1" applyFill="1" applyBorder="1" applyAlignment="1" applyProtection="1">
      <alignment horizontal="left" vertical="center"/>
      <protection locked="0"/>
    </xf>
    <xf numFmtId="0" fontId="0" fillId="3" borderId="0" xfId="0" quotePrefix="1" applyFill="1" applyAlignment="1" applyProtection="1">
      <alignment vertical="center"/>
      <protection locked="0"/>
    </xf>
    <xf numFmtId="0" fontId="10" fillId="0" borderId="0" xfId="0" applyFont="1" applyFill="1" applyAlignment="1" applyProtection="1">
      <alignment vertical="center"/>
      <protection locked="0"/>
    </xf>
    <xf numFmtId="14" fontId="10" fillId="0" borderId="0" xfId="0" applyNumberFormat="1" applyFont="1" applyFill="1" applyAlignment="1" applyProtection="1">
      <alignment horizontal="center" vertical="center"/>
      <protection locked="0"/>
    </xf>
    <xf numFmtId="0" fontId="9" fillId="0" borderId="0" xfId="0" applyFont="1" applyFill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14" fontId="0" fillId="0" borderId="0" xfId="0" applyNumberFormat="1" applyFill="1" applyAlignment="1" applyProtection="1">
      <alignment horizontal="center" vertical="center"/>
      <protection locked="0"/>
    </xf>
    <xf numFmtId="0" fontId="27" fillId="8" borderId="0" xfId="0" applyFont="1" applyFill="1" applyAlignment="1" applyProtection="1">
      <alignment horizontal="center" vertical="center"/>
      <protection locked="0"/>
    </xf>
    <xf numFmtId="14" fontId="27" fillId="8" borderId="0" xfId="0" applyNumberFormat="1" applyFont="1" applyFill="1" applyBorder="1" applyAlignment="1" applyProtection="1">
      <alignment horizontal="center" vertical="center"/>
      <protection locked="0"/>
    </xf>
    <xf numFmtId="0" fontId="9" fillId="8" borderId="0" xfId="0" applyFont="1" applyFill="1" applyAlignment="1" applyProtection="1">
      <alignment horizontal="center" vertical="center"/>
      <protection locked="0"/>
    </xf>
    <xf numFmtId="14" fontId="10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7" fillId="8" borderId="0" xfId="0" applyFont="1" applyFill="1" applyAlignment="1" applyProtection="1">
      <alignment horizontal="left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vertical="center" wrapText="1"/>
      <protection locked="0"/>
    </xf>
    <xf numFmtId="167" fontId="10" fillId="9" borderId="11" xfId="1" applyNumberFormat="1" applyFont="1" applyFill="1" applyBorder="1" applyAlignment="1" applyProtection="1">
      <alignment horizontal="center" vertical="center"/>
      <protection locked="0"/>
    </xf>
    <xf numFmtId="43" fontId="10" fillId="0" borderId="0" xfId="1" applyFont="1" applyFill="1" applyAlignment="1" applyProtection="1">
      <alignment vertical="center"/>
      <protection locked="0"/>
    </xf>
    <xf numFmtId="10" fontId="10" fillId="0" borderId="0" xfId="2" applyNumberFormat="1" applyFont="1" applyFill="1" applyAlignment="1" applyProtection="1">
      <alignment horizontal="center" vertical="center"/>
      <protection locked="0"/>
    </xf>
    <xf numFmtId="169" fontId="10" fillId="9" borderId="11" xfId="1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vertical="center"/>
      <protection locked="0"/>
    </xf>
    <xf numFmtId="43" fontId="10" fillId="0" borderId="0" xfId="1" applyFont="1" applyBorder="1" applyAlignment="1" applyProtection="1">
      <alignment vertical="center"/>
      <protection locked="0"/>
    </xf>
    <xf numFmtId="168" fontId="10" fillId="0" borderId="0" xfId="2" applyNumberFormat="1" applyFont="1" applyFill="1" applyAlignment="1" applyProtection="1">
      <alignment horizontal="center" vertical="center"/>
      <protection locked="0"/>
    </xf>
    <xf numFmtId="43" fontId="10" fillId="0" borderId="0" xfId="1" applyFont="1" applyAlignment="1" applyProtection="1">
      <alignment vertical="center"/>
      <protection locked="0"/>
    </xf>
    <xf numFmtId="0" fontId="9" fillId="0" borderId="16" xfId="0" applyFont="1" applyBorder="1" applyAlignment="1" applyProtection="1">
      <alignment horizontal="center" vertical="center"/>
      <protection locked="0"/>
    </xf>
    <xf numFmtId="43" fontId="9" fillId="0" borderId="16" xfId="0" applyNumberFormat="1" applyFont="1" applyBorder="1" applyAlignment="1" applyProtection="1">
      <alignment horizontal="center" vertical="center"/>
      <protection locked="0"/>
    </xf>
    <xf numFmtId="43" fontId="9" fillId="0" borderId="16" xfId="1" applyFont="1" applyBorder="1" applyAlignment="1" applyProtection="1">
      <alignment horizontal="center" vertical="center"/>
      <protection locked="0"/>
    </xf>
    <xf numFmtId="167" fontId="10" fillId="9" borderId="0" xfId="1" applyNumberFormat="1" applyFont="1" applyFill="1" applyBorder="1" applyAlignment="1" applyProtection="1">
      <alignment horizontal="center" vertical="center"/>
      <protection locked="0"/>
    </xf>
    <xf numFmtId="9" fontId="10" fillId="9" borderId="0" xfId="2" applyFont="1" applyFill="1" applyBorder="1" applyAlignment="1" applyProtection="1">
      <alignment horizontal="center" vertical="center"/>
      <protection locked="0"/>
    </xf>
    <xf numFmtId="9" fontId="10" fillId="0" borderId="0" xfId="1" applyNumberFormat="1" applyFont="1" applyBorder="1" applyAlignment="1" applyProtection="1">
      <alignment horizontal="center" vertical="center"/>
      <protection locked="0"/>
    </xf>
    <xf numFmtId="167" fontId="10" fillId="0" borderId="0" xfId="1" applyNumberFormat="1" applyFont="1" applyBorder="1" applyAlignment="1" applyProtection="1">
      <alignment horizontal="center" vertical="center"/>
      <protection locked="0"/>
    </xf>
    <xf numFmtId="167" fontId="10" fillId="0" borderId="0" xfId="1" applyNumberFormat="1" applyFont="1" applyAlignment="1" applyProtection="1">
      <alignment vertical="center"/>
      <protection locked="0"/>
    </xf>
    <xf numFmtId="9" fontId="10" fillId="0" borderId="0" xfId="2" applyFont="1" applyBorder="1" applyAlignment="1" applyProtection="1">
      <alignment horizontal="center" vertical="center"/>
      <protection locked="0"/>
    </xf>
    <xf numFmtId="167" fontId="25" fillId="0" borderId="4" xfId="0" applyNumberFormat="1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0" fontId="10" fillId="0" borderId="0" xfId="0" applyFont="1" applyAlignment="1" applyProtection="1">
      <alignment horizontal="left" vertical="center"/>
      <protection locked="0"/>
    </xf>
    <xf numFmtId="17" fontId="10" fillId="0" borderId="0" xfId="0" applyNumberFormat="1" applyFont="1" applyAlignment="1" applyProtection="1">
      <alignment horizontal="center" vertical="center"/>
      <protection locked="0"/>
    </xf>
    <xf numFmtId="170" fontId="9" fillId="0" borderId="0" xfId="0" applyNumberFormat="1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9" fillId="0" borderId="0" xfId="0" quotePrefix="1" applyFont="1" applyAlignment="1" applyProtection="1">
      <alignment horizontal="center" vertical="center"/>
      <protection locked="0"/>
    </xf>
    <xf numFmtId="0" fontId="17" fillId="9" borderId="0" xfId="0" applyFont="1" applyFill="1" applyAlignment="1" applyProtection="1">
      <alignment horizontal="left" vertical="center"/>
      <protection locked="0"/>
    </xf>
    <xf numFmtId="0" fontId="9" fillId="9" borderId="0" xfId="0" applyFont="1" applyFill="1" applyAlignment="1" applyProtection="1">
      <alignment horizontal="left" vertical="center"/>
      <protection locked="0"/>
    </xf>
    <xf numFmtId="0" fontId="10" fillId="9" borderId="0" xfId="0" applyFont="1" applyFill="1" applyAlignment="1" applyProtection="1">
      <alignment horizontal="left" vertical="center"/>
      <protection locked="0"/>
    </xf>
    <xf numFmtId="0" fontId="11" fillId="0" borderId="0" xfId="0" applyFont="1" applyAlignment="1" applyProtection="1">
      <alignment horizontal="left" vertical="center" indent="1"/>
      <protection locked="0"/>
    </xf>
    <xf numFmtId="167" fontId="10" fillId="0" borderId="0" xfId="0" applyNumberFormat="1" applyFont="1" applyAlignment="1" applyProtection="1">
      <alignment horizontal="center" vertical="center"/>
      <protection locked="0"/>
    </xf>
    <xf numFmtId="9" fontId="10" fillId="0" borderId="0" xfId="2" applyFont="1" applyAlignment="1" applyProtection="1">
      <alignment horizontal="center" vertical="center"/>
      <protection locked="0"/>
    </xf>
    <xf numFmtId="167" fontId="10" fillId="0" borderId="12" xfId="0" applyNumberFormat="1" applyFont="1" applyBorder="1" applyAlignment="1" applyProtection="1">
      <alignment horizontal="center" vertical="center"/>
      <protection locked="0"/>
    </xf>
    <xf numFmtId="9" fontId="10" fillId="0" borderId="12" xfId="2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left" vertical="center"/>
      <protection locked="0"/>
    </xf>
    <xf numFmtId="167" fontId="10" fillId="0" borderId="0" xfId="0" applyNumberFormat="1" applyFont="1" applyAlignment="1" applyProtection="1">
      <alignment horizontal="left" vertical="center"/>
      <protection locked="0"/>
    </xf>
    <xf numFmtId="0" fontId="10" fillId="0" borderId="0" xfId="0" applyFont="1" applyFill="1" applyAlignment="1" applyProtection="1">
      <alignment horizontal="left" vertical="center"/>
      <protection locked="0"/>
    </xf>
    <xf numFmtId="167" fontId="10" fillId="0" borderId="0" xfId="0" applyNumberFormat="1" applyFont="1" applyFill="1" applyAlignment="1" applyProtection="1">
      <alignment horizontal="left" vertical="center"/>
      <protection locked="0"/>
    </xf>
    <xf numFmtId="167" fontId="10" fillId="0" borderId="0" xfId="0" applyNumberFormat="1" applyFont="1" applyFill="1" applyAlignment="1" applyProtection="1">
      <alignment horizontal="center" vertical="center"/>
      <protection locked="0"/>
    </xf>
    <xf numFmtId="0" fontId="9" fillId="0" borderId="0" xfId="0" applyFont="1" applyFill="1" applyAlignment="1" applyProtection="1">
      <alignment horizontal="left" vertical="center"/>
      <protection locked="0"/>
    </xf>
    <xf numFmtId="170" fontId="18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167" fontId="10" fillId="0" borderId="4" xfId="0" applyNumberFormat="1" applyFont="1" applyBorder="1" applyAlignment="1" applyProtection="1">
      <alignment horizontal="center" vertical="center"/>
      <protection locked="0"/>
    </xf>
    <xf numFmtId="8" fontId="9" fillId="0" borderId="0" xfId="0" quotePrefix="1" applyNumberFormat="1" applyFont="1" applyAlignment="1" applyProtection="1">
      <alignment horizontal="left" vertical="center"/>
      <protection locked="0"/>
    </xf>
    <xf numFmtId="9" fontId="9" fillId="0" borderId="0" xfId="0" quotePrefix="1" applyNumberFormat="1" applyFont="1" applyAlignment="1" applyProtection="1">
      <alignment horizontal="left"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7" fontId="0" fillId="0" borderId="4" xfId="1" applyNumberFormat="1" applyFont="1" applyBorder="1" applyAlignment="1" applyProtection="1">
      <alignment horizontal="center" vertical="center"/>
      <protection locked="0"/>
    </xf>
    <xf numFmtId="9" fontId="10" fillId="0" borderId="4" xfId="0" applyNumberFormat="1" applyFont="1" applyBorder="1" applyAlignment="1" applyProtection="1">
      <alignment horizontal="center" vertical="center"/>
      <protection locked="0"/>
    </xf>
    <xf numFmtId="9" fontId="10" fillId="0" borderId="0" xfId="0" applyNumberFormat="1" applyFont="1" applyAlignment="1" applyProtection="1">
      <alignment horizontal="left" vertical="center"/>
      <protection locked="0"/>
    </xf>
    <xf numFmtId="0" fontId="10" fillId="3" borderId="0" xfId="0" applyFont="1" applyFill="1" applyAlignment="1" applyProtection="1">
      <alignment horizontal="left" vertical="center"/>
      <protection locked="0"/>
    </xf>
    <xf numFmtId="0" fontId="10" fillId="3" borderId="0" xfId="0" applyFont="1" applyFill="1" applyAlignment="1" applyProtection="1">
      <alignment vertical="center"/>
      <protection locked="0"/>
    </xf>
    <xf numFmtId="0" fontId="9" fillId="0" borderId="0" xfId="0" quotePrefix="1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4" fontId="10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14" fontId="3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25" fillId="0" borderId="0" xfId="0" quotePrefix="1" applyFont="1" applyAlignment="1" applyProtection="1">
      <alignment vertical="center"/>
      <protection locked="0"/>
    </xf>
    <xf numFmtId="0" fontId="9" fillId="5" borderId="0" xfId="0" applyFont="1" applyFill="1" applyAlignment="1" applyProtection="1">
      <alignment horizontal="left" vertical="center"/>
      <protection locked="0"/>
    </xf>
    <xf numFmtId="0" fontId="10" fillId="5" borderId="0" xfId="0" applyFont="1" applyFill="1" applyAlignment="1" applyProtection="1">
      <alignment horizontal="left" vertical="center"/>
      <protection locked="0"/>
    </xf>
    <xf numFmtId="0" fontId="10" fillId="0" borderId="0" xfId="0" applyFont="1" applyFill="1" applyAlignment="1" applyProtection="1">
      <alignment horizontal="right" vertical="center" indent="1"/>
      <protection locked="0"/>
    </xf>
    <xf numFmtId="0" fontId="10" fillId="0" borderId="0" xfId="0" applyFont="1" applyFill="1" applyAlignment="1" applyProtection="1">
      <alignment vertical="center" wrapText="1"/>
      <protection locked="0"/>
    </xf>
    <xf numFmtId="167" fontId="10" fillId="0" borderId="0" xfId="0" applyNumberFormat="1" applyFont="1" applyFill="1" applyAlignment="1" applyProtection="1">
      <alignment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167" fontId="9" fillId="0" borderId="4" xfId="0" applyNumberFormat="1" applyFont="1" applyFill="1" applyBorder="1" applyAlignment="1" applyProtection="1">
      <alignment vertical="center"/>
      <protection locked="0"/>
    </xf>
    <xf numFmtId="8" fontId="9" fillId="0" borderId="0" xfId="0" quotePrefix="1" applyNumberFormat="1" applyFont="1" applyAlignment="1" applyProtection="1">
      <alignment horizontal="right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0" fontId="9" fillId="0" borderId="0" xfId="2" applyNumberFormat="1" applyFont="1" applyFill="1" applyAlignment="1" applyProtection="1">
      <alignment vertical="center"/>
      <protection locked="0"/>
    </xf>
    <xf numFmtId="9" fontId="1" fillId="0" borderId="4" xfId="2" applyFont="1" applyBorder="1" applyAlignment="1" applyProtection="1">
      <alignment vertical="center"/>
      <protection locked="0"/>
    </xf>
    <xf numFmtId="0" fontId="9" fillId="0" borderId="0" xfId="0" quotePrefix="1" applyFont="1" applyFill="1" applyAlignment="1" applyProtection="1">
      <alignment horizontal="center" vertical="center"/>
      <protection locked="0"/>
    </xf>
    <xf numFmtId="0" fontId="10" fillId="0" borderId="0" xfId="0" quotePrefix="1" applyFont="1" applyFill="1" applyAlignment="1" applyProtection="1">
      <alignment horizontal="left" vertical="center"/>
      <protection locked="0"/>
    </xf>
    <xf numFmtId="167" fontId="10" fillId="0" borderId="0" xfId="0" applyNumberFormat="1" applyFont="1" applyBorder="1" applyAlignment="1" applyProtection="1">
      <alignment horizontal="center" vertical="center"/>
      <protection locked="0"/>
    </xf>
    <xf numFmtId="167" fontId="9" fillId="0" borderId="0" xfId="0" quotePrefix="1" applyNumberFormat="1" applyFont="1" applyBorder="1" applyAlignment="1" applyProtection="1">
      <alignment horizontal="right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36" fillId="0" borderId="0" xfId="3" applyFont="1" applyAlignment="1" applyProtection="1">
      <alignment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vertical="center"/>
      <protection locked="0"/>
    </xf>
    <xf numFmtId="171" fontId="13" fillId="0" borderId="0" xfId="0" applyNumberFormat="1" applyFont="1" applyFill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left" vertical="center" indent="2"/>
      <protection locked="0"/>
    </xf>
    <xf numFmtId="0" fontId="10" fillId="0" borderId="0" xfId="0" applyFont="1" applyAlignment="1" applyProtection="1">
      <alignment horizontal="left" vertical="center" indent="1"/>
      <protection locked="0"/>
    </xf>
    <xf numFmtId="171" fontId="13" fillId="0" borderId="3" xfId="0" applyNumberFormat="1" applyFont="1" applyFill="1" applyBorder="1" applyAlignment="1" applyProtection="1">
      <alignment horizontal="center" vertical="center"/>
      <protection locked="0"/>
    </xf>
    <xf numFmtId="171" fontId="13" fillId="9" borderId="4" xfId="0" applyNumberFormat="1" applyFont="1" applyFill="1" applyBorder="1" applyAlignment="1" applyProtection="1">
      <alignment horizontal="center" vertical="center"/>
      <protection locked="0"/>
    </xf>
    <xf numFmtId="171" fontId="13" fillId="9" borderId="0" xfId="0" applyNumberFormat="1" applyFont="1" applyFill="1" applyAlignment="1" applyProtection="1">
      <alignment horizontal="center" vertical="center"/>
      <protection locked="0"/>
    </xf>
    <xf numFmtId="0" fontId="9" fillId="9" borderId="0" xfId="0" applyFont="1" applyFill="1" applyAlignment="1" applyProtection="1">
      <alignment horizontal="center" vertical="center"/>
      <protection locked="0"/>
    </xf>
    <xf numFmtId="0" fontId="9" fillId="9" borderId="0" xfId="0" quotePrefix="1" applyFont="1" applyFill="1" applyAlignment="1" applyProtection="1">
      <alignment horizontal="center" vertical="center"/>
      <protection locked="0"/>
    </xf>
    <xf numFmtId="172" fontId="12" fillId="9" borderId="0" xfId="0" applyNumberFormat="1" applyFont="1" applyFill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0" fontId="17" fillId="0" borderId="0" xfId="0" applyFont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right" vertical="center"/>
      <protection locked="0"/>
    </xf>
    <xf numFmtId="2" fontId="10" fillId="9" borderId="4" xfId="0" applyNumberFormat="1" applyFont="1" applyFill="1" applyBorder="1" applyAlignment="1" applyProtection="1">
      <alignment horizontal="center" vertical="center"/>
      <protection locked="0"/>
    </xf>
    <xf numFmtId="0" fontId="29" fillId="3" borderId="17" xfId="0" applyFont="1" applyFill="1" applyBorder="1" applyAlignment="1" applyProtection="1">
      <alignment vertical="top"/>
      <protection locked="0"/>
    </xf>
    <xf numFmtId="0" fontId="29" fillId="3" borderId="18" xfId="0" applyFont="1" applyFill="1" applyBorder="1" applyAlignment="1" applyProtection="1">
      <alignment vertical="top"/>
      <protection locked="0"/>
    </xf>
    <xf numFmtId="0" fontId="29" fillId="3" borderId="19" xfId="0" applyFont="1" applyFill="1" applyBorder="1" applyAlignment="1" applyProtection="1">
      <alignment vertical="top"/>
      <protection locked="0"/>
    </xf>
    <xf numFmtId="0" fontId="12" fillId="3" borderId="20" xfId="0" applyFont="1" applyFill="1" applyBorder="1" applyAlignment="1" applyProtection="1">
      <alignment vertical="top" wrapText="1"/>
      <protection locked="0"/>
    </xf>
    <xf numFmtId="0" fontId="12" fillId="3" borderId="0" xfId="0" applyFont="1" applyFill="1" applyBorder="1" applyAlignment="1" applyProtection="1">
      <alignment vertical="top" wrapText="1"/>
      <protection locked="0"/>
    </xf>
    <xf numFmtId="0" fontId="3" fillId="3" borderId="21" xfId="0" applyFont="1" applyFill="1" applyBorder="1" applyAlignment="1" applyProtection="1">
      <alignment horizontal="right" vertical="center"/>
      <protection locked="0"/>
    </xf>
    <xf numFmtId="0" fontId="12" fillId="3" borderId="22" xfId="0" applyFont="1" applyFill="1" applyBorder="1" applyAlignment="1" applyProtection="1">
      <alignment vertical="top" wrapText="1"/>
      <protection locked="0"/>
    </xf>
    <xf numFmtId="0" fontId="12" fillId="3" borderId="16" xfId="0" applyFont="1" applyFill="1" applyBorder="1" applyAlignment="1" applyProtection="1">
      <alignment vertical="top" wrapText="1"/>
      <protection locked="0"/>
    </xf>
    <xf numFmtId="0" fontId="3" fillId="3" borderId="23" xfId="0" applyFont="1" applyFill="1" applyBorder="1" applyAlignment="1" applyProtection="1">
      <alignment horizontal="right" vertical="center"/>
      <protection locked="0"/>
    </xf>
    <xf numFmtId="0" fontId="13" fillId="3" borderId="17" xfId="0" applyFont="1" applyFill="1" applyBorder="1" applyAlignment="1" applyProtection="1">
      <alignment horizontal="center" vertical="top"/>
      <protection locked="0"/>
    </xf>
    <xf numFmtId="0" fontId="13" fillId="3" borderId="18" xfId="0" applyFont="1" applyFill="1" applyBorder="1" applyAlignment="1" applyProtection="1">
      <alignment vertical="top"/>
      <protection locked="0"/>
    </xf>
    <xf numFmtId="0" fontId="12" fillId="3" borderId="18" xfId="0" applyFont="1" applyFill="1" applyBorder="1" applyAlignment="1" applyProtection="1">
      <alignment vertical="top" wrapText="1"/>
      <protection locked="0"/>
    </xf>
    <xf numFmtId="0" fontId="0" fillId="3" borderId="18" xfId="0" applyFill="1" applyBorder="1" applyAlignment="1" applyProtection="1">
      <alignment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13" fillId="3" borderId="20" xfId="0" applyFont="1" applyFill="1" applyBorder="1" applyAlignment="1" applyProtection="1">
      <alignment horizontal="center" vertical="top"/>
      <protection locked="0"/>
    </xf>
    <xf numFmtId="0" fontId="13" fillId="3" borderId="0" xfId="0" applyFont="1" applyFill="1" applyBorder="1" applyAlignment="1" applyProtection="1">
      <alignment vertical="top"/>
      <protection locked="0"/>
    </xf>
    <xf numFmtId="0" fontId="0" fillId="3" borderId="0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0" fontId="13" fillId="3" borderId="22" xfId="0" applyFont="1" applyFill="1" applyBorder="1" applyAlignment="1" applyProtection="1">
      <alignment horizontal="center" vertical="top"/>
      <protection locked="0"/>
    </xf>
    <xf numFmtId="0" fontId="13" fillId="3" borderId="16" xfId="0" applyFont="1" applyFill="1" applyBorder="1" applyAlignment="1" applyProtection="1">
      <alignment vertical="top"/>
      <protection locked="0"/>
    </xf>
    <xf numFmtId="0" fontId="0" fillId="3" borderId="16" xfId="0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10" fillId="0" borderId="17" xfId="0" applyFont="1" applyBorder="1" applyAlignment="1" applyProtection="1">
      <alignment vertical="center"/>
      <protection locked="0"/>
    </xf>
    <xf numFmtId="0" fontId="10" fillId="0" borderId="18" xfId="0" applyFont="1" applyBorder="1" applyAlignment="1" applyProtection="1">
      <alignment vertical="center"/>
      <protection locked="0"/>
    </xf>
    <xf numFmtId="0" fontId="10" fillId="0" borderId="19" xfId="0" applyFont="1" applyBorder="1" applyAlignment="1" applyProtection="1">
      <alignment vertical="center"/>
      <protection locked="0"/>
    </xf>
    <xf numFmtId="0" fontId="10" fillId="0" borderId="20" xfId="0" applyFont="1" applyBorder="1" applyAlignment="1" applyProtection="1">
      <alignment vertical="center"/>
      <protection locked="0"/>
    </xf>
    <xf numFmtId="0" fontId="10" fillId="0" borderId="0" xfId="0" applyFont="1" applyBorder="1" applyAlignment="1" applyProtection="1">
      <alignment vertical="center"/>
      <protection locked="0"/>
    </xf>
    <xf numFmtId="0" fontId="10" fillId="0" borderId="21" xfId="0" applyFont="1" applyBorder="1" applyAlignment="1" applyProtection="1">
      <alignment vertical="center"/>
      <protection locked="0"/>
    </xf>
    <xf numFmtId="0" fontId="10" fillId="0" borderId="25" xfId="0" applyFont="1" applyBorder="1" applyAlignment="1" applyProtection="1">
      <alignment vertical="center"/>
      <protection locked="0"/>
    </xf>
    <xf numFmtId="0" fontId="10" fillId="0" borderId="1" xfId="0" applyFont="1" applyBorder="1" applyAlignment="1" applyProtection="1">
      <alignment vertical="center"/>
      <protection locked="0"/>
    </xf>
    <xf numFmtId="0" fontId="10" fillId="0" borderId="26" xfId="0" applyFont="1" applyBorder="1" applyAlignment="1" applyProtection="1">
      <alignment vertical="center"/>
      <protection locked="0"/>
    </xf>
    <xf numFmtId="0" fontId="12" fillId="0" borderId="0" xfId="0" applyFont="1" applyAlignment="1" applyProtection="1">
      <alignment vertical="center" wrapText="1"/>
      <protection locked="0"/>
    </xf>
    <xf numFmtId="0" fontId="10" fillId="10" borderId="5" xfId="0" applyFont="1" applyFill="1" applyBorder="1" applyAlignment="1" applyProtection="1">
      <alignment vertical="center"/>
      <protection locked="0"/>
    </xf>
    <xf numFmtId="0" fontId="10" fillId="10" borderId="3" xfId="0" applyFont="1" applyFill="1" applyBorder="1" applyAlignment="1" applyProtection="1">
      <alignment vertical="center"/>
      <protection locked="0"/>
    </xf>
    <xf numFmtId="0" fontId="10" fillId="10" borderId="24" xfId="0" applyFont="1" applyFill="1" applyBorder="1" applyAlignment="1" applyProtection="1">
      <alignment vertical="center"/>
      <protection locked="0"/>
    </xf>
    <xf numFmtId="0" fontId="10" fillId="10" borderId="6" xfId="0" applyFont="1" applyFill="1" applyBorder="1" applyAlignment="1" applyProtection="1">
      <alignment vertical="center"/>
      <protection locked="0"/>
    </xf>
    <xf numFmtId="0" fontId="10" fillId="10" borderId="0" xfId="0" applyFont="1" applyFill="1" applyBorder="1" applyAlignment="1" applyProtection="1">
      <alignment vertical="center"/>
      <protection locked="0"/>
    </xf>
    <xf numFmtId="0" fontId="10" fillId="10" borderId="2" xfId="0" applyFont="1" applyFill="1" applyBorder="1" applyAlignment="1" applyProtection="1">
      <alignment vertical="center"/>
      <protection locked="0"/>
    </xf>
    <xf numFmtId="0" fontId="10" fillId="10" borderId="15" xfId="0" applyFont="1" applyFill="1" applyBorder="1" applyAlignment="1" applyProtection="1">
      <alignment vertical="center"/>
      <protection locked="0"/>
    </xf>
    <xf numFmtId="0" fontId="10" fillId="10" borderId="1" xfId="0" applyFont="1" applyFill="1" applyBorder="1" applyAlignment="1" applyProtection="1">
      <alignment vertical="center"/>
      <protection locked="0"/>
    </xf>
    <xf numFmtId="0" fontId="10" fillId="10" borderId="14" xfId="0" applyFont="1" applyFill="1" applyBorder="1" applyAlignment="1" applyProtection="1">
      <alignment vertical="center"/>
      <protection locked="0"/>
    </xf>
    <xf numFmtId="0" fontId="10" fillId="0" borderId="0" xfId="0" applyFont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left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9" fontId="40" fillId="0" borderId="1" xfId="2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167" fontId="10" fillId="0" borderId="0" xfId="0" applyNumberFormat="1" applyFont="1" applyBorder="1" applyAlignment="1" applyProtection="1">
      <alignment horizontal="right" vertical="center"/>
      <protection locked="0"/>
    </xf>
    <xf numFmtId="167" fontId="10" fillId="0" borderId="0" xfId="0" applyNumberFormat="1" applyFont="1" applyBorder="1" applyAlignment="1" applyProtection="1">
      <alignment horizontal="right" vertical="center" indent="1"/>
      <protection locked="0"/>
    </xf>
    <xf numFmtId="167" fontId="10" fillId="0" borderId="0" xfId="0" applyNumberFormat="1" applyFont="1" applyBorder="1" applyAlignment="1" applyProtection="1">
      <alignment horizontal="right" vertical="center" indent="2"/>
      <protection locked="0"/>
    </xf>
    <xf numFmtId="0" fontId="9" fillId="0" borderId="0" xfId="0" applyFont="1" applyBorder="1" applyAlignment="1" applyProtection="1">
      <alignment horizontal="right" vertical="center" indent="1"/>
      <protection locked="0"/>
    </xf>
    <xf numFmtId="167" fontId="9" fillId="0" borderId="11" xfId="0" applyNumberFormat="1" applyFont="1" applyBorder="1" applyAlignment="1" applyProtection="1">
      <alignment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0" fontId="16" fillId="0" borderId="0" xfId="0" applyFont="1" applyBorder="1" applyAlignment="1" applyProtection="1">
      <alignment vertical="center"/>
      <protection locked="0"/>
    </xf>
    <xf numFmtId="0" fontId="16" fillId="0" borderId="0" xfId="0" quotePrefix="1" applyFont="1" applyBorder="1" applyAlignment="1" applyProtection="1">
      <alignment vertical="center"/>
      <protection locked="0"/>
    </xf>
    <xf numFmtId="0" fontId="16" fillId="0" borderId="0" xfId="0" quotePrefix="1" applyFont="1" applyBorder="1" applyAlignment="1" applyProtection="1">
      <alignment horizontal="left" vertical="center"/>
      <protection locked="0"/>
    </xf>
    <xf numFmtId="0" fontId="10" fillId="0" borderId="22" xfId="0" applyFont="1" applyBorder="1" applyAlignment="1" applyProtection="1">
      <alignment vertical="center"/>
      <protection locked="0"/>
    </xf>
    <xf numFmtId="0" fontId="10" fillId="0" borderId="16" xfId="0" applyFont="1" applyBorder="1" applyAlignment="1" applyProtection="1">
      <alignment vertical="center"/>
      <protection locked="0"/>
    </xf>
    <xf numFmtId="0" fontId="10" fillId="0" borderId="23" xfId="0" applyFont="1" applyBorder="1" applyAlignment="1" applyProtection="1">
      <alignment vertical="center"/>
      <protection locked="0"/>
    </xf>
    <xf numFmtId="9" fontId="10" fillId="0" borderId="0" xfId="0" applyNumberFormat="1" applyFont="1" applyAlignment="1" applyProtection="1">
      <alignment horizontal="left" vertical="center" indent="1"/>
      <protection locked="0"/>
    </xf>
    <xf numFmtId="0" fontId="41" fillId="0" borderId="0" xfId="0" applyFont="1" applyAlignment="1" applyProtection="1">
      <alignment vertical="center"/>
      <protection locked="0"/>
    </xf>
    <xf numFmtId="14" fontId="10" fillId="0" borderId="0" xfId="0" applyNumberFormat="1" applyFont="1" applyAlignment="1" applyProtection="1">
      <alignment horizontal="left" vertical="center"/>
      <protection locked="0"/>
    </xf>
    <xf numFmtId="0" fontId="0" fillId="3" borderId="2" xfId="0" applyFill="1" applyBorder="1" applyAlignment="1"/>
    <xf numFmtId="0" fontId="19" fillId="3" borderId="0" xfId="3" applyFill="1" applyAlignment="1" applyProtection="1">
      <alignment horizontal="left" vertical="center" readingOrder="1"/>
      <protection locked="0"/>
    </xf>
    <xf numFmtId="0" fontId="0" fillId="3" borderId="0" xfId="0" applyFill="1" applyAlignment="1">
      <alignment vertical="center"/>
    </xf>
    <xf numFmtId="0" fontId="9" fillId="0" borderId="0" xfId="0" quotePrefix="1" applyFont="1" applyAlignment="1" applyProtection="1">
      <alignment vertical="center"/>
      <protection locked="0"/>
    </xf>
    <xf numFmtId="0" fontId="18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>
      <alignment vertical="center"/>
    </xf>
    <xf numFmtId="0" fontId="10" fillId="12" borderId="0" xfId="0" applyFont="1" applyFill="1" applyAlignment="1" applyProtection="1">
      <alignment vertical="center"/>
      <protection locked="0"/>
    </xf>
    <xf numFmtId="43" fontId="10" fillId="12" borderId="0" xfId="1" applyFont="1" applyFill="1" applyAlignment="1" applyProtection="1">
      <alignment vertical="center"/>
      <protection locked="0"/>
    </xf>
    <xf numFmtId="0" fontId="18" fillId="9" borderId="0" xfId="0" applyFont="1" applyFill="1" applyAlignment="1" applyProtection="1">
      <alignment horizontal="center" vertical="center"/>
      <protection locked="0"/>
    </xf>
    <xf numFmtId="0" fontId="10" fillId="9" borderId="0" xfId="0" applyFont="1" applyFill="1" applyAlignment="1" applyProtection="1">
      <alignment vertical="center"/>
      <protection locked="0"/>
    </xf>
    <xf numFmtId="43" fontId="10" fillId="9" borderId="0" xfId="1" applyFont="1" applyFill="1" applyAlignment="1" applyProtection="1">
      <alignment vertical="center"/>
      <protection locked="0"/>
    </xf>
    <xf numFmtId="43" fontId="24" fillId="9" borderId="0" xfId="0" applyNumberFormat="1" applyFont="1" applyFill="1" applyAlignment="1" applyProtection="1">
      <alignment vertical="center"/>
      <protection locked="0"/>
    </xf>
    <xf numFmtId="43" fontId="24" fillId="12" borderId="0" xfId="1" applyFont="1" applyFill="1" applyAlignment="1" applyProtection="1">
      <alignment vertical="center"/>
      <protection locked="0"/>
    </xf>
    <xf numFmtId="10" fontId="44" fillId="14" borderId="0" xfId="2" applyNumberFormat="1" applyFont="1" applyFill="1" applyAlignment="1" applyProtection="1">
      <alignment horizontal="center" vertical="center"/>
      <protection locked="0"/>
    </xf>
    <xf numFmtId="10" fontId="24" fillId="14" borderId="0" xfId="0" applyNumberFormat="1" applyFont="1" applyFill="1" applyAlignment="1" applyProtection="1">
      <alignment horizontal="center" vertical="center"/>
      <protection locked="0"/>
    </xf>
    <xf numFmtId="0" fontId="10" fillId="14" borderId="0" xfId="0" applyFont="1" applyFill="1" applyAlignment="1" applyProtection="1">
      <alignment horizontal="center" vertical="center"/>
      <protection locked="0"/>
    </xf>
    <xf numFmtId="0" fontId="24" fillId="14" borderId="0" xfId="0" applyFont="1" applyFill="1" applyAlignment="1" applyProtection="1">
      <alignment horizontal="center" vertical="center"/>
      <protection locked="0"/>
    </xf>
    <xf numFmtId="0" fontId="43" fillId="17" borderId="0" xfId="0" applyFont="1" applyFill="1" applyAlignment="1">
      <alignment horizontal="center" vertical="center"/>
    </xf>
    <xf numFmtId="10" fontId="24" fillId="18" borderId="0" xfId="2" applyNumberFormat="1" applyFont="1" applyFill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3" borderId="0" xfId="0" applyFont="1" applyFill="1" applyAlignment="1">
      <alignment horizontal="left" vertical="center"/>
    </xf>
    <xf numFmtId="0" fontId="0" fillId="3" borderId="0" xfId="0" quotePrefix="1" applyFont="1" applyFill="1" applyAlignment="1">
      <alignment horizontal="left" vertical="center"/>
    </xf>
    <xf numFmtId="0" fontId="2" fillId="3" borderId="0" xfId="0" quotePrefix="1" applyFont="1" applyFill="1" applyAlignment="1">
      <alignment horizontal="left" vertical="center"/>
    </xf>
    <xf numFmtId="0" fontId="2" fillId="2" borderId="0" xfId="0" quotePrefix="1" applyFont="1" applyFill="1" applyAlignment="1">
      <alignment horizontal="left" vertical="center"/>
    </xf>
    <xf numFmtId="0" fontId="45" fillId="3" borderId="0" xfId="0" applyFont="1" applyFill="1" applyBorder="1" applyAlignment="1">
      <alignment vertical="center" wrapText="1"/>
    </xf>
    <xf numFmtId="0" fontId="26" fillId="3" borderId="0" xfId="0" applyFont="1" applyFill="1" applyBorder="1" applyAlignment="1">
      <alignment vertical="center" wrapText="1"/>
    </xf>
    <xf numFmtId="0" fontId="0" fillId="3" borderId="0" xfId="0" applyFill="1" applyBorder="1" applyAlignment="1">
      <alignment horizontal="left" vertical="center"/>
    </xf>
    <xf numFmtId="0" fontId="12" fillId="3" borderId="0" xfId="0" applyFont="1" applyFill="1" applyBorder="1" applyAlignment="1">
      <alignment vertical="center" wrapText="1"/>
    </xf>
    <xf numFmtId="0" fontId="45" fillId="0" borderId="0" xfId="0" applyFont="1" applyFill="1" applyBorder="1" applyAlignment="1">
      <alignment vertical="center" wrapText="1"/>
    </xf>
    <xf numFmtId="0" fontId="0" fillId="3" borderId="0" xfId="0" applyFill="1" applyAlignment="1" applyProtection="1">
      <alignment horizontal="left" vertical="center"/>
    </xf>
    <xf numFmtId="0" fontId="12" fillId="3" borderId="0" xfId="0" applyFont="1" applyFill="1" applyBorder="1" applyAlignment="1" applyProtection="1">
      <alignment vertical="center" wrapText="1"/>
    </xf>
    <xf numFmtId="0" fontId="10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0" borderId="0" xfId="0" applyFill="1" applyBorder="1" applyAlignment="1"/>
    <xf numFmtId="0" fontId="50" fillId="0" borderId="27" xfId="0" applyFont="1" applyFill="1" applyBorder="1" applyAlignment="1">
      <alignment horizontal="centerContinuous"/>
    </xf>
    <xf numFmtId="0" fontId="0" fillId="17" borderId="0" xfId="0" applyFill="1" applyBorder="1" applyAlignment="1"/>
    <xf numFmtId="0" fontId="0" fillId="0" borderId="16" xfId="0" applyFill="1" applyBorder="1" applyAlignment="1">
      <alignment vertical="center"/>
    </xf>
    <xf numFmtId="0" fontId="26" fillId="0" borderId="0" xfId="0" applyFont="1" applyFill="1" applyBorder="1" applyAlignment="1" applyProtection="1">
      <alignment horizontal="left" vertical="center" indent="1"/>
      <protection locked="0"/>
    </xf>
    <xf numFmtId="0" fontId="29" fillId="0" borderId="0" xfId="0" applyFont="1" applyFill="1" applyBorder="1" applyAlignment="1" applyProtection="1">
      <alignment horizontal="left" vertical="center" indent="2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Fill="1" applyBorder="1" applyAlignment="1" applyProtection="1">
      <alignment horizontal="left" vertical="center" indent="2"/>
      <protection locked="0"/>
    </xf>
    <xf numFmtId="1" fontId="10" fillId="0" borderId="0" xfId="1" applyNumberFormat="1" applyFont="1" applyFill="1" applyBorder="1" applyAlignment="1" applyProtection="1">
      <alignment horizontal="center" vertical="center" wrapText="1"/>
      <protection locked="0"/>
    </xf>
    <xf numFmtId="167" fontId="10" fillId="0" borderId="0" xfId="1" applyNumberFormat="1" applyFont="1" applyFill="1" applyBorder="1" applyAlignment="1" applyProtection="1">
      <alignment horizontal="center" vertical="center" wrapText="1"/>
      <protection locked="0"/>
    </xf>
    <xf numFmtId="9" fontId="10" fillId="0" borderId="0" xfId="2" applyFont="1" applyFill="1" applyBorder="1" applyAlignment="1" applyProtection="1">
      <alignment horizontal="center" vertical="center" wrapText="1"/>
      <protection locked="0"/>
    </xf>
    <xf numFmtId="1" fontId="10" fillId="0" borderId="0" xfId="1" applyNumberFormat="1" applyFont="1" applyFill="1" applyAlignment="1" applyProtection="1">
      <alignment horizontal="center" vertical="center"/>
      <protection locked="0"/>
    </xf>
    <xf numFmtId="167" fontId="10" fillId="0" borderId="0" xfId="1" applyNumberFormat="1" applyFont="1" applyFill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vertical="center"/>
      <protection locked="0"/>
    </xf>
    <xf numFmtId="0" fontId="18" fillId="9" borderId="0" xfId="0" applyFont="1" applyFill="1" applyAlignment="1" applyProtection="1">
      <alignment horizontal="center" vertical="center" wrapText="1"/>
      <protection locked="0"/>
    </xf>
    <xf numFmtId="0" fontId="42" fillId="9" borderId="0" xfId="0" applyFont="1" applyFill="1" applyAlignment="1" applyProtection="1">
      <alignment horizontal="center" vertical="center" wrapText="1"/>
      <protection locked="0"/>
    </xf>
    <xf numFmtId="0" fontId="18" fillId="12" borderId="0" xfId="0" applyFont="1" applyFill="1" applyAlignment="1" applyProtection="1">
      <alignment horizontal="center" vertical="center" wrapText="1"/>
      <protection locked="0"/>
    </xf>
    <xf numFmtId="0" fontId="42" fillId="12" borderId="0" xfId="0" applyFont="1" applyFill="1" applyAlignment="1" applyProtection="1">
      <alignment horizontal="center" vertical="center" wrapText="1"/>
      <protection locked="0"/>
    </xf>
    <xf numFmtId="0" fontId="42" fillId="18" borderId="0" xfId="0" applyFont="1" applyFill="1" applyAlignment="1" applyProtection="1">
      <alignment horizontal="center" vertical="center" wrapText="1"/>
      <protection locked="0"/>
    </xf>
    <xf numFmtId="0" fontId="18" fillId="14" borderId="0" xfId="0" applyFont="1" applyFill="1" applyAlignment="1" applyProtection="1">
      <alignment horizontal="center" vertical="center" wrapText="1"/>
      <protection locked="0"/>
    </xf>
    <xf numFmtId="0" fontId="42" fillId="14" borderId="0" xfId="0" applyFont="1" applyFill="1" applyAlignment="1" applyProtection="1">
      <alignment horizontal="center" vertical="center" wrapText="1"/>
      <protection locked="0"/>
    </xf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167" fontId="9" fillId="3" borderId="3" xfId="0" applyNumberFormat="1" applyFont="1" applyFill="1" applyBorder="1" applyAlignment="1" applyProtection="1">
      <alignment horizontal="center" vertical="center"/>
      <protection locked="0"/>
    </xf>
    <xf numFmtId="167" fontId="10" fillId="3" borderId="3" xfId="0" applyNumberFormat="1" applyFont="1" applyFill="1" applyBorder="1" applyAlignment="1" applyProtection="1">
      <alignment horizontal="center" vertical="center"/>
      <protection locked="0"/>
    </xf>
    <xf numFmtId="0" fontId="10" fillId="3" borderId="18" xfId="0" applyFont="1" applyFill="1" applyBorder="1" applyAlignment="1" applyProtection="1">
      <alignment vertical="center"/>
      <protection locked="0"/>
    </xf>
    <xf numFmtId="0" fontId="12" fillId="3" borderId="19" xfId="0" applyFont="1" applyFill="1" applyBorder="1" applyAlignment="1">
      <alignment vertical="center" wrapText="1"/>
    </xf>
    <xf numFmtId="0" fontId="10" fillId="3" borderId="20" xfId="0" applyFont="1" applyFill="1" applyBorder="1" applyAlignment="1" applyProtection="1">
      <alignment vertical="center"/>
      <protection locked="0"/>
    </xf>
    <xf numFmtId="0" fontId="10" fillId="3" borderId="0" xfId="0" applyFont="1" applyFill="1" applyBorder="1" applyAlignment="1" applyProtection="1">
      <alignment vertical="center"/>
      <protection locked="0"/>
    </xf>
    <xf numFmtId="0" fontId="0" fillId="3" borderId="20" xfId="0" applyFill="1" applyBorder="1" applyAlignment="1">
      <alignment vertical="center"/>
    </xf>
    <xf numFmtId="0" fontId="18" fillId="3" borderId="0" xfId="0" applyFont="1" applyFill="1" applyBorder="1" applyAlignment="1" applyProtection="1">
      <alignment horizontal="center" vertical="center"/>
      <protection locked="0"/>
    </xf>
    <xf numFmtId="0" fontId="18" fillId="3" borderId="21" xfId="0" applyFont="1" applyFill="1" applyBorder="1" applyAlignment="1" applyProtection="1">
      <alignment horizontal="center" vertical="center"/>
      <protection locked="0"/>
    </xf>
    <xf numFmtId="0" fontId="10" fillId="3" borderId="21" xfId="0" applyFont="1" applyFill="1" applyBorder="1" applyAlignment="1" applyProtection="1">
      <alignment vertical="center"/>
      <protection locked="0"/>
    </xf>
    <xf numFmtId="0" fontId="9" fillId="3" borderId="20" xfId="0" applyFont="1" applyFill="1" applyBorder="1" applyAlignment="1" applyProtection="1">
      <alignment horizontal="left" vertical="center" indent="1"/>
      <protection locked="0"/>
    </xf>
    <xf numFmtId="0" fontId="10" fillId="3" borderId="20" xfId="0" applyFont="1" applyFill="1" applyBorder="1" applyAlignment="1" applyProtection="1">
      <alignment horizontal="left" vertical="center" indent="4"/>
      <protection locked="0"/>
    </xf>
    <xf numFmtId="167" fontId="0" fillId="3" borderId="0" xfId="0" applyNumberFormat="1" applyFill="1" applyBorder="1" applyAlignment="1">
      <alignment horizontal="center" vertical="center"/>
    </xf>
    <xf numFmtId="167" fontId="0" fillId="3" borderId="21" xfId="0" applyNumberFormat="1" applyFill="1" applyBorder="1" applyAlignment="1">
      <alignment horizontal="center" vertical="center"/>
    </xf>
    <xf numFmtId="0" fontId="9" fillId="3" borderId="20" xfId="0" applyFont="1" applyFill="1" applyBorder="1" applyAlignment="1" applyProtection="1">
      <alignment horizontal="left" vertical="center" indent="3"/>
      <protection locked="0"/>
    </xf>
    <xf numFmtId="167" fontId="9" fillId="3" borderId="28" xfId="0" applyNumberFormat="1" applyFont="1" applyFill="1" applyBorder="1" applyAlignment="1" applyProtection="1">
      <alignment horizontal="center" vertical="center"/>
      <protection locked="0"/>
    </xf>
    <xf numFmtId="167" fontId="10" fillId="3" borderId="0" xfId="0" applyNumberFormat="1" applyFont="1" applyFill="1" applyBorder="1" applyAlignment="1" applyProtection="1">
      <alignment horizontal="center" vertical="center"/>
      <protection locked="0"/>
    </xf>
    <xf numFmtId="167" fontId="10" fillId="3" borderId="21" xfId="0" applyNumberFormat="1" applyFont="1" applyFill="1" applyBorder="1" applyAlignment="1" applyProtection="1">
      <alignment horizontal="center" vertical="center"/>
      <protection locked="0"/>
    </xf>
    <xf numFmtId="167" fontId="10" fillId="3" borderId="28" xfId="0" applyNumberFormat="1" applyFont="1" applyFill="1" applyBorder="1" applyAlignment="1" applyProtection="1">
      <alignment horizontal="center" vertical="center"/>
      <protection locked="0"/>
    </xf>
    <xf numFmtId="167" fontId="9" fillId="3" borderId="0" xfId="0" applyNumberFormat="1" applyFont="1" applyFill="1" applyBorder="1" applyAlignment="1" applyProtection="1">
      <alignment horizontal="center" vertical="center"/>
      <protection locked="0"/>
    </xf>
    <xf numFmtId="167" fontId="9" fillId="3" borderId="21" xfId="0" applyNumberFormat="1" applyFont="1" applyFill="1" applyBorder="1" applyAlignment="1" applyProtection="1">
      <alignment horizontal="center" vertical="center"/>
      <protection locked="0"/>
    </xf>
    <xf numFmtId="0" fontId="12" fillId="3" borderId="22" xfId="0" applyFont="1" applyFill="1" applyBorder="1" applyAlignment="1">
      <alignment vertical="center" wrapText="1"/>
    </xf>
    <xf numFmtId="0" fontId="12" fillId="3" borderId="16" xfId="0" applyFont="1" applyFill="1" applyBorder="1" applyAlignment="1">
      <alignment vertical="center" wrapText="1"/>
    </xf>
    <xf numFmtId="0" fontId="12" fillId="3" borderId="23" xfId="0" applyFont="1" applyFill="1" applyBorder="1" applyAlignment="1">
      <alignment vertical="center" wrapText="1"/>
    </xf>
    <xf numFmtId="167" fontId="10" fillId="17" borderId="0" xfId="0" applyNumberFormat="1" applyFont="1" applyFill="1" applyBorder="1" applyAlignment="1" applyProtection="1">
      <alignment horizontal="center" vertical="center"/>
      <protection locked="0"/>
    </xf>
    <xf numFmtId="167" fontId="10" fillId="17" borderId="21" xfId="0" applyNumberFormat="1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Border="1" applyAlignment="1">
      <alignment horizontal="left" vertical="center" wrapText="1" indent="2"/>
    </xf>
    <xf numFmtId="0" fontId="16" fillId="3" borderId="0" xfId="0" applyFont="1" applyFill="1" applyBorder="1" applyAlignment="1">
      <alignment horizontal="left" vertical="center" indent="2"/>
    </xf>
    <xf numFmtId="0" fontId="12" fillId="17" borderId="0" xfId="0" applyFont="1" applyFill="1" applyBorder="1" applyAlignment="1">
      <alignment vertical="center" wrapText="1"/>
    </xf>
    <xf numFmtId="0" fontId="16" fillId="17" borderId="0" xfId="0" applyFont="1" applyFill="1" applyBorder="1" applyAlignment="1">
      <alignment horizontal="left" vertical="center" indent="2"/>
    </xf>
    <xf numFmtId="0" fontId="18" fillId="17" borderId="0" xfId="0" applyFont="1" applyFill="1" applyBorder="1" applyAlignment="1">
      <alignment horizontal="left" vertical="center" indent="2"/>
    </xf>
    <xf numFmtId="0" fontId="56" fillId="17" borderId="0" xfId="0" applyFont="1" applyFill="1" applyBorder="1" applyAlignment="1">
      <alignment horizontal="left" vertical="center" indent="2"/>
    </xf>
    <xf numFmtId="0" fontId="18" fillId="13" borderId="0" xfId="0" applyFont="1" applyFill="1" applyBorder="1" applyAlignment="1">
      <alignment horizontal="left" vertical="center" indent="2"/>
    </xf>
    <xf numFmtId="0" fontId="12" fillId="13" borderId="0" xfId="0" applyFont="1" applyFill="1" applyBorder="1" applyAlignment="1">
      <alignment vertical="center" wrapText="1"/>
    </xf>
    <xf numFmtId="0" fontId="16" fillId="13" borderId="0" xfId="0" applyFont="1" applyFill="1" applyBorder="1" applyAlignment="1">
      <alignment horizontal="left" vertical="center" indent="2"/>
    </xf>
    <xf numFmtId="167" fontId="0" fillId="13" borderId="0" xfId="0" applyNumberFormat="1" applyFill="1" applyBorder="1" applyAlignment="1">
      <alignment horizontal="center" vertical="center"/>
    </xf>
    <xf numFmtId="167" fontId="10" fillId="13" borderId="21" xfId="0" applyNumberFormat="1" applyFont="1" applyFill="1" applyBorder="1" applyAlignment="1" applyProtection="1">
      <alignment horizontal="center" vertical="center"/>
      <protection locked="0"/>
    </xf>
    <xf numFmtId="0" fontId="12" fillId="9" borderId="0" xfId="0" applyFont="1" applyFill="1" applyBorder="1" applyAlignment="1">
      <alignment vertical="center" wrapText="1"/>
    </xf>
    <xf numFmtId="0" fontId="18" fillId="9" borderId="0" xfId="0" applyFont="1" applyFill="1" applyBorder="1" applyAlignment="1">
      <alignment horizontal="left" vertical="center" indent="2"/>
    </xf>
    <xf numFmtId="0" fontId="16" fillId="9" borderId="0" xfId="0" applyFont="1" applyFill="1" applyBorder="1" applyAlignment="1">
      <alignment horizontal="left" vertical="center" indent="2"/>
    </xf>
    <xf numFmtId="0" fontId="56" fillId="9" borderId="0" xfId="0" applyFont="1" applyFill="1" applyBorder="1" applyAlignment="1">
      <alignment horizontal="left" vertical="center" indent="2"/>
    </xf>
    <xf numFmtId="167" fontId="10" fillId="9" borderId="0" xfId="0" applyNumberFormat="1" applyFont="1" applyFill="1" applyBorder="1" applyAlignment="1" applyProtection="1">
      <alignment horizontal="center" vertical="center"/>
      <protection locked="0"/>
    </xf>
    <xf numFmtId="167" fontId="10" fillId="9" borderId="21" xfId="0" applyNumberFormat="1" applyFont="1" applyFill="1" applyBorder="1" applyAlignment="1" applyProtection="1">
      <alignment horizontal="center" vertical="center"/>
      <protection locked="0"/>
    </xf>
    <xf numFmtId="0" fontId="18" fillId="3" borderId="0" xfId="0" applyFont="1" applyFill="1" applyBorder="1" applyAlignment="1">
      <alignment horizontal="left" vertical="center" indent="2"/>
    </xf>
    <xf numFmtId="0" fontId="9" fillId="3" borderId="0" xfId="0" applyFont="1" applyFill="1" applyBorder="1" applyAlignment="1" applyProtection="1">
      <alignment vertical="center"/>
      <protection locked="0"/>
    </xf>
    <xf numFmtId="0" fontId="10" fillId="3" borderId="17" xfId="0" applyFont="1" applyFill="1" applyBorder="1" applyAlignment="1" applyProtection="1">
      <alignment vertical="center"/>
      <protection locked="0"/>
    </xf>
    <xf numFmtId="0" fontId="12" fillId="3" borderId="0" xfId="0" applyFont="1" applyFill="1" applyBorder="1" applyAlignment="1" applyProtection="1">
      <alignment vertical="center"/>
    </xf>
    <xf numFmtId="0" fontId="58" fillId="3" borderId="29" xfId="0" applyFont="1" applyFill="1" applyBorder="1" applyAlignment="1" applyProtection="1">
      <alignment vertical="center"/>
    </xf>
    <xf numFmtId="0" fontId="58" fillId="3" borderId="33" xfId="0" applyFont="1" applyFill="1" applyBorder="1" applyAlignment="1" applyProtection="1">
      <alignment vertical="center"/>
    </xf>
    <xf numFmtId="0" fontId="58" fillId="3" borderId="30" xfId="0" applyFont="1" applyFill="1" applyBorder="1" applyAlignment="1" applyProtection="1">
      <alignment vertical="center"/>
    </xf>
    <xf numFmtId="0" fontId="58" fillId="3" borderId="6" xfId="0" applyFont="1" applyFill="1" applyBorder="1" applyAlignment="1" applyProtection="1">
      <alignment vertical="center"/>
    </xf>
    <xf numFmtId="0" fontId="58" fillId="3" borderId="0" xfId="0" applyFont="1" applyFill="1" applyBorder="1" applyAlignment="1" applyProtection="1">
      <alignment vertical="center"/>
    </xf>
    <xf numFmtId="0" fontId="58" fillId="3" borderId="2" xfId="0" applyFont="1" applyFill="1" applyBorder="1" applyAlignment="1" applyProtection="1">
      <alignment vertical="center"/>
    </xf>
    <xf numFmtId="0" fontId="58" fillId="3" borderId="6" xfId="0" applyFont="1" applyFill="1" applyBorder="1" applyAlignment="1" applyProtection="1">
      <alignment horizontal="left" vertical="center" indent="1"/>
    </xf>
    <xf numFmtId="0" fontId="59" fillId="3" borderId="6" xfId="0" applyFont="1" applyFill="1" applyBorder="1" applyAlignment="1" applyProtection="1">
      <alignment horizontal="left" vertical="center" indent="1"/>
    </xf>
    <xf numFmtId="0" fontId="60" fillId="3" borderId="6" xfId="0" applyFont="1" applyFill="1" applyBorder="1" applyAlignment="1" applyProtection="1">
      <alignment horizontal="left" vertical="center" indent="1"/>
    </xf>
    <xf numFmtId="0" fontId="58" fillId="3" borderId="31" xfId="0" applyFont="1" applyFill="1" applyBorder="1" applyAlignment="1" applyProtection="1">
      <alignment vertical="center"/>
    </xf>
    <xf numFmtId="0" fontId="58" fillId="3" borderId="34" xfId="0" applyFont="1" applyFill="1" applyBorder="1" applyAlignment="1" applyProtection="1">
      <alignment vertical="center"/>
    </xf>
    <xf numFmtId="0" fontId="58" fillId="3" borderId="32" xfId="0" applyFont="1" applyFill="1" applyBorder="1" applyAlignment="1" applyProtection="1">
      <alignment vertical="center"/>
    </xf>
    <xf numFmtId="0" fontId="13" fillId="3" borderId="0" xfId="0" applyFont="1" applyFill="1" applyBorder="1" applyAlignment="1" applyProtection="1">
      <alignment horizontal="left" vertical="center" indent="2"/>
    </xf>
    <xf numFmtId="0" fontId="13" fillId="13" borderId="0" xfId="0" applyFont="1" applyFill="1" applyBorder="1" applyAlignment="1" applyProtection="1">
      <alignment horizontal="left" vertical="center" indent="2"/>
    </xf>
    <xf numFmtId="0" fontId="12" fillId="13" borderId="0" xfId="0" applyFont="1" applyFill="1" applyBorder="1" applyAlignment="1" applyProtection="1">
      <alignment vertical="center" wrapText="1"/>
    </xf>
    <xf numFmtId="0" fontId="57" fillId="0" borderId="20" xfId="0" applyFont="1" applyBorder="1" applyAlignment="1">
      <alignment vertical="center" wrapText="1"/>
    </xf>
    <xf numFmtId="9" fontId="0" fillId="0" borderId="21" xfId="2" applyFont="1" applyBorder="1" applyAlignment="1">
      <alignment vertical="center"/>
    </xf>
    <xf numFmtId="0" fontId="49" fillId="3" borderId="0" xfId="0" applyFont="1" applyFill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  <protection locked="0"/>
    </xf>
    <xf numFmtId="0" fontId="57" fillId="0" borderId="0" xfId="0" applyFont="1" applyAlignment="1" applyProtection="1">
      <alignment vertical="center"/>
      <protection locked="0"/>
    </xf>
    <xf numFmtId="167" fontId="0" fillId="0" borderId="0" xfId="0" applyNumberFormat="1" applyFont="1" applyAlignment="1" applyProtection="1">
      <alignment vertical="center"/>
      <protection locked="0"/>
    </xf>
    <xf numFmtId="0" fontId="0" fillId="0" borderId="17" xfId="0" applyFont="1" applyBorder="1" applyAlignment="1" applyProtection="1">
      <alignment vertical="center"/>
      <protection locked="0"/>
    </xf>
    <xf numFmtId="0" fontId="0" fillId="0" borderId="19" xfId="0" applyFont="1" applyBorder="1" applyAlignment="1" applyProtection="1">
      <alignment vertical="center"/>
      <protection locked="0"/>
    </xf>
    <xf numFmtId="0" fontId="0" fillId="0" borderId="20" xfId="0" applyFont="1" applyBorder="1" applyAlignment="1" applyProtection="1">
      <alignment vertical="center" wrapText="1"/>
      <protection locked="0"/>
    </xf>
    <xf numFmtId="167" fontId="0" fillId="0" borderId="21" xfId="0" applyNumberFormat="1" applyFont="1" applyBorder="1" applyAlignment="1">
      <alignment vertical="center"/>
    </xf>
    <xf numFmtId="167" fontId="0" fillId="0" borderId="21" xfId="0" applyNumberFormat="1" applyFont="1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center"/>
      <protection locked="0"/>
    </xf>
    <xf numFmtId="167" fontId="0" fillId="0" borderId="0" xfId="0" applyNumberFormat="1" applyFont="1" applyBorder="1" applyAlignment="1" applyProtection="1">
      <alignment vertical="center"/>
      <protection locked="0"/>
    </xf>
    <xf numFmtId="0" fontId="0" fillId="0" borderId="20" xfId="0" applyFont="1" applyBorder="1" applyAlignment="1">
      <alignment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Border="1" applyAlignment="1">
      <alignment vertical="center"/>
    </xf>
    <xf numFmtId="0" fontId="0" fillId="0" borderId="4" xfId="0" applyFont="1" applyBorder="1" applyAlignment="1" applyProtection="1">
      <alignment vertical="center"/>
      <protection locked="0"/>
    </xf>
    <xf numFmtId="167" fontId="0" fillId="0" borderId="4" xfId="0" applyNumberFormat="1" applyFont="1" applyBorder="1" applyAlignment="1" applyProtection="1">
      <alignment vertical="center"/>
      <protection locked="0"/>
    </xf>
    <xf numFmtId="0" fontId="0" fillId="0" borderId="22" xfId="0" applyFont="1" applyBorder="1" applyAlignment="1">
      <alignment vertical="center"/>
    </xf>
    <xf numFmtId="0" fontId="0" fillId="0" borderId="23" xfId="0" applyFont="1" applyBorder="1" applyAlignment="1">
      <alignment vertical="center"/>
    </xf>
    <xf numFmtId="0" fontId="58" fillId="16" borderId="6" xfId="0" applyFont="1" applyFill="1" applyBorder="1" applyAlignment="1" applyProtection="1">
      <alignment horizontal="left" vertical="center" indent="1"/>
    </xf>
    <xf numFmtId="0" fontId="58" fillId="16" borderId="0" xfId="0" applyFont="1" applyFill="1" applyBorder="1" applyAlignment="1" applyProtection="1">
      <alignment vertical="center"/>
    </xf>
    <xf numFmtId="0" fontId="58" fillId="16" borderId="2" xfId="0" applyFont="1" applyFill="1" applyBorder="1" applyAlignment="1" applyProtection="1">
      <alignment vertical="center"/>
    </xf>
    <xf numFmtId="0" fontId="12" fillId="16" borderId="0" xfId="0" applyFont="1" applyFill="1" applyBorder="1" applyAlignment="1" applyProtection="1">
      <alignment vertical="center" wrapText="1"/>
    </xf>
    <xf numFmtId="0" fontId="18" fillId="16" borderId="0" xfId="0" applyFont="1" applyFill="1" applyBorder="1" applyAlignment="1" applyProtection="1">
      <alignment vertical="center"/>
    </xf>
    <xf numFmtId="0" fontId="16" fillId="16" borderId="0" xfId="0" applyFont="1" applyFill="1" applyBorder="1" applyAlignment="1" applyProtection="1">
      <alignment vertical="center"/>
    </xf>
    <xf numFmtId="175" fontId="0" fillId="0" borderId="0" xfId="0" applyNumberFormat="1" applyFont="1" applyBorder="1" applyAlignment="1" applyProtection="1">
      <alignment horizontal="right" vertical="center"/>
      <protection locked="0"/>
    </xf>
    <xf numFmtId="9" fontId="0" fillId="0" borderId="0" xfId="2" applyFont="1" applyAlignment="1">
      <alignment horizontal="right" vertical="center"/>
    </xf>
    <xf numFmtId="2" fontId="0" fillId="0" borderId="4" xfId="0" applyNumberFormat="1" applyFont="1" applyBorder="1" applyAlignment="1" applyProtection="1">
      <alignment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1" fontId="0" fillId="0" borderId="0" xfId="0" applyNumberFormat="1" applyFont="1" applyAlignment="1" applyProtection="1">
      <alignment horizontal="center" vertical="center"/>
      <protection locked="0"/>
    </xf>
    <xf numFmtId="0" fontId="62" fillId="0" borderId="0" xfId="0" applyFont="1" applyAlignment="1" applyProtection="1">
      <alignment vertical="center"/>
      <protection locked="0"/>
    </xf>
    <xf numFmtId="0" fontId="0" fillId="0" borderId="17" xfId="0" applyFont="1" applyBorder="1" applyAlignment="1" applyProtection="1">
      <alignment horizontal="left" vertical="center" indent="2"/>
      <protection locked="0"/>
    </xf>
    <xf numFmtId="0" fontId="0" fillId="0" borderId="19" xfId="0" applyFont="1" applyBorder="1" applyAlignment="1" applyProtection="1">
      <alignment horizontal="left" vertical="center" indent="2"/>
      <protection locked="0"/>
    </xf>
    <xf numFmtId="0" fontId="0" fillId="0" borderId="22" xfId="0" applyFont="1" applyBorder="1" applyAlignment="1" applyProtection="1">
      <alignment horizontal="left" vertical="center" indent="2"/>
      <protection locked="0"/>
    </xf>
    <xf numFmtId="0" fontId="0" fillId="0" borderId="23" xfId="0" applyFont="1" applyBorder="1" applyAlignment="1" applyProtection="1">
      <alignment horizontal="left" vertical="center" indent="2"/>
      <protection locked="0"/>
    </xf>
    <xf numFmtId="0" fontId="0" fillId="0" borderId="1" xfId="0" applyFont="1" applyBorder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 indent="24"/>
      <protection locked="0"/>
    </xf>
    <xf numFmtId="0" fontId="28" fillId="0" borderId="0" xfId="0" applyFont="1" applyAlignment="1">
      <alignment horizontal="left" vertical="center" indent="24"/>
    </xf>
    <xf numFmtId="0" fontId="0" fillId="0" borderId="0" xfId="0" applyFont="1" applyAlignment="1" applyProtection="1">
      <alignment horizontal="left" vertical="center" indent="26"/>
      <protection locked="0"/>
    </xf>
    <xf numFmtId="171" fontId="0" fillId="0" borderId="4" xfId="0" applyNumberFormat="1" applyFont="1" applyBorder="1" applyAlignment="1" applyProtection="1">
      <alignment vertical="center"/>
      <protection locked="0"/>
    </xf>
    <xf numFmtId="0" fontId="12" fillId="13" borderId="0" xfId="0" applyFont="1" applyFill="1" applyBorder="1" applyAlignment="1" applyProtection="1">
      <alignment horizontal="left" vertical="center" indent="2"/>
    </xf>
    <xf numFmtId="9" fontId="0" fillId="0" borderId="0" xfId="2" applyFont="1" applyAlignment="1" applyProtection="1">
      <alignment horizontal="center" vertical="center"/>
      <protection locked="0"/>
    </xf>
    <xf numFmtId="9" fontId="0" fillId="0" borderId="0" xfId="2" applyFont="1" applyAlignment="1" applyProtection="1">
      <alignment horizontal="right" vertical="center"/>
      <protection locked="0"/>
    </xf>
    <xf numFmtId="0" fontId="0" fillId="0" borderId="2" xfId="0" applyFont="1" applyBorder="1" applyAlignment="1" applyProtection="1">
      <alignment horizontal="center" vertical="center"/>
      <protection locked="0"/>
    </xf>
    <xf numFmtId="167" fontId="0" fillId="0" borderId="2" xfId="0" applyNumberFormat="1" applyFont="1" applyBorder="1" applyAlignment="1" applyProtection="1">
      <alignment horizontal="center" vertical="center"/>
      <protection locked="0"/>
    </xf>
    <xf numFmtId="171" fontId="3" fillId="0" borderId="0" xfId="0" applyNumberFormat="1" applyFont="1" applyAlignment="1" applyProtection="1">
      <alignment horizontal="center" vertical="center"/>
      <protection locked="0"/>
    </xf>
    <xf numFmtId="2" fontId="0" fillId="0" borderId="1" xfId="0" applyNumberFormat="1" applyFont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center"/>
    </xf>
    <xf numFmtId="0" fontId="7" fillId="7" borderId="0" xfId="0" applyFont="1" applyFill="1" applyBorder="1" applyAlignment="1">
      <alignment horizontal="center" vertical="center"/>
    </xf>
    <xf numFmtId="0" fontId="16" fillId="0" borderId="11" xfId="0" applyFont="1" applyBorder="1" applyAlignment="1" applyProtection="1">
      <alignment horizontal="center" vertical="center"/>
      <protection locked="0"/>
    </xf>
    <xf numFmtId="167" fontId="16" fillId="0" borderId="7" xfId="0" applyNumberFormat="1" applyFont="1" applyBorder="1" applyAlignment="1" applyProtection="1">
      <alignment horizontal="center" vertical="center"/>
      <protection locked="0"/>
    </xf>
    <xf numFmtId="167" fontId="16" fillId="0" borderId="13" xfId="0" applyNumberFormat="1" applyFont="1" applyBorder="1" applyAlignment="1" applyProtection="1">
      <alignment horizontal="center" vertical="center"/>
      <protection locked="0"/>
    </xf>
    <xf numFmtId="167" fontId="16" fillId="0" borderId="11" xfId="0" applyNumberFormat="1" applyFont="1" applyBorder="1" applyAlignment="1" applyProtection="1">
      <alignment horizontal="center" vertical="center"/>
      <protection locked="0"/>
    </xf>
    <xf numFmtId="0" fontId="10" fillId="0" borderId="7" xfId="0" applyFont="1" applyBorder="1" applyAlignment="1" applyProtection="1">
      <alignment horizontal="left" vertical="center" wrapText="1" indent="1"/>
      <protection locked="0"/>
    </xf>
    <xf numFmtId="0" fontId="10" fillId="0" borderId="12" xfId="0" applyFont="1" applyBorder="1" applyAlignment="1" applyProtection="1">
      <alignment horizontal="left" vertical="center" wrapText="1" indent="1"/>
      <protection locked="0"/>
    </xf>
    <xf numFmtId="0" fontId="10" fillId="0" borderId="13" xfId="0" applyFont="1" applyBorder="1" applyAlignment="1" applyProtection="1">
      <alignment horizontal="left" vertical="center" wrapText="1" indent="1"/>
      <protection locked="0"/>
    </xf>
    <xf numFmtId="0" fontId="0" fillId="3" borderId="0" xfId="0" applyFill="1" applyProtection="1"/>
    <xf numFmtId="0" fontId="9" fillId="0" borderId="11" xfId="0" applyFont="1" applyBorder="1" applyAlignment="1" applyProtection="1">
      <alignment horizontal="center" vertical="center"/>
      <protection locked="0"/>
    </xf>
    <xf numFmtId="0" fontId="20" fillId="0" borderId="11" xfId="3" quotePrefix="1" applyFont="1" applyBorder="1" applyAlignment="1" applyProtection="1">
      <alignment horizontal="center" vertical="center"/>
      <protection locked="0"/>
    </xf>
    <xf numFmtId="0" fontId="20" fillId="0" borderId="11" xfId="3" applyFont="1" applyBorder="1" applyAlignment="1" applyProtection="1">
      <alignment horizontal="center" vertical="center"/>
      <protection locked="0"/>
    </xf>
    <xf numFmtId="0" fontId="10" fillId="0" borderId="1" xfId="0" quotePrefix="1" applyFont="1" applyBorder="1" applyAlignment="1" applyProtection="1">
      <alignment horizontal="left" vertical="center" indent="1"/>
      <protection locked="0"/>
    </xf>
    <xf numFmtId="0" fontId="21" fillId="3" borderId="0" xfId="0" applyFont="1" applyFill="1" applyAlignment="1" applyProtection="1">
      <alignment horizontal="left" vertical="center"/>
    </xf>
    <xf numFmtId="0" fontId="15" fillId="3" borderId="0" xfId="0" applyFont="1" applyFill="1" applyAlignment="1" applyProtection="1">
      <alignment horizontal="left" vertical="center" indent="1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5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0" xfId="0" applyNumberFormat="1" applyFont="1" applyBorder="1" applyAlignment="1" applyProtection="1">
      <alignment horizontal="center" vertical="center"/>
      <protection locked="0"/>
    </xf>
    <xf numFmtId="0" fontId="21" fillId="3" borderId="0" xfId="0" applyFont="1" applyFill="1" applyAlignment="1">
      <alignment horizontal="left" vertical="center"/>
    </xf>
    <xf numFmtId="0" fontId="18" fillId="0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Border="1" applyAlignment="1">
      <alignment horizontal="left" vertical="top" wrapText="1"/>
    </xf>
    <xf numFmtId="0" fontId="12" fillId="3" borderId="0" xfId="0" applyFont="1" applyFill="1" applyBorder="1" applyAlignment="1">
      <alignment horizontal="left" vertical="top"/>
    </xf>
    <xf numFmtId="0" fontId="23" fillId="0" borderId="0" xfId="0" applyFont="1" applyAlignment="1" applyProtection="1">
      <alignment horizontal="left" vertical="center" wrapText="1"/>
      <protection locked="0"/>
    </xf>
    <xf numFmtId="0" fontId="0" fillId="3" borderId="0" xfId="0" applyFill="1" applyAlignment="1">
      <alignment vertical="center"/>
    </xf>
    <xf numFmtId="0" fontId="15" fillId="3" borderId="0" xfId="0" applyFont="1" applyFill="1" applyAlignment="1">
      <alignment horizontal="left" vertical="center" indent="1"/>
    </xf>
    <xf numFmtId="0" fontId="0" fillId="3" borderId="0" xfId="0" applyFill="1"/>
    <xf numFmtId="0" fontId="10" fillId="0" borderId="0" xfId="0" applyFont="1" applyAlignment="1" applyProtection="1">
      <alignment horizontal="left" vertical="top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170" fontId="9" fillId="0" borderId="1" xfId="0" applyNumberFormat="1" applyFont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left" vertical="center"/>
      <protection locked="0"/>
    </xf>
    <xf numFmtId="0" fontId="26" fillId="3" borderId="0" xfId="0" quotePrefix="1" applyFont="1" applyFill="1" applyBorder="1" applyAlignment="1">
      <alignment horizontal="left" vertical="top" wrapText="1"/>
    </xf>
    <xf numFmtId="0" fontId="26" fillId="3" borderId="0" xfId="0" applyFont="1" applyFill="1" applyBorder="1" applyAlignment="1">
      <alignment horizontal="left" vertical="top" wrapText="1"/>
    </xf>
    <xf numFmtId="0" fontId="25" fillId="3" borderId="0" xfId="0" applyFont="1" applyFill="1" applyBorder="1" applyAlignment="1">
      <alignment horizontal="center" vertical="center" wrapText="1"/>
    </xf>
    <xf numFmtId="167" fontId="30" fillId="3" borderId="8" xfId="0" applyNumberFormat="1" applyFont="1" applyFill="1" applyBorder="1" applyAlignment="1">
      <alignment horizontal="center" vertical="center" wrapText="1"/>
    </xf>
    <xf numFmtId="167" fontId="30" fillId="3" borderId="9" xfId="0" applyNumberFormat="1" applyFont="1" applyFill="1" applyBorder="1" applyAlignment="1">
      <alignment horizontal="center" vertical="center" wrapText="1"/>
    </xf>
    <xf numFmtId="167" fontId="30" fillId="3" borderId="10" xfId="0" applyNumberFormat="1" applyFont="1" applyFill="1" applyBorder="1" applyAlignment="1">
      <alignment horizontal="center" vertical="center" wrapText="1"/>
    </xf>
    <xf numFmtId="0" fontId="9" fillId="0" borderId="3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 applyProtection="1">
      <alignment horizontal="left" vertical="center"/>
      <protection locked="0"/>
    </xf>
    <xf numFmtId="0" fontId="25" fillId="0" borderId="2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center" vertical="center"/>
      <protection locked="0"/>
    </xf>
    <xf numFmtId="0" fontId="25" fillId="0" borderId="21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center" vertical="center"/>
      <protection locked="0"/>
    </xf>
    <xf numFmtId="0" fontId="13" fillId="0" borderId="21" xfId="0" applyFont="1" applyBorder="1" applyAlignment="1" applyProtection="1">
      <alignment horizontal="center" vertical="center"/>
      <protection locked="0"/>
    </xf>
    <xf numFmtId="0" fontId="13" fillId="0" borderId="20" xfId="0" quotePrefix="1" applyFont="1" applyBorder="1" applyAlignment="1" applyProtection="1">
      <alignment horizontal="center" vertical="center"/>
      <protection locked="0"/>
    </xf>
    <xf numFmtId="0" fontId="13" fillId="0" borderId="0" xfId="0" quotePrefix="1" applyFont="1" applyBorder="1" applyAlignment="1" applyProtection="1">
      <alignment horizontal="center" vertical="center"/>
      <protection locked="0"/>
    </xf>
    <xf numFmtId="0" fontId="13" fillId="0" borderId="21" xfId="0" quotePrefix="1" applyFont="1" applyBorder="1" applyAlignment="1" applyProtection="1">
      <alignment horizontal="center" vertical="center"/>
      <protection locked="0"/>
    </xf>
    <xf numFmtId="174" fontId="10" fillId="10" borderId="11" xfId="0" applyNumberFormat="1" applyFont="1" applyFill="1" applyBorder="1" applyAlignment="1" applyProtection="1">
      <alignment horizontal="center" vertical="center"/>
      <protection locked="0"/>
    </xf>
    <xf numFmtId="0" fontId="10" fillId="10" borderId="11" xfId="0" applyFont="1" applyFill="1" applyBorder="1" applyAlignment="1" applyProtection="1">
      <alignment horizontal="center" vertical="center"/>
      <protection locked="0"/>
    </xf>
    <xf numFmtId="166" fontId="10" fillId="10" borderId="11" xfId="0" applyNumberFormat="1" applyFont="1" applyFill="1" applyBorder="1" applyAlignment="1" applyProtection="1">
      <alignment horizontal="center" vertical="center"/>
      <protection locked="0"/>
    </xf>
    <xf numFmtId="173" fontId="10" fillId="10" borderId="11" xfId="0" applyNumberFormat="1" applyFont="1" applyFill="1" applyBorder="1" applyAlignment="1" applyProtection="1">
      <alignment horizontal="center" vertical="center"/>
      <protection locked="0"/>
    </xf>
    <xf numFmtId="0" fontId="12" fillId="0" borderId="20" xfId="0" applyFont="1" applyBorder="1" applyAlignment="1" applyProtection="1">
      <alignment horizontal="center" vertical="center"/>
      <protection locked="0"/>
    </xf>
    <xf numFmtId="0" fontId="12" fillId="0" borderId="0" xfId="0" applyFont="1" applyBorder="1" applyAlignment="1" applyProtection="1">
      <alignment horizontal="center" vertical="center"/>
      <protection locked="0"/>
    </xf>
    <xf numFmtId="0" fontId="12" fillId="0" borderId="21" xfId="0" applyFont="1" applyBorder="1" applyAlignment="1" applyProtection="1">
      <alignment horizontal="center" vertical="center"/>
      <protection locked="0"/>
    </xf>
    <xf numFmtId="0" fontId="10" fillId="0" borderId="3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 applyProtection="1">
      <alignment horizontal="left" vertical="top" wrapText="1"/>
      <protection locked="0"/>
    </xf>
    <xf numFmtId="1" fontId="61" fillId="0" borderId="20" xfId="0" applyNumberFormat="1" applyFont="1" applyBorder="1" applyAlignment="1" applyProtection="1">
      <alignment horizontal="left" vertical="center" indent="2"/>
      <protection locked="0"/>
    </xf>
    <xf numFmtId="1" fontId="61" fillId="0" borderId="21" xfId="0" applyNumberFormat="1" applyFont="1" applyBorder="1" applyAlignment="1" applyProtection="1">
      <alignment horizontal="left" vertical="center" indent="2"/>
      <protection locked="0"/>
    </xf>
    <xf numFmtId="0" fontId="63" fillId="0" borderId="20" xfId="0" applyFont="1" applyBorder="1" applyAlignment="1" applyProtection="1">
      <alignment horizontal="left" vertical="center" indent="2"/>
      <protection locked="0"/>
    </xf>
    <xf numFmtId="0" fontId="63" fillId="0" borderId="21" xfId="0" applyFont="1" applyBorder="1" applyAlignment="1" applyProtection="1">
      <alignment horizontal="left" vertical="center" indent="2"/>
      <protection locked="0"/>
    </xf>
    <xf numFmtId="0" fontId="62" fillId="0" borderId="20" xfId="0" applyFont="1" applyBorder="1" applyAlignment="1" applyProtection="1">
      <alignment horizontal="left" vertical="center" indent="2"/>
      <protection locked="0"/>
    </xf>
    <xf numFmtId="0" fontId="62" fillId="0" borderId="21" xfId="0" applyFont="1" applyBorder="1" applyAlignment="1" applyProtection="1">
      <alignment horizontal="left" vertical="center" indent="2"/>
      <protection locked="0"/>
    </xf>
    <xf numFmtId="0" fontId="45" fillId="3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 applyProtection="1">
      <alignment horizontal="center" vertical="center"/>
      <protection locked="0"/>
    </xf>
    <xf numFmtId="0" fontId="26" fillId="11" borderId="0" xfId="0" applyFont="1" applyFill="1" applyBorder="1" applyAlignment="1" applyProtection="1">
      <alignment horizontal="center" vertical="center"/>
      <protection locked="0"/>
    </xf>
    <xf numFmtId="0" fontId="30" fillId="0" borderId="1" xfId="0" applyFont="1" applyBorder="1" applyAlignment="1">
      <alignment horizontal="center" vertical="center" wrapText="1"/>
    </xf>
    <xf numFmtId="0" fontId="45" fillId="3" borderId="0" xfId="0" applyFont="1" applyFill="1" applyBorder="1" applyAlignment="1">
      <alignment horizontal="left" vertical="center" wrapText="1" indent="5"/>
    </xf>
    <xf numFmtId="0" fontId="51" fillId="3" borderId="3" xfId="0" applyFont="1" applyFill="1" applyBorder="1" applyAlignment="1">
      <alignment horizontal="center" vertical="center"/>
    </xf>
    <xf numFmtId="0" fontId="51" fillId="3" borderId="0" xfId="0" applyFont="1" applyFill="1" applyBorder="1" applyAlignment="1">
      <alignment horizontal="center" vertical="center"/>
    </xf>
    <xf numFmtId="0" fontId="10" fillId="16" borderId="0" xfId="0" applyFont="1" applyFill="1" applyAlignment="1" applyProtection="1">
      <alignment horizontal="center" vertical="center"/>
      <protection locked="0"/>
    </xf>
    <xf numFmtId="0" fontId="15" fillId="3" borderId="0" xfId="0" applyFont="1" applyFill="1" applyAlignment="1">
      <alignment horizontal="left" vertical="center"/>
    </xf>
    <xf numFmtId="0" fontId="10" fillId="15" borderId="0" xfId="0" applyFont="1" applyFill="1" applyAlignment="1" applyProtection="1">
      <alignment horizontal="center" vertical="center"/>
      <protection locked="0"/>
    </xf>
    <xf numFmtId="0" fontId="10" fillId="11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vertical="center"/>
    </xf>
    <xf numFmtId="0" fontId="13" fillId="3" borderId="0" xfId="0" applyFont="1" applyFill="1" applyBorder="1" applyAlignment="1">
      <alignment horizontal="left" vertical="center" wrapText="1"/>
    </xf>
  </cellXfs>
  <cellStyles count="5">
    <cellStyle name="Comma" xfId="1" builtinId="3"/>
    <cellStyle name="Hyperlink" xfId="3" builtinId="8"/>
    <cellStyle name="Normal" xfId="0" builtinId="0"/>
    <cellStyle name="Percent" xfId="2" builtinId="5"/>
    <cellStyle name="SUBLAW P6" xfId="4"/>
  </cellStyles>
  <dxfs count="4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4" formatCode="#,##0.0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7" formatCode="##,##0.00_-;\(##,##0.00\);\-_;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7" formatCode="##,##0.00_-;\(##,##0.00\);\-_;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4" formatCode="#,##0.00"/>
      <alignment horizontal="center" vertical="center" textRotation="0" wrapText="0" indent="0" justifyLastLine="0" shrinkToFit="0" readingOrder="0"/>
      <protection locked="0" hidden="0"/>
    </dxf>
    <dxf>
      <numFmt numFmtId="19" formatCode="d/m/yyyy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4" formatCode="#,##0.0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7" formatCode="##,##0.00_-;\(##,##0.00\);\-_;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7" formatCode="##,##0.00_-;\(##,##0.00\);\-_;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4" formatCode="#,##0.00"/>
      <alignment horizontal="center" vertical="center" textRotation="0" wrapText="0" indent="0" justifyLastLine="0" shrinkToFit="0" readingOrder="0"/>
      <protection locked="0" hidden="0"/>
    </dxf>
    <dxf>
      <numFmt numFmtId="19" formatCode="d/m/yyyy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protection locked="0" hidden="0"/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FF99"/>
      <color rgb="FFE5F5FF"/>
      <color rgb="FF0082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 BUDGETING'!$M$40</c:f>
              <c:strCache>
                <c:ptCount val="1"/>
                <c:pt idx="0">
                  <c:v>August 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'4 BUDGETING'!$M$41:$M$49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'4 BUDGETING'!$K$40:$K$49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strRef>
              <c:f>'4 BUDGETING'!$N$40</c:f>
              <c:strCache>
                <c:ptCount val="1"/>
                <c:pt idx="0">
                  <c:v>September 2019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'4 BUDGETING'!$N$41:$N$49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'4 BUDGETING'!$K$40:$K$49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6646272"/>
        <c:axId val="426651712"/>
      </c:barChart>
      <c:catAx>
        <c:axId val="42664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26651712"/>
        <c:crosses val="autoZero"/>
        <c:auto val="0"/>
        <c:lblAlgn val="ctr"/>
        <c:lblOffset val="100"/>
        <c:noMultiLvlLbl val="0"/>
      </c:catAx>
      <c:valAx>
        <c:axId val="42665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,##0.00_-;\(##,##0.00\);\-_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2664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'9 RSAN'!$T$15</c:f>
              <c:strCache>
                <c:ptCount val="1"/>
                <c:pt idx="0">
                  <c:v>VARIABLE COST (%)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xVal>
            <c:numRef>
              <c:f>'9 RSAN'!$R$16:$R$19</c:f>
            </c:numRef>
          </c:xVal>
          <c:yVal>
            <c:numRef>
              <c:f>'9 RSAN'!$T$16:$T$19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652800"/>
        <c:axId val="340156096"/>
      </c:scatterChart>
      <c:valAx>
        <c:axId val="42665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156096"/>
        <c:crosses val="autoZero"/>
        <c:crossBetween val="midCat"/>
      </c:valAx>
      <c:valAx>
        <c:axId val="34015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652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'9 RSAN'!$V$15</c:f>
              <c:strCache>
                <c:ptCount val="1"/>
                <c:pt idx="0">
                  <c:v>QC TIME/UNIT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'9 RSAN'!$R$16:$R$19</c:f>
            </c:numRef>
          </c:xVal>
          <c:yVal>
            <c:numRef>
              <c:f>'9 RSAN'!$V$16:$V$19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68592"/>
        <c:axId val="524912272"/>
      </c:scatterChart>
      <c:valAx>
        <c:axId val="20216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912272"/>
        <c:crosses val="autoZero"/>
        <c:crossBetween val="midCat"/>
      </c:valAx>
      <c:valAx>
        <c:axId val="5249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168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5 FIN FR'!A1"/><Relationship Id="rId13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4 BUDGETING'!A1"/><Relationship Id="rId12" Type="http://schemas.openxmlformats.org/officeDocument/2006/relationships/hyperlink" Target="#'9 RSAN'!A1"/><Relationship Id="rId2" Type="http://schemas.openxmlformats.org/officeDocument/2006/relationships/image" Target="../media/image1.png"/><Relationship Id="rId1" Type="http://schemas.openxmlformats.org/officeDocument/2006/relationships/hyperlink" Target="#'1 LEDGER'!A1"/><Relationship Id="rId6" Type="http://schemas.openxmlformats.org/officeDocument/2006/relationships/hyperlink" Target="#'3 INCOME TAX TABLE'!A1"/><Relationship Id="rId11" Type="http://schemas.openxmlformats.org/officeDocument/2006/relationships/hyperlink" Target="#'7 BONUS BIZ DOC'!A1"/><Relationship Id="rId5" Type="http://schemas.openxmlformats.org/officeDocument/2006/relationships/hyperlink" Target="#'2 TIMELINE'!A1"/><Relationship Id="rId10" Type="http://schemas.openxmlformats.org/officeDocument/2006/relationships/hyperlink" Target="#'8 BONUS FS'!A1"/><Relationship Id="rId4" Type="http://schemas.openxmlformats.org/officeDocument/2006/relationships/image" Target="../media/image3.png"/><Relationship Id="rId9" Type="http://schemas.openxmlformats.org/officeDocument/2006/relationships/hyperlink" Target="#'6 DSA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hyperlink" Target="#'&#127968;'!A1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hyperlink" Target="#'&#127968;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hyperlink" Target="#'&#127968;'!A1"/><Relationship Id="rId5" Type="http://schemas.microsoft.com/office/2007/relationships/hdphoto" Target="../media/hdphoto1.wdp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hyperlink" Target="#'&#127968;'!A1"/><Relationship Id="rId5" Type="http://schemas.openxmlformats.org/officeDocument/2006/relationships/image" Target="../media/image10.emf"/><Relationship Id="rId4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11.jpeg"/><Relationship Id="rId1" Type="http://schemas.openxmlformats.org/officeDocument/2006/relationships/hyperlink" Target="#'&#127968;'!A1"/><Relationship Id="rId4" Type="http://schemas.openxmlformats.org/officeDocument/2006/relationships/image" Target="../media/image6.em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18" Type="http://schemas.openxmlformats.org/officeDocument/2006/relationships/image" Target="../media/image25.emf"/><Relationship Id="rId3" Type="http://schemas.openxmlformats.org/officeDocument/2006/relationships/image" Target="../media/image6.emf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image" Target="../media/image24.png"/><Relationship Id="rId2" Type="http://schemas.openxmlformats.org/officeDocument/2006/relationships/image" Target="../media/image5.emf"/><Relationship Id="rId16" Type="http://schemas.openxmlformats.org/officeDocument/2006/relationships/image" Target="../media/image23.png"/><Relationship Id="rId1" Type="http://schemas.openxmlformats.org/officeDocument/2006/relationships/hyperlink" Target="#'&#127968;'!A1"/><Relationship Id="rId6" Type="http://schemas.microsoft.com/office/2007/relationships/hdphoto" Target="../media/hdphoto2.wdp"/><Relationship Id="rId11" Type="http://schemas.openxmlformats.org/officeDocument/2006/relationships/image" Target="../media/image18.png"/><Relationship Id="rId5" Type="http://schemas.openxmlformats.org/officeDocument/2006/relationships/image" Target="../media/image13.png"/><Relationship Id="rId15" Type="http://schemas.openxmlformats.org/officeDocument/2006/relationships/image" Target="../media/image22.png"/><Relationship Id="rId10" Type="http://schemas.openxmlformats.org/officeDocument/2006/relationships/image" Target="../media/image17.png"/><Relationship Id="rId19" Type="http://schemas.openxmlformats.org/officeDocument/2006/relationships/image" Target="../media/image26.emf"/><Relationship Id="rId4" Type="http://schemas.openxmlformats.org/officeDocument/2006/relationships/image" Target="../media/image12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hyperlink" Target="#'&#127968;'!A1"/><Relationship Id="rId4" Type="http://schemas.openxmlformats.org/officeDocument/2006/relationships/image" Target="../media/image27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&#127968;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jpeg"/><Relationship Id="rId3" Type="http://schemas.openxmlformats.org/officeDocument/2006/relationships/image" Target="../media/image6.emf"/><Relationship Id="rId7" Type="http://schemas.openxmlformats.org/officeDocument/2006/relationships/chart" Target="../charts/chart3.xml"/><Relationship Id="rId2" Type="http://schemas.openxmlformats.org/officeDocument/2006/relationships/image" Target="../media/image5.emf"/><Relationship Id="rId1" Type="http://schemas.openxmlformats.org/officeDocument/2006/relationships/hyperlink" Target="#'&#127968;'!A1"/><Relationship Id="rId6" Type="http://schemas.openxmlformats.org/officeDocument/2006/relationships/chart" Target="../charts/chart2.xml"/><Relationship Id="rId5" Type="http://schemas.openxmlformats.org/officeDocument/2006/relationships/image" Target="../media/image29.jpeg"/><Relationship Id="rId4" Type="http://schemas.openxmlformats.org/officeDocument/2006/relationships/image" Target="../media/image28.jpeg"/><Relationship Id="rId9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7620</xdr:rowOff>
    </xdr:from>
    <xdr:to>
      <xdr:col>4</xdr:col>
      <xdr:colOff>7620</xdr:colOff>
      <xdr:row>13</xdr:row>
      <xdr:rowOff>15240</xdr:rowOff>
    </xdr:to>
    <xdr:sp macro="" textlink="">
      <xdr:nvSpPr>
        <xdr:cNvPr id="2" name="Rectangle: Rounded Corners 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FE42E6AC-8DA2-47C3-9513-594400D6DBEB}"/>
            </a:ext>
          </a:extLst>
        </xdr:cNvPr>
        <xdr:cNvSpPr/>
      </xdr:nvSpPr>
      <xdr:spPr>
        <a:xfrm>
          <a:off x="609600" y="2941320"/>
          <a:ext cx="1226820" cy="55626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MY" sz="200" b="1"/>
        </a:p>
        <a:p>
          <a:pPr algn="ctr"/>
          <a:r>
            <a:rPr lang="en-MY" sz="1050" b="1"/>
            <a:t>Designing</a:t>
          </a:r>
          <a:br>
            <a:rPr lang="en-MY" sz="1050" b="1"/>
          </a:br>
          <a:r>
            <a:rPr lang="en-MY" sz="1050" b="1"/>
            <a:t>Ledgers</a:t>
          </a:r>
        </a:p>
      </xdr:txBody>
    </xdr:sp>
    <xdr:clientData/>
  </xdr:twoCellAnchor>
  <xdr:twoCellAnchor editAs="oneCell">
    <xdr:from>
      <xdr:col>10</xdr:col>
      <xdr:colOff>152400</xdr:colOff>
      <xdr:row>5</xdr:row>
      <xdr:rowOff>38100</xdr:rowOff>
    </xdr:from>
    <xdr:to>
      <xdr:col>10</xdr:col>
      <xdr:colOff>592011</xdr:colOff>
      <xdr:row>7</xdr:row>
      <xdr:rowOff>111951</xdr:rowOff>
    </xdr:to>
    <xdr:pic>
      <xdr:nvPicPr>
        <xdr:cNvPr id="11" name="Picture 10" descr="House With Garden on Apple iOS 12.2">
          <a:extLst>
            <a:ext uri="{FF2B5EF4-FFF2-40B4-BE49-F238E27FC236}">
              <a16:creationId xmlns="" xmlns:a16="http://schemas.microsoft.com/office/drawing/2014/main" id="{C9CBCE81-8332-4897-A9D6-E3612B614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0" y="2057400"/>
          <a:ext cx="439611" cy="4396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99060</xdr:colOff>
      <xdr:row>5</xdr:row>
      <xdr:rowOff>121920</xdr:rowOff>
    </xdr:from>
    <xdr:to>
      <xdr:col>11</xdr:col>
      <xdr:colOff>495300</xdr:colOff>
      <xdr:row>7</xdr:row>
      <xdr:rowOff>152400</xdr:rowOff>
    </xdr:to>
    <xdr:pic>
      <xdr:nvPicPr>
        <xdr:cNvPr id="12" name="Picture 11" descr="Nerd Face on Apple iOS 12.2">
          <a:extLst>
            <a:ext uri="{FF2B5EF4-FFF2-40B4-BE49-F238E27FC236}">
              <a16:creationId xmlns="" xmlns:a16="http://schemas.microsoft.com/office/drawing/2014/main" id="{502374F1-B9B5-4ACB-853A-93C1ED775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04660" y="2141220"/>
          <a:ext cx="39624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525780</xdr:colOff>
      <xdr:row>1</xdr:row>
      <xdr:rowOff>144780</xdr:rowOff>
    </xdr:from>
    <xdr:to>
      <xdr:col>10</xdr:col>
      <xdr:colOff>289560</xdr:colOff>
      <xdr:row>3</xdr:row>
      <xdr:rowOff>83820</xdr:rowOff>
    </xdr:to>
    <xdr:pic>
      <xdr:nvPicPr>
        <xdr:cNvPr id="13" name="Picture 12" descr="Thinking Face on Apple iOS 12.2">
          <a:extLst>
            <a:ext uri="{FF2B5EF4-FFF2-40B4-BE49-F238E27FC236}">
              <a16:creationId xmlns="" xmlns:a16="http://schemas.microsoft.com/office/drawing/2014/main" id="{149A2B59-6F18-469F-92EA-58AFFC04DC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7480" y="777240"/>
          <a:ext cx="373380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152400</xdr:colOff>
      <xdr:row>1</xdr:row>
      <xdr:rowOff>144780</xdr:rowOff>
    </xdr:from>
    <xdr:to>
      <xdr:col>10</xdr:col>
      <xdr:colOff>525780</xdr:colOff>
      <xdr:row>3</xdr:row>
      <xdr:rowOff>83820</xdr:rowOff>
    </xdr:to>
    <xdr:pic>
      <xdr:nvPicPr>
        <xdr:cNvPr id="14" name="Picture 13" descr="Thinking Face on Apple iOS 12.2">
          <a:extLst>
            <a:ext uri="{FF2B5EF4-FFF2-40B4-BE49-F238E27FC236}">
              <a16:creationId xmlns="" xmlns:a16="http://schemas.microsoft.com/office/drawing/2014/main" id="{05815BBD-95FD-4D1D-97FA-90554255EB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3700" y="777240"/>
          <a:ext cx="373380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396240</xdr:colOff>
      <xdr:row>1</xdr:row>
      <xdr:rowOff>152400</xdr:rowOff>
    </xdr:from>
    <xdr:to>
      <xdr:col>11</xdr:col>
      <xdr:colOff>160020</xdr:colOff>
      <xdr:row>3</xdr:row>
      <xdr:rowOff>91440</xdr:rowOff>
    </xdr:to>
    <xdr:pic>
      <xdr:nvPicPr>
        <xdr:cNvPr id="15" name="Picture 14" descr="Thinking Face on Apple iOS 12.2">
          <a:extLst>
            <a:ext uri="{FF2B5EF4-FFF2-40B4-BE49-F238E27FC236}">
              <a16:creationId xmlns="" xmlns:a16="http://schemas.microsoft.com/office/drawing/2014/main" id="{A930C928-4908-4F57-99C0-320F3582E0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87540" y="784860"/>
          <a:ext cx="373380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10</xdr:row>
      <xdr:rowOff>7620</xdr:rowOff>
    </xdr:from>
    <xdr:to>
      <xdr:col>7</xdr:col>
      <xdr:colOff>7620</xdr:colOff>
      <xdr:row>13</xdr:row>
      <xdr:rowOff>15240</xdr:rowOff>
    </xdr:to>
    <xdr:sp macro="" textlink="">
      <xdr:nvSpPr>
        <xdr:cNvPr id="16" name="Rectangle: Rounded Corners 2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FE42E6AC-8DA2-47C3-9513-594400D6DBEB}"/>
            </a:ext>
          </a:extLst>
        </xdr:cNvPr>
        <xdr:cNvSpPr/>
      </xdr:nvSpPr>
      <xdr:spPr>
        <a:xfrm>
          <a:off x="2933700" y="3627120"/>
          <a:ext cx="1226820" cy="55626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MY" sz="200" b="1"/>
        </a:p>
        <a:p>
          <a:pPr algn="ctr"/>
          <a:r>
            <a:rPr lang="en-MY" sz="1050" b="1"/>
            <a:t>Creating</a:t>
          </a:r>
          <a:br>
            <a:rPr lang="en-MY" sz="1050" b="1"/>
          </a:br>
          <a:r>
            <a:rPr lang="en-MY" sz="1050" b="1"/>
            <a:t>Timelines</a:t>
          </a:r>
        </a:p>
      </xdr:txBody>
    </xdr:sp>
    <xdr:clientData/>
  </xdr:twoCellAnchor>
  <xdr:twoCellAnchor>
    <xdr:from>
      <xdr:col>8</xdr:col>
      <xdr:colOff>0</xdr:colOff>
      <xdr:row>10</xdr:row>
      <xdr:rowOff>7620</xdr:rowOff>
    </xdr:from>
    <xdr:to>
      <xdr:col>10</xdr:col>
      <xdr:colOff>7620</xdr:colOff>
      <xdr:row>13</xdr:row>
      <xdr:rowOff>15240</xdr:rowOff>
    </xdr:to>
    <xdr:sp macro="" textlink="">
      <xdr:nvSpPr>
        <xdr:cNvPr id="17" name="Rectangle: Rounded Corners 2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FE42E6AC-8DA2-47C3-9513-594400D6DBEB}"/>
            </a:ext>
          </a:extLst>
        </xdr:cNvPr>
        <xdr:cNvSpPr/>
      </xdr:nvSpPr>
      <xdr:spPr>
        <a:xfrm>
          <a:off x="4762500" y="3627120"/>
          <a:ext cx="1226820" cy="55626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MY" sz="200" b="1"/>
        </a:p>
        <a:p>
          <a:pPr algn="ctr"/>
          <a:r>
            <a:rPr lang="en-MY" sz="1050" b="1"/>
            <a:t>DIY Income</a:t>
          </a:r>
          <a:r>
            <a:rPr lang="en-MY" sz="1050" b="1" baseline="0"/>
            <a:t> </a:t>
          </a:r>
        </a:p>
        <a:p>
          <a:pPr algn="ctr"/>
          <a:r>
            <a:rPr lang="en-MY" sz="1050" b="1" baseline="0"/>
            <a:t>Tax Table</a:t>
          </a:r>
          <a:endParaRPr lang="en-MY" sz="1050" b="1"/>
        </a:p>
      </xdr:txBody>
    </xdr:sp>
    <xdr:clientData/>
  </xdr:twoCellAnchor>
  <xdr:twoCellAnchor>
    <xdr:from>
      <xdr:col>11</xdr:col>
      <xdr:colOff>15240</xdr:colOff>
      <xdr:row>10</xdr:row>
      <xdr:rowOff>7620</xdr:rowOff>
    </xdr:from>
    <xdr:to>
      <xdr:col>13</xdr:col>
      <xdr:colOff>22860</xdr:colOff>
      <xdr:row>13</xdr:row>
      <xdr:rowOff>15240</xdr:rowOff>
    </xdr:to>
    <xdr:sp macro="" textlink="">
      <xdr:nvSpPr>
        <xdr:cNvPr id="18" name="Rectangle: Rounded Corners 2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FE42E6AC-8DA2-47C3-9513-594400D6DBEB}"/>
            </a:ext>
          </a:extLst>
        </xdr:cNvPr>
        <xdr:cNvSpPr/>
      </xdr:nvSpPr>
      <xdr:spPr>
        <a:xfrm>
          <a:off x="6606540" y="3627120"/>
          <a:ext cx="1226820" cy="55626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MY" sz="200" b="1"/>
        </a:p>
        <a:p>
          <a:pPr algn="ctr"/>
          <a:endParaRPr lang="en-MY" sz="600" b="1"/>
        </a:p>
        <a:p>
          <a:pPr algn="ctr"/>
          <a:r>
            <a:rPr lang="en-MY" sz="1050" b="1"/>
            <a:t>Budgeting</a:t>
          </a:r>
        </a:p>
      </xdr:txBody>
    </xdr:sp>
    <xdr:clientData/>
  </xdr:twoCellAnchor>
  <xdr:twoCellAnchor>
    <xdr:from>
      <xdr:col>14</xdr:col>
      <xdr:colOff>15240</xdr:colOff>
      <xdr:row>10</xdr:row>
      <xdr:rowOff>7620</xdr:rowOff>
    </xdr:from>
    <xdr:to>
      <xdr:col>16</xdr:col>
      <xdr:colOff>22860</xdr:colOff>
      <xdr:row>13</xdr:row>
      <xdr:rowOff>15240</xdr:rowOff>
    </xdr:to>
    <xdr:sp macro="" textlink="">
      <xdr:nvSpPr>
        <xdr:cNvPr id="19" name="Rectangle: Rounded Corners 2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FE42E6AC-8DA2-47C3-9513-594400D6DBEB}"/>
            </a:ext>
          </a:extLst>
        </xdr:cNvPr>
        <xdr:cNvSpPr/>
      </xdr:nvSpPr>
      <xdr:spPr>
        <a:xfrm>
          <a:off x="8435340" y="3627120"/>
          <a:ext cx="1226820" cy="55626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MY" sz="200" b="1"/>
        </a:p>
        <a:p>
          <a:pPr algn="ctr"/>
          <a:r>
            <a:rPr lang="en-MY" sz="1050" b="1"/>
            <a:t>Financial Formulas, Ratios</a:t>
          </a:r>
        </a:p>
      </xdr:txBody>
    </xdr:sp>
    <xdr:clientData/>
  </xdr:twoCellAnchor>
  <xdr:twoCellAnchor>
    <xdr:from>
      <xdr:col>17</xdr:col>
      <xdr:colOff>15240</xdr:colOff>
      <xdr:row>10</xdr:row>
      <xdr:rowOff>7620</xdr:rowOff>
    </xdr:from>
    <xdr:to>
      <xdr:col>19</xdr:col>
      <xdr:colOff>22860</xdr:colOff>
      <xdr:row>13</xdr:row>
      <xdr:rowOff>15240</xdr:rowOff>
    </xdr:to>
    <xdr:sp macro="" textlink="">
      <xdr:nvSpPr>
        <xdr:cNvPr id="20" name="Rectangle: Rounded Corners 2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FE42E6AC-8DA2-47C3-9513-594400D6DBEB}"/>
            </a:ext>
          </a:extLst>
        </xdr:cNvPr>
        <xdr:cNvSpPr/>
      </xdr:nvSpPr>
      <xdr:spPr>
        <a:xfrm>
          <a:off x="8435340" y="3627120"/>
          <a:ext cx="1226820" cy="55626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MY" sz="250" b="1"/>
        </a:p>
        <a:p>
          <a:pPr algn="ctr"/>
          <a:r>
            <a:rPr lang="en-MY" sz="1050" b="1"/>
            <a:t>Data Sanitization</a:t>
          </a:r>
        </a:p>
        <a:p>
          <a:pPr algn="ctr"/>
          <a:r>
            <a:rPr lang="en-MY" sz="1050" b="1"/>
            <a:t>&amp; Analysis</a:t>
          </a:r>
        </a:p>
      </xdr:txBody>
    </xdr:sp>
    <xdr:clientData/>
  </xdr:twoCellAnchor>
  <xdr:twoCellAnchor>
    <xdr:from>
      <xdr:col>9</xdr:col>
      <xdr:colOff>381000</xdr:colOff>
      <xdr:row>15</xdr:row>
      <xdr:rowOff>53340</xdr:rowOff>
    </xdr:from>
    <xdr:to>
      <xdr:col>11</xdr:col>
      <xdr:colOff>388620</xdr:colOff>
      <xdr:row>19</xdr:row>
      <xdr:rowOff>38100</xdr:rowOff>
    </xdr:to>
    <xdr:sp macro="" textlink="">
      <xdr:nvSpPr>
        <xdr:cNvPr id="23" name="Rectangle: Rounded Corners 2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FE42E6AC-8DA2-47C3-9513-594400D6DBEB}"/>
            </a:ext>
          </a:extLst>
        </xdr:cNvPr>
        <xdr:cNvSpPr/>
      </xdr:nvSpPr>
      <xdr:spPr>
        <a:xfrm>
          <a:off x="6393180" y="4335780"/>
          <a:ext cx="1226820" cy="71628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200" b="1"/>
            <a:t>BONUS:</a:t>
          </a:r>
        </a:p>
        <a:p>
          <a:pPr algn="ctr"/>
          <a:r>
            <a:rPr lang="en-MY" sz="1050" b="1"/>
            <a:t>Financial</a:t>
          </a:r>
          <a:r>
            <a:rPr lang="en-MY" sz="1050" b="1" baseline="0"/>
            <a:t> Statements</a:t>
          </a:r>
          <a:endParaRPr lang="en-MY" sz="1050" b="1"/>
        </a:p>
      </xdr:txBody>
    </xdr:sp>
    <xdr:clientData/>
  </xdr:twoCellAnchor>
  <xdr:twoCellAnchor>
    <xdr:from>
      <xdr:col>6</xdr:col>
      <xdr:colOff>297180</xdr:colOff>
      <xdr:row>15</xdr:row>
      <xdr:rowOff>53340</xdr:rowOff>
    </xdr:from>
    <xdr:to>
      <xdr:col>8</xdr:col>
      <xdr:colOff>304800</xdr:colOff>
      <xdr:row>19</xdr:row>
      <xdr:rowOff>38100</xdr:rowOff>
    </xdr:to>
    <xdr:sp macro="" textlink="">
      <xdr:nvSpPr>
        <xdr:cNvPr id="24" name="Rectangle: Rounded Corners 2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FE42E6AC-8DA2-47C3-9513-594400D6DBEB}"/>
            </a:ext>
          </a:extLst>
        </xdr:cNvPr>
        <xdr:cNvSpPr/>
      </xdr:nvSpPr>
      <xdr:spPr>
        <a:xfrm>
          <a:off x="4480560" y="4335780"/>
          <a:ext cx="1226820" cy="71628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200" b="1"/>
            <a:t>BONUS:</a:t>
          </a:r>
        </a:p>
        <a:p>
          <a:pPr algn="ctr"/>
          <a:r>
            <a:rPr lang="en-MY" sz="1050" b="1"/>
            <a:t>Business</a:t>
          </a:r>
          <a:r>
            <a:rPr lang="en-MY" sz="1050" b="1" baseline="0"/>
            <a:t> Documents</a:t>
          </a:r>
          <a:endParaRPr lang="en-MY" sz="1050" b="1"/>
        </a:p>
      </xdr:txBody>
    </xdr:sp>
    <xdr:clientData/>
  </xdr:twoCellAnchor>
  <xdr:twoCellAnchor>
    <xdr:from>
      <xdr:col>12</xdr:col>
      <xdr:colOff>365760</xdr:colOff>
      <xdr:row>15</xdr:row>
      <xdr:rowOff>53340</xdr:rowOff>
    </xdr:from>
    <xdr:to>
      <xdr:col>14</xdr:col>
      <xdr:colOff>373380</xdr:colOff>
      <xdr:row>19</xdr:row>
      <xdr:rowOff>38100</xdr:rowOff>
    </xdr:to>
    <xdr:sp macro="" textlink="">
      <xdr:nvSpPr>
        <xdr:cNvPr id="21" name="Rectangle: Rounded Corners 2">
          <a:hlinkClick xmlns:r="http://schemas.openxmlformats.org/officeDocument/2006/relationships" r:id="rId12"/>
          <a:extLst>
            <a:ext uri="{FF2B5EF4-FFF2-40B4-BE49-F238E27FC236}">
              <a16:creationId xmlns="" xmlns:a16="http://schemas.microsoft.com/office/drawing/2014/main" id="{FE42E6AC-8DA2-47C3-9513-594400D6DBEB}"/>
            </a:ext>
          </a:extLst>
        </xdr:cNvPr>
        <xdr:cNvSpPr/>
      </xdr:nvSpPr>
      <xdr:spPr>
        <a:xfrm>
          <a:off x="8206740" y="4335780"/>
          <a:ext cx="1226820" cy="71628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200" b="1"/>
            <a:t>BONUS:</a:t>
          </a:r>
        </a:p>
        <a:p>
          <a:pPr algn="ctr"/>
          <a:r>
            <a:rPr lang="en-MY" sz="950" b="1"/>
            <a:t>Regression &amp;</a:t>
          </a:r>
        </a:p>
        <a:p>
          <a:pPr algn="ctr"/>
          <a:r>
            <a:rPr lang="en-MY" sz="950" b="1"/>
            <a:t>Sensitivity Analysis</a:t>
          </a:r>
        </a:p>
      </xdr:txBody>
    </xdr:sp>
    <xdr:clientData/>
  </xdr:twoCellAnchor>
  <xdr:twoCellAnchor editAs="oneCell">
    <xdr:from>
      <xdr:col>18</xdr:col>
      <xdr:colOff>0</xdr:colOff>
      <xdr:row>16</xdr:row>
      <xdr:rowOff>0</xdr:rowOff>
    </xdr:from>
    <xdr:to>
      <xdr:col>20</xdr:col>
      <xdr:colOff>44418</xdr:colOff>
      <xdr:row>19</xdr:row>
      <xdr:rowOff>46053</xdr:rowOff>
    </xdr:to>
    <xdr:pic>
      <xdr:nvPicPr>
        <xdr:cNvPr id="27" name="Picture 26" descr="A close up of a logo&#10;&#10;Description automatically generated">
          <a:extLst>
            <a:ext uri="{FF2B5EF4-FFF2-40B4-BE49-F238E27FC236}">
              <a16:creationId xmlns="" xmlns:a16="http://schemas.microsoft.com/office/drawing/2014/main" id="{3943970E-07AC-4E4E-B445-BAB1FA591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571" y="4463143"/>
          <a:ext cx="1263618" cy="5903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739388B-DEBD-4E76-A470-E925625550D2}"/>
            </a:ext>
          </a:extLst>
        </xdr:cNvPr>
        <xdr:cNvSpPr/>
      </xdr:nvSpPr>
      <xdr:spPr>
        <a:xfrm>
          <a:off x="271272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34</xdr:row>
      <xdr:rowOff>7620</xdr:rowOff>
    </xdr:from>
    <xdr:to>
      <xdr:col>8</xdr:col>
      <xdr:colOff>601980</xdr:colOff>
      <xdr:row>35</xdr:row>
      <xdr:rowOff>22860</xdr:rowOff>
    </xdr:to>
    <xdr:pic macro="[0]!Macro2"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52260"/>
          <a:ext cx="573024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121920</xdr:rowOff>
    </xdr:from>
    <xdr:to>
      <xdr:col>8</xdr:col>
      <xdr:colOff>601980</xdr:colOff>
      <xdr:row>36</xdr:row>
      <xdr:rowOff>137160</xdr:rowOff>
    </xdr:to>
    <xdr:pic macro="[0]!Macro1"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49440"/>
          <a:ext cx="573024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541020</xdr:colOff>
      <xdr:row>9</xdr:row>
      <xdr:rowOff>0</xdr:rowOff>
    </xdr:from>
    <xdr:to>
      <xdr:col>9</xdr:col>
      <xdr:colOff>45720</xdr:colOff>
      <xdr:row>33</xdr:row>
      <xdr:rowOff>7620</xdr:rowOff>
    </xdr:to>
    <xdr:pic>
      <xdr:nvPicPr>
        <xdr:cNvPr id="19" name="Picture 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1020" y="1661160"/>
          <a:ext cx="5852160" cy="4808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285975</xdr:colOff>
      <xdr:row>41</xdr:row>
      <xdr:rowOff>0</xdr:rowOff>
    </xdr:from>
    <xdr:to>
      <xdr:col>9</xdr:col>
      <xdr:colOff>118335</xdr:colOff>
      <xdr:row>61</xdr:row>
      <xdr:rowOff>7620</xdr:rowOff>
    </xdr:to>
    <xdr:pic>
      <xdr:nvPicPr>
        <xdr:cNvPr id="23" name="Picture 2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338"/>
        <a:stretch/>
      </xdr:blipFill>
      <xdr:spPr bwMode="auto">
        <a:xfrm>
          <a:off x="285975" y="7853082"/>
          <a:ext cx="6188336" cy="49471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0</xdr:colOff>
      <xdr:row>62</xdr:row>
      <xdr:rowOff>7620</xdr:rowOff>
    </xdr:from>
    <xdr:ext cx="5738756" cy="194534"/>
    <xdr:pic macro="[0]!Macro4">
      <xdr:nvPicPr>
        <xdr:cNvPr id="24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05644"/>
          <a:ext cx="5738756" cy="1945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63</xdr:row>
      <xdr:rowOff>121920</xdr:rowOff>
    </xdr:from>
    <xdr:ext cx="5738756" cy="194534"/>
    <xdr:pic macro="[0]!Macro3">
      <xdr:nvPicPr>
        <xdr:cNvPr id="25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899238"/>
          <a:ext cx="5738756" cy="1945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34</xdr:row>
      <xdr:rowOff>7620</xdr:rowOff>
    </xdr:from>
    <xdr:to>
      <xdr:col>7</xdr:col>
      <xdr:colOff>286295</xdr:colOff>
      <xdr:row>35</xdr:row>
      <xdr:rowOff>22860</xdr:rowOff>
    </xdr:to>
    <xdr:pic macro="[0]!Macro6"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52260"/>
          <a:ext cx="573024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121920</xdr:rowOff>
    </xdr:from>
    <xdr:to>
      <xdr:col>7</xdr:col>
      <xdr:colOff>286295</xdr:colOff>
      <xdr:row>36</xdr:row>
      <xdr:rowOff>137160</xdr:rowOff>
    </xdr:to>
    <xdr:pic macro="[0]!Macro5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49440"/>
          <a:ext cx="573024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8964</xdr:colOff>
      <xdr:row>10</xdr:row>
      <xdr:rowOff>180639</xdr:rowOff>
    </xdr:from>
    <xdr:to>
      <xdr:col>11</xdr:col>
      <xdr:colOff>8964</xdr:colOff>
      <xdr:row>32</xdr:row>
      <xdr:rowOff>21771</xdr:rowOff>
    </xdr:to>
    <xdr:cxnSp macro="">
      <xdr:nvCxnSpPr>
        <xdr:cNvPr id="15" name="Straight Arrow Connector 14"/>
        <xdr:cNvCxnSpPr/>
      </xdr:nvCxnSpPr>
      <xdr:spPr>
        <a:xfrm>
          <a:off x="8401850" y="2042096"/>
          <a:ext cx="0" cy="6339904"/>
        </a:xfrm>
        <a:prstGeom prst="straightConnector1">
          <a:avLst/>
        </a:prstGeom>
        <a:ln w="57150">
          <a:solidFill>
            <a:schemeClr val="tx1"/>
          </a:solidFill>
          <a:prstDash val="dashDot"/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48</xdr:row>
      <xdr:rowOff>7620</xdr:rowOff>
    </xdr:from>
    <xdr:to>
      <xdr:col>7</xdr:col>
      <xdr:colOff>286295</xdr:colOff>
      <xdr:row>49</xdr:row>
      <xdr:rowOff>22860</xdr:rowOff>
    </xdr:to>
    <xdr:pic macro="[0]!Macro8"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5226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121920</xdr:rowOff>
    </xdr:from>
    <xdr:to>
      <xdr:col>7</xdr:col>
      <xdr:colOff>286295</xdr:colOff>
      <xdr:row>50</xdr:row>
      <xdr:rowOff>137160</xdr:rowOff>
    </xdr:to>
    <xdr:pic macro="[0]!Macro7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4944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7</xdr:col>
      <xdr:colOff>35859</xdr:colOff>
      <xdr:row>46</xdr:row>
      <xdr:rowOff>85473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harpenSoften amount="100000"/>
                  </a14:imgEffect>
                  <a14:imgEffect>
                    <a14:brightnessContrast bright="-8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631576"/>
          <a:ext cx="5486400" cy="718552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64</xdr:row>
      <xdr:rowOff>7620</xdr:rowOff>
    </xdr:from>
    <xdr:to>
      <xdr:col>7</xdr:col>
      <xdr:colOff>286295</xdr:colOff>
      <xdr:row>65</xdr:row>
      <xdr:rowOff>22860</xdr:rowOff>
    </xdr:to>
    <xdr:pic macro="[0]!Macro10"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19734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</xdr:row>
      <xdr:rowOff>121920</xdr:rowOff>
    </xdr:from>
    <xdr:to>
      <xdr:col>7</xdr:col>
      <xdr:colOff>286295</xdr:colOff>
      <xdr:row>66</xdr:row>
      <xdr:rowOff>137160</xdr:rowOff>
    </xdr:to>
    <xdr:pic macro="[0]!Macro9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49452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1</xdr:colOff>
      <xdr:row>39</xdr:row>
      <xdr:rowOff>0</xdr:rowOff>
    </xdr:from>
    <xdr:to>
      <xdr:col>20</xdr:col>
      <xdr:colOff>995083</xdr:colOff>
      <xdr:row>58</xdr:row>
      <xdr:rowOff>173852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39</xdr:row>
      <xdr:rowOff>157375</xdr:rowOff>
    </xdr:from>
    <xdr:to>
      <xdr:col>5</xdr:col>
      <xdr:colOff>707571</xdr:colOff>
      <xdr:row>61</xdr:row>
      <xdr:rowOff>43543</xdr:rowOff>
    </xdr:to>
    <xdr:pic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79404"/>
          <a:ext cx="4332514" cy="4109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46</xdr:row>
      <xdr:rowOff>44822</xdr:rowOff>
    </xdr:from>
    <xdr:to>
      <xdr:col>1</xdr:col>
      <xdr:colOff>1640541</xdr:colOff>
      <xdr:row>52</xdr:row>
      <xdr:rowOff>10084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570257"/>
          <a:ext cx="1640541" cy="154305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4</xdr:col>
      <xdr:colOff>550113</xdr:colOff>
      <xdr:row>32</xdr:row>
      <xdr:rowOff>4354</xdr:rowOff>
    </xdr:to>
    <xdr:pic macro="[0]!Macro12"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889171"/>
          <a:ext cx="5718266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4</xdr:col>
      <xdr:colOff>550113</xdr:colOff>
      <xdr:row>34</xdr:row>
      <xdr:rowOff>4355</xdr:rowOff>
    </xdr:to>
    <xdr:pic macro="[0]!Macro11"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281057"/>
          <a:ext cx="5718266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10886</xdr:colOff>
      <xdr:row>82</xdr:row>
      <xdr:rowOff>141515</xdr:rowOff>
    </xdr:from>
    <xdr:to>
      <xdr:col>14</xdr:col>
      <xdr:colOff>533400</xdr:colOff>
      <xdr:row>92</xdr:row>
      <xdr:rowOff>87086</xdr:rowOff>
    </xdr:to>
    <xdr:cxnSp macro="">
      <xdr:nvCxnSpPr>
        <xdr:cNvPr id="25" name="Straight Arrow Connector 24"/>
        <xdr:cNvCxnSpPr/>
      </xdr:nvCxnSpPr>
      <xdr:spPr>
        <a:xfrm flipH="1">
          <a:off x="16263257" y="17809029"/>
          <a:ext cx="1861457" cy="259080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208</xdr:row>
      <xdr:rowOff>0</xdr:rowOff>
    </xdr:from>
    <xdr:ext cx="5720827" cy="200297"/>
    <xdr:pic macro="[0]!Macro12">
      <xdr:nvPicPr>
        <xdr:cNvPr id="33" name="Picture 32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444343"/>
          <a:ext cx="5720827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210</xdr:row>
      <xdr:rowOff>0</xdr:rowOff>
    </xdr:from>
    <xdr:ext cx="5720827" cy="200297"/>
    <xdr:pic macro="[0]!Macro11">
      <xdr:nvPicPr>
        <xdr:cNvPr id="34" name="Picture 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836229"/>
          <a:ext cx="5720827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111</xdr:row>
      <xdr:rowOff>0</xdr:rowOff>
    </xdr:from>
    <xdr:ext cx="5720827" cy="200297"/>
    <xdr:pic macro="[0]!Macro12">
      <xdr:nvPicPr>
        <xdr:cNvPr id="37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593800"/>
          <a:ext cx="5720827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113</xdr:row>
      <xdr:rowOff>0</xdr:rowOff>
    </xdr:from>
    <xdr:ext cx="5720827" cy="200297"/>
    <xdr:pic macro="[0]!Macro11">
      <xdr:nvPicPr>
        <xdr:cNvPr id="38" name="Picture 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985686"/>
          <a:ext cx="5720827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71</xdr:row>
      <xdr:rowOff>0</xdr:rowOff>
    </xdr:from>
    <xdr:ext cx="5720827" cy="200297"/>
    <xdr:pic macro="[0]!Macro12">
      <xdr:nvPicPr>
        <xdr:cNvPr id="41" name="Picture 4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727886"/>
          <a:ext cx="5720827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73</xdr:row>
      <xdr:rowOff>0</xdr:rowOff>
    </xdr:from>
    <xdr:ext cx="5720827" cy="200297"/>
    <xdr:pic macro="[0]!Macro11">
      <xdr:nvPicPr>
        <xdr:cNvPr id="42" name="Picture 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119771"/>
          <a:ext cx="5720827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354</xdr:row>
      <xdr:rowOff>7620</xdr:rowOff>
    </xdr:from>
    <xdr:to>
      <xdr:col>7</xdr:col>
      <xdr:colOff>80107</xdr:colOff>
      <xdr:row>355</xdr:row>
      <xdr:rowOff>22860</xdr:rowOff>
    </xdr:to>
    <xdr:pic macro="[0]!Macro14"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35202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355</xdr:row>
      <xdr:rowOff>121920</xdr:rowOff>
    </xdr:from>
    <xdr:to>
      <xdr:col>7</xdr:col>
      <xdr:colOff>80107</xdr:colOff>
      <xdr:row>356</xdr:row>
      <xdr:rowOff>137160</xdr:rowOff>
    </xdr:to>
    <xdr:pic macro="[0]!Macro13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64920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185058</xdr:colOff>
      <xdr:row>16</xdr:row>
      <xdr:rowOff>87084</xdr:rowOff>
    </xdr:from>
    <xdr:to>
      <xdr:col>6</xdr:col>
      <xdr:colOff>530626</xdr:colOff>
      <xdr:row>46</xdr:row>
      <xdr:rowOff>130628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4658" y="3113313"/>
          <a:ext cx="5080854" cy="5889172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13</xdr:row>
      <xdr:rowOff>0</xdr:rowOff>
    </xdr:from>
    <xdr:to>
      <xdr:col>17</xdr:col>
      <xdr:colOff>1549543</xdr:colOff>
      <xdr:row>22</xdr:row>
      <xdr:rowOff>48489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2438400"/>
          <a:ext cx="6840000" cy="1811975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24</xdr:row>
      <xdr:rowOff>0</xdr:rowOff>
    </xdr:from>
    <xdr:to>
      <xdr:col>17</xdr:col>
      <xdr:colOff>1549543</xdr:colOff>
      <xdr:row>34</xdr:row>
      <xdr:rowOff>105842</xdr:rowOff>
    </xdr:to>
    <xdr:pic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4593771"/>
          <a:ext cx="6840000" cy="206527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40</xdr:row>
      <xdr:rowOff>0</xdr:rowOff>
    </xdr:from>
    <xdr:to>
      <xdr:col>17</xdr:col>
      <xdr:colOff>1549543</xdr:colOff>
      <xdr:row>51</xdr:row>
      <xdr:rowOff>76993</xdr:rowOff>
    </xdr:to>
    <xdr:pic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7728857"/>
          <a:ext cx="6840000" cy="2188822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56</xdr:row>
      <xdr:rowOff>0</xdr:rowOff>
    </xdr:from>
    <xdr:to>
      <xdr:col>17</xdr:col>
      <xdr:colOff>1549543</xdr:colOff>
      <xdr:row>79</xdr:row>
      <xdr:rowOff>149081</xdr:rowOff>
    </xdr:to>
    <xdr:pic>
      <xdr:nvPicPr>
        <xdr:cNvPr id="16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10820400"/>
          <a:ext cx="6840000" cy="4655767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81</xdr:row>
      <xdr:rowOff>0</xdr:rowOff>
    </xdr:from>
    <xdr:to>
      <xdr:col>17</xdr:col>
      <xdr:colOff>1549543</xdr:colOff>
      <xdr:row>105</xdr:row>
      <xdr:rowOff>88224</xdr:rowOff>
    </xdr:to>
    <xdr:pic>
      <xdr:nvPicPr>
        <xdr:cNvPr id="19" name="Picture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15718971"/>
          <a:ext cx="6840000" cy="4790853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107</xdr:row>
      <xdr:rowOff>0</xdr:rowOff>
    </xdr:from>
    <xdr:to>
      <xdr:col>17</xdr:col>
      <xdr:colOff>1549543</xdr:colOff>
      <xdr:row>131</xdr:row>
      <xdr:rowOff>125607</xdr:rowOff>
    </xdr:to>
    <xdr:pic>
      <xdr:nvPicPr>
        <xdr:cNvPr id="21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20813486"/>
          <a:ext cx="6840000" cy="4828235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-1</xdr:colOff>
      <xdr:row>137</xdr:row>
      <xdr:rowOff>0</xdr:rowOff>
    </xdr:from>
    <xdr:to>
      <xdr:col>17</xdr:col>
      <xdr:colOff>1549542</xdr:colOff>
      <xdr:row>149</xdr:row>
      <xdr:rowOff>193357</xdr:rowOff>
    </xdr:to>
    <xdr:pic>
      <xdr:nvPicPr>
        <xdr:cNvPr id="23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8" y="26691771"/>
          <a:ext cx="6840000" cy="2544672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-1</xdr:colOff>
      <xdr:row>151</xdr:row>
      <xdr:rowOff>0</xdr:rowOff>
    </xdr:from>
    <xdr:to>
      <xdr:col>17</xdr:col>
      <xdr:colOff>1549542</xdr:colOff>
      <xdr:row>162</xdr:row>
      <xdr:rowOff>95412</xdr:rowOff>
    </xdr:to>
    <xdr:pic>
      <xdr:nvPicPr>
        <xdr:cNvPr id="25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8" y="29434971"/>
          <a:ext cx="6840000" cy="2250784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168</xdr:row>
      <xdr:rowOff>0</xdr:rowOff>
    </xdr:from>
    <xdr:to>
      <xdr:col>17</xdr:col>
      <xdr:colOff>1549543</xdr:colOff>
      <xdr:row>175</xdr:row>
      <xdr:rowOff>35462</xdr:rowOff>
    </xdr:to>
    <xdr:pic>
      <xdr:nvPicPr>
        <xdr:cNvPr id="17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32766000"/>
          <a:ext cx="6840000" cy="1407062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178</xdr:row>
      <xdr:rowOff>0</xdr:rowOff>
    </xdr:from>
    <xdr:to>
      <xdr:col>17</xdr:col>
      <xdr:colOff>1549543</xdr:colOff>
      <xdr:row>189</xdr:row>
      <xdr:rowOff>175822</xdr:rowOff>
    </xdr:to>
    <xdr:pic>
      <xdr:nvPicPr>
        <xdr:cNvPr id="24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34725429"/>
          <a:ext cx="6840000" cy="2331193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195</xdr:row>
      <xdr:rowOff>0</xdr:rowOff>
    </xdr:from>
    <xdr:to>
      <xdr:col>17</xdr:col>
      <xdr:colOff>1549543</xdr:colOff>
      <xdr:row>207</xdr:row>
      <xdr:rowOff>12270</xdr:rowOff>
    </xdr:to>
    <xdr:pic>
      <xdr:nvPicPr>
        <xdr:cNvPr id="27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38056457"/>
          <a:ext cx="6840000" cy="2363584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211</xdr:row>
      <xdr:rowOff>0</xdr:rowOff>
    </xdr:from>
    <xdr:to>
      <xdr:col>17</xdr:col>
      <xdr:colOff>1549543</xdr:colOff>
      <xdr:row>231</xdr:row>
      <xdr:rowOff>194717</xdr:rowOff>
    </xdr:to>
    <xdr:pic>
      <xdr:nvPicPr>
        <xdr:cNvPr id="30" name="Picture 29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41191543"/>
          <a:ext cx="6840000" cy="4113574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237</xdr:row>
      <xdr:rowOff>0</xdr:rowOff>
    </xdr:from>
    <xdr:to>
      <xdr:col>17</xdr:col>
      <xdr:colOff>1549543</xdr:colOff>
      <xdr:row>267</xdr:row>
      <xdr:rowOff>79647</xdr:rowOff>
    </xdr:to>
    <xdr:pic>
      <xdr:nvPicPr>
        <xdr:cNvPr id="34" name="Picture 33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46286057"/>
          <a:ext cx="6840000" cy="5957933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273</xdr:row>
      <xdr:rowOff>0</xdr:rowOff>
    </xdr:from>
    <xdr:to>
      <xdr:col>15</xdr:col>
      <xdr:colOff>1684020</xdr:colOff>
      <xdr:row>330</xdr:row>
      <xdr:rowOff>68580</xdr:rowOff>
    </xdr:to>
    <xdr:pic>
      <xdr:nvPicPr>
        <xdr:cNvPr id="38" name="Picture 37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53340000"/>
          <a:ext cx="3447505" cy="11237323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122</xdr:row>
      <xdr:rowOff>7620</xdr:rowOff>
    </xdr:from>
    <xdr:to>
      <xdr:col>6</xdr:col>
      <xdr:colOff>170743</xdr:colOff>
      <xdr:row>123</xdr:row>
      <xdr:rowOff>28623</xdr:rowOff>
    </xdr:to>
    <xdr:pic macro="[0]!Macro10"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35202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123</xdr:row>
      <xdr:rowOff>121920</xdr:rowOff>
    </xdr:from>
    <xdr:to>
      <xdr:col>6</xdr:col>
      <xdr:colOff>170743</xdr:colOff>
      <xdr:row>124</xdr:row>
      <xdr:rowOff>142923</xdr:rowOff>
    </xdr:to>
    <xdr:pic macro="[0]!Macro9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64920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</xdr:colOff>
      <xdr:row>32</xdr:row>
      <xdr:rowOff>130629</xdr:rowOff>
    </xdr:from>
    <xdr:to>
      <xdr:col>6</xdr:col>
      <xdr:colOff>892423</xdr:colOff>
      <xdr:row>67</xdr:row>
      <xdr:rowOff>43541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2" y="6291943"/>
          <a:ext cx="6411478" cy="660762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894806</xdr:colOff>
      <xdr:row>0</xdr:row>
      <xdr:rowOff>38100</xdr:rowOff>
    </xdr:from>
    <xdr:to>
      <xdr:col>5</xdr:col>
      <xdr:colOff>334192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739388B-DEBD-4E76-A470-E925625550D2}"/>
            </a:ext>
          </a:extLst>
        </xdr:cNvPr>
        <xdr:cNvSpPr/>
      </xdr:nvSpPr>
      <xdr:spPr>
        <a:xfrm>
          <a:off x="4225835" y="38100"/>
          <a:ext cx="342900" cy="302623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180</xdr:row>
      <xdr:rowOff>7620</xdr:rowOff>
    </xdr:from>
    <xdr:to>
      <xdr:col>4</xdr:col>
      <xdr:colOff>1304837</xdr:colOff>
      <xdr:row>181</xdr:row>
      <xdr:rowOff>28623</xdr:rowOff>
    </xdr:to>
    <xdr:pic macro="[0]!Macro10"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959060"/>
          <a:ext cx="5702863" cy="203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181</xdr:row>
      <xdr:rowOff>121920</xdr:rowOff>
    </xdr:from>
    <xdr:to>
      <xdr:col>4</xdr:col>
      <xdr:colOff>1304837</xdr:colOff>
      <xdr:row>182</xdr:row>
      <xdr:rowOff>142922</xdr:rowOff>
    </xdr:to>
    <xdr:pic macro="[0]!Macro9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256240"/>
          <a:ext cx="5702863" cy="203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2</xdr:col>
      <xdr:colOff>1088571</xdr:colOff>
      <xdr:row>27</xdr:row>
      <xdr:rowOff>54327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418114"/>
          <a:ext cx="2808514" cy="181781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18</xdr:row>
      <xdr:rowOff>0</xdr:rowOff>
    </xdr:from>
    <xdr:to>
      <xdr:col>5</xdr:col>
      <xdr:colOff>243598</xdr:colOff>
      <xdr:row>27</xdr:row>
      <xdr:rowOff>54327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0886" y="3418114"/>
          <a:ext cx="2888826" cy="1817813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53</xdr:row>
      <xdr:rowOff>7620</xdr:rowOff>
    </xdr:from>
    <xdr:ext cx="5691780" cy="206060"/>
    <xdr:pic macro="[0]!Macro10"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716706"/>
          <a:ext cx="5691780" cy="206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54</xdr:row>
      <xdr:rowOff>121920</xdr:rowOff>
    </xdr:from>
    <xdr:ext cx="5691780" cy="206059"/>
    <xdr:pic macro="[0]!Macro9"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016063"/>
          <a:ext cx="5691780" cy="2060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12</xdr:col>
      <xdr:colOff>249382</xdr:colOff>
      <xdr:row>21</xdr:row>
      <xdr:rowOff>0</xdr:rowOff>
    </xdr:from>
    <xdr:to>
      <xdr:col>15</xdr:col>
      <xdr:colOff>1159164</xdr:colOff>
      <xdr:row>33</xdr:row>
      <xdr:rowOff>1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249382</xdr:colOff>
      <xdr:row>21</xdr:row>
      <xdr:rowOff>0</xdr:rowOff>
    </xdr:from>
    <xdr:to>
      <xdr:col>21</xdr:col>
      <xdr:colOff>138546</xdr:colOff>
      <xdr:row>33</xdr:row>
      <xdr:rowOff>1855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505778</xdr:colOff>
      <xdr:row>17</xdr:row>
      <xdr:rowOff>175435</xdr:rowOff>
    </xdr:from>
    <xdr:to>
      <xdr:col>6</xdr:col>
      <xdr:colOff>1425152</xdr:colOff>
      <xdr:row>27</xdr:row>
      <xdr:rowOff>35798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5851" y="3334271"/>
          <a:ext cx="2720465" cy="180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64</xdr:row>
      <xdr:rowOff>0</xdr:rowOff>
    </xdr:from>
    <xdr:to>
      <xdr:col>2</xdr:col>
      <xdr:colOff>918790</xdr:colOff>
      <xdr:row>67</xdr:row>
      <xdr:rowOff>101045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333018"/>
          <a:ext cx="2636754" cy="641373"/>
        </a:xfrm>
        <a:prstGeom prst="rect">
          <a:avLst/>
        </a:prstGeom>
      </xdr:spPr>
    </xdr:pic>
    <xdr:clientData/>
  </xdr:twoCellAnchor>
  <xdr:twoCellAnchor>
    <xdr:from>
      <xdr:col>10</xdr:col>
      <xdr:colOff>68953</xdr:colOff>
      <xdr:row>60</xdr:row>
      <xdr:rowOff>55419</xdr:rowOff>
    </xdr:from>
    <xdr:to>
      <xdr:col>12</xdr:col>
      <xdr:colOff>69274</xdr:colOff>
      <xdr:row>67</xdr:row>
      <xdr:rowOff>67696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/>
            <xdr:cNvSpPr txBox="1"/>
          </xdr:nvSpPr>
          <xdr:spPr>
            <a:xfrm>
              <a:off x="11900735" y="13189528"/>
              <a:ext cx="4309084" cy="12730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MY" sz="2800" b="0" i="1">
                        <a:latin typeface="Cambria Math" panose="02040503050406030204" pitchFamily="18" charset="0"/>
                      </a:rPr>
                      <m:t>𝐸𝑂𝑄</m:t>
                    </m:r>
                    <m:r>
                      <a:rPr lang="en-MY" sz="28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MY" sz="2800" b="0" i="1">
                        <a:latin typeface="Cambria Math" panose="02040503050406030204" pitchFamily="18" charset="0"/>
                      </a:rPr>
                      <m:t> </m:t>
                    </m:r>
                    <m:rad>
                      <m:radPr>
                        <m:degHide m:val="on"/>
                        <m:ctrlPr>
                          <a:rPr lang="en-MY" sz="28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MY" sz="2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MY" sz="2800" b="0" i="1">
                                <a:latin typeface="Cambria Math" panose="02040503050406030204" pitchFamily="18" charset="0"/>
                              </a:rPr>
                              <m:t>2 </m:t>
                            </m:r>
                            <m:r>
                              <a:rPr lang="en-MY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×</m:t>
                            </m:r>
                            <m:r>
                              <a:rPr lang="en-MY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  <m:r>
                              <a:rPr lang="en-MY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×</m:t>
                            </m:r>
                            <m:r>
                              <a:rPr lang="en-MY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𝑆</m:t>
                            </m:r>
                          </m:num>
                          <m:den>
                            <m:r>
                              <a:rPr lang="en-MY" sz="28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den>
                        </m:f>
                      </m:e>
                    </m:rad>
                    <m:r>
                      <a:rPr lang="en-MY" sz="28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MY" sz="2400" b="1"/>
            </a:p>
          </xdr:txBody>
        </xdr:sp>
      </mc:Choice>
      <mc:Fallback xmlns="">
        <xdr:sp macro="" textlink="">
          <xdr:nvSpPr>
            <xdr:cNvPr id="29" name="TextBox 28"/>
            <xdr:cNvSpPr txBox="1"/>
          </xdr:nvSpPr>
          <xdr:spPr>
            <a:xfrm>
              <a:off x="11900735" y="13189528"/>
              <a:ext cx="4309084" cy="12730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MY" sz="2800" b="0" i="0">
                  <a:latin typeface="Cambria Math" panose="02040503050406030204" pitchFamily="18" charset="0"/>
                </a:rPr>
                <a:t>𝐸𝑂𝑄</a:t>
              </a:r>
              <a:r>
                <a:rPr lang="en-MY" sz="2800" i="0">
                  <a:latin typeface="Cambria Math" panose="02040503050406030204" pitchFamily="18" charset="0"/>
                </a:rPr>
                <a:t>=</a:t>
              </a:r>
              <a:r>
                <a:rPr lang="en-MY" sz="2800" b="0" i="0">
                  <a:latin typeface="Cambria Math" panose="02040503050406030204" pitchFamily="18" charset="0"/>
                </a:rPr>
                <a:t> √((2 </a:t>
              </a:r>
              <a:r>
                <a:rPr lang="en-MY" sz="2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×𝐷 ×𝑆)/</a:t>
              </a:r>
              <a:r>
                <a:rPr lang="en-MY" sz="2800" b="0" i="0">
                  <a:latin typeface="Cambria Math" panose="02040503050406030204" pitchFamily="18" charset="0"/>
                </a:rPr>
                <a:t>𝐻)  </a:t>
              </a:r>
              <a:endParaRPr lang="en-MY" sz="2400" b="1"/>
            </a:p>
          </xdr:txBody>
        </xdr:sp>
      </mc:Fallback>
    </mc:AlternateContent>
    <xdr:clientData/>
  </xdr:twoCellAnchor>
  <xdr:twoCellAnchor>
    <xdr:from>
      <xdr:col>15</xdr:col>
      <xdr:colOff>0</xdr:colOff>
      <xdr:row>60</xdr:row>
      <xdr:rowOff>0</xdr:rowOff>
    </xdr:from>
    <xdr:to>
      <xdr:col>15</xdr:col>
      <xdr:colOff>1496291</xdr:colOff>
      <xdr:row>63</xdr:row>
      <xdr:rowOff>35856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/>
            <xdr:cNvSpPr txBox="1"/>
          </xdr:nvSpPr>
          <xdr:spPr>
            <a:xfrm>
              <a:off x="20546291" y="13134109"/>
              <a:ext cx="1496291" cy="5761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MY" sz="2000" b="0" i="1">
                        <a:latin typeface="Cambria Math" panose="02040503050406030204" pitchFamily="18" charset="0"/>
                      </a:rPr>
                      <m:t>𝑆</m:t>
                    </m:r>
                    <m:r>
                      <a:rPr lang="en-MY" sz="20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MY" sz="2000" b="0" i="1">
                        <a:latin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n-MY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𝐴</m:t>
                        </m:r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 ×</m:t>
                        </m:r>
                        <m:r>
                          <a:rPr lang="en-MY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MY" sz="1800" b="1"/>
            </a:p>
          </xdr:txBody>
        </xdr:sp>
      </mc:Choice>
      <mc:Fallback xmlns="">
        <xdr:sp macro="" textlink="">
          <xdr:nvSpPr>
            <xdr:cNvPr id="34" name="TextBox 33"/>
            <xdr:cNvSpPr txBox="1"/>
          </xdr:nvSpPr>
          <xdr:spPr>
            <a:xfrm>
              <a:off x="20546291" y="13134109"/>
              <a:ext cx="1496291" cy="5761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MY" sz="2000" b="0" i="0">
                  <a:latin typeface="Cambria Math" panose="02040503050406030204" pitchFamily="18" charset="0"/>
                </a:rPr>
                <a:t>𝑆</a:t>
              </a:r>
              <a:r>
                <a:rPr lang="en-MY" sz="2000" i="0">
                  <a:latin typeface="Cambria Math" panose="02040503050406030204" pitchFamily="18" charset="0"/>
                </a:rPr>
                <a:t>=</a:t>
              </a:r>
              <a:r>
                <a:rPr lang="en-MY" sz="2000" b="0" i="0">
                  <a:latin typeface="Cambria Math" panose="02040503050406030204" pitchFamily="18" charset="0"/>
                </a:rPr>
                <a:t>  (𝐴 </a:t>
              </a:r>
              <a:r>
                <a:rPr lang="en-MY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×𝑄)/</a:t>
              </a:r>
              <a:r>
                <a:rPr lang="en-MY" sz="2000" b="0" i="0">
                  <a:latin typeface="Cambria Math" panose="02040503050406030204" pitchFamily="18" charset="0"/>
                </a:rPr>
                <a:t>𝐷</a:t>
              </a:r>
              <a:endParaRPr lang="en-MY" sz="1800" b="1"/>
            </a:p>
          </xdr:txBody>
        </xdr:sp>
      </mc:Fallback>
    </mc:AlternateContent>
    <xdr:clientData/>
  </xdr:twoCellAnchor>
  <xdr:twoCellAnchor>
    <xdr:from>
      <xdr:col>17</xdr:col>
      <xdr:colOff>0</xdr:colOff>
      <xdr:row>60</xdr:row>
      <xdr:rowOff>0</xdr:rowOff>
    </xdr:from>
    <xdr:to>
      <xdr:col>18</xdr:col>
      <xdr:colOff>69273</xdr:colOff>
      <xdr:row>63</xdr:row>
      <xdr:rowOff>33869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/>
            <xdr:cNvSpPr txBox="1"/>
          </xdr:nvSpPr>
          <xdr:spPr>
            <a:xfrm>
              <a:off x="23996073" y="13134109"/>
              <a:ext cx="2105891" cy="5741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MY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en-MY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MY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𝑊</m:t>
                        </m:r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𝑂</m:t>
                        </m:r>
                      </m:num>
                      <m:den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MY" sz="1800" b="1"/>
            </a:p>
          </xdr:txBody>
        </xdr:sp>
      </mc:Choice>
      <mc:Fallback xmlns="">
        <xdr:sp macro="" textlink="">
          <xdr:nvSpPr>
            <xdr:cNvPr id="37" name="TextBox 36"/>
            <xdr:cNvSpPr txBox="1"/>
          </xdr:nvSpPr>
          <xdr:spPr>
            <a:xfrm>
              <a:off x="23996073" y="13134109"/>
              <a:ext cx="2105891" cy="5741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MY" sz="2000" b="0" i="0">
                  <a:latin typeface="Cambria Math" panose="02040503050406030204" pitchFamily="18" charset="0"/>
                </a:rPr>
                <a:t>𝐻=(𝑅+𝑊+𝑂)/𝐷</a:t>
              </a:r>
              <a:endParaRPr lang="en-MY" sz="1800" b="1"/>
            </a:p>
          </xdr:txBody>
        </xdr:sp>
      </mc:Fallback>
    </mc:AlternateContent>
    <xdr:clientData/>
  </xdr:twoCellAnchor>
  <xdr:twoCellAnchor>
    <xdr:from>
      <xdr:col>13</xdr:col>
      <xdr:colOff>1316182</xdr:colOff>
      <xdr:row>61</xdr:row>
      <xdr:rowOff>107983</xdr:rowOff>
    </xdr:from>
    <xdr:to>
      <xdr:col>15</xdr:col>
      <xdr:colOff>0</xdr:colOff>
      <xdr:row>63</xdr:row>
      <xdr:rowOff>69273</xdr:rowOff>
    </xdr:to>
    <xdr:cxnSp macro="">
      <xdr:nvCxnSpPr>
        <xdr:cNvPr id="39" name="Straight Arrow Connector 38"/>
        <xdr:cNvCxnSpPr>
          <a:endCxn id="34" idx="1"/>
        </xdr:cNvCxnSpPr>
      </xdr:nvCxnSpPr>
      <xdr:spPr>
        <a:xfrm flipV="1">
          <a:off x="18842182" y="13422201"/>
          <a:ext cx="1704109" cy="32150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41564</xdr:colOff>
      <xdr:row>61</xdr:row>
      <xdr:rowOff>106989</xdr:rowOff>
    </xdr:from>
    <xdr:to>
      <xdr:col>17</xdr:col>
      <xdr:colOff>0</xdr:colOff>
      <xdr:row>64</xdr:row>
      <xdr:rowOff>110837</xdr:rowOff>
    </xdr:to>
    <xdr:cxnSp macro="">
      <xdr:nvCxnSpPr>
        <xdr:cNvPr id="41" name="Straight Arrow Connector 40"/>
        <xdr:cNvCxnSpPr>
          <a:endCxn id="37" idx="1"/>
        </xdr:cNvCxnSpPr>
      </xdr:nvCxnSpPr>
      <xdr:spPr>
        <a:xfrm flipV="1">
          <a:off x="18897600" y="13421207"/>
          <a:ext cx="5098473" cy="544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124691</xdr:colOff>
      <xdr:row>72</xdr:row>
      <xdr:rowOff>124691</xdr:rowOff>
    </xdr:from>
    <xdr:to>
      <xdr:col>13</xdr:col>
      <xdr:colOff>1233055</xdr:colOff>
      <xdr:row>74</xdr:row>
      <xdr:rowOff>83128</xdr:rowOff>
    </xdr:to>
    <xdr:cxnSp macro="">
      <xdr:nvCxnSpPr>
        <xdr:cNvPr id="46" name="Straight Arrow Connector 45"/>
        <xdr:cNvCxnSpPr/>
      </xdr:nvCxnSpPr>
      <xdr:spPr>
        <a:xfrm flipV="1">
          <a:off x="16265236" y="15420109"/>
          <a:ext cx="2493819" cy="31865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96982</xdr:colOff>
      <xdr:row>75</xdr:row>
      <xdr:rowOff>96982</xdr:rowOff>
    </xdr:from>
    <xdr:to>
      <xdr:col>13</xdr:col>
      <xdr:colOff>1233055</xdr:colOff>
      <xdr:row>78</xdr:row>
      <xdr:rowOff>96984</xdr:rowOff>
    </xdr:to>
    <xdr:cxnSp macro="">
      <xdr:nvCxnSpPr>
        <xdr:cNvPr id="47" name="Straight Arrow Connector 46"/>
        <xdr:cNvCxnSpPr/>
      </xdr:nvCxnSpPr>
      <xdr:spPr>
        <a:xfrm flipV="1">
          <a:off x="16237527" y="15932727"/>
          <a:ext cx="2521528" cy="5403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526472</xdr:colOff>
      <xdr:row>71</xdr:row>
      <xdr:rowOff>13855</xdr:rowOff>
    </xdr:from>
    <xdr:to>
      <xdr:col>19</xdr:col>
      <xdr:colOff>1413163</xdr:colOff>
      <xdr:row>85</xdr:row>
      <xdr:rowOff>138546</xdr:rowOff>
    </xdr:to>
    <xdr:sp macro="" textlink="">
      <xdr:nvSpPr>
        <xdr:cNvPr id="50" name="Right Brace 49"/>
        <xdr:cNvSpPr/>
      </xdr:nvSpPr>
      <xdr:spPr>
        <a:xfrm>
          <a:off x="27958472" y="15129164"/>
          <a:ext cx="886691" cy="2646218"/>
        </a:xfrm>
        <a:prstGeom prst="rightBrace">
          <a:avLst>
            <a:gd name="adj1" fmla="val 8333"/>
            <a:gd name="adj2" fmla="val 35405"/>
          </a:avLst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19</xdr:col>
      <xdr:colOff>13855</xdr:colOff>
      <xdr:row>73</xdr:row>
      <xdr:rowOff>152400</xdr:rowOff>
    </xdr:from>
    <xdr:to>
      <xdr:col>19</xdr:col>
      <xdr:colOff>1510145</xdr:colOff>
      <xdr:row>91</xdr:row>
      <xdr:rowOff>110838</xdr:rowOff>
    </xdr:to>
    <xdr:cxnSp macro="">
      <xdr:nvCxnSpPr>
        <xdr:cNvPr id="51" name="Straight Arrow Connector 50"/>
        <xdr:cNvCxnSpPr/>
      </xdr:nvCxnSpPr>
      <xdr:spPr>
        <a:xfrm flipV="1">
          <a:off x="27445855" y="15627927"/>
          <a:ext cx="1496290" cy="320040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55418</xdr:colOff>
      <xdr:row>75</xdr:row>
      <xdr:rowOff>96982</xdr:rowOff>
    </xdr:from>
    <xdr:to>
      <xdr:col>16</xdr:col>
      <xdr:colOff>1510145</xdr:colOff>
      <xdr:row>100</xdr:row>
      <xdr:rowOff>83130</xdr:rowOff>
    </xdr:to>
    <xdr:cxnSp macro="">
      <xdr:nvCxnSpPr>
        <xdr:cNvPr id="53" name="Straight Arrow Connector 52"/>
        <xdr:cNvCxnSpPr/>
      </xdr:nvCxnSpPr>
      <xdr:spPr>
        <a:xfrm flipH="1" flipV="1">
          <a:off x="22472073" y="15932727"/>
          <a:ext cx="1454727" cy="448887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1" name="Table1" displayName="Table1" ref="L46:Q53" totalsRowShown="0" headerRowDxfId="21" dataDxfId="20">
  <autoFilter ref="L46:Q53"/>
  <tableColumns count="6">
    <tableColumn id="1" name="PERIOD" dataDxfId="19"/>
    <tableColumn id="2" name="DATE" dataDxfId="18">
      <calculatedColumnFormula>DATE(YEAR(M46)+1,MONTH(M46),DAY(M46))</calculatedColumnFormula>
    </tableColumn>
    <tableColumn id="3" name="BEGINNING" dataDxfId="17"/>
    <tableColumn id="4" name="DEPRECIATION" dataDxfId="16"/>
    <tableColumn id="5" name="ACCUM. DEPR" dataDxfId="15"/>
    <tableColumn id="6" name="CARRIED FORWARD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L60:Q67" totalsRowShown="0" headerRowDxfId="13" dataDxfId="12">
  <autoFilter ref="L60:Q67"/>
  <tableColumns count="6">
    <tableColumn id="1" name="PERIOD" dataDxfId="11"/>
    <tableColumn id="2" name="DATE" dataDxfId="10">
      <calculatedColumnFormula>DATE(YEAR(M60)+1,MONTH(M60),DAY(M60))</calculatedColumnFormula>
    </tableColumn>
    <tableColumn id="3" name="BEGINNING" dataDxfId="9"/>
    <tableColumn id="4" name="DEPRECIATION" dataDxfId="8"/>
    <tableColumn id="5" name="ACCUM. DEPR" dataDxfId="7"/>
    <tableColumn id="6" name="CARRIED FORWARD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accaglobal.com/ca/en/student/exam-support-resources/professional-exams-study-resources/p5/technical-articles/business-failure.html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templates.office.com/en-au/financial-management" TargetMode="External"/><Relationship Id="rId2" Type="http://schemas.openxmlformats.org/officeDocument/2006/relationships/hyperlink" Target="https://templates.office.com/en-au/annual-financial-report-tm00000051" TargetMode="External"/><Relationship Id="rId1" Type="http://schemas.openxmlformats.org/officeDocument/2006/relationships/hyperlink" Target="https://templates.office.com/en-us/profit-and-loss" TargetMode="External"/><Relationship Id="rId5" Type="http://schemas.openxmlformats.org/officeDocument/2006/relationships/drawing" Target="../drawings/drawing9.xml"/><Relationship Id="rId4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0"/>
  <sheetViews>
    <sheetView tabSelected="1" zoomScale="105" zoomScaleNormal="105" workbookViewId="0">
      <selection activeCell="R5" sqref="R5"/>
    </sheetView>
  </sheetViews>
  <sheetFormatPr defaultColWidth="0" defaultRowHeight="14.4" zeroHeight="1" x14ac:dyDescent="0.3"/>
  <cols>
    <col min="1" max="1" width="13" style="1" customWidth="1"/>
    <col min="2" max="2" width="10.109375" style="1" customWidth="1"/>
    <col min="3" max="20" width="8.88671875" style="1" customWidth="1"/>
    <col min="21" max="21" width="7.21875" style="1" customWidth="1"/>
    <col min="22" max="22" width="22.44140625" style="1" customWidth="1"/>
    <col min="23" max="16384" width="8.88671875" style="1" hidden="1"/>
  </cols>
  <sheetData>
    <row r="1" spans="8:18" ht="30" customHeight="1" x14ac:dyDescent="0.3"/>
    <row r="2" spans="8:18" x14ac:dyDescent="0.3">
      <c r="H2" s="34"/>
      <c r="I2" s="34"/>
      <c r="J2" s="34"/>
      <c r="K2" s="34"/>
      <c r="L2" s="34"/>
      <c r="M2" s="34"/>
      <c r="N2" s="34"/>
      <c r="O2" s="34"/>
    </row>
    <row r="3" spans="8:18" ht="21" customHeight="1" x14ac:dyDescent="0.3">
      <c r="H3" s="34"/>
      <c r="I3" s="500" t="s">
        <v>0</v>
      </c>
      <c r="J3" s="500"/>
      <c r="K3" s="500"/>
      <c r="L3" s="500"/>
      <c r="M3" s="500"/>
      <c r="N3" s="500"/>
      <c r="O3" s="34"/>
    </row>
    <row r="4" spans="8:18" ht="90" x14ac:dyDescent="1.45">
      <c r="H4" s="501" t="s">
        <v>1</v>
      </c>
      <c r="I4" s="501"/>
      <c r="J4" s="501"/>
      <c r="K4" s="501"/>
      <c r="L4" s="501"/>
      <c r="M4" s="501"/>
      <c r="N4" s="501"/>
      <c r="O4" s="501"/>
      <c r="R4" s="2"/>
    </row>
    <row r="5" spans="8:18" ht="32.4" customHeight="1" x14ac:dyDescent="0.3">
      <c r="H5" s="502" t="s">
        <v>2</v>
      </c>
      <c r="I5" s="502"/>
      <c r="J5" s="502"/>
      <c r="K5" s="502"/>
      <c r="L5" s="502"/>
      <c r="M5" s="502"/>
      <c r="N5" s="502"/>
      <c r="O5" s="502"/>
    </row>
    <row r="6" spans="8:18" x14ac:dyDescent="0.3">
      <c r="H6" s="34"/>
      <c r="I6" s="34"/>
      <c r="J6" s="34"/>
      <c r="K6" s="34"/>
      <c r="L6" s="34"/>
      <c r="M6" s="34"/>
      <c r="N6" s="34"/>
      <c r="O6" s="34"/>
    </row>
    <row r="7" spans="8:18" x14ac:dyDescent="0.3">
      <c r="H7" s="34"/>
      <c r="I7" s="34"/>
      <c r="J7" s="34"/>
      <c r="K7" s="34"/>
      <c r="L7" s="34"/>
      <c r="M7" s="34"/>
      <c r="N7" s="34"/>
      <c r="O7" s="34"/>
    </row>
    <row r="8" spans="8:18" ht="19.8" customHeight="1" x14ac:dyDescent="0.3">
      <c r="H8" s="34"/>
      <c r="I8" s="34"/>
      <c r="J8" s="34"/>
      <c r="K8" s="34"/>
      <c r="L8" s="34"/>
      <c r="M8" s="34"/>
      <c r="N8" s="34"/>
      <c r="O8" s="34"/>
    </row>
    <row r="9" spans="8:18" x14ac:dyDescent="0.3"/>
    <row r="10" spans="8:18" x14ac:dyDescent="0.3"/>
    <row r="11" spans="8:18" x14ac:dyDescent="0.3"/>
    <row r="12" spans="8:18" x14ac:dyDescent="0.3"/>
    <row r="13" spans="8:18" x14ac:dyDescent="0.3"/>
    <row r="14" spans="8:18" x14ac:dyDescent="0.3"/>
    <row r="15" spans="8:18" x14ac:dyDescent="0.3"/>
    <row r="16" spans="8:18" x14ac:dyDescent="0.3"/>
    <row r="17" x14ac:dyDescent="0.3"/>
    <row r="18" x14ac:dyDescent="0.3"/>
    <row r="19" x14ac:dyDescent="0.3"/>
    <row r="20" ht="70.8" customHeight="1" x14ac:dyDescent="0.3"/>
  </sheetData>
  <sheetProtection algorithmName="SHA-512" hashValue="w5ZkpSeJFmNxKQebsc1tfFcG1yWwDDNbJO1nXaXPzZsFeDTRSvpE/FJhVw2FOpCwyiPqUV7WMBi/whgd1M+MBg==" saltValue="O1TDQtQsfP0xs4uNOEuk0g==" spinCount="100000" sheet="1" objects="1" scenarios="1" selectLockedCells="1"/>
  <mergeCells count="3">
    <mergeCell ref="I3:N3"/>
    <mergeCell ref="H4:O4"/>
    <mergeCell ref="H5:O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68"/>
  <sheetViews>
    <sheetView zoomScale="85" zoomScaleNormal="85" workbookViewId="0">
      <pane ySplit="2" topLeftCell="A3" activePane="bottomLeft" state="frozen"/>
      <selection pane="bottomLeft" activeCell="W3" sqref="W3"/>
    </sheetView>
  </sheetViews>
  <sheetFormatPr defaultColWidth="0" defaultRowHeight="14.4" zeroHeight="1" x14ac:dyDescent="0.3"/>
  <cols>
    <col min="1" max="1" width="8.88671875" style="158" customWidth="1"/>
    <col min="2" max="2" width="12.109375" style="159" customWidth="1"/>
    <col min="3" max="3" width="18.77734375" style="159" customWidth="1"/>
    <col min="4" max="4" width="8.88671875" style="159" customWidth="1"/>
    <col min="5" max="6" width="1.77734375" style="159" customWidth="1"/>
    <col min="7" max="7" width="13.21875" style="159" customWidth="1"/>
    <col min="8" max="8" width="18.21875" style="159" customWidth="1"/>
    <col min="9" max="9" width="8.88671875" style="159" customWidth="1"/>
    <col min="10" max="10" width="1.77734375" style="159" customWidth="1"/>
    <col min="11" max="12" width="8.88671875" style="159" customWidth="1"/>
    <col min="13" max="13" width="1.77734375" style="107" hidden="1" customWidth="1"/>
    <col min="14" max="14" width="11.88671875" style="107" hidden="1" customWidth="1"/>
    <col min="15" max="15" width="18.88671875" style="107" hidden="1" customWidth="1"/>
    <col min="16" max="16" width="8.88671875" style="107" hidden="1" customWidth="1"/>
    <col min="17" max="18" width="1.77734375" style="107" hidden="1" customWidth="1"/>
    <col min="19" max="19" width="13.21875" style="107" hidden="1" customWidth="1"/>
    <col min="20" max="20" width="18.21875" style="107" hidden="1" customWidth="1"/>
    <col min="21" max="21" width="8.88671875" style="107" hidden="1" customWidth="1"/>
    <col min="22" max="22" width="4.109375" style="107" hidden="1" customWidth="1"/>
    <col min="23" max="23" width="3.21875" style="107" customWidth="1"/>
    <col min="24" max="24" width="2.44140625" style="106" customWidth="1"/>
    <col min="25" max="38" width="8.88671875" style="107" customWidth="1"/>
    <col min="39" max="16384" width="8.88671875" style="3" hidden="1"/>
  </cols>
  <sheetData>
    <row r="1" spans="1:38" s="159" customFormat="1" ht="15.6" x14ac:dyDescent="0.3">
      <c r="A1" s="516" t="s">
        <v>4</v>
      </c>
      <c r="B1" s="516"/>
      <c r="C1" s="516"/>
      <c r="D1" s="143"/>
      <c r="E1" s="143"/>
      <c r="F1" s="143"/>
      <c r="G1" s="143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60"/>
      <c r="Y1" s="515" t="s">
        <v>16</v>
      </c>
      <c r="Z1" s="515"/>
      <c r="AA1" s="515"/>
      <c r="AB1" s="515"/>
      <c r="AC1" s="515"/>
      <c r="AD1" s="515"/>
      <c r="AE1" s="515"/>
      <c r="AF1" s="144"/>
      <c r="AG1" s="144"/>
      <c r="AH1" s="144"/>
      <c r="AI1" s="144"/>
      <c r="AJ1" s="144"/>
      <c r="AK1" s="144"/>
      <c r="AL1" s="161"/>
    </row>
    <row r="2" spans="1:38" s="159" customFormat="1" x14ac:dyDescent="0.3">
      <c r="A2" s="516"/>
      <c r="B2" s="516"/>
      <c r="C2" s="516"/>
      <c r="D2" s="145"/>
      <c r="E2" s="145"/>
      <c r="F2" s="145"/>
      <c r="G2" s="145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60"/>
      <c r="Y2" s="515"/>
      <c r="Z2" s="515"/>
      <c r="AA2" s="515"/>
      <c r="AB2" s="515"/>
      <c r="AC2" s="515"/>
      <c r="AD2" s="515"/>
      <c r="AE2" s="515"/>
      <c r="AF2" s="144"/>
      <c r="AG2" s="144"/>
      <c r="AH2" s="144"/>
      <c r="AI2" s="144"/>
      <c r="AJ2" s="144"/>
      <c r="AK2" s="144"/>
      <c r="AL2" s="161"/>
    </row>
    <row r="3" spans="1:38" x14ac:dyDescent="0.3">
      <c r="A3" s="146"/>
      <c r="B3" s="145"/>
      <c r="C3" s="145"/>
      <c r="D3" s="145"/>
      <c r="E3" s="145"/>
      <c r="F3" s="145"/>
      <c r="G3" s="145"/>
      <c r="H3" s="144"/>
      <c r="I3" s="144"/>
      <c r="J3" s="144"/>
      <c r="K3" s="144"/>
      <c r="L3" s="144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AL3" s="162"/>
    </row>
    <row r="4" spans="1:38" x14ac:dyDescent="0.3">
      <c r="A4" s="146" t="s">
        <v>5</v>
      </c>
      <c r="B4" s="145"/>
      <c r="C4" s="145"/>
      <c r="D4" s="145"/>
      <c r="E4" s="145"/>
      <c r="F4" s="145"/>
      <c r="G4" s="145"/>
      <c r="H4" s="144"/>
      <c r="I4" s="144"/>
      <c r="J4" s="144"/>
      <c r="K4" s="144"/>
      <c r="L4" s="144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AL4" s="162"/>
    </row>
    <row r="5" spans="1:38" x14ac:dyDescent="0.3">
      <c r="A5" s="147" t="s">
        <v>33</v>
      </c>
      <c r="B5" s="145"/>
      <c r="C5" s="145"/>
      <c r="D5" s="145"/>
      <c r="E5" s="145"/>
      <c r="F5" s="145"/>
      <c r="G5" s="145"/>
      <c r="H5" s="144"/>
      <c r="I5" s="144"/>
      <c r="J5" s="144"/>
      <c r="K5" s="144"/>
      <c r="L5" s="144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AL5" s="162"/>
    </row>
    <row r="6" spans="1:38" x14ac:dyDescent="0.3">
      <c r="A6" s="148" t="s">
        <v>6</v>
      </c>
      <c r="B6" s="149"/>
      <c r="C6" s="149">
        <v>1</v>
      </c>
      <c r="D6" s="149"/>
      <c r="E6" s="149"/>
      <c r="F6" s="149"/>
      <c r="G6" s="149"/>
      <c r="H6" s="144"/>
      <c r="I6" s="144"/>
      <c r="J6" s="144"/>
      <c r="K6" s="144"/>
      <c r="L6" s="144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AL6" s="162"/>
    </row>
    <row r="7" spans="1:38" x14ac:dyDescent="0.3">
      <c r="A7" s="150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AL7" s="162"/>
    </row>
    <row r="8" spans="1:38" x14ac:dyDescent="0.3">
      <c r="A8" s="151" t="s">
        <v>6</v>
      </c>
      <c r="B8" s="152"/>
      <c r="C8" s="152">
        <v>1</v>
      </c>
      <c r="D8" s="152"/>
      <c r="E8" s="152"/>
      <c r="F8" s="152"/>
      <c r="G8" s="152"/>
      <c r="H8" s="153"/>
      <c r="I8" s="153"/>
      <c r="J8" s="153"/>
      <c r="K8" s="144"/>
      <c r="L8" s="144"/>
      <c r="M8" s="108"/>
      <c r="N8" s="108" t="str">
        <f>"ANSWER FOR "&amp;A8</f>
        <v>ANSWER FOR LEDGER DESIGN NO.</v>
      </c>
      <c r="O8" s="108"/>
      <c r="P8" s="108">
        <f>C8</f>
        <v>1</v>
      </c>
      <c r="Q8" s="108"/>
      <c r="R8" s="108"/>
      <c r="S8" s="108"/>
      <c r="T8" s="108"/>
      <c r="U8" s="105"/>
      <c r="V8" s="105"/>
      <c r="W8" s="105"/>
      <c r="X8" s="109"/>
      <c r="Y8" s="109" t="str">
        <f>A8</f>
        <v>LEDGER DESIGN NO.</v>
      </c>
      <c r="Z8" s="109"/>
      <c r="AA8" s="109">
        <f>P8</f>
        <v>1</v>
      </c>
      <c r="AB8" s="109"/>
      <c r="AC8" s="109"/>
      <c r="AD8" s="109"/>
      <c r="AE8" s="109"/>
      <c r="AL8" s="162"/>
    </row>
    <row r="9" spans="1:38" x14ac:dyDescent="0.3">
      <c r="A9" s="150"/>
      <c r="B9" s="154"/>
      <c r="C9" s="154"/>
      <c r="D9" s="154"/>
      <c r="E9" s="154"/>
      <c r="F9" s="154"/>
      <c r="G9" s="154"/>
      <c r="H9" s="154"/>
      <c r="I9" s="154"/>
      <c r="J9" s="153"/>
      <c r="K9" s="144"/>
      <c r="L9" s="144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AL9" s="162"/>
    </row>
    <row r="10" spans="1:38" ht="15.6" x14ac:dyDescent="0.3">
      <c r="A10" s="150"/>
      <c r="B10" s="153"/>
      <c r="C10" s="153"/>
      <c r="D10" s="153"/>
      <c r="E10" s="153"/>
      <c r="F10" s="153"/>
      <c r="G10" s="153"/>
      <c r="H10" s="153"/>
      <c r="I10" s="153"/>
      <c r="J10" s="153"/>
      <c r="K10" s="144"/>
      <c r="L10" s="144"/>
      <c r="M10" s="110"/>
      <c r="N10" s="517" t="s">
        <v>7</v>
      </c>
      <c r="O10" s="517"/>
      <c r="P10" s="517"/>
      <c r="Q10" s="517"/>
      <c r="R10" s="517"/>
      <c r="S10" s="517"/>
      <c r="T10" s="517"/>
      <c r="U10" s="517"/>
      <c r="V10" s="110"/>
      <c r="W10" s="105"/>
      <c r="AL10" s="162"/>
    </row>
    <row r="11" spans="1:38" ht="15.6" x14ac:dyDescent="0.3">
      <c r="A11" s="150"/>
      <c r="B11" s="153"/>
      <c r="C11" s="153"/>
      <c r="D11" s="153"/>
      <c r="E11" s="153"/>
      <c r="F11" s="153"/>
      <c r="G11" s="153"/>
      <c r="H11" s="153"/>
      <c r="I11" s="153"/>
      <c r="J11" s="153"/>
      <c r="K11" s="144"/>
      <c r="L11" s="144"/>
      <c r="M11" s="111"/>
      <c r="N11" s="112">
        <f ca="1">DATE(YEAR(S11),12,31)</f>
        <v>43830</v>
      </c>
      <c r="O11" s="113" t="str">
        <f>N28</f>
        <v>Cash at Bank</v>
      </c>
      <c r="P11" s="114">
        <f>U11</f>
        <v>100</v>
      </c>
      <c r="Q11" s="115"/>
      <c r="R11" s="116"/>
      <c r="S11" s="117">
        <f ca="1">NOW()</f>
        <v>43720.010004398151</v>
      </c>
      <c r="T11" s="118" t="str">
        <f>N16</f>
        <v>Other Payables</v>
      </c>
      <c r="U11" s="115">
        <v>100</v>
      </c>
      <c r="V11" s="111"/>
      <c r="W11" s="105"/>
      <c r="AL11" s="162"/>
    </row>
    <row r="12" spans="1:38" ht="15.6" x14ac:dyDescent="0.3">
      <c r="A12" s="150"/>
      <c r="B12" s="153"/>
      <c r="C12" s="153"/>
      <c r="D12" s="153"/>
      <c r="E12" s="153"/>
      <c r="F12" s="153"/>
      <c r="G12" s="153"/>
      <c r="H12" s="153"/>
      <c r="I12" s="153"/>
      <c r="J12" s="153"/>
      <c r="K12" s="144"/>
      <c r="L12" s="144"/>
      <c r="M12" s="111"/>
      <c r="N12" s="111"/>
      <c r="O12" s="111"/>
      <c r="P12" s="119"/>
      <c r="Q12" s="119"/>
      <c r="R12" s="120"/>
      <c r="V12" s="111"/>
      <c r="W12" s="105"/>
      <c r="AL12" s="162"/>
    </row>
    <row r="13" spans="1:38" ht="15.6" x14ac:dyDescent="0.3">
      <c r="A13" s="150"/>
      <c r="B13" s="153"/>
      <c r="C13" s="153"/>
      <c r="D13" s="153"/>
      <c r="E13" s="153"/>
      <c r="F13" s="153"/>
      <c r="G13" s="153"/>
      <c r="H13" s="153"/>
      <c r="I13" s="153"/>
      <c r="J13" s="153"/>
      <c r="K13" s="144"/>
      <c r="L13" s="144"/>
      <c r="M13" s="111"/>
      <c r="N13" s="111"/>
      <c r="O13" s="111"/>
      <c r="P13" s="119"/>
      <c r="Q13" s="119"/>
      <c r="R13" s="120"/>
      <c r="S13" s="119"/>
      <c r="T13" s="111"/>
      <c r="U13" s="111"/>
      <c r="V13" s="111"/>
      <c r="W13" s="105"/>
      <c r="AL13" s="162"/>
    </row>
    <row r="14" spans="1:38" ht="16.2" thickBot="1" x14ac:dyDescent="0.35">
      <c r="A14" s="150"/>
      <c r="B14" s="153"/>
      <c r="C14" s="153"/>
      <c r="D14" s="153"/>
      <c r="E14" s="153"/>
      <c r="F14" s="153"/>
      <c r="G14" s="153"/>
      <c r="H14" s="153"/>
      <c r="I14" s="153"/>
      <c r="J14" s="153"/>
      <c r="K14" s="144"/>
      <c r="L14" s="144"/>
      <c r="M14" s="111"/>
      <c r="N14" s="111"/>
      <c r="O14" s="111"/>
      <c r="P14" s="121">
        <f>SUM(P11:P13)</f>
        <v>100</v>
      </c>
      <c r="Q14" s="119"/>
      <c r="R14" s="120"/>
      <c r="S14" s="119"/>
      <c r="T14" s="111"/>
      <c r="U14" s="121">
        <f>SUM(U11:U13)</f>
        <v>100</v>
      </c>
      <c r="V14" s="111"/>
      <c r="W14" s="105"/>
      <c r="AL14" s="162"/>
    </row>
    <row r="15" spans="1:38" ht="16.2" thickTop="1" x14ac:dyDescent="0.3">
      <c r="A15" s="150"/>
      <c r="B15" s="154"/>
      <c r="C15" s="154"/>
      <c r="D15" s="154"/>
      <c r="E15" s="154"/>
      <c r="F15" s="154"/>
      <c r="G15" s="154"/>
      <c r="H15" s="154"/>
      <c r="I15" s="154"/>
      <c r="J15" s="153"/>
      <c r="K15" s="144"/>
      <c r="L15" s="144"/>
      <c r="M15" s="111"/>
      <c r="N15" s="111"/>
      <c r="O15" s="111"/>
      <c r="P15" s="111"/>
      <c r="Q15" s="111"/>
      <c r="R15" s="111"/>
      <c r="S15" s="111"/>
      <c r="T15" s="111"/>
      <c r="U15" s="111"/>
      <c r="V15" s="111"/>
      <c r="W15" s="105"/>
      <c r="AL15" s="162"/>
    </row>
    <row r="16" spans="1:38" ht="15.6" x14ac:dyDescent="0.3">
      <c r="A16" s="150"/>
      <c r="B16" s="153"/>
      <c r="C16" s="153"/>
      <c r="D16" s="153"/>
      <c r="E16" s="153"/>
      <c r="F16" s="153"/>
      <c r="G16" s="153"/>
      <c r="H16" s="153"/>
      <c r="I16" s="153"/>
      <c r="J16" s="153"/>
      <c r="K16" s="144"/>
      <c r="L16" s="144"/>
      <c r="M16" s="110"/>
      <c r="N16" s="517" t="s">
        <v>9</v>
      </c>
      <c r="O16" s="517"/>
      <c r="P16" s="517"/>
      <c r="Q16" s="517"/>
      <c r="R16" s="517"/>
      <c r="S16" s="517"/>
      <c r="T16" s="517"/>
      <c r="U16" s="517"/>
      <c r="V16" s="110"/>
      <c r="W16" s="105"/>
      <c r="AL16" s="162"/>
    </row>
    <row r="17" spans="1:38" ht="15.6" x14ac:dyDescent="0.3">
      <c r="A17" s="150"/>
      <c r="B17" s="153"/>
      <c r="C17" s="153"/>
      <c r="D17" s="153"/>
      <c r="E17" s="153"/>
      <c r="F17" s="153"/>
      <c r="G17" s="153"/>
      <c r="H17" s="153"/>
      <c r="I17" s="153"/>
      <c r="J17" s="153"/>
      <c r="K17" s="144"/>
      <c r="L17" s="144"/>
      <c r="M17" s="111"/>
      <c r="N17" s="117">
        <f ca="1">NOW()</f>
        <v>43720.010004398151</v>
      </c>
      <c r="O17" s="111" t="str">
        <f>N10</f>
        <v>Suspense Account</v>
      </c>
      <c r="P17" s="115">
        <f>U11</f>
        <v>100</v>
      </c>
      <c r="Q17" s="115"/>
      <c r="R17" s="116"/>
      <c r="S17" s="117">
        <f ca="1">DATE(YEAR(S11),1,1)</f>
        <v>43466</v>
      </c>
      <c r="T17" s="118" t="str">
        <f>N22</f>
        <v>Sundry Goods</v>
      </c>
      <c r="U17" s="115">
        <v>100</v>
      </c>
      <c r="V17" s="111"/>
      <c r="W17" s="105"/>
      <c r="AL17" s="162"/>
    </row>
    <row r="18" spans="1:38" ht="15.6" x14ac:dyDescent="0.3">
      <c r="A18" s="150"/>
      <c r="B18" s="153"/>
      <c r="C18" s="153"/>
      <c r="D18" s="153"/>
      <c r="E18" s="153"/>
      <c r="F18" s="153"/>
      <c r="G18" s="153"/>
      <c r="H18" s="153"/>
      <c r="I18" s="153"/>
      <c r="J18" s="153"/>
      <c r="K18" s="144"/>
      <c r="L18" s="144"/>
      <c r="M18" s="111"/>
      <c r="N18" s="111"/>
      <c r="O18" s="111"/>
      <c r="P18" s="119"/>
      <c r="Q18" s="119"/>
      <c r="R18" s="120"/>
      <c r="V18" s="111"/>
      <c r="W18" s="105"/>
      <c r="AL18" s="162"/>
    </row>
    <row r="19" spans="1:38" ht="15.6" x14ac:dyDescent="0.3">
      <c r="A19" s="150"/>
      <c r="B19" s="153"/>
      <c r="C19" s="153"/>
      <c r="D19" s="153"/>
      <c r="E19" s="153"/>
      <c r="F19" s="153"/>
      <c r="G19" s="153"/>
      <c r="H19" s="153"/>
      <c r="I19" s="153"/>
      <c r="J19" s="153"/>
      <c r="K19" s="144"/>
      <c r="L19" s="144"/>
      <c r="M19" s="111"/>
      <c r="N19" s="111"/>
      <c r="O19" s="111"/>
      <c r="P19" s="119"/>
      <c r="Q19" s="119"/>
      <c r="R19" s="120"/>
      <c r="S19" s="119"/>
      <c r="T19" s="111"/>
      <c r="U19" s="111"/>
      <c r="V19" s="111"/>
      <c r="W19" s="105"/>
      <c r="AL19" s="162"/>
    </row>
    <row r="20" spans="1:38" ht="16.2" thickBot="1" x14ac:dyDescent="0.35">
      <c r="A20" s="150"/>
      <c r="B20" s="153"/>
      <c r="C20" s="153"/>
      <c r="D20" s="153"/>
      <c r="E20" s="153"/>
      <c r="F20" s="153"/>
      <c r="G20" s="153"/>
      <c r="H20" s="153"/>
      <c r="I20" s="153"/>
      <c r="J20" s="153"/>
      <c r="K20" s="144"/>
      <c r="L20" s="144"/>
      <c r="M20" s="111"/>
      <c r="N20" s="111"/>
      <c r="O20" s="111"/>
      <c r="P20" s="121">
        <f>SUM(P17:P19)</f>
        <v>100</v>
      </c>
      <c r="Q20" s="119"/>
      <c r="R20" s="120"/>
      <c r="S20" s="119"/>
      <c r="T20" s="111"/>
      <c r="U20" s="121">
        <f>SUM(U17:U19)</f>
        <v>100</v>
      </c>
      <c r="V20" s="111"/>
      <c r="W20" s="105"/>
      <c r="AL20" s="162"/>
    </row>
    <row r="21" spans="1:38" ht="16.2" thickTop="1" x14ac:dyDescent="0.3">
      <c r="A21" s="150"/>
      <c r="B21" s="154"/>
      <c r="C21" s="154"/>
      <c r="D21" s="154"/>
      <c r="E21" s="154"/>
      <c r="F21" s="154"/>
      <c r="G21" s="154"/>
      <c r="H21" s="154"/>
      <c r="I21" s="154"/>
      <c r="J21" s="153"/>
      <c r="K21" s="144"/>
      <c r="L21" s="144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05"/>
      <c r="AL21" s="162"/>
    </row>
    <row r="22" spans="1:38" ht="15.6" x14ac:dyDescent="0.3">
      <c r="A22" s="150"/>
      <c r="B22" s="153"/>
      <c r="C22" s="153"/>
      <c r="D22" s="153"/>
      <c r="E22" s="153"/>
      <c r="F22" s="153"/>
      <c r="G22" s="153"/>
      <c r="H22" s="153"/>
      <c r="I22" s="153"/>
      <c r="J22" s="153"/>
      <c r="K22" s="144"/>
      <c r="L22" s="144"/>
      <c r="M22" s="110"/>
      <c r="N22" s="518" t="s">
        <v>12</v>
      </c>
      <c r="O22" s="518"/>
      <c r="P22" s="518"/>
      <c r="Q22" s="518"/>
      <c r="R22" s="518"/>
      <c r="S22" s="518"/>
      <c r="T22" s="518"/>
      <c r="U22" s="518"/>
      <c r="V22" s="110"/>
      <c r="W22" s="105"/>
      <c r="AL22" s="162"/>
    </row>
    <row r="23" spans="1:38" ht="15.6" x14ac:dyDescent="0.3">
      <c r="A23" s="150"/>
      <c r="B23" s="153"/>
      <c r="C23" s="153"/>
      <c r="D23" s="153"/>
      <c r="E23" s="153"/>
      <c r="F23" s="153"/>
      <c r="G23" s="153"/>
      <c r="H23" s="153"/>
      <c r="I23" s="153"/>
      <c r="J23" s="153"/>
      <c r="K23" s="144"/>
      <c r="L23" s="144"/>
      <c r="M23" s="111"/>
      <c r="N23" s="112">
        <f ca="1">NOW()</f>
        <v>43720.010004398151</v>
      </c>
      <c r="O23" s="118" t="str">
        <f>N16</f>
        <v>Other Payables</v>
      </c>
      <c r="P23" s="114">
        <f>U17</f>
        <v>100</v>
      </c>
      <c r="Q23" s="115"/>
      <c r="R23" s="116"/>
      <c r="S23" s="117">
        <f ca="1">DATE(YEAR(N23),12,31)</f>
        <v>43830</v>
      </c>
      <c r="T23" s="122" t="s">
        <v>13</v>
      </c>
      <c r="U23" s="115">
        <f>P23</f>
        <v>100</v>
      </c>
      <c r="V23" s="111"/>
      <c r="W23" s="105"/>
      <c r="AL23" s="162"/>
    </row>
    <row r="24" spans="1:38" ht="15.6" x14ac:dyDescent="0.3">
      <c r="A24" s="150"/>
      <c r="B24" s="153"/>
      <c r="C24" s="153"/>
      <c r="D24" s="153"/>
      <c r="E24" s="153"/>
      <c r="F24" s="153"/>
      <c r="G24" s="153"/>
      <c r="H24" s="153"/>
      <c r="I24" s="153"/>
      <c r="J24" s="153"/>
      <c r="K24" s="144"/>
      <c r="L24" s="144"/>
      <c r="M24" s="111"/>
      <c r="N24" s="111"/>
      <c r="O24" s="111"/>
      <c r="P24" s="119"/>
      <c r="Q24" s="119"/>
      <c r="R24" s="120"/>
      <c r="V24" s="111"/>
      <c r="W24" s="105"/>
      <c r="AL24" s="162"/>
    </row>
    <row r="25" spans="1:38" ht="15.6" x14ac:dyDescent="0.3">
      <c r="A25" s="150"/>
      <c r="B25" s="153"/>
      <c r="C25" s="153"/>
      <c r="D25" s="153"/>
      <c r="E25" s="153"/>
      <c r="F25" s="153"/>
      <c r="G25" s="153"/>
      <c r="H25" s="153"/>
      <c r="I25" s="153"/>
      <c r="J25" s="153"/>
      <c r="K25" s="144"/>
      <c r="L25" s="144"/>
      <c r="M25" s="111"/>
      <c r="N25" s="111"/>
      <c r="O25" s="111"/>
      <c r="P25" s="119"/>
      <c r="Q25" s="119"/>
      <c r="R25" s="120"/>
      <c r="S25" s="119"/>
      <c r="T25" s="111"/>
      <c r="U25" s="111"/>
      <c r="V25" s="111"/>
      <c r="W25" s="105"/>
      <c r="AL25" s="162"/>
    </row>
    <row r="26" spans="1:38" ht="16.2" thickBot="1" x14ac:dyDescent="0.35">
      <c r="A26" s="150"/>
      <c r="B26" s="153"/>
      <c r="C26" s="153"/>
      <c r="D26" s="153"/>
      <c r="E26" s="153"/>
      <c r="F26" s="153"/>
      <c r="G26" s="153"/>
      <c r="H26" s="153"/>
      <c r="I26" s="153"/>
      <c r="J26" s="153"/>
      <c r="K26" s="144"/>
      <c r="L26" s="144"/>
      <c r="M26" s="111"/>
      <c r="N26" s="111"/>
      <c r="O26" s="111"/>
      <c r="P26" s="121">
        <f>SUM(P23:P25)</f>
        <v>100</v>
      </c>
      <c r="Q26" s="119"/>
      <c r="R26" s="120"/>
      <c r="S26" s="119"/>
      <c r="T26" s="111"/>
      <c r="U26" s="121">
        <f>SUM(U23:U25)</f>
        <v>100</v>
      </c>
      <c r="V26" s="111"/>
      <c r="W26" s="105"/>
      <c r="AL26" s="162"/>
    </row>
    <row r="27" spans="1:38" ht="16.2" thickTop="1" x14ac:dyDescent="0.3">
      <c r="A27" s="150"/>
      <c r="B27" s="154"/>
      <c r="C27" s="154"/>
      <c r="D27" s="154"/>
      <c r="E27" s="154"/>
      <c r="F27" s="154"/>
      <c r="G27" s="154"/>
      <c r="H27" s="154"/>
      <c r="I27" s="154"/>
      <c r="J27" s="153"/>
      <c r="K27" s="144"/>
      <c r="L27" s="144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05"/>
      <c r="AL27" s="162"/>
    </row>
    <row r="28" spans="1:38" ht="15.6" x14ac:dyDescent="0.3">
      <c r="A28" s="155"/>
      <c r="B28" s="153"/>
      <c r="C28" s="153"/>
      <c r="D28" s="153"/>
      <c r="E28" s="153"/>
      <c r="F28" s="153"/>
      <c r="G28" s="153"/>
      <c r="H28" s="153"/>
      <c r="I28" s="153"/>
      <c r="J28" s="153"/>
      <c r="K28" s="144"/>
      <c r="L28" s="144"/>
      <c r="M28" s="110"/>
      <c r="N28" s="517" t="s">
        <v>14</v>
      </c>
      <c r="O28" s="517"/>
      <c r="P28" s="517"/>
      <c r="Q28" s="519"/>
      <c r="R28" s="519"/>
      <c r="S28" s="517"/>
      <c r="T28" s="517"/>
      <c r="U28" s="517"/>
      <c r="V28" s="110"/>
      <c r="W28" s="105"/>
      <c r="AL28" s="162"/>
    </row>
    <row r="29" spans="1:38" ht="15.6" x14ac:dyDescent="0.3">
      <c r="A29" s="150"/>
      <c r="B29" s="153"/>
      <c r="C29" s="153"/>
      <c r="D29" s="153"/>
      <c r="E29" s="153"/>
      <c r="F29" s="153"/>
      <c r="G29" s="153"/>
      <c r="H29" s="153"/>
      <c r="I29" s="153"/>
      <c r="J29" s="153"/>
      <c r="K29" s="144"/>
      <c r="L29" s="144"/>
      <c r="N29" s="123">
        <f ca="1">DATE(YEAR(NOW()),1,1)</f>
        <v>43466</v>
      </c>
      <c r="O29" s="118" t="s">
        <v>15</v>
      </c>
      <c r="P29" s="114">
        <v>120</v>
      </c>
      <c r="Q29" s="124"/>
      <c r="R29" s="125"/>
      <c r="S29" s="112">
        <f ca="1">DATE(YEAR(N29),12,31)</f>
        <v>43830</v>
      </c>
      <c r="T29" s="126" t="str">
        <f t="array" ref="T29">N10</f>
        <v>Suspense Account</v>
      </c>
      <c r="U29" s="115">
        <f>P11</f>
        <v>100</v>
      </c>
      <c r="W29" s="105"/>
      <c r="AL29" s="162"/>
    </row>
    <row r="30" spans="1:38" ht="15.6" x14ac:dyDescent="0.3">
      <c r="A30" s="150"/>
      <c r="B30" s="153"/>
      <c r="C30" s="153"/>
      <c r="D30" s="153"/>
      <c r="E30" s="153"/>
      <c r="F30" s="153"/>
      <c r="G30" s="153"/>
      <c r="H30" s="153"/>
      <c r="I30" s="153"/>
      <c r="J30" s="153"/>
      <c r="K30" s="144"/>
      <c r="L30" s="144"/>
      <c r="Q30" s="119"/>
      <c r="R30" s="120"/>
      <c r="S30" s="112">
        <f ca="1">DATE(YEAR(NOW()),12,31)</f>
        <v>43830</v>
      </c>
      <c r="T30" s="126" t="s">
        <v>8</v>
      </c>
      <c r="U30" s="115">
        <f>P29-U29</f>
        <v>20</v>
      </c>
      <c r="W30" s="105"/>
      <c r="AL30" s="162"/>
    </row>
    <row r="31" spans="1:38" ht="15.6" x14ac:dyDescent="0.3">
      <c r="A31" s="150"/>
      <c r="B31" s="153"/>
      <c r="C31" s="153"/>
      <c r="D31" s="153"/>
      <c r="E31" s="153"/>
      <c r="F31" s="153"/>
      <c r="G31" s="153"/>
      <c r="H31" s="153"/>
      <c r="I31" s="153"/>
      <c r="J31" s="153"/>
      <c r="K31" s="144"/>
      <c r="L31" s="144"/>
      <c r="N31" s="111"/>
      <c r="O31" s="111"/>
      <c r="P31" s="119"/>
      <c r="Q31" s="119"/>
      <c r="R31" s="120"/>
      <c r="S31" s="119"/>
      <c r="T31" s="111"/>
      <c r="U31" s="111"/>
      <c r="W31" s="105"/>
      <c r="AL31" s="162"/>
    </row>
    <row r="32" spans="1:38" ht="16.2" thickBot="1" x14ac:dyDescent="0.35">
      <c r="A32" s="150"/>
      <c r="B32" s="153"/>
      <c r="C32" s="153"/>
      <c r="D32" s="153"/>
      <c r="E32" s="153"/>
      <c r="F32" s="153"/>
      <c r="G32" s="153"/>
      <c r="H32" s="153"/>
      <c r="I32" s="153"/>
      <c r="J32" s="153"/>
      <c r="K32" s="144"/>
      <c r="L32" s="144"/>
      <c r="N32" s="111"/>
      <c r="O32" s="111"/>
      <c r="P32" s="121">
        <f>SUM(P29:P31)</f>
        <v>120</v>
      </c>
      <c r="Q32" s="119"/>
      <c r="R32" s="120"/>
      <c r="S32" s="119"/>
      <c r="T32" s="111"/>
      <c r="U32" s="121">
        <f>SUM(U29:U31)</f>
        <v>120</v>
      </c>
      <c r="W32" s="105"/>
      <c r="AL32" s="162"/>
    </row>
    <row r="33" spans="1:38" ht="15" thickTop="1" x14ac:dyDescent="0.3">
      <c r="A33" s="150"/>
      <c r="B33" s="144"/>
      <c r="C33" s="144"/>
      <c r="D33" s="144"/>
      <c r="E33" s="144"/>
      <c r="F33" s="144"/>
      <c r="G33" s="144"/>
      <c r="H33" s="144"/>
      <c r="I33" s="144"/>
      <c r="J33" s="144"/>
      <c r="K33" s="144"/>
      <c r="L33" s="144"/>
      <c r="W33" s="105"/>
      <c r="AL33" s="162"/>
    </row>
    <row r="34" spans="1:38" x14ac:dyDescent="0.3">
      <c r="A34" s="150"/>
      <c r="B34" s="144"/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AL34" s="162"/>
    </row>
    <row r="35" spans="1:38" x14ac:dyDescent="0.3">
      <c r="A35" s="150"/>
      <c r="B35" s="510"/>
      <c r="C35" s="510"/>
      <c r="D35" s="510"/>
      <c r="E35" s="510"/>
      <c r="F35" s="510"/>
      <c r="G35" s="510"/>
      <c r="H35" s="510"/>
      <c r="I35" s="510"/>
      <c r="J35" s="510"/>
      <c r="K35" s="144"/>
      <c r="L35" s="144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AL35" s="162"/>
    </row>
    <row r="36" spans="1:38" x14ac:dyDescent="0.3">
      <c r="A36" s="150"/>
      <c r="B36" s="144"/>
      <c r="C36" s="144"/>
      <c r="D36" s="144"/>
      <c r="E36" s="144"/>
      <c r="F36" s="144"/>
      <c r="G36" s="144"/>
      <c r="H36" s="144"/>
      <c r="I36" s="144"/>
      <c r="J36" s="144"/>
      <c r="K36" s="144"/>
      <c r="L36" s="144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AL36" s="162"/>
    </row>
    <row r="37" spans="1:38" x14ac:dyDescent="0.3">
      <c r="A37" s="150"/>
      <c r="B37" s="144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AL37" s="162"/>
    </row>
    <row r="38" spans="1:38" x14ac:dyDescent="0.3">
      <c r="A38" s="150"/>
      <c r="B38" s="144"/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AL38" s="162"/>
    </row>
    <row r="39" spans="1:38" x14ac:dyDescent="0.3">
      <c r="A39" s="150"/>
      <c r="B39" s="144"/>
      <c r="C39" s="144"/>
      <c r="D39" s="144"/>
      <c r="E39" s="144"/>
      <c r="F39" s="144"/>
      <c r="G39" s="144"/>
      <c r="H39" s="144"/>
      <c r="I39" s="144"/>
      <c r="J39" s="144"/>
      <c r="K39" s="144"/>
      <c r="L39" s="144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AL39" s="162"/>
    </row>
    <row r="40" spans="1:38" x14ac:dyDescent="0.3">
      <c r="A40" s="151" t="s">
        <v>6</v>
      </c>
      <c r="B40" s="152"/>
      <c r="C40" s="152">
        <v>2</v>
      </c>
      <c r="D40" s="152"/>
      <c r="E40" s="152"/>
      <c r="F40" s="152"/>
      <c r="G40" s="152"/>
      <c r="H40" s="144"/>
      <c r="I40" s="144"/>
      <c r="J40" s="144"/>
      <c r="K40" s="144"/>
      <c r="L40" s="144"/>
      <c r="M40" s="108"/>
      <c r="N40" s="108" t="str">
        <f>"ANSWER FOR "&amp;A40</f>
        <v>ANSWER FOR LEDGER DESIGN NO.</v>
      </c>
      <c r="O40" s="108"/>
      <c r="P40" s="108">
        <f>C40</f>
        <v>2</v>
      </c>
      <c r="Q40" s="108"/>
      <c r="R40" s="108"/>
      <c r="S40" s="108"/>
      <c r="T40" s="108"/>
      <c r="U40" s="105"/>
      <c r="V40" s="105"/>
      <c r="W40" s="105"/>
      <c r="X40" s="109"/>
      <c r="Y40" s="109" t="str">
        <f>A40</f>
        <v>LEDGER DESIGN NO.</v>
      </c>
      <c r="Z40" s="109"/>
      <c r="AA40" s="109">
        <f>P40</f>
        <v>2</v>
      </c>
      <c r="AB40" s="109"/>
      <c r="AC40" s="109"/>
      <c r="AD40" s="109"/>
      <c r="AE40" s="109"/>
      <c r="AL40" s="162"/>
    </row>
    <row r="41" spans="1:38" x14ac:dyDescent="0.3">
      <c r="A41" s="150"/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05"/>
      <c r="N41" s="127"/>
      <c r="O41" s="127"/>
      <c r="P41" s="127"/>
      <c r="Q41" s="127"/>
      <c r="R41" s="127"/>
      <c r="S41" s="127"/>
      <c r="T41" s="128"/>
      <c r="U41" s="105"/>
      <c r="V41" s="105"/>
      <c r="W41" s="105"/>
      <c r="AL41" s="162"/>
    </row>
    <row r="42" spans="1:38" x14ac:dyDescent="0.3">
      <c r="A42" s="150"/>
      <c r="B42" s="144"/>
      <c r="C42" s="144"/>
      <c r="D42" s="144"/>
      <c r="E42" s="144"/>
      <c r="F42" s="144"/>
      <c r="G42" s="144"/>
      <c r="H42" s="144"/>
      <c r="I42" s="144"/>
      <c r="J42" s="144"/>
      <c r="K42" s="144"/>
      <c r="L42" s="144"/>
      <c r="N42" s="129"/>
      <c r="O42" s="129"/>
      <c r="P42" s="129"/>
      <c r="Q42" s="129"/>
      <c r="R42" s="129"/>
      <c r="S42" s="129"/>
      <c r="T42" s="129"/>
      <c r="W42" s="105"/>
      <c r="AL42" s="162"/>
    </row>
    <row r="43" spans="1:38" x14ac:dyDescent="0.3">
      <c r="A43" s="150"/>
      <c r="B43" s="144"/>
      <c r="C43" s="144"/>
      <c r="D43" s="144"/>
      <c r="E43" s="144"/>
      <c r="F43" s="144"/>
      <c r="G43" s="144"/>
      <c r="H43" s="144"/>
      <c r="I43" s="144"/>
      <c r="J43" s="144"/>
      <c r="K43" s="144"/>
      <c r="L43" s="144"/>
      <c r="N43" s="130" t="s">
        <v>11</v>
      </c>
      <c r="O43" s="514" t="s">
        <v>22</v>
      </c>
      <c r="P43" s="514"/>
      <c r="Q43" s="514"/>
      <c r="R43" s="514"/>
      <c r="S43" s="514"/>
      <c r="T43" s="514"/>
      <c r="U43" s="131"/>
      <c r="V43" s="131"/>
      <c r="W43" s="105"/>
      <c r="AL43" s="162"/>
    </row>
    <row r="44" spans="1:38" x14ac:dyDescent="0.3">
      <c r="A44" s="150"/>
      <c r="B44" s="144"/>
      <c r="C44" s="144"/>
      <c r="D44" s="144"/>
      <c r="E44" s="144"/>
      <c r="F44" s="144"/>
      <c r="G44" s="144"/>
      <c r="H44" s="144"/>
      <c r="I44" s="144"/>
      <c r="J44" s="144"/>
      <c r="K44" s="144"/>
      <c r="L44" s="144"/>
      <c r="N44" s="130" t="s">
        <v>10</v>
      </c>
      <c r="O44" s="514" t="s">
        <v>26</v>
      </c>
      <c r="P44" s="514"/>
      <c r="Q44" s="514"/>
      <c r="R44" s="514"/>
      <c r="S44" s="514"/>
      <c r="T44" s="514"/>
      <c r="U44" s="131"/>
      <c r="V44" s="131"/>
      <c r="W44" s="105"/>
      <c r="AL44" s="162"/>
    </row>
    <row r="45" spans="1:38" x14ac:dyDescent="0.3">
      <c r="A45" s="150"/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N45" s="131"/>
      <c r="O45" s="131"/>
      <c r="P45" s="131"/>
      <c r="Q45" s="131"/>
      <c r="R45" s="131"/>
      <c r="S45" s="131"/>
      <c r="T45" s="131"/>
      <c r="U45" s="131"/>
      <c r="V45" s="131"/>
      <c r="W45" s="105"/>
      <c r="AL45" s="162"/>
    </row>
    <row r="46" spans="1:38" x14ac:dyDescent="0.3">
      <c r="A46" s="150"/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N46" s="132" t="s">
        <v>17</v>
      </c>
      <c r="O46" s="132" t="s">
        <v>23</v>
      </c>
      <c r="P46" s="511" t="s">
        <v>18</v>
      </c>
      <c r="Q46" s="511"/>
      <c r="R46" s="511" t="s">
        <v>19</v>
      </c>
      <c r="S46" s="511"/>
      <c r="T46" s="133" t="s">
        <v>20</v>
      </c>
      <c r="U46" s="511" t="s">
        <v>21</v>
      </c>
      <c r="V46" s="511"/>
      <c r="W46" s="105"/>
      <c r="AL46" s="162"/>
    </row>
    <row r="47" spans="1:38" ht="39.6" x14ac:dyDescent="0.3">
      <c r="A47" s="150"/>
      <c r="B47" s="144"/>
      <c r="C47" s="144"/>
      <c r="D47" s="144"/>
      <c r="E47" s="144"/>
      <c r="F47" s="144"/>
      <c r="G47" s="144"/>
      <c r="H47" s="144"/>
      <c r="I47" s="144"/>
      <c r="J47" s="144"/>
      <c r="K47" s="144"/>
      <c r="L47" s="144"/>
      <c r="N47" s="134">
        <f ca="1">DATE(YEAR(NOW()),12,31)</f>
        <v>43830</v>
      </c>
      <c r="O47" s="135" t="str">
        <f>O51</f>
        <v>Non-Current Liabilities / Provision for Decommissioning</v>
      </c>
      <c r="P47" s="512" t="s">
        <v>25</v>
      </c>
      <c r="Q47" s="513"/>
      <c r="R47" s="504">
        <f>T55</f>
        <v>110</v>
      </c>
      <c r="S47" s="505"/>
      <c r="T47" s="136">
        <v>0</v>
      </c>
      <c r="U47" s="506">
        <f t="shared" ref="U47:U48" si="0">IFERROR((U46+R47-T47),R47-T47)</f>
        <v>110</v>
      </c>
      <c r="V47" s="506"/>
      <c r="W47" s="105"/>
      <c r="AL47" s="162"/>
    </row>
    <row r="48" spans="1:38" x14ac:dyDescent="0.3">
      <c r="A48" s="150"/>
      <c r="B48" s="144"/>
      <c r="C48" s="144"/>
      <c r="D48" s="144"/>
      <c r="E48" s="144"/>
      <c r="F48" s="144"/>
      <c r="G48" s="144"/>
      <c r="H48" s="144"/>
      <c r="I48" s="144"/>
      <c r="J48" s="144"/>
      <c r="K48" s="144"/>
      <c r="L48" s="144"/>
      <c r="N48" s="134">
        <f ca="1">DATE(YEAR(NOW()),12,31)</f>
        <v>43830</v>
      </c>
      <c r="O48" s="137" t="s">
        <v>13</v>
      </c>
      <c r="P48" s="503"/>
      <c r="Q48" s="503"/>
      <c r="R48" s="506">
        <v>0</v>
      </c>
      <c r="S48" s="506"/>
      <c r="T48" s="136">
        <f>U47</f>
        <v>110</v>
      </c>
      <c r="U48" s="506">
        <f t="shared" si="0"/>
        <v>0</v>
      </c>
      <c r="V48" s="506"/>
      <c r="W48" s="105"/>
      <c r="AL48" s="162"/>
    </row>
    <row r="49" spans="1:38" x14ac:dyDescent="0.3">
      <c r="A49" s="150"/>
      <c r="B49" s="144"/>
      <c r="C49" s="144"/>
      <c r="D49" s="144"/>
      <c r="E49" s="144"/>
      <c r="F49" s="144"/>
      <c r="G49" s="144"/>
      <c r="H49" s="144"/>
      <c r="I49" s="144"/>
      <c r="J49" s="144"/>
      <c r="K49" s="144"/>
      <c r="L49" s="144"/>
      <c r="W49" s="105"/>
      <c r="AL49" s="162"/>
    </row>
    <row r="50" spans="1:38" x14ac:dyDescent="0.3">
      <c r="A50" s="150"/>
      <c r="B50" s="144"/>
      <c r="C50" s="144"/>
      <c r="D50" s="144"/>
      <c r="E50" s="144"/>
      <c r="F50" s="144"/>
      <c r="G50" s="144"/>
      <c r="H50" s="144"/>
      <c r="I50" s="144"/>
      <c r="J50" s="144"/>
      <c r="K50" s="144"/>
      <c r="L50" s="144"/>
      <c r="N50" s="130" t="s">
        <v>11</v>
      </c>
      <c r="O50" s="514" t="s">
        <v>24</v>
      </c>
      <c r="P50" s="514"/>
      <c r="Q50" s="514"/>
      <c r="R50" s="514"/>
      <c r="S50" s="514"/>
      <c r="T50" s="514"/>
      <c r="U50" s="131"/>
      <c r="V50" s="131"/>
      <c r="W50" s="105"/>
      <c r="AL50" s="162"/>
    </row>
    <row r="51" spans="1:38" x14ac:dyDescent="0.3">
      <c r="A51" s="150"/>
      <c r="B51" s="144"/>
      <c r="C51" s="144"/>
      <c r="D51" s="144"/>
      <c r="E51" s="144"/>
      <c r="F51" s="144"/>
      <c r="G51" s="144"/>
      <c r="H51" s="144"/>
      <c r="I51" s="144"/>
      <c r="J51" s="144"/>
      <c r="K51" s="144"/>
      <c r="L51" s="144"/>
      <c r="N51" s="130" t="s">
        <v>10</v>
      </c>
      <c r="O51" s="514" t="s">
        <v>27</v>
      </c>
      <c r="P51" s="514"/>
      <c r="Q51" s="514"/>
      <c r="R51" s="514"/>
      <c r="S51" s="514"/>
      <c r="T51" s="514"/>
      <c r="U51" s="131"/>
      <c r="V51" s="131"/>
      <c r="W51" s="105"/>
      <c r="AL51" s="162"/>
    </row>
    <row r="52" spans="1:38" x14ac:dyDescent="0.3">
      <c r="A52" s="150"/>
      <c r="B52" s="144"/>
      <c r="C52" s="144"/>
      <c r="D52" s="144"/>
      <c r="E52" s="144"/>
      <c r="F52" s="144"/>
      <c r="G52" s="144"/>
      <c r="H52" s="144"/>
      <c r="I52" s="144"/>
      <c r="J52" s="144"/>
      <c r="K52" s="144"/>
      <c r="L52" s="144"/>
      <c r="N52" s="131"/>
      <c r="O52" s="131"/>
      <c r="P52" s="131"/>
      <c r="Q52" s="131"/>
      <c r="R52" s="131"/>
      <c r="S52" s="131"/>
      <c r="T52" s="131"/>
      <c r="U52" s="131"/>
      <c r="V52" s="131"/>
      <c r="W52" s="105"/>
      <c r="AL52" s="162"/>
    </row>
    <row r="53" spans="1:38" x14ac:dyDescent="0.3">
      <c r="A53" s="150"/>
      <c r="B53" s="144"/>
      <c r="C53" s="144"/>
      <c r="D53" s="144"/>
      <c r="E53" s="144"/>
      <c r="F53" s="144"/>
      <c r="G53" s="144"/>
      <c r="H53" s="144"/>
      <c r="I53" s="144"/>
      <c r="J53" s="144"/>
      <c r="K53" s="144"/>
      <c r="L53" s="144"/>
      <c r="N53" s="132" t="s">
        <v>17</v>
      </c>
      <c r="O53" s="132" t="s">
        <v>23</v>
      </c>
      <c r="P53" s="511" t="s">
        <v>18</v>
      </c>
      <c r="Q53" s="511"/>
      <c r="R53" s="511" t="s">
        <v>19</v>
      </c>
      <c r="S53" s="511"/>
      <c r="T53" s="133" t="s">
        <v>20</v>
      </c>
      <c r="U53" s="511" t="s">
        <v>21</v>
      </c>
      <c r="V53" s="511"/>
      <c r="W53" s="105"/>
      <c r="AL53" s="162"/>
    </row>
    <row r="54" spans="1:38" x14ac:dyDescent="0.3">
      <c r="A54" s="150"/>
      <c r="B54" s="144"/>
      <c r="C54" s="144"/>
      <c r="D54" s="144"/>
      <c r="E54" s="144"/>
      <c r="F54" s="144"/>
      <c r="G54" s="144"/>
      <c r="H54" s="144"/>
      <c r="I54" s="144"/>
      <c r="J54" s="144"/>
      <c r="K54" s="144"/>
      <c r="L54" s="144"/>
      <c r="N54" s="134">
        <f ca="1">DATE(YEAR(N55),1,1)</f>
        <v>43466</v>
      </c>
      <c r="O54" s="137" t="s">
        <v>15</v>
      </c>
      <c r="P54" s="503"/>
      <c r="Q54" s="503"/>
      <c r="R54" s="504">
        <v>0</v>
      </c>
      <c r="S54" s="505"/>
      <c r="T54" s="136">
        <v>1100</v>
      </c>
      <c r="U54" s="506">
        <f>IFERROR((U53+R54-T54),R54-T54)</f>
        <v>-1100</v>
      </c>
      <c r="V54" s="506"/>
      <c r="W54" s="105"/>
      <c r="AL54" s="162"/>
    </row>
    <row r="55" spans="1:38" ht="26.4" x14ac:dyDescent="0.3">
      <c r="A55" s="150"/>
      <c r="B55" s="144"/>
      <c r="C55" s="144"/>
      <c r="D55" s="144"/>
      <c r="E55" s="144"/>
      <c r="F55" s="144"/>
      <c r="G55" s="144"/>
      <c r="H55" s="144"/>
      <c r="I55" s="144"/>
      <c r="J55" s="144"/>
      <c r="K55" s="144"/>
      <c r="L55" s="144"/>
      <c r="N55" s="134">
        <f ca="1">DATE(YEAR(NOW()),12,31)</f>
        <v>43830</v>
      </c>
      <c r="O55" s="135" t="str">
        <f>O44</f>
        <v>SOPL / Finance Expense</v>
      </c>
      <c r="P55" s="512" t="s">
        <v>25</v>
      </c>
      <c r="Q55" s="513"/>
      <c r="R55" s="504">
        <v>0</v>
      </c>
      <c r="S55" s="505"/>
      <c r="T55" s="136">
        <f>T54*0.1</f>
        <v>110</v>
      </c>
      <c r="U55" s="506">
        <f t="shared" ref="U55:U56" si="1">IFERROR((U54+R55-T55),R55-T55)</f>
        <v>-1210</v>
      </c>
      <c r="V55" s="506"/>
      <c r="W55" s="105"/>
      <c r="AL55" s="162"/>
    </row>
    <row r="56" spans="1:38" x14ac:dyDescent="0.3">
      <c r="A56" s="150"/>
      <c r="B56" s="144"/>
      <c r="C56" s="144"/>
      <c r="D56" s="144"/>
      <c r="E56" s="144"/>
      <c r="F56" s="144"/>
      <c r="G56" s="144"/>
      <c r="H56" s="144"/>
      <c r="I56" s="144"/>
      <c r="J56" s="144"/>
      <c r="K56" s="144"/>
      <c r="L56" s="144"/>
      <c r="N56" s="134">
        <f ca="1">DATE(YEAR(NOW()),12,31)</f>
        <v>43830</v>
      </c>
      <c r="O56" s="137" t="s">
        <v>8</v>
      </c>
      <c r="P56" s="503"/>
      <c r="Q56" s="503"/>
      <c r="R56" s="504">
        <v>0</v>
      </c>
      <c r="S56" s="505"/>
      <c r="T56" s="136">
        <v>0</v>
      </c>
      <c r="U56" s="506">
        <f t="shared" si="1"/>
        <v>-1210</v>
      </c>
      <c r="V56" s="506"/>
      <c r="W56" s="105"/>
      <c r="AL56" s="162"/>
    </row>
    <row r="57" spans="1:38" x14ac:dyDescent="0.3">
      <c r="A57" s="150"/>
      <c r="B57" s="144"/>
      <c r="C57" s="144"/>
      <c r="D57" s="144"/>
      <c r="E57" s="144"/>
      <c r="F57" s="144"/>
      <c r="G57" s="144"/>
      <c r="H57" s="144"/>
      <c r="I57" s="144"/>
      <c r="J57" s="144"/>
      <c r="K57" s="144"/>
      <c r="L57" s="144"/>
      <c r="W57" s="105"/>
      <c r="AL57" s="162"/>
    </row>
    <row r="58" spans="1:38" x14ac:dyDescent="0.3">
      <c r="A58" s="150"/>
      <c r="B58" s="144"/>
      <c r="C58" s="144"/>
      <c r="D58" s="144"/>
      <c r="E58" s="144"/>
      <c r="F58" s="144"/>
      <c r="G58" s="144"/>
      <c r="H58" s="144"/>
      <c r="I58" s="144"/>
      <c r="J58" s="144"/>
      <c r="K58" s="144"/>
      <c r="L58" s="144"/>
      <c r="W58" s="105"/>
      <c r="AL58" s="162"/>
    </row>
    <row r="59" spans="1:38" ht="22.95" customHeight="1" x14ac:dyDescent="0.3">
      <c r="A59" s="150"/>
      <c r="B59" s="144"/>
      <c r="C59" s="144"/>
      <c r="D59" s="144"/>
      <c r="E59" s="144"/>
      <c r="F59" s="144"/>
      <c r="G59" s="144"/>
      <c r="H59" s="144"/>
      <c r="I59" s="144"/>
      <c r="J59" s="144"/>
      <c r="K59" s="144"/>
      <c r="L59" s="144"/>
      <c r="N59" s="138" t="s">
        <v>25</v>
      </c>
      <c r="O59" s="131"/>
      <c r="P59" s="131"/>
      <c r="Q59" s="131"/>
      <c r="R59" s="131"/>
      <c r="S59" s="131"/>
      <c r="T59" s="131"/>
      <c r="W59" s="105"/>
      <c r="AL59" s="162"/>
    </row>
    <row r="60" spans="1:38" ht="61.2" customHeight="1" x14ac:dyDescent="0.3">
      <c r="A60" s="150"/>
      <c r="B60" s="144"/>
      <c r="C60" s="144"/>
      <c r="D60" s="144"/>
      <c r="E60" s="144"/>
      <c r="F60" s="144"/>
      <c r="G60" s="144"/>
      <c r="H60" s="144"/>
      <c r="I60" s="144"/>
      <c r="J60" s="144"/>
      <c r="K60" s="144"/>
      <c r="L60" s="144"/>
      <c r="N60" s="507" t="s">
        <v>32</v>
      </c>
      <c r="O60" s="508"/>
      <c r="P60" s="508"/>
      <c r="Q60" s="508"/>
      <c r="R60" s="508"/>
      <c r="S60" s="508"/>
      <c r="T60" s="508"/>
      <c r="U60" s="508"/>
      <c r="V60" s="509"/>
      <c r="W60" s="105"/>
      <c r="AL60" s="162"/>
    </row>
    <row r="61" spans="1:38" x14ac:dyDescent="0.3">
      <c r="A61" s="150"/>
      <c r="B61" s="144"/>
      <c r="C61" s="144"/>
      <c r="D61" s="144"/>
      <c r="E61" s="144"/>
      <c r="F61" s="144"/>
      <c r="G61" s="144"/>
      <c r="H61" s="144"/>
      <c r="I61" s="144"/>
      <c r="J61" s="144"/>
      <c r="K61" s="144"/>
      <c r="L61" s="144"/>
      <c r="W61" s="105"/>
      <c r="AL61" s="162"/>
    </row>
    <row r="62" spans="1:38" ht="7.2" customHeight="1" x14ac:dyDescent="0.3">
      <c r="A62" s="150"/>
      <c r="B62" s="144"/>
      <c r="C62" s="144"/>
      <c r="D62" s="144"/>
      <c r="E62" s="144"/>
      <c r="F62" s="144"/>
      <c r="G62" s="144"/>
      <c r="H62" s="144"/>
      <c r="I62" s="144"/>
      <c r="J62" s="144"/>
      <c r="K62" s="144"/>
      <c r="L62" s="144"/>
      <c r="M62" s="105"/>
      <c r="N62" s="105"/>
      <c r="O62" s="105"/>
      <c r="P62" s="105"/>
      <c r="Q62" s="105"/>
      <c r="R62" s="105"/>
      <c r="S62" s="105"/>
      <c r="T62" s="105"/>
      <c r="U62" s="105"/>
      <c r="V62" s="105"/>
      <c r="W62" s="105"/>
      <c r="AL62" s="162"/>
    </row>
    <row r="63" spans="1:38" x14ac:dyDescent="0.3">
      <c r="A63" s="150"/>
      <c r="B63" s="510"/>
      <c r="C63" s="510"/>
      <c r="D63" s="510"/>
      <c r="E63" s="510"/>
      <c r="F63" s="510"/>
      <c r="G63" s="510"/>
      <c r="H63" s="510"/>
      <c r="I63" s="510"/>
      <c r="J63" s="510"/>
      <c r="K63" s="144"/>
      <c r="L63" s="144"/>
      <c r="M63" s="105"/>
      <c r="N63" s="105"/>
      <c r="O63" s="105"/>
      <c r="P63" s="105"/>
      <c r="Q63" s="105"/>
      <c r="R63" s="105"/>
      <c r="S63" s="105"/>
      <c r="T63" s="105"/>
      <c r="U63" s="105"/>
      <c r="V63" s="105"/>
      <c r="W63" s="105"/>
      <c r="AL63" s="162"/>
    </row>
    <row r="64" spans="1:38" x14ac:dyDescent="0.3">
      <c r="A64" s="150"/>
      <c r="B64" s="144"/>
      <c r="C64" s="144"/>
      <c r="D64" s="144"/>
      <c r="E64" s="144"/>
      <c r="F64" s="144"/>
      <c r="G64" s="144"/>
      <c r="H64" s="144"/>
      <c r="I64" s="144"/>
      <c r="J64" s="144"/>
      <c r="K64" s="144"/>
      <c r="L64" s="144"/>
      <c r="M64" s="105"/>
      <c r="N64" s="105"/>
      <c r="O64" s="105"/>
      <c r="P64" s="105"/>
      <c r="Q64" s="105"/>
      <c r="R64" s="105"/>
      <c r="S64" s="105"/>
      <c r="T64" s="105"/>
      <c r="U64" s="105"/>
      <c r="V64" s="105"/>
      <c r="W64" s="105"/>
      <c r="AL64" s="162"/>
    </row>
    <row r="65" spans="1:38" x14ac:dyDescent="0.3">
      <c r="A65" s="150"/>
      <c r="B65" s="144"/>
      <c r="C65" s="144"/>
      <c r="D65" s="144"/>
      <c r="E65" s="144"/>
      <c r="F65" s="144"/>
      <c r="G65" s="144"/>
      <c r="H65" s="144"/>
      <c r="I65" s="144"/>
      <c r="J65" s="144"/>
      <c r="K65" s="144"/>
      <c r="L65" s="144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AL65" s="162"/>
    </row>
    <row r="66" spans="1:38" x14ac:dyDescent="0.3">
      <c r="A66" s="150"/>
      <c r="B66" s="144"/>
      <c r="C66" s="144"/>
      <c r="D66" s="144"/>
      <c r="E66" s="144"/>
      <c r="F66" s="144"/>
      <c r="G66" s="144"/>
      <c r="H66" s="144"/>
      <c r="I66" s="144"/>
      <c r="J66" s="144"/>
      <c r="K66" s="144"/>
      <c r="L66" s="144"/>
      <c r="M66" s="105"/>
      <c r="N66" s="105"/>
      <c r="O66" s="105"/>
      <c r="P66" s="105"/>
      <c r="Q66" s="105"/>
      <c r="R66" s="105"/>
      <c r="S66" s="105"/>
      <c r="T66" s="105"/>
      <c r="U66" s="105"/>
      <c r="V66" s="105"/>
      <c r="W66" s="105"/>
      <c r="AL66" s="162"/>
    </row>
    <row r="67" spans="1:38" x14ac:dyDescent="0.3">
      <c r="A67" s="150"/>
      <c r="B67" s="144"/>
      <c r="C67" s="144"/>
      <c r="D67" s="144"/>
      <c r="E67" s="144"/>
      <c r="F67" s="144"/>
      <c r="G67" s="144"/>
      <c r="H67" s="144"/>
      <c r="I67" s="144"/>
      <c r="J67" s="144"/>
      <c r="K67" s="144"/>
      <c r="L67" s="144"/>
      <c r="M67" s="105"/>
      <c r="N67" s="105"/>
      <c r="O67" s="105"/>
      <c r="P67" s="105"/>
      <c r="Q67" s="105"/>
      <c r="R67" s="105"/>
      <c r="S67" s="105"/>
      <c r="T67" s="105"/>
      <c r="U67" s="105"/>
      <c r="V67" s="105"/>
      <c r="W67" s="105"/>
      <c r="AL67" s="162"/>
    </row>
    <row r="68" spans="1:38" x14ac:dyDescent="0.3">
      <c r="A68" s="156"/>
      <c r="B68" s="157"/>
      <c r="C68" s="157"/>
      <c r="D68" s="157"/>
      <c r="E68" s="157"/>
      <c r="F68" s="157"/>
      <c r="G68" s="157"/>
      <c r="H68" s="157"/>
      <c r="I68" s="157"/>
      <c r="J68" s="157"/>
      <c r="K68" s="157"/>
      <c r="L68" s="157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40"/>
      <c r="X68" s="141"/>
      <c r="Y68" s="142"/>
      <c r="Z68" s="142"/>
      <c r="AA68" s="142"/>
      <c r="AB68" s="142"/>
      <c r="AC68" s="142"/>
      <c r="AD68" s="142"/>
      <c r="AE68" s="142"/>
      <c r="AF68" s="142"/>
      <c r="AG68" s="142"/>
      <c r="AH68" s="142"/>
      <c r="AI68" s="142"/>
      <c r="AJ68" s="142"/>
      <c r="AK68" s="142"/>
      <c r="AL68" s="163"/>
    </row>
  </sheetData>
  <sheetProtection algorithmName="SHA-512" hashValue="+ur9iiWXxBj0JtkjxX1eH6I5CXRJFqcY7UnBOyw/CwyFCBLpDzD3CCMiaOTVO1haaQ0PtH9Xuo7TkRMKUBOB5g==" saltValue="sM3gWJhZQ3LdF2phDNN1Sw==" spinCount="100000" sheet="1" objects="1" scenarios="1" formatCells="0" formatColumns="0" formatRows="0" insertColumns="0" insertRows="0" insertHyperlinks="0" deleteColumns="0" selectLockedCells="1" sort="0" autoFilter="0" pivotTables="0"/>
  <mergeCells count="34">
    <mergeCell ref="O51:T51"/>
    <mergeCell ref="P53:Q53"/>
    <mergeCell ref="R53:S53"/>
    <mergeCell ref="B35:J35"/>
    <mergeCell ref="Y1:AE2"/>
    <mergeCell ref="A1:C2"/>
    <mergeCell ref="N10:U10"/>
    <mergeCell ref="N16:U16"/>
    <mergeCell ref="N22:U22"/>
    <mergeCell ref="N28:U28"/>
    <mergeCell ref="O43:T43"/>
    <mergeCell ref="O44:T44"/>
    <mergeCell ref="P46:Q46"/>
    <mergeCell ref="R46:S46"/>
    <mergeCell ref="O50:T50"/>
    <mergeCell ref="U46:V46"/>
    <mergeCell ref="P47:Q47"/>
    <mergeCell ref="R47:S47"/>
    <mergeCell ref="U47:V47"/>
    <mergeCell ref="P48:Q48"/>
    <mergeCell ref="R48:S48"/>
    <mergeCell ref="U48:V48"/>
    <mergeCell ref="U53:V53"/>
    <mergeCell ref="P54:Q54"/>
    <mergeCell ref="R54:S54"/>
    <mergeCell ref="U54:V54"/>
    <mergeCell ref="P55:Q55"/>
    <mergeCell ref="R55:S55"/>
    <mergeCell ref="U55:V55"/>
    <mergeCell ref="P56:Q56"/>
    <mergeCell ref="R56:S56"/>
    <mergeCell ref="U56:V56"/>
    <mergeCell ref="N60:V60"/>
    <mergeCell ref="B63:J63"/>
  </mergeCells>
  <hyperlinks>
    <hyperlink ref="P47:Q47" location="'1 LEDGER'!N59" display="NOTE 1"/>
    <hyperlink ref="P55:Q55" location="'1 LEDGER'!N59" display="NOTE 1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68"/>
  <sheetViews>
    <sheetView zoomScale="85" zoomScaleNormal="85" workbookViewId="0">
      <pane ySplit="2" topLeftCell="A3" activePane="bottomLeft" state="frozen"/>
      <selection pane="bottomLeft" activeCell="AB8" sqref="AB8"/>
    </sheetView>
  </sheetViews>
  <sheetFormatPr defaultColWidth="0" defaultRowHeight="0" customHeight="1" zeroHeight="1" x14ac:dyDescent="0.3"/>
  <cols>
    <col min="1" max="1" width="8.88671875" style="40" customWidth="1"/>
    <col min="2" max="2" width="12.109375" style="3" customWidth="1"/>
    <col min="3" max="3" width="18.77734375" style="3" customWidth="1"/>
    <col min="4" max="4" width="8.88671875" style="3" customWidth="1"/>
    <col min="5" max="7" width="13.21875" style="3" customWidth="1"/>
    <col min="8" max="8" width="7.33203125" style="3" customWidth="1"/>
    <col min="9" max="9" width="6.44140625" style="12" customWidth="1"/>
    <col min="10" max="10" width="7.6640625" style="12" hidden="1" customWidth="1"/>
    <col min="11" max="11" width="12.77734375" style="3" hidden="1" customWidth="1"/>
    <col min="12" max="12" width="11.6640625" style="3" hidden="1" customWidth="1"/>
    <col min="13" max="13" width="21" style="3" hidden="1" customWidth="1"/>
    <col min="14" max="16" width="13.21875" style="3" hidden="1" customWidth="1"/>
    <col min="17" max="18" width="3.21875" style="3" hidden="1" customWidth="1"/>
    <col min="19" max="19" width="3.21875" style="3" customWidth="1"/>
    <col min="20" max="20" width="2.44140625" style="6" customWidth="1"/>
    <col min="21" max="34" width="8.88671875" style="3" customWidth="1"/>
    <col min="35" max="16384" width="8.88671875" style="3" hidden="1"/>
  </cols>
  <sheetData>
    <row r="1" spans="1:34" s="5" customFormat="1" ht="15.6" x14ac:dyDescent="0.3">
      <c r="A1" s="526" t="s">
        <v>34</v>
      </c>
      <c r="B1" s="526"/>
      <c r="C1" s="526"/>
      <c r="D1" s="13"/>
      <c r="E1" s="13"/>
      <c r="F1" s="13"/>
      <c r="G1" s="13"/>
      <c r="H1" s="9"/>
      <c r="I1" s="12"/>
      <c r="J1" s="12"/>
      <c r="K1" s="9"/>
      <c r="L1" s="13"/>
      <c r="M1" s="13"/>
      <c r="N1" s="13"/>
      <c r="O1" s="13"/>
      <c r="P1" s="13"/>
      <c r="Q1" s="9"/>
      <c r="R1" s="9"/>
      <c r="S1" s="9"/>
      <c r="T1" s="25"/>
      <c r="U1" s="520" t="s">
        <v>16</v>
      </c>
      <c r="V1" s="520"/>
      <c r="W1" s="520"/>
      <c r="X1" s="520"/>
      <c r="Y1" s="520"/>
      <c r="Z1" s="520"/>
      <c r="AA1" s="520"/>
      <c r="AB1" s="9"/>
      <c r="AC1" s="9"/>
      <c r="AD1" s="9"/>
      <c r="AE1" s="9"/>
      <c r="AF1" s="9"/>
      <c r="AG1" s="9"/>
      <c r="AH1" s="31"/>
    </row>
    <row r="2" spans="1:34" s="5" customFormat="1" ht="14.4" x14ac:dyDescent="0.3">
      <c r="A2" s="526"/>
      <c r="B2" s="526"/>
      <c r="C2" s="526"/>
      <c r="D2" s="14"/>
      <c r="E2" s="14"/>
      <c r="F2" s="14"/>
      <c r="G2" s="14"/>
      <c r="H2" s="9"/>
      <c r="I2" s="9"/>
      <c r="J2" s="9"/>
      <c r="K2" s="9"/>
      <c r="L2" s="14"/>
      <c r="M2" s="14"/>
      <c r="N2" s="14"/>
      <c r="O2" s="14"/>
      <c r="P2" s="14"/>
      <c r="Q2" s="9"/>
      <c r="R2" s="9"/>
      <c r="S2" s="9"/>
      <c r="T2" s="25"/>
      <c r="U2" s="520"/>
      <c r="V2" s="520"/>
      <c r="W2" s="520"/>
      <c r="X2" s="520"/>
      <c r="Y2" s="520"/>
      <c r="Z2" s="520"/>
      <c r="AA2" s="520"/>
      <c r="AB2" s="9"/>
      <c r="AC2" s="9"/>
      <c r="AD2" s="9"/>
      <c r="AE2" s="9"/>
      <c r="AF2" s="9"/>
      <c r="AG2" s="9"/>
      <c r="AH2" s="31"/>
    </row>
    <row r="3" spans="1:34" s="5" customFormat="1" ht="14.4" x14ac:dyDescent="0.3">
      <c r="A3" s="17"/>
      <c r="B3" s="19"/>
      <c r="C3" s="19"/>
      <c r="D3" s="14"/>
      <c r="E3" s="14"/>
      <c r="F3" s="14"/>
      <c r="G3" s="14"/>
      <c r="H3" s="9"/>
      <c r="I3" s="12"/>
      <c r="J3" s="12"/>
      <c r="K3" s="14"/>
      <c r="L3" s="14"/>
      <c r="M3" s="14"/>
      <c r="N3" s="14"/>
      <c r="O3" s="14"/>
      <c r="P3" s="14"/>
      <c r="Q3" s="9"/>
      <c r="R3" s="9"/>
      <c r="S3" s="9"/>
      <c r="T3" s="6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2"/>
    </row>
    <row r="4" spans="1:34" s="5" customFormat="1" ht="14.4" x14ac:dyDescent="0.3">
      <c r="A4" s="17" t="s">
        <v>5</v>
      </c>
      <c r="B4" s="19"/>
      <c r="C4" s="19"/>
      <c r="D4" s="14"/>
      <c r="E4" s="14"/>
      <c r="F4" s="14"/>
      <c r="G4" s="14"/>
      <c r="H4" s="9"/>
      <c r="I4" s="12"/>
      <c r="J4" s="12"/>
      <c r="K4" s="14"/>
      <c r="L4" s="14"/>
      <c r="M4" s="14"/>
      <c r="N4" s="14"/>
      <c r="O4" s="14"/>
      <c r="P4" s="14"/>
      <c r="Q4" s="9"/>
      <c r="R4" s="9"/>
      <c r="S4" s="9"/>
      <c r="T4" s="6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2"/>
    </row>
    <row r="5" spans="1:34" s="5" customFormat="1" ht="14.4" x14ac:dyDescent="0.3">
      <c r="A5" s="18" t="s">
        <v>54</v>
      </c>
      <c r="B5" s="19"/>
      <c r="C5" s="19"/>
      <c r="D5" s="14"/>
      <c r="E5" s="14"/>
      <c r="F5" s="14"/>
      <c r="G5" s="14"/>
      <c r="H5" s="9"/>
      <c r="I5" s="12"/>
      <c r="J5" s="12"/>
      <c r="K5" s="14"/>
      <c r="L5" s="14"/>
      <c r="M5" s="14"/>
      <c r="N5" s="14"/>
      <c r="O5" s="14"/>
      <c r="P5" s="14"/>
      <c r="Q5" s="9"/>
      <c r="R5" s="9"/>
      <c r="S5" s="9"/>
      <c r="T5" s="6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2"/>
    </row>
    <row r="6" spans="1:34" s="5" customFormat="1" ht="14.4" x14ac:dyDescent="0.3">
      <c r="A6" s="18" t="s">
        <v>55</v>
      </c>
      <c r="B6" s="20"/>
      <c r="C6" s="20"/>
      <c r="D6" s="15"/>
      <c r="E6" s="15"/>
      <c r="F6" s="15"/>
      <c r="G6" s="15"/>
      <c r="H6" s="9"/>
      <c r="I6" s="37"/>
      <c r="J6" s="37"/>
      <c r="K6" s="15">
        <v>1</v>
      </c>
      <c r="L6" s="15"/>
      <c r="M6" s="15"/>
      <c r="N6" s="15"/>
      <c r="O6" s="15"/>
      <c r="P6" s="15"/>
      <c r="Q6" s="9"/>
      <c r="R6" s="9"/>
      <c r="S6" s="9"/>
      <c r="T6" s="6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2"/>
    </row>
    <row r="7" spans="1:34" s="5" customFormat="1" ht="14.4" x14ac:dyDescent="0.3">
      <c r="A7" s="21"/>
      <c r="B7" s="21"/>
      <c r="C7" s="21"/>
      <c r="D7" s="9"/>
      <c r="E7" s="9"/>
      <c r="F7" s="9"/>
      <c r="G7" s="9"/>
      <c r="H7" s="9"/>
      <c r="I7" s="12"/>
      <c r="J7" s="12"/>
      <c r="K7" s="9"/>
      <c r="L7" s="9"/>
      <c r="M7" s="9"/>
      <c r="N7" s="9"/>
      <c r="O7" s="9"/>
      <c r="P7" s="9"/>
      <c r="Q7" s="9"/>
      <c r="R7" s="9"/>
      <c r="S7" s="9"/>
      <c r="T7" s="6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2"/>
    </row>
    <row r="8" spans="1:34" s="5" customFormat="1" ht="14.4" x14ac:dyDescent="0.3">
      <c r="A8" s="22" t="s">
        <v>35</v>
      </c>
      <c r="B8" s="22"/>
      <c r="C8" s="41">
        <v>1</v>
      </c>
      <c r="D8" s="4"/>
      <c r="E8" s="4"/>
      <c r="F8" s="4"/>
      <c r="G8" s="4"/>
      <c r="H8" s="9"/>
      <c r="I8" s="37"/>
      <c r="J8" s="37"/>
      <c r="K8" s="164"/>
      <c r="L8" s="108" t="str">
        <f>"ANSWER FOR "&amp;A8</f>
        <v>ANSWER FOR TIMELINE NO.</v>
      </c>
      <c r="M8" s="164"/>
      <c r="N8" s="164">
        <f>C8</f>
        <v>1</v>
      </c>
      <c r="O8" s="105"/>
      <c r="P8" s="165"/>
      <c r="Q8" s="165"/>
      <c r="R8" s="105"/>
      <c r="S8" s="364"/>
      <c r="T8" s="152"/>
      <c r="U8" s="152" t="str">
        <f>A8</f>
        <v>TIMELINE NO.</v>
      </c>
      <c r="V8" s="152"/>
      <c r="W8" s="152">
        <f>N8</f>
        <v>1</v>
      </c>
      <c r="X8" s="152"/>
      <c r="Y8" s="152"/>
      <c r="Z8" s="152"/>
      <c r="AA8" s="152"/>
      <c r="AB8" s="107"/>
      <c r="AC8" s="107"/>
      <c r="AD8" s="107"/>
      <c r="AE8" s="107"/>
      <c r="AF8" s="107"/>
      <c r="AG8" s="107"/>
      <c r="AH8" s="162"/>
    </row>
    <row r="9" spans="1:34" s="5" customFormat="1" ht="14.4" x14ac:dyDescent="0.3">
      <c r="A9" s="38"/>
      <c r="B9" s="9"/>
      <c r="C9" s="9"/>
      <c r="D9" s="9"/>
      <c r="E9" s="9"/>
      <c r="F9" s="9"/>
      <c r="G9" s="9"/>
      <c r="H9" s="9"/>
      <c r="I9" s="12"/>
      <c r="J9" s="12"/>
      <c r="K9" s="105"/>
      <c r="L9" s="105"/>
      <c r="M9" s="105"/>
      <c r="N9" s="105"/>
      <c r="O9" s="105"/>
      <c r="P9" s="105"/>
      <c r="Q9" s="105"/>
      <c r="R9" s="105"/>
      <c r="S9" s="105"/>
      <c r="T9" s="106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62"/>
    </row>
    <row r="10" spans="1:34" s="5" customFormat="1" ht="14.4" x14ac:dyDescent="0.3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521" t="s">
        <v>45</v>
      </c>
      <c r="L10" s="521"/>
      <c r="M10" s="521"/>
      <c r="N10" s="166"/>
      <c r="O10" s="166"/>
      <c r="P10" s="166"/>
      <c r="Q10" s="166"/>
      <c r="R10" s="105"/>
      <c r="S10" s="105"/>
      <c r="T10" s="106"/>
      <c r="U10" s="107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62"/>
    </row>
    <row r="11" spans="1:34" s="5" customFormat="1" ht="14.4" x14ac:dyDescent="0.3">
      <c r="A11" s="12"/>
      <c r="B11" s="522" t="s">
        <v>53</v>
      </c>
      <c r="C11" s="523"/>
      <c r="D11" s="523"/>
      <c r="E11" s="523"/>
      <c r="F11" s="523"/>
      <c r="G11" s="523"/>
      <c r="H11" s="12"/>
      <c r="I11" s="12"/>
      <c r="J11" s="12"/>
      <c r="K11" s="131"/>
      <c r="L11" s="166"/>
      <c r="M11" s="166"/>
      <c r="N11" s="166"/>
      <c r="O11" s="166"/>
      <c r="P11" s="166"/>
      <c r="Q11" s="166"/>
      <c r="R11" s="105"/>
      <c r="S11" s="105"/>
      <c r="T11" s="106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62"/>
    </row>
    <row r="12" spans="1:34" s="5" customFormat="1" ht="25.05" customHeight="1" x14ac:dyDescent="0.3">
      <c r="A12" s="12"/>
      <c r="B12" s="523"/>
      <c r="C12" s="523"/>
      <c r="D12" s="523"/>
      <c r="E12" s="523"/>
      <c r="F12" s="523"/>
      <c r="G12" s="523"/>
      <c r="H12" s="12"/>
      <c r="I12" s="12"/>
      <c r="J12" s="12"/>
      <c r="K12" s="131"/>
      <c r="L12" s="131"/>
      <c r="M12" s="131"/>
      <c r="N12" s="131"/>
      <c r="O12" s="166"/>
      <c r="P12" s="166"/>
      <c r="Q12" s="166"/>
      <c r="R12" s="105"/>
      <c r="S12" s="105"/>
      <c r="T12" s="106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62"/>
    </row>
    <row r="13" spans="1:34" s="5" customFormat="1" ht="25.05" customHeight="1" x14ac:dyDescent="0.3">
      <c r="A13" s="12"/>
      <c r="B13" s="523"/>
      <c r="C13" s="523"/>
      <c r="D13" s="523"/>
      <c r="E13" s="523"/>
      <c r="F13" s="523"/>
      <c r="G13" s="523"/>
      <c r="H13" s="12"/>
      <c r="I13" s="12"/>
      <c r="J13" s="12"/>
      <c r="K13" s="131"/>
      <c r="L13" s="167">
        <f>EOMONTH(DATE(YEAR(L21)-1,MONTH(L21),DAY(L21)),-1)+1</f>
        <v>43070</v>
      </c>
      <c r="M13" s="168" t="s">
        <v>36</v>
      </c>
      <c r="N13" s="166"/>
      <c r="O13" s="166"/>
      <c r="P13" s="166"/>
      <c r="Q13" s="166"/>
      <c r="R13" s="105"/>
      <c r="S13" s="105"/>
      <c r="T13" s="106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62"/>
    </row>
    <row r="14" spans="1:34" s="5" customFormat="1" ht="25.05" customHeight="1" x14ac:dyDescent="0.3">
      <c r="A14" s="12"/>
      <c r="B14" s="523"/>
      <c r="C14" s="523"/>
      <c r="D14" s="523"/>
      <c r="E14" s="523"/>
      <c r="F14" s="523"/>
      <c r="G14" s="523"/>
      <c r="H14" s="12"/>
      <c r="I14" s="12"/>
      <c r="J14" s="12"/>
      <c r="K14" s="131"/>
      <c r="L14" s="167">
        <f>EOMONTH(DATE(YEAR(L21)-1,MONTH(L21)+1,DAY(L21)),-1)+1</f>
        <v>43101</v>
      </c>
      <c r="M14" s="168" t="s">
        <v>51</v>
      </c>
      <c r="N14" s="169"/>
      <c r="O14" s="169"/>
      <c r="P14" s="166"/>
      <c r="Q14" s="166"/>
      <c r="R14" s="105"/>
      <c r="S14" s="105"/>
      <c r="T14" s="106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62"/>
    </row>
    <row r="15" spans="1:34" s="5" customFormat="1" ht="25.05" customHeight="1" x14ac:dyDescent="0.3">
      <c r="A15" s="12"/>
      <c r="B15" s="523"/>
      <c r="C15" s="523"/>
      <c r="D15" s="523"/>
      <c r="E15" s="523"/>
      <c r="F15" s="523"/>
      <c r="G15" s="523"/>
      <c r="H15" s="12"/>
      <c r="I15" s="12"/>
      <c r="J15" s="12"/>
      <c r="K15" s="131"/>
      <c r="L15" s="167">
        <f>DATE(YEAR(L13),MONTH(L13)+1,DAY(L13+14))</f>
        <v>43115</v>
      </c>
      <c r="M15" s="168" t="s">
        <v>37</v>
      </c>
      <c r="N15" s="166"/>
      <c r="O15" s="166"/>
      <c r="P15" s="166"/>
      <c r="Q15" s="166"/>
      <c r="R15" s="105"/>
      <c r="S15" s="105"/>
      <c r="T15" s="106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62"/>
    </row>
    <row r="16" spans="1:34" s="5" customFormat="1" ht="25.05" customHeight="1" x14ac:dyDescent="0.3">
      <c r="A16" s="12"/>
      <c r="B16" s="523"/>
      <c r="C16" s="523"/>
      <c r="D16" s="523"/>
      <c r="E16" s="523"/>
      <c r="F16" s="523"/>
      <c r="G16" s="523"/>
      <c r="H16" s="12"/>
      <c r="I16" s="12"/>
      <c r="J16" s="12"/>
      <c r="K16" s="131"/>
      <c r="L16" s="170">
        <f>DATE(YEAR(L21)-1,MONTH(L21)+6,DAY(1))</f>
        <v>43252</v>
      </c>
      <c r="M16" s="168" t="s">
        <v>38</v>
      </c>
      <c r="N16" s="166"/>
      <c r="O16" s="166"/>
      <c r="P16" s="166"/>
      <c r="Q16" s="166"/>
      <c r="R16" s="105"/>
      <c r="S16" s="105"/>
      <c r="T16" s="106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62"/>
    </row>
    <row r="17" spans="1:34" s="5" customFormat="1" ht="25.05" customHeight="1" x14ac:dyDescent="0.3">
      <c r="A17" s="12"/>
      <c r="B17" s="523"/>
      <c r="C17" s="523"/>
      <c r="D17" s="523"/>
      <c r="E17" s="523"/>
      <c r="F17" s="523"/>
      <c r="G17" s="523"/>
      <c r="H17" s="12"/>
      <c r="I17" s="12"/>
      <c r="J17" s="12"/>
      <c r="K17" s="131"/>
      <c r="L17" s="170">
        <f>EOMONTH(L16,0)</f>
        <v>43281</v>
      </c>
      <c r="M17" s="168" t="s">
        <v>39</v>
      </c>
      <c r="N17" s="166"/>
      <c r="O17" s="166"/>
      <c r="P17" s="166"/>
      <c r="Q17" s="166"/>
      <c r="R17" s="105"/>
      <c r="S17" s="105"/>
      <c r="T17" s="106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62"/>
    </row>
    <row r="18" spans="1:34" s="5" customFormat="1" ht="25.05" customHeight="1" x14ac:dyDescent="0.3">
      <c r="A18" s="12"/>
      <c r="B18" s="523"/>
      <c r="C18" s="523"/>
      <c r="D18" s="523"/>
      <c r="E18" s="523"/>
      <c r="F18" s="523"/>
      <c r="G18" s="523"/>
      <c r="H18" s="12"/>
      <c r="I18" s="12"/>
      <c r="J18" s="12"/>
      <c r="K18" s="131"/>
      <c r="L18" s="167">
        <f>DATE(YEAR(L21)-1,MONTH(L21)+9,DAY(1))</f>
        <v>43344</v>
      </c>
      <c r="M18" s="168" t="s">
        <v>40</v>
      </c>
      <c r="N18" s="166"/>
      <c r="O18" s="166"/>
      <c r="P18" s="166"/>
      <c r="Q18" s="166"/>
      <c r="R18" s="105"/>
      <c r="S18" s="105"/>
      <c r="T18" s="106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62"/>
    </row>
    <row r="19" spans="1:34" s="5" customFormat="1" ht="25.05" customHeight="1" x14ac:dyDescent="0.3">
      <c r="A19" s="12"/>
      <c r="B19" s="523"/>
      <c r="C19" s="523"/>
      <c r="D19" s="523"/>
      <c r="E19" s="523"/>
      <c r="F19" s="523"/>
      <c r="G19" s="523"/>
      <c r="H19" s="12"/>
      <c r="I19" s="12"/>
      <c r="J19" s="12"/>
      <c r="K19" s="131"/>
      <c r="L19" s="170">
        <f>EOMONTH(L18,0)</f>
        <v>43373</v>
      </c>
      <c r="M19" s="168" t="s">
        <v>41</v>
      </c>
      <c r="N19" s="166"/>
      <c r="O19" s="166"/>
      <c r="P19" s="131"/>
      <c r="Q19" s="131"/>
      <c r="R19" s="105"/>
      <c r="S19" s="105"/>
      <c r="T19" s="106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62"/>
    </row>
    <row r="20" spans="1:34" s="5" customFormat="1" ht="25.05" customHeight="1" x14ac:dyDescent="0.3">
      <c r="A20" s="12"/>
      <c r="B20" s="523"/>
      <c r="C20" s="523"/>
      <c r="D20" s="523"/>
      <c r="E20" s="523"/>
      <c r="F20" s="523"/>
      <c r="G20" s="523"/>
      <c r="H20" s="12"/>
      <c r="I20" s="12"/>
      <c r="J20" s="12"/>
      <c r="K20" s="169"/>
      <c r="L20" s="169"/>
      <c r="M20" s="169"/>
      <c r="N20" s="169"/>
      <c r="O20" s="169"/>
      <c r="P20" s="169"/>
      <c r="Q20" s="169"/>
      <c r="R20" s="105"/>
      <c r="S20" s="105"/>
      <c r="T20" s="106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62"/>
    </row>
    <row r="21" spans="1:34" s="5" customFormat="1" ht="24" customHeight="1" x14ac:dyDescent="0.3">
      <c r="A21" s="12"/>
      <c r="B21" s="523"/>
      <c r="C21" s="523"/>
      <c r="D21" s="523"/>
      <c r="E21" s="523"/>
      <c r="F21" s="523"/>
      <c r="G21" s="523"/>
      <c r="H21" s="12"/>
      <c r="I21" s="12"/>
      <c r="J21" s="12"/>
      <c r="K21" s="171" t="s">
        <v>42</v>
      </c>
      <c r="L21" s="172">
        <v>43465</v>
      </c>
      <c r="M21" s="173"/>
      <c r="N21" s="173"/>
      <c r="O21" s="173"/>
      <c r="P21" s="173"/>
      <c r="Q21" s="173"/>
      <c r="R21" s="105"/>
      <c r="S21" s="105"/>
      <c r="T21" s="106"/>
      <c r="U21" s="107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62"/>
    </row>
    <row r="22" spans="1:34" s="5" customFormat="1" ht="25.05" customHeight="1" x14ac:dyDescent="0.3">
      <c r="A22" s="12"/>
      <c r="B22" s="523"/>
      <c r="C22" s="523"/>
      <c r="D22" s="523"/>
      <c r="E22" s="523"/>
      <c r="F22" s="523"/>
      <c r="G22" s="523"/>
      <c r="H22" s="12"/>
      <c r="I22" s="12"/>
      <c r="J22" s="12"/>
      <c r="K22" s="131"/>
      <c r="L22" s="131"/>
      <c r="M22" s="131"/>
      <c r="N22" s="131"/>
      <c r="O22" s="131"/>
      <c r="P22" s="131"/>
      <c r="Q22" s="131"/>
      <c r="R22" s="105"/>
      <c r="S22" s="105"/>
      <c r="T22" s="106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62"/>
    </row>
    <row r="23" spans="1:34" s="5" customFormat="1" ht="25.05" customHeight="1" x14ac:dyDescent="0.3">
      <c r="A23" s="12"/>
      <c r="B23" s="523"/>
      <c r="C23" s="523"/>
      <c r="D23" s="523"/>
      <c r="E23" s="523"/>
      <c r="F23" s="523"/>
      <c r="G23" s="523"/>
      <c r="H23" s="12"/>
      <c r="I23" s="12"/>
      <c r="J23" s="12"/>
      <c r="K23" s="131"/>
      <c r="L23" s="174">
        <f>EOMONTH(DATE(YEAR(L21),MONTH(L21)+6,DAY(L21)),0)</f>
        <v>43677</v>
      </c>
      <c r="M23" s="130" t="s">
        <v>43</v>
      </c>
      <c r="N23" s="131"/>
      <c r="O23" s="166"/>
      <c r="P23" s="166"/>
      <c r="Q23" s="166"/>
      <c r="R23" s="105"/>
      <c r="S23" s="105"/>
      <c r="T23" s="106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62"/>
    </row>
    <row r="24" spans="1:34" s="5" customFormat="1" ht="25.05" customHeight="1" x14ac:dyDescent="0.3">
      <c r="A24" s="12"/>
      <c r="B24" s="523"/>
      <c r="C24" s="523"/>
      <c r="D24" s="523"/>
      <c r="E24" s="523"/>
      <c r="F24" s="523"/>
      <c r="G24" s="523"/>
      <c r="H24" s="12"/>
      <c r="I24" s="12"/>
      <c r="J24" s="12"/>
      <c r="K24" s="131"/>
      <c r="L24" s="174">
        <f>L23</f>
        <v>43677</v>
      </c>
      <c r="M24" s="130" t="s">
        <v>44</v>
      </c>
      <c r="N24" s="131"/>
      <c r="O24" s="166"/>
      <c r="P24" s="166"/>
      <c r="Q24" s="166"/>
      <c r="R24" s="105"/>
      <c r="S24" s="105"/>
      <c r="T24" s="106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62"/>
    </row>
    <row r="25" spans="1:34" s="5" customFormat="1" ht="31.2" customHeight="1" x14ac:dyDescent="0.3">
      <c r="A25" s="12"/>
      <c r="B25" s="523"/>
      <c r="C25" s="523"/>
      <c r="D25" s="523"/>
      <c r="E25" s="523"/>
      <c r="F25" s="523"/>
      <c r="G25" s="523"/>
      <c r="H25" s="12"/>
      <c r="I25" s="12"/>
      <c r="J25" s="12"/>
      <c r="K25" s="131"/>
      <c r="L25" s="174">
        <f>L23+30</f>
        <v>43707</v>
      </c>
      <c r="M25" s="130" t="s">
        <v>52</v>
      </c>
      <c r="N25" s="131"/>
      <c r="O25" s="166"/>
      <c r="P25" s="166"/>
      <c r="Q25" s="166"/>
      <c r="R25" s="105"/>
      <c r="S25" s="105"/>
      <c r="T25" s="106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62"/>
    </row>
    <row r="26" spans="1:34" s="5" customFormat="1" ht="25.05" customHeight="1" x14ac:dyDescent="0.3">
      <c r="A26" s="12"/>
      <c r="B26" s="523"/>
      <c r="C26" s="523"/>
      <c r="D26" s="523"/>
      <c r="E26" s="523"/>
      <c r="F26" s="523"/>
      <c r="G26" s="523"/>
      <c r="H26" s="12"/>
      <c r="I26" s="12"/>
      <c r="J26" s="12"/>
      <c r="K26" s="131"/>
      <c r="L26" s="175"/>
      <c r="M26" s="524" t="s">
        <v>50</v>
      </c>
      <c r="N26" s="524"/>
      <c r="O26" s="524"/>
      <c r="P26" s="524"/>
      <c r="Q26" s="176"/>
      <c r="R26" s="105"/>
      <c r="S26" s="105"/>
      <c r="T26" s="106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62"/>
    </row>
    <row r="27" spans="1:34" s="5" customFormat="1" ht="25.05" customHeight="1" x14ac:dyDescent="0.3">
      <c r="A27" s="12"/>
      <c r="B27" s="523"/>
      <c r="C27" s="523"/>
      <c r="D27" s="523"/>
      <c r="E27" s="523"/>
      <c r="F27" s="523"/>
      <c r="G27" s="523"/>
      <c r="H27" s="12"/>
      <c r="I27" s="12"/>
      <c r="J27" s="12"/>
      <c r="K27" s="131"/>
      <c r="L27" s="131"/>
      <c r="M27" s="131"/>
      <c r="N27" s="131"/>
      <c r="O27" s="131"/>
      <c r="P27" s="131"/>
      <c r="Q27" s="131"/>
      <c r="R27" s="105"/>
      <c r="S27" s="105"/>
      <c r="T27" s="106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62"/>
    </row>
    <row r="28" spans="1:34" s="5" customFormat="1" ht="24" customHeight="1" x14ac:dyDescent="0.3">
      <c r="A28" s="12"/>
      <c r="B28" s="523"/>
      <c r="C28" s="523"/>
      <c r="D28" s="523"/>
      <c r="E28" s="523"/>
      <c r="F28" s="523"/>
      <c r="G28" s="523"/>
      <c r="H28" s="12"/>
      <c r="I28" s="12"/>
      <c r="J28" s="12"/>
      <c r="K28" s="171" t="s">
        <v>47</v>
      </c>
      <c r="L28" s="172">
        <f>L23+60</f>
        <v>43737</v>
      </c>
      <c r="M28" s="177" t="s">
        <v>46</v>
      </c>
      <c r="N28" s="173"/>
      <c r="O28" s="173"/>
      <c r="P28" s="173"/>
      <c r="Q28" s="173"/>
      <c r="R28" s="105"/>
      <c r="S28" s="105"/>
      <c r="T28" s="106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62"/>
    </row>
    <row r="29" spans="1:34" s="5" customFormat="1" ht="25.05" customHeight="1" x14ac:dyDescent="0.3">
      <c r="A29" s="12"/>
      <c r="B29" s="523"/>
      <c r="C29" s="523"/>
      <c r="D29" s="523"/>
      <c r="E29" s="523"/>
      <c r="F29" s="523"/>
      <c r="G29" s="523"/>
      <c r="H29" s="12"/>
      <c r="I29" s="37"/>
      <c r="J29" s="37"/>
      <c r="K29" s="131"/>
      <c r="L29" s="175"/>
      <c r="M29" s="131"/>
      <c r="N29" s="131"/>
      <c r="O29" s="166"/>
      <c r="P29" s="166"/>
      <c r="Q29" s="166"/>
      <c r="R29" s="105"/>
      <c r="S29" s="105"/>
      <c r="T29" s="106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62"/>
    </row>
    <row r="30" spans="1:34" s="5" customFormat="1" ht="24" customHeight="1" x14ac:dyDescent="0.3">
      <c r="A30" s="12"/>
      <c r="B30" s="523"/>
      <c r="C30" s="523"/>
      <c r="D30" s="523"/>
      <c r="E30" s="523"/>
      <c r="F30" s="523"/>
      <c r="G30" s="523"/>
      <c r="H30" s="12"/>
      <c r="I30" s="12"/>
      <c r="J30" s="12"/>
      <c r="K30" s="171" t="s">
        <v>48</v>
      </c>
      <c r="L30" s="172">
        <v>43251</v>
      </c>
      <c r="M30" s="177" t="s">
        <v>49</v>
      </c>
      <c r="N30" s="173"/>
      <c r="O30" s="173"/>
      <c r="P30" s="173"/>
      <c r="Q30" s="173"/>
      <c r="R30" s="105"/>
      <c r="S30" s="105"/>
      <c r="T30" s="106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62"/>
    </row>
    <row r="31" spans="1:34" s="5" customFormat="1" ht="14.4" x14ac:dyDescent="0.3">
      <c r="A31" s="12"/>
      <c r="B31" s="523"/>
      <c r="C31" s="523"/>
      <c r="D31" s="523"/>
      <c r="E31" s="523"/>
      <c r="F31" s="523"/>
      <c r="G31" s="523"/>
      <c r="H31" s="12"/>
      <c r="I31" s="12"/>
      <c r="J31" s="12"/>
      <c r="K31" s="131"/>
      <c r="L31" s="131"/>
      <c r="M31" s="131"/>
      <c r="N31" s="131"/>
      <c r="O31" s="166"/>
      <c r="P31" s="166"/>
      <c r="Q31" s="166"/>
      <c r="R31" s="105"/>
      <c r="S31" s="105"/>
      <c r="T31" s="106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62"/>
    </row>
    <row r="32" spans="1:34" s="5" customFormat="1" ht="14.4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31"/>
      <c r="L32" s="131"/>
      <c r="M32" s="131"/>
      <c r="N32" s="166"/>
      <c r="O32" s="166"/>
      <c r="P32" s="166"/>
      <c r="Q32" s="166"/>
      <c r="R32" s="105"/>
      <c r="S32" s="105"/>
      <c r="T32" s="106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62"/>
    </row>
    <row r="33" spans="1:34" s="5" customFormat="1" ht="14.4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35"/>
      <c r="L33" s="35"/>
      <c r="M33" s="35"/>
      <c r="N33" s="35"/>
      <c r="O33" s="35"/>
      <c r="P33" s="35"/>
      <c r="Q33" s="9"/>
      <c r="R33" s="9"/>
      <c r="S33" s="9"/>
      <c r="T33" s="6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2"/>
    </row>
    <row r="34" spans="1:34" s="5" customFormat="1" ht="14.4" x14ac:dyDescent="0.3">
      <c r="A34" s="38"/>
      <c r="B34" s="9"/>
      <c r="C34" s="9"/>
      <c r="D34" s="9"/>
      <c r="E34" s="9"/>
      <c r="F34" s="9"/>
      <c r="G34" s="9"/>
      <c r="H34" s="9"/>
      <c r="I34" s="12"/>
      <c r="J34" s="12"/>
      <c r="K34" s="9"/>
      <c r="L34" s="9"/>
      <c r="M34" s="9"/>
      <c r="N34" s="9"/>
      <c r="O34" s="9"/>
      <c r="P34" s="9"/>
      <c r="Q34" s="9"/>
      <c r="R34" s="9"/>
      <c r="S34" s="9"/>
      <c r="T34" s="6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2"/>
    </row>
    <row r="35" spans="1:34" s="5" customFormat="1" ht="14.4" x14ac:dyDescent="0.3">
      <c r="A35" s="38"/>
      <c r="B35" s="525"/>
      <c r="C35" s="525"/>
      <c r="D35" s="525"/>
      <c r="E35" s="525"/>
      <c r="F35" s="525"/>
      <c r="G35" s="525"/>
      <c r="H35" s="525"/>
      <c r="I35" s="12"/>
      <c r="J35" s="12"/>
      <c r="K35" s="9"/>
      <c r="L35" s="9"/>
      <c r="M35" s="9"/>
      <c r="N35" s="9"/>
      <c r="O35" s="9"/>
      <c r="P35" s="9"/>
      <c r="Q35" s="9"/>
      <c r="R35" s="9"/>
      <c r="S35" s="9"/>
      <c r="T35" s="6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2"/>
    </row>
    <row r="36" spans="1:34" s="5" customFormat="1" ht="14.4" x14ac:dyDescent="0.3">
      <c r="A36" s="38"/>
      <c r="B36" s="9"/>
      <c r="C36" s="9"/>
      <c r="D36" s="9"/>
      <c r="E36" s="9"/>
      <c r="F36" s="9"/>
      <c r="G36" s="9"/>
      <c r="H36" s="9"/>
      <c r="I36" s="12"/>
      <c r="J36" s="12"/>
      <c r="K36" s="9"/>
      <c r="L36" s="9"/>
      <c r="M36" s="9"/>
      <c r="N36" s="9"/>
      <c r="O36" s="9"/>
      <c r="P36" s="9"/>
      <c r="Q36" s="9"/>
      <c r="R36" s="9"/>
      <c r="S36" s="9"/>
      <c r="T36" s="6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2"/>
    </row>
    <row r="37" spans="1:34" s="5" customFormat="1" ht="14.4" x14ac:dyDescent="0.3">
      <c r="A37" s="38"/>
      <c r="B37" s="9"/>
      <c r="C37" s="9"/>
      <c r="D37" s="9"/>
      <c r="E37" s="9"/>
      <c r="F37" s="9"/>
      <c r="G37" s="9"/>
      <c r="H37" s="9"/>
      <c r="I37" s="12"/>
      <c r="J37" s="12"/>
      <c r="K37" s="9"/>
      <c r="L37" s="9"/>
      <c r="M37" s="9"/>
      <c r="N37" s="9"/>
      <c r="O37" s="9"/>
      <c r="P37" s="9"/>
      <c r="Q37" s="9"/>
      <c r="R37" s="9"/>
      <c r="S37" s="9"/>
      <c r="T37" s="6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2"/>
    </row>
    <row r="38" spans="1:34" s="5" customFormat="1" ht="14.4" x14ac:dyDescent="0.3">
      <c r="A38" s="38"/>
      <c r="B38" s="9"/>
      <c r="C38" s="9"/>
      <c r="D38" s="9"/>
      <c r="E38" s="9"/>
      <c r="F38" s="9"/>
      <c r="G38" s="9"/>
      <c r="H38" s="9"/>
      <c r="I38" s="12"/>
      <c r="J38" s="12"/>
      <c r="K38" s="9"/>
      <c r="L38" s="9"/>
      <c r="M38" s="9"/>
      <c r="N38" s="9"/>
      <c r="O38" s="9"/>
      <c r="P38" s="9"/>
      <c r="Q38" s="9"/>
      <c r="R38" s="9"/>
      <c r="S38" s="9"/>
      <c r="T38" s="6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2"/>
    </row>
    <row r="39" spans="1:34" s="5" customFormat="1" ht="14.4" x14ac:dyDescent="0.3">
      <c r="A39" s="38"/>
      <c r="B39" s="9"/>
      <c r="C39" s="9"/>
      <c r="D39" s="9"/>
      <c r="E39" s="9"/>
      <c r="F39" s="9"/>
      <c r="G39" s="9"/>
      <c r="H39" s="9"/>
      <c r="I39" s="12"/>
      <c r="J39" s="12"/>
      <c r="K39" s="9"/>
      <c r="L39" s="9"/>
      <c r="M39" s="9"/>
      <c r="N39" s="9"/>
      <c r="O39" s="9"/>
      <c r="P39" s="9"/>
      <c r="Q39" s="9"/>
      <c r="R39" s="9"/>
      <c r="S39" s="9"/>
      <c r="T39" s="6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2"/>
    </row>
    <row r="40" spans="1:34" s="5" customFormat="1" ht="14.4" x14ac:dyDescent="0.3">
      <c r="A40" s="3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9"/>
      <c r="T40" s="30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33"/>
    </row>
    <row r="41" spans="1:34" ht="14.4" hidden="1" customHeight="1" x14ac:dyDescent="0.3"/>
    <row r="42" spans="1:34" ht="14.4" hidden="1" customHeight="1" x14ac:dyDescent="0.3"/>
    <row r="43" spans="1:34" ht="14.4" hidden="1" customHeight="1" x14ac:dyDescent="0.3"/>
    <row r="44" spans="1:34" ht="14.4" hidden="1" customHeight="1" x14ac:dyDescent="0.3"/>
    <row r="45" spans="1:34" ht="14.4" hidden="1" customHeight="1" x14ac:dyDescent="0.3"/>
    <row r="46" spans="1:34" ht="14.4" hidden="1" customHeight="1" x14ac:dyDescent="0.3"/>
    <row r="47" spans="1:34" ht="14.4" hidden="1" customHeight="1" x14ac:dyDescent="0.3"/>
    <row r="48" spans="1:34" ht="14.4" hidden="1" customHeight="1" x14ac:dyDescent="0.3"/>
    <row r="49" ht="14.4" hidden="1" customHeight="1" x14ac:dyDescent="0.3"/>
    <row r="50" ht="14.4" hidden="1" customHeight="1" x14ac:dyDescent="0.3"/>
    <row r="51" ht="14.4" hidden="1" customHeight="1" x14ac:dyDescent="0.3"/>
    <row r="52" ht="14.4" hidden="1" customHeight="1" x14ac:dyDescent="0.3"/>
    <row r="53" ht="14.4" hidden="1" customHeight="1" x14ac:dyDescent="0.3"/>
    <row r="54" ht="14.4" hidden="1" customHeight="1" x14ac:dyDescent="0.3"/>
    <row r="55" ht="14.4" hidden="1" customHeight="1" x14ac:dyDescent="0.3"/>
    <row r="56" ht="14.4" hidden="1" customHeight="1" x14ac:dyDescent="0.3"/>
    <row r="57" ht="14.4" hidden="1" customHeight="1" x14ac:dyDescent="0.3"/>
    <row r="58" ht="14.4" hidden="1" customHeight="1" x14ac:dyDescent="0.3"/>
    <row r="59" ht="14.4" hidden="1" customHeight="1" x14ac:dyDescent="0.3"/>
    <row r="60" ht="14.4" hidden="1" customHeight="1" x14ac:dyDescent="0.3"/>
    <row r="61" ht="14.4" hidden="1" customHeight="1" x14ac:dyDescent="0.3"/>
    <row r="62" ht="14.4" hidden="1" customHeight="1" x14ac:dyDescent="0.3"/>
    <row r="63" ht="14.4" hidden="1" customHeight="1" x14ac:dyDescent="0.3"/>
    <row r="64" ht="14.4" hidden="1" customHeight="1" x14ac:dyDescent="0.3"/>
    <row r="65" ht="14.4" hidden="1" customHeight="1" x14ac:dyDescent="0.3"/>
    <row r="66" ht="14.4" hidden="1" customHeight="1" x14ac:dyDescent="0.3"/>
    <row r="67" ht="14.4" hidden="1" customHeight="1" x14ac:dyDescent="0.3"/>
    <row r="68" ht="14.4" hidden="1" customHeight="1" x14ac:dyDescent="0.3"/>
  </sheetData>
  <sheetProtection algorithmName="SHA-512" hashValue="4HNpqoJTLM1OTHNS1sEfEyQyIRn0TWU0W028/YgM/ZiMVDM1V+NBaKi8UDpJftk28i+HLdoXwforDHGUzuiD7g==" saltValue="CHPGCweNiav7Ly40p6crvA==" spinCount="100000" sheet="1" scenarios="1" formatCells="0" formatColumns="0" formatRows="0" insertColumns="0" insertRows="0" deleteColumns="0" deleteRows="0" selectLockedCells="1" sort="0"/>
  <mergeCells count="6">
    <mergeCell ref="U1:AA2"/>
    <mergeCell ref="K10:M10"/>
    <mergeCell ref="B11:G31"/>
    <mergeCell ref="M26:P26"/>
    <mergeCell ref="B35:H35"/>
    <mergeCell ref="A1:C2"/>
  </mergeCells>
  <pageMargins left="0.7" right="0.7" top="0.75" bottom="0.75" header="0.3" footer="0.3"/>
  <pageSetup paperSize="9" orientation="portrait" r:id="rId1"/>
  <ignoredErrors>
    <ignoredError sqref="L18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82"/>
  <sheetViews>
    <sheetView zoomScale="85" zoomScaleNormal="85" workbookViewId="0">
      <pane ySplit="2" topLeftCell="A3" activePane="bottomLeft" state="frozen"/>
      <selection pane="bottomLeft" activeCell="T9" sqref="T9"/>
    </sheetView>
  </sheetViews>
  <sheetFormatPr defaultColWidth="0" defaultRowHeight="0" customHeight="1" zeroHeight="1" x14ac:dyDescent="0.3"/>
  <cols>
    <col min="1" max="1" width="8.88671875" style="24" customWidth="1"/>
    <col min="2" max="2" width="12.109375" style="3" customWidth="1"/>
    <col min="3" max="3" width="18.77734375" style="3" customWidth="1"/>
    <col min="4" max="4" width="8.88671875" style="3" customWidth="1"/>
    <col min="5" max="7" width="13.21875" style="3" customWidth="1"/>
    <col min="8" max="8" width="9.77734375" style="3" customWidth="1"/>
    <col min="9" max="9" width="1.77734375" style="3" customWidth="1"/>
    <col min="10" max="10" width="1.77734375" style="3" hidden="1" customWidth="1"/>
    <col min="11" max="11" width="18.88671875" style="3" hidden="1" customWidth="1"/>
    <col min="12" max="12" width="14.44140625" style="3" hidden="1" customWidth="1"/>
    <col min="13" max="13" width="8.88671875" style="3" hidden="1" customWidth="1"/>
    <col min="14" max="14" width="12.21875" style="3" hidden="1" customWidth="1"/>
    <col min="15" max="15" width="11.88671875" style="3" hidden="1" customWidth="1"/>
    <col min="16" max="16" width="13.21875" style="3" hidden="1" customWidth="1"/>
    <col min="17" max="17" width="18.21875" style="3" hidden="1" customWidth="1"/>
    <col min="18" max="18" width="3.109375" style="3" hidden="1" customWidth="1"/>
    <col min="19" max="19" width="4.109375" style="3" hidden="1" customWidth="1"/>
    <col min="20" max="20" width="3.21875" style="3" customWidth="1"/>
    <col min="21" max="21" width="2.44140625" style="106" customWidth="1"/>
    <col min="22" max="33" width="8.88671875" style="107" customWidth="1"/>
    <col min="34" max="35" width="8.88671875" style="107" hidden="1" customWidth="1"/>
    <col min="36" max="16384" width="8.88671875" style="107" hidden="1"/>
  </cols>
  <sheetData>
    <row r="1" spans="1:35" s="3" customFormat="1" ht="15.6" customHeight="1" x14ac:dyDescent="0.3">
      <c r="A1" s="526" t="s">
        <v>56</v>
      </c>
      <c r="B1" s="526"/>
      <c r="C1" s="526"/>
      <c r="D1" s="13"/>
      <c r="E1" s="13"/>
      <c r="F1" s="13"/>
      <c r="G1" s="13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25"/>
      <c r="V1" s="520" t="s">
        <v>16</v>
      </c>
      <c r="W1" s="520"/>
      <c r="X1" s="520"/>
      <c r="Y1" s="520"/>
      <c r="Z1" s="520"/>
      <c r="AA1" s="520"/>
      <c r="AB1" s="520"/>
      <c r="AC1" s="9"/>
      <c r="AD1" s="9"/>
      <c r="AE1" s="9"/>
      <c r="AF1" s="9"/>
      <c r="AG1" s="9"/>
      <c r="AH1" s="9"/>
      <c r="AI1" s="31"/>
    </row>
    <row r="2" spans="1:35" s="3" customFormat="1" ht="14.4" customHeight="1" x14ac:dyDescent="0.3">
      <c r="A2" s="526"/>
      <c r="B2" s="526"/>
      <c r="C2" s="526"/>
      <c r="D2" s="14"/>
      <c r="E2" s="14"/>
      <c r="F2" s="14"/>
      <c r="G2" s="14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25"/>
      <c r="V2" s="520"/>
      <c r="W2" s="520"/>
      <c r="X2" s="520"/>
      <c r="Y2" s="520"/>
      <c r="Z2" s="520"/>
      <c r="AA2" s="520"/>
      <c r="AB2" s="520"/>
      <c r="AC2" s="9"/>
      <c r="AD2" s="9"/>
      <c r="AE2" s="9"/>
      <c r="AF2" s="9"/>
      <c r="AG2" s="9"/>
      <c r="AH2" s="9"/>
      <c r="AI2" s="31"/>
    </row>
    <row r="3" spans="1:35" s="3" customFormat="1" ht="14.4" x14ac:dyDescent="0.3">
      <c r="A3" s="17"/>
      <c r="B3" s="14"/>
      <c r="C3" s="14"/>
      <c r="D3" s="14"/>
      <c r="E3" s="14"/>
      <c r="F3" s="14"/>
      <c r="G3" s="14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6"/>
      <c r="AI3" s="32"/>
    </row>
    <row r="4" spans="1:35" s="3" customFormat="1" ht="14.4" x14ac:dyDescent="0.3">
      <c r="A4" s="17" t="s">
        <v>5</v>
      </c>
      <c r="B4" s="14"/>
      <c r="C4" s="14"/>
      <c r="D4" s="14"/>
      <c r="E4" s="14"/>
      <c r="F4" s="14"/>
      <c r="G4" s="14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6"/>
      <c r="AI4" s="32"/>
    </row>
    <row r="5" spans="1:35" s="3" customFormat="1" ht="14.4" x14ac:dyDescent="0.3">
      <c r="A5" s="18" t="s">
        <v>58</v>
      </c>
      <c r="B5" s="14"/>
      <c r="C5" s="14"/>
      <c r="D5" s="14"/>
      <c r="E5" s="14"/>
      <c r="F5" s="14"/>
      <c r="G5" s="14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6"/>
      <c r="AI5" s="32"/>
    </row>
    <row r="6" spans="1:35" s="3" customFormat="1" ht="14.4" x14ac:dyDescent="0.3">
      <c r="A6" s="20" t="s">
        <v>6</v>
      </c>
      <c r="B6" s="15"/>
      <c r="C6" s="15">
        <v>1</v>
      </c>
      <c r="D6" s="15"/>
      <c r="E6" s="15"/>
      <c r="F6" s="15"/>
      <c r="G6" s="15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6"/>
      <c r="AI6" s="32"/>
    </row>
    <row r="7" spans="1:35" s="3" customFormat="1" ht="14.4" x14ac:dyDescent="0.3">
      <c r="A7" s="2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6"/>
      <c r="AI7" s="32"/>
    </row>
    <row r="8" spans="1:35" s="3" customFormat="1" ht="14.4" x14ac:dyDescent="0.3">
      <c r="A8" s="22" t="s">
        <v>57</v>
      </c>
      <c r="B8" s="4"/>
      <c r="C8" s="4">
        <v>1</v>
      </c>
      <c r="D8" s="4"/>
      <c r="E8" s="4"/>
      <c r="F8" s="4"/>
      <c r="G8" s="4"/>
      <c r="H8" s="10"/>
      <c r="I8" s="10"/>
      <c r="J8" s="16"/>
      <c r="K8" s="16" t="str">
        <f>"ANSWER FOR "&amp;A8</f>
        <v>ANSWER FOR INCOME TAX TABLE</v>
      </c>
      <c r="L8" s="16"/>
      <c r="M8" s="16">
        <f>C8</f>
        <v>1</v>
      </c>
      <c r="N8" s="16"/>
      <c r="O8" s="16"/>
      <c r="P8" s="16"/>
      <c r="Q8" s="16"/>
      <c r="R8" s="9"/>
      <c r="S8" s="9"/>
      <c r="T8" s="9"/>
      <c r="U8" s="4"/>
      <c r="V8" s="4" t="str">
        <f>A8</f>
        <v>INCOME TAX TABLE</v>
      </c>
      <c r="W8" s="4"/>
      <c r="X8" s="4">
        <f>M8</f>
        <v>1</v>
      </c>
      <c r="Y8" s="4"/>
      <c r="Z8" s="4"/>
      <c r="AA8" s="4"/>
      <c r="AB8" s="4"/>
      <c r="AI8" s="32"/>
    </row>
    <row r="9" spans="1:35" s="3" customFormat="1" ht="14.4" x14ac:dyDescent="0.3">
      <c r="A9" s="21"/>
      <c r="B9" s="11"/>
      <c r="C9" s="11"/>
      <c r="D9" s="11"/>
      <c r="E9" s="11"/>
      <c r="F9" s="11"/>
      <c r="G9" s="11"/>
      <c r="H9" s="11"/>
      <c r="I9" s="10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6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I9" s="32"/>
    </row>
    <row r="10" spans="1:35" s="3" customFormat="1" ht="14.4" x14ac:dyDescent="0.3">
      <c r="A10" s="21"/>
      <c r="B10" s="35"/>
      <c r="C10" s="35"/>
      <c r="D10" s="35"/>
      <c r="E10" s="35"/>
      <c r="F10" s="35"/>
      <c r="G10" s="35"/>
      <c r="H10" s="35"/>
      <c r="I10" s="10"/>
      <c r="J10" s="131"/>
      <c r="K10" s="131"/>
      <c r="L10" s="131"/>
      <c r="M10" s="131"/>
      <c r="N10" s="131"/>
      <c r="O10" s="131"/>
      <c r="P10" s="131"/>
      <c r="Q10" s="131"/>
      <c r="R10" s="131"/>
      <c r="S10" s="105"/>
      <c r="T10" s="105"/>
      <c r="U10" s="106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I10" s="32"/>
    </row>
    <row r="11" spans="1:35" s="3" customFormat="1" ht="14.4" x14ac:dyDescent="0.3">
      <c r="A11" s="21"/>
      <c r="B11" s="35"/>
      <c r="C11" s="35"/>
      <c r="D11" s="35"/>
      <c r="E11" s="35"/>
      <c r="F11" s="35"/>
      <c r="G11" s="35"/>
      <c r="H11" s="35"/>
      <c r="I11" s="10"/>
      <c r="J11" s="131"/>
      <c r="K11" s="175"/>
      <c r="L11" s="178"/>
      <c r="M11" s="107"/>
      <c r="N11" s="107"/>
      <c r="O11" s="107"/>
      <c r="P11" s="107"/>
      <c r="Q11" s="107"/>
      <c r="R11" s="131"/>
      <c r="S11" s="105"/>
      <c r="T11" s="105"/>
      <c r="U11" s="106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I11" s="32"/>
    </row>
    <row r="12" spans="1:35" s="3" customFormat="1" ht="16.05" customHeight="1" x14ac:dyDescent="0.3">
      <c r="A12" s="21"/>
      <c r="B12" s="35"/>
      <c r="C12" s="35"/>
      <c r="D12" s="35"/>
      <c r="E12" s="35"/>
      <c r="F12" s="35"/>
      <c r="G12" s="35"/>
      <c r="H12" s="35"/>
      <c r="I12" s="10"/>
      <c r="J12" s="131"/>
      <c r="K12" s="179" t="s">
        <v>67</v>
      </c>
      <c r="L12" s="180">
        <v>35000</v>
      </c>
      <c r="M12" s="181"/>
      <c r="N12" s="181"/>
      <c r="O12" s="182" t="s">
        <v>66</v>
      </c>
      <c r="P12" s="183">
        <v>43101</v>
      </c>
      <c r="Q12" s="131"/>
      <c r="R12" s="131"/>
      <c r="S12" s="105"/>
      <c r="T12" s="105"/>
      <c r="U12" s="106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I12" s="32"/>
    </row>
    <row r="13" spans="1:35" s="3" customFormat="1" ht="16.05" customHeight="1" x14ac:dyDescent="0.3">
      <c r="A13" s="21"/>
      <c r="B13" s="35"/>
      <c r="C13" s="35"/>
      <c r="D13" s="35"/>
      <c r="E13" s="35"/>
      <c r="F13" s="35"/>
      <c r="G13" s="35"/>
      <c r="H13" s="35"/>
      <c r="I13" s="10"/>
      <c r="J13" s="131"/>
      <c r="K13" s="184"/>
      <c r="L13" s="185"/>
      <c r="M13" s="185"/>
      <c r="N13" s="185"/>
      <c r="O13" s="186"/>
      <c r="P13" s="187"/>
      <c r="Q13" s="131"/>
      <c r="R13" s="131"/>
      <c r="S13" s="105"/>
      <c r="T13" s="105"/>
      <c r="U13" s="106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I13" s="32"/>
    </row>
    <row r="14" spans="1:35" s="3" customFormat="1" ht="16.05" customHeight="1" thickBot="1" x14ac:dyDescent="0.35">
      <c r="A14" s="21"/>
      <c r="B14" s="35"/>
      <c r="C14" s="35"/>
      <c r="D14" s="35"/>
      <c r="E14" s="35"/>
      <c r="F14" s="35"/>
      <c r="G14" s="35"/>
      <c r="H14" s="35"/>
      <c r="I14" s="10"/>
      <c r="J14" s="131"/>
      <c r="K14" s="188" t="s">
        <v>65</v>
      </c>
      <c r="L14" s="189" t="s">
        <v>64</v>
      </c>
      <c r="M14" s="190" t="s">
        <v>63</v>
      </c>
      <c r="N14" s="190" t="s">
        <v>62</v>
      </c>
      <c r="O14" s="190" t="s">
        <v>61</v>
      </c>
      <c r="P14" s="190" t="s">
        <v>60</v>
      </c>
      <c r="Q14" s="190" t="s">
        <v>59</v>
      </c>
      <c r="R14" s="131"/>
      <c r="S14" s="105"/>
      <c r="T14" s="105"/>
      <c r="U14" s="106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I14" s="32"/>
    </row>
    <row r="15" spans="1:35" s="3" customFormat="1" ht="16.05" customHeight="1" x14ac:dyDescent="0.3">
      <c r="A15" s="21"/>
      <c r="B15" s="35"/>
      <c r="C15" s="35"/>
      <c r="D15" s="35"/>
      <c r="E15" s="35"/>
      <c r="F15" s="35"/>
      <c r="G15" s="35"/>
      <c r="H15" s="35"/>
      <c r="I15" s="10"/>
      <c r="J15" s="131"/>
      <c r="K15" s="191">
        <v>0</v>
      </c>
      <c r="L15" s="191">
        <v>5000</v>
      </c>
      <c r="M15" s="192">
        <v>0</v>
      </c>
      <c r="N15" s="193">
        <f>M15</f>
        <v>0</v>
      </c>
      <c r="O15" s="194">
        <f t="shared" ref="O15:O25" si="0">$L$12-K15</f>
        <v>35000</v>
      </c>
      <c r="P15" s="195">
        <f t="shared" ref="P15:P34" si="1">N15*O15</f>
        <v>0</v>
      </c>
      <c r="Q15" s="195">
        <f t="shared" ref="Q15:Q34" si="2">IF(P15&gt;0,P15,0)</f>
        <v>0</v>
      </c>
      <c r="R15" s="131"/>
      <c r="S15" s="105"/>
      <c r="T15" s="105"/>
      <c r="U15" s="106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I15" s="32"/>
    </row>
    <row r="16" spans="1:35" s="3" customFormat="1" ht="16.05" customHeight="1" x14ac:dyDescent="0.3">
      <c r="A16" s="21"/>
      <c r="B16" s="35"/>
      <c r="C16" s="35"/>
      <c r="D16" s="35"/>
      <c r="E16" s="35"/>
      <c r="F16" s="35"/>
      <c r="G16" s="35"/>
      <c r="H16" s="35"/>
      <c r="I16" s="10"/>
      <c r="J16" s="131"/>
      <c r="K16" s="191">
        <f t="shared" ref="K16:K25" si="3">L15</f>
        <v>5000</v>
      </c>
      <c r="L16" s="191">
        <v>20000</v>
      </c>
      <c r="M16" s="192">
        <v>0.01</v>
      </c>
      <c r="N16" s="193">
        <f t="shared" ref="N16:N34" si="4">M16-M15</f>
        <v>0.01</v>
      </c>
      <c r="O16" s="194">
        <f t="shared" si="0"/>
        <v>30000</v>
      </c>
      <c r="P16" s="195">
        <f t="shared" si="1"/>
        <v>300</v>
      </c>
      <c r="Q16" s="195">
        <f t="shared" si="2"/>
        <v>300</v>
      </c>
      <c r="R16" s="131"/>
      <c r="S16" s="105"/>
      <c r="T16" s="105"/>
      <c r="U16" s="106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I16" s="32"/>
    </row>
    <row r="17" spans="1:35" s="3" customFormat="1" ht="16.05" customHeight="1" x14ac:dyDescent="0.3">
      <c r="A17" s="21"/>
      <c r="B17" s="35"/>
      <c r="C17" s="35"/>
      <c r="D17" s="35"/>
      <c r="E17" s="35"/>
      <c r="F17" s="35"/>
      <c r="G17" s="35"/>
      <c r="H17" s="35"/>
      <c r="I17" s="10"/>
      <c r="J17" s="131"/>
      <c r="K17" s="191">
        <f t="shared" si="3"/>
        <v>20000</v>
      </c>
      <c r="L17" s="191">
        <v>35000</v>
      </c>
      <c r="M17" s="192">
        <v>0.03</v>
      </c>
      <c r="N17" s="193">
        <f t="shared" si="4"/>
        <v>1.9999999999999997E-2</v>
      </c>
      <c r="O17" s="194">
        <f t="shared" si="0"/>
        <v>15000</v>
      </c>
      <c r="P17" s="195">
        <f t="shared" si="1"/>
        <v>299.99999999999994</v>
      </c>
      <c r="Q17" s="195">
        <f t="shared" si="2"/>
        <v>299.99999999999994</v>
      </c>
      <c r="R17" s="131"/>
      <c r="S17" s="105"/>
      <c r="T17" s="105"/>
      <c r="U17" s="106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I17" s="32"/>
    </row>
    <row r="18" spans="1:35" s="3" customFormat="1" ht="16.05" customHeight="1" x14ac:dyDescent="0.3">
      <c r="A18" s="21"/>
      <c r="B18" s="35"/>
      <c r="C18" s="35"/>
      <c r="D18" s="35"/>
      <c r="E18" s="35"/>
      <c r="F18" s="35"/>
      <c r="G18" s="35"/>
      <c r="H18" s="35"/>
      <c r="I18" s="10"/>
      <c r="J18" s="131"/>
      <c r="K18" s="191">
        <f t="shared" si="3"/>
        <v>35000</v>
      </c>
      <c r="L18" s="191">
        <v>50000</v>
      </c>
      <c r="M18" s="192">
        <v>0.08</v>
      </c>
      <c r="N18" s="193">
        <f t="shared" si="4"/>
        <v>0.05</v>
      </c>
      <c r="O18" s="194">
        <f t="shared" si="0"/>
        <v>0</v>
      </c>
      <c r="P18" s="195">
        <f t="shared" si="1"/>
        <v>0</v>
      </c>
      <c r="Q18" s="195">
        <f t="shared" si="2"/>
        <v>0</v>
      </c>
      <c r="R18" s="131"/>
      <c r="S18" s="105"/>
      <c r="T18" s="105"/>
      <c r="U18" s="106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I18" s="32"/>
    </row>
    <row r="19" spans="1:35" s="3" customFormat="1" ht="16.05" customHeight="1" x14ac:dyDescent="0.3">
      <c r="A19" s="21"/>
      <c r="B19" s="35"/>
      <c r="C19" s="35"/>
      <c r="D19" s="35"/>
      <c r="E19" s="35"/>
      <c r="F19" s="35"/>
      <c r="G19" s="35"/>
      <c r="H19" s="35"/>
      <c r="I19" s="10"/>
      <c r="J19" s="131"/>
      <c r="K19" s="191">
        <f t="shared" si="3"/>
        <v>50000</v>
      </c>
      <c r="L19" s="191">
        <v>70000</v>
      </c>
      <c r="M19" s="192">
        <v>0.14000000000000001</v>
      </c>
      <c r="N19" s="193">
        <f t="shared" si="4"/>
        <v>6.0000000000000012E-2</v>
      </c>
      <c r="O19" s="194">
        <f t="shared" si="0"/>
        <v>-15000</v>
      </c>
      <c r="P19" s="195">
        <f t="shared" si="1"/>
        <v>-900.00000000000023</v>
      </c>
      <c r="Q19" s="195">
        <f t="shared" si="2"/>
        <v>0</v>
      </c>
      <c r="R19" s="131"/>
      <c r="S19" s="105"/>
      <c r="T19" s="105"/>
      <c r="U19" s="106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I19" s="32"/>
    </row>
    <row r="20" spans="1:35" s="3" customFormat="1" ht="16.05" customHeight="1" x14ac:dyDescent="0.3">
      <c r="A20" s="21"/>
      <c r="B20" s="35"/>
      <c r="C20" s="35"/>
      <c r="D20" s="35"/>
      <c r="E20" s="35"/>
      <c r="F20" s="35"/>
      <c r="G20" s="35"/>
      <c r="H20" s="35"/>
      <c r="I20" s="10"/>
      <c r="J20" s="131"/>
      <c r="K20" s="191">
        <f t="shared" si="3"/>
        <v>70000</v>
      </c>
      <c r="L20" s="191">
        <v>100000</v>
      </c>
      <c r="M20" s="192">
        <v>0.21</v>
      </c>
      <c r="N20" s="193">
        <f t="shared" si="4"/>
        <v>6.9999999999999979E-2</v>
      </c>
      <c r="O20" s="194">
        <f t="shared" si="0"/>
        <v>-35000</v>
      </c>
      <c r="P20" s="195">
        <f t="shared" si="1"/>
        <v>-2449.9999999999991</v>
      </c>
      <c r="Q20" s="195">
        <f t="shared" si="2"/>
        <v>0</v>
      </c>
      <c r="R20" s="131"/>
      <c r="S20" s="105"/>
      <c r="T20" s="105"/>
      <c r="U20" s="106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I20" s="32"/>
    </row>
    <row r="21" spans="1:35" s="3" customFormat="1" ht="16.05" customHeight="1" x14ac:dyDescent="0.3">
      <c r="A21" s="21"/>
      <c r="B21" s="35"/>
      <c r="C21" s="35"/>
      <c r="D21" s="35"/>
      <c r="E21" s="35"/>
      <c r="F21" s="35"/>
      <c r="G21" s="35"/>
      <c r="H21" s="35"/>
      <c r="I21" s="10"/>
      <c r="J21" s="131"/>
      <c r="K21" s="191">
        <f t="shared" si="3"/>
        <v>100000</v>
      </c>
      <c r="L21" s="191">
        <v>250000</v>
      </c>
      <c r="M21" s="192">
        <v>0.24</v>
      </c>
      <c r="N21" s="193">
        <f t="shared" si="4"/>
        <v>0.03</v>
      </c>
      <c r="O21" s="194">
        <f t="shared" si="0"/>
        <v>-65000</v>
      </c>
      <c r="P21" s="195">
        <f t="shared" si="1"/>
        <v>-1950</v>
      </c>
      <c r="Q21" s="195">
        <f t="shared" si="2"/>
        <v>0</v>
      </c>
      <c r="R21" s="131"/>
      <c r="S21" s="105"/>
      <c r="T21" s="105"/>
      <c r="U21" s="106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I21" s="32"/>
    </row>
    <row r="22" spans="1:35" s="3" customFormat="1" ht="16.05" customHeight="1" x14ac:dyDescent="0.3">
      <c r="A22" s="21"/>
      <c r="B22" s="35"/>
      <c r="C22" s="35"/>
      <c r="D22" s="35"/>
      <c r="E22" s="35"/>
      <c r="F22" s="35"/>
      <c r="G22" s="35"/>
      <c r="H22" s="35"/>
      <c r="I22" s="10"/>
      <c r="J22" s="131"/>
      <c r="K22" s="191">
        <f t="shared" si="3"/>
        <v>250000</v>
      </c>
      <c r="L22" s="191">
        <v>400000</v>
      </c>
      <c r="M22" s="192">
        <v>0.245</v>
      </c>
      <c r="N22" s="193">
        <f t="shared" si="4"/>
        <v>5.0000000000000044E-3</v>
      </c>
      <c r="O22" s="194">
        <f t="shared" si="0"/>
        <v>-215000</v>
      </c>
      <c r="P22" s="195">
        <f t="shared" si="1"/>
        <v>-1075.0000000000009</v>
      </c>
      <c r="Q22" s="195">
        <f t="shared" si="2"/>
        <v>0</v>
      </c>
      <c r="R22" s="131"/>
      <c r="S22" s="105"/>
      <c r="T22" s="105"/>
      <c r="U22" s="106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I22" s="32"/>
    </row>
    <row r="23" spans="1:35" s="3" customFormat="1" ht="16.05" customHeight="1" x14ac:dyDescent="0.3">
      <c r="A23" s="21"/>
      <c r="B23" s="35"/>
      <c r="C23" s="35"/>
      <c r="D23" s="35"/>
      <c r="E23" s="35"/>
      <c r="F23" s="35"/>
      <c r="G23" s="35"/>
      <c r="H23" s="35"/>
      <c r="I23" s="10"/>
      <c r="J23" s="131"/>
      <c r="K23" s="191">
        <f t="shared" si="3"/>
        <v>400000</v>
      </c>
      <c r="L23" s="191">
        <v>600000</v>
      </c>
      <c r="M23" s="192">
        <v>0.25</v>
      </c>
      <c r="N23" s="193">
        <f t="shared" si="4"/>
        <v>5.0000000000000044E-3</v>
      </c>
      <c r="O23" s="194">
        <f t="shared" si="0"/>
        <v>-365000</v>
      </c>
      <c r="P23" s="195">
        <f t="shared" si="1"/>
        <v>-1825.0000000000016</v>
      </c>
      <c r="Q23" s="195">
        <f t="shared" si="2"/>
        <v>0</v>
      </c>
      <c r="R23" s="131"/>
      <c r="S23" s="105"/>
      <c r="T23" s="105"/>
      <c r="U23" s="106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I23" s="32"/>
    </row>
    <row r="24" spans="1:35" s="3" customFormat="1" ht="16.05" customHeight="1" x14ac:dyDescent="0.3">
      <c r="A24" s="21"/>
      <c r="B24" s="35"/>
      <c r="C24" s="35"/>
      <c r="D24" s="35"/>
      <c r="E24" s="35"/>
      <c r="F24" s="35"/>
      <c r="G24" s="35"/>
      <c r="H24" s="35"/>
      <c r="I24" s="10"/>
      <c r="J24" s="131"/>
      <c r="K24" s="191">
        <f t="shared" si="3"/>
        <v>600000</v>
      </c>
      <c r="L24" s="191">
        <v>1000000</v>
      </c>
      <c r="M24" s="192">
        <v>0.26</v>
      </c>
      <c r="N24" s="193">
        <f t="shared" si="4"/>
        <v>1.0000000000000009E-2</v>
      </c>
      <c r="O24" s="194">
        <f t="shared" si="0"/>
        <v>-565000</v>
      </c>
      <c r="P24" s="195">
        <f t="shared" si="1"/>
        <v>-5650.0000000000055</v>
      </c>
      <c r="Q24" s="195">
        <f t="shared" si="2"/>
        <v>0</v>
      </c>
      <c r="R24" s="131"/>
      <c r="S24" s="105"/>
      <c r="T24" s="105"/>
      <c r="U24" s="106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I24" s="32"/>
    </row>
    <row r="25" spans="1:35" s="3" customFormat="1" ht="16.05" customHeight="1" x14ac:dyDescent="0.3">
      <c r="A25" s="21"/>
      <c r="B25" s="35"/>
      <c r="C25" s="35"/>
      <c r="D25" s="35"/>
      <c r="E25" s="35"/>
      <c r="F25" s="35"/>
      <c r="G25" s="35"/>
      <c r="H25" s="35"/>
      <c r="I25" s="10"/>
      <c r="J25" s="131"/>
      <c r="K25" s="191">
        <f t="shared" si="3"/>
        <v>1000000</v>
      </c>
      <c r="L25" s="191">
        <v>9.9999999999999997E+98</v>
      </c>
      <c r="M25" s="192">
        <v>0.28000000000000003</v>
      </c>
      <c r="N25" s="193">
        <f t="shared" si="4"/>
        <v>2.0000000000000018E-2</v>
      </c>
      <c r="O25" s="194">
        <f t="shared" si="0"/>
        <v>-965000</v>
      </c>
      <c r="P25" s="195">
        <f t="shared" si="1"/>
        <v>-19300.000000000018</v>
      </c>
      <c r="Q25" s="195">
        <f t="shared" si="2"/>
        <v>0</v>
      </c>
      <c r="R25" s="131"/>
      <c r="S25" s="105"/>
      <c r="T25" s="105"/>
      <c r="U25" s="106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I25" s="32"/>
    </row>
    <row r="26" spans="1:35" s="3" customFormat="1" ht="16.05" customHeight="1" x14ac:dyDescent="0.3">
      <c r="A26" s="21"/>
      <c r="B26" s="35"/>
      <c r="C26" s="35"/>
      <c r="D26" s="35"/>
      <c r="E26" s="35"/>
      <c r="F26" s="36"/>
      <c r="G26" s="36"/>
      <c r="H26" s="10"/>
      <c r="I26" s="10"/>
      <c r="J26" s="131"/>
      <c r="K26" s="194"/>
      <c r="L26" s="194"/>
      <c r="M26" s="196">
        <v>0</v>
      </c>
      <c r="N26" s="193">
        <f t="shared" si="4"/>
        <v>-0.28000000000000003</v>
      </c>
      <c r="O26" s="194">
        <f>$L$12-K26</f>
        <v>35000</v>
      </c>
      <c r="P26" s="195">
        <f t="shared" si="1"/>
        <v>-9800.0000000000018</v>
      </c>
      <c r="Q26" s="195">
        <f t="shared" si="2"/>
        <v>0</v>
      </c>
      <c r="R26" s="131"/>
      <c r="S26" s="105"/>
      <c r="T26" s="105"/>
      <c r="U26" s="106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I26" s="32"/>
    </row>
    <row r="27" spans="1:35" s="3" customFormat="1" ht="16.05" customHeight="1" x14ac:dyDescent="0.3">
      <c r="A27" s="21"/>
      <c r="B27" s="35"/>
      <c r="C27" s="35"/>
      <c r="D27" s="35"/>
      <c r="E27" s="35"/>
      <c r="F27" s="42"/>
      <c r="G27" s="42"/>
      <c r="H27" s="11"/>
      <c r="I27" s="10"/>
      <c r="J27" s="131"/>
      <c r="K27" s="194"/>
      <c r="L27" s="194"/>
      <c r="M27" s="196">
        <v>0</v>
      </c>
      <c r="N27" s="193">
        <f t="shared" si="4"/>
        <v>0</v>
      </c>
      <c r="O27" s="194">
        <f t="shared" ref="O27:O34" si="5">$L$12-K27</f>
        <v>35000</v>
      </c>
      <c r="P27" s="195">
        <f t="shared" si="1"/>
        <v>0</v>
      </c>
      <c r="Q27" s="195">
        <f t="shared" si="2"/>
        <v>0</v>
      </c>
      <c r="R27" s="131"/>
      <c r="S27" s="105"/>
      <c r="T27" s="105"/>
      <c r="U27" s="106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I27" s="32"/>
    </row>
    <row r="28" spans="1:35" s="3" customFormat="1" ht="16.05" customHeight="1" x14ac:dyDescent="0.3">
      <c r="A28" s="23"/>
      <c r="B28" s="35"/>
      <c r="C28" s="35"/>
      <c r="D28" s="35"/>
      <c r="E28" s="35"/>
      <c r="F28" s="36"/>
      <c r="G28" s="36"/>
      <c r="H28" s="10"/>
      <c r="I28" s="10"/>
      <c r="J28" s="131"/>
      <c r="K28" s="194"/>
      <c r="L28" s="194"/>
      <c r="M28" s="196">
        <v>0</v>
      </c>
      <c r="N28" s="193">
        <f t="shared" si="4"/>
        <v>0</v>
      </c>
      <c r="O28" s="194">
        <f t="shared" si="5"/>
        <v>35000</v>
      </c>
      <c r="P28" s="195">
        <f t="shared" si="1"/>
        <v>0</v>
      </c>
      <c r="Q28" s="195">
        <f t="shared" si="2"/>
        <v>0</v>
      </c>
      <c r="R28" s="131"/>
      <c r="S28" s="105"/>
      <c r="T28" s="105"/>
      <c r="U28" s="106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I28" s="32"/>
    </row>
    <row r="29" spans="1:35" s="3" customFormat="1" ht="16.05" customHeight="1" x14ac:dyDescent="0.3">
      <c r="A29" s="21"/>
      <c r="B29" s="35"/>
      <c r="C29" s="35"/>
      <c r="D29" s="35"/>
      <c r="E29" s="35"/>
      <c r="F29" s="36"/>
      <c r="G29" s="36"/>
      <c r="H29" s="10"/>
      <c r="I29" s="10"/>
      <c r="J29" s="131"/>
      <c r="K29" s="194"/>
      <c r="L29" s="194"/>
      <c r="M29" s="196">
        <v>0</v>
      </c>
      <c r="N29" s="193">
        <f t="shared" si="4"/>
        <v>0</v>
      </c>
      <c r="O29" s="194">
        <f t="shared" si="5"/>
        <v>35000</v>
      </c>
      <c r="P29" s="195">
        <f t="shared" si="1"/>
        <v>0</v>
      </c>
      <c r="Q29" s="195">
        <f t="shared" si="2"/>
        <v>0</v>
      </c>
      <c r="R29" s="131"/>
      <c r="S29" s="105"/>
      <c r="T29" s="105"/>
      <c r="U29" s="106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I29" s="32"/>
    </row>
    <row r="30" spans="1:35" s="3" customFormat="1" ht="16.05" customHeight="1" x14ac:dyDescent="0.3">
      <c r="A30" s="21"/>
      <c r="B30" s="35"/>
      <c r="C30" s="35"/>
      <c r="D30" s="35"/>
      <c r="E30" s="35"/>
      <c r="F30" s="36"/>
      <c r="G30" s="36"/>
      <c r="H30" s="10"/>
      <c r="I30" s="10"/>
      <c r="J30" s="131"/>
      <c r="K30" s="194"/>
      <c r="L30" s="194"/>
      <c r="M30" s="196">
        <v>0</v>
      </c>
      <c r="N30" s="193">
        <f t="shared" si="4"/>
        <v>0</v>
      </c>
      <c r="O30" s="194">
        <f t="shared" si="5"/>
        <v>35000</v>
      </c>
      <c r="P30" s="195">
        <f t="shared" si="1"/>
        <v>0</v>
      </c>
      <c r="Q30" s="195">
        <f t="shared" si="2"/>
        <v>0</v>
      </c>
      <c r="R30" s="131"/>
      <c r="S30" s="105"/>
      <c r="T30" s="105"/>
      <c r="U30" s="106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I30" s="32"/>
    </row>
    <row r="31" spans="1:35" s="3" customFormat="1" ht="16.05" customHeight="1" x14ac:dyDescent="0.3">
      <c r="A31" s="21"/>
      <c r="B31" s="35"/>
      <c r="C31" s="35"/>
      <c r="D31" s="35"/>
      <c r="E31" s="35"/>
      <c r="F31" s="36"/>
      <c r="G31" s="36"/>
      <c r="H31" s="10"/>
      <c r="I31" s="10"/>
      <c r="J31" s="131"/>
      <c r="K31" s="194"/>
      <c r="L31" s="194"/>
      <c r="M31" s="196">
        <v>0</v>
      </c>
      <c r="N31" s="193">
        <f t="shared" si="4"/>
        <v>0</v>
      </c>
      <c r="O31" s="194">
        <f t="shared" si="5"/>
        <v>35000</v>
      </c>
      <c r="P31" s="195">
        <f t="shared" si="1"/>
        <v>0</v>
      </c>
      <c r="Q31" s="195">
        <f t="shared" si="2"/>
        <v>0</v>
      </c>
      <c r="R31" s="131"/>
      <c r="S31" s="105"/>
      <c r="T31" s="105"/>
      <c r="U31" s="106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I31" s="32"/>
    </row>
    <row r="32" spans="1:35" s="3" customFormat="1" ht="16.05" customHeight="1" x14ac:dyDescent="0.3">
      <c r="A32" s="21"/>
      <c r="B32" s="35"/>
      <c r="C32" s="35"/>
      <c r="D32" s="35"/>
      <c r="E32" s="35"/>
      <c r="F32" s="36"/>
      <c r="G32" s="36"/>
      <c r="H32" s="10"/>
      <c r="I32" s="10"/>
      <c r="J32" s="131"/>
      <c r="K32" s="194"/>
      <c r="L32" s="194"/>
      <c r="M32" s="196">
        <v>0</v>
      </c>
      <c r="N32" s="193">
        <f t="shared" si="4"/>
        <v>0</v>
      </c>
      <c r="O32" s="194">
        <f t="shared" si="5"/>
        <v>35000</v>
      </c>
      <c r="P32" s="195">
        <f t="shared" si="1"/>
        <v>0</v>
      </c>
      <c r="Q32" s="195">
        <f t="shared" si="2"/>
        <v>0</v>
      </c>
      <c r="R32" s="131"/>
      <c r="S32" s="105"/>
      <c r="T32" s="105"/>
      <c r="U32" s="106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I32" s="32"/>
    </row>
    <row r="33" spans="1:35" s="3" customFormat="1" ht="16.05" customHeight="1" x14ac:dyDescent="0.3">
      <c r="A33" s="21"/>
      <c r="B33" s="35"/>
      <c r="C33" s="35"/>
      <c r="D33" s="35"/>
      <c r="E33" s="35"/>
      <c r="F33" s="35"/>
      <c r="G33" s="35"/>
      <c r="H33" s="9"/>
      <c r="I33" s="9"/>
      <c r="J33" s="131"/>
      <c r="K33" s="194"/>
      <c r="L33" s="194"/>
      <c r="M33" s="196">
        <v>0</v>
      </c>
      <c r="N33" s="193">
        <f t="shared" si="4"/>
        <v>0</v>
      </c>
      <c r="O33" s="194">
        <f t="shared" si="5"/>
        <v>35000</v>
      </c>
      <c r="P33" s="195">
        <f t="shared" si="1"/>
        <v>0</v>
      </c>
      <c r="Q33" s="195">
        <f t="shared" si="2"/>
        <v>0</v>
      </c>
      <c r="R33" s="131"/>
      <c r="S33" s="105"/>
      <c r="T33" s="105"/>
      <c r="U33" s="106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I33" s="32"/>
    </row>
    <row r="34" spans="1:35" s="3" customFormat="1" ht="16.05" customHeight="1" x14ac:dyDescent="0.3">
      <c r="A34" s="21"/>
      <c r="B34" s="35"/>
      <c r="C34" s="35"/>
      <c r="D34" s="35"/>
      <c r="E34" s="35"/>
      <c r="F34" s="35"/>
      <c r="G34" s="35"/>
      <c r="H34" s="9"/>
      <c r="I34" s="9"/>
      <c r="J34" s="131"/>
      <c r="K34" s="194"/>
      <c r="L34" s="194"/>
      <c r="M34" s="196">
        <v>0</v>
      </c>
      <c r="N34" s="193">
        <f t="shared" si="4"/>
        <v>0</v>
      </c>
      <c r="O34" s="194">
        <f t="shared" si="5"/>
        <v>35000</v>
      </c>
      <c r="P34" s="195">
        <f t="shared" si="1"/>
        <v>0</v>
      </c>
      <c r="Q34" s="195">
        <f t="shared" si="2"/>
        <v>0</v>
      </c>
      <c r="R34" s="131"/>
      <c r="S34" s="105"/>
      <c r="T34" s="105"/>
      <c r="U34" s="106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I34" s="32"/>
    </row>
    <row r="35" spans="1:35" s="3" customFormat="1" ht="16.05" customHeight="1" x14ac:dyDescent="0.3">
      <c r="A35" s="21"/>
      <c r="B35" s="35"/>
      <c r="C35" s="35"/>
      <c r="D35" s="35"/>
      <c r="E35" s="35"/>
      <c r="F35" s="35"/>
      <c r="G35" s="35"/>
      <c r="H35" s="9"/>
      <c r="I35" s="9"/>
      <c r="J35" s="131"/>
      <c r="K35" s="131"/>
      <c r="L35" s="131"/>
      <c r="M35" s="131"/>
      <c r="N35" s="131"/>
      <c r="O35" s="131"/>
      <c r="P35" s="131"/>
      <c r="Q35" s="131"/>
      <c r="R35" s="131"/>
      <c r="S35" s="105"/>
      <c r="T35" s="105"/>
      <c r="U35" s="106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I35" s="32"/>
    </row>
    <row r="36" spans="1:35" s="3" customFormat="1" ht="16.05" customHeight="1" thickBot="1" x14ac:dyDescent="0.35">
      <c r="A36" s="21"/>
      <c r="B36" s="35"/>
      <c r="C36" s="35"/>
      <c r="D36" s="35"/>
      <c r="E36" s="35"/>
      <c r="F36" s="35"/>
      <c r="G36" s="35"/>
      <c r="H36" s="9"/>
      <c r="I36" s="9"/>
      <c r="J36" s="131"/>
      <c r="K36" s="131"/>
      <c r="L36" s="131"/>
      <c r="M36" s="131"/>
      <c r="N36" s="131"/>
      <c r="O36" s="131"/>
      <c r="P36" s="131" t="s">
        <v>59</v>
      </c>
      <c r="Q36" s="197">
        <f>SUM(Q15:Q35)</f>
        <v>600</v>
      </c>
      <c r="R36" s="131"/>
      <c r="S36" s="105"/>
      <c r="T36" s="105"/>
      <c r="U36" s="106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I36" s="32"/>
    </row>
    <row r="37" spans="1:35" s="3" customFormat="1" ht="16.05" customHeight="1" thickTop="1" x14ac:dyDescent="0.3">
      <c r="A37" s="21"/>
      <c r="B37" s="35"/>
      <c r="C37" s="35"/>
      <c r="D37" s="35"/>
      <c r="E37" s="35"/>
      <c r="F37" s="35"/>
      <c r="G37" s="35"/>
      <c r="H37" s="9"/>
      <c r="I37" s="9"/>
      <c r="J37" s="131"/>
      <c r="K37" s="131"/>
      <c r="L37" s="131"/>
      <c r="M37" s="131"/>
      <c r="N37" s="131"/>
      <c r="O37" s="131"/>
      <c r="P37" s="131"/>
      <c r="Q37" s="131"/>
      <c r="R37" s="131"/>
      <c r="S37" s="105"/>
      <c r="T37" s="105"/>
      <c r="U37" s="106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I37" s="32"/>
    </row>
    <row r="38" spans="1:35" s="3" customFormat="1" ht="14.4" x14ac:dyDescent="0.3">
      <c r="A38" s="21"/>
      <c r="B38" s="35"/>
      <c r="C38" s="35"/>
      <c r="D38" s="35"/>
      <c r="E38" s="35"/>
      <c r="F38" s="35"/>
      <c r="G38" s="35"/>
      <c r="H38" s="9"/>
      <c r="I38" s="9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6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I38" s="32"/>
    </row>
    <row r="39" spans="1:35" ht="14.4" x14ac:dyDescent="0.3">
      <c r="A39" s="21"/>
      <c r="B39" s="35"/>
      <c r="C39" s="35"/>
      <c r="D39" s="35"/>
      <c r="E39" s="35"/>
      <c r="F39" s="35"/>
      <c r="G39" s="35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AI39" s="162"/>
    </row>
    <row r="40" spans="1:35" ht="14.4" x14ac:dyDescent="0.3">
      <c r="A40" s="21"/>
      <c r="B40" s="35"/>
      <c r="C40" s="35"/>
      <c r="D40" s="35"/>
      <c r="E40" s="35"/>
      <c r="F40" s="35"/>
      <c r="G40" s="35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AI40" s="162"/>
    </row>
    <row r="41" spans="1:35" ht="14.4" x14ac:dyDescent="0.3">
      <c r="A41" s="21"/>
      <c r="B41" s="35"/>
      <c r="C41" s="35"/>
      <c r="D41" s="35"/>
      <c r="E41" s="35"/>
      <c r="F41" s="35"/>
      <c r="G41" s="35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AI41" s="162"/>
    </row>
    <row r="42" spans="1:35" ht="14.4" x14ac:dyDescent="0.3">
      <c r="A42" s="21"/>
      <c r="B42" s="35"/>
      <c r="C42" s="35"/>
      <c r="D42" s="35"/>
      <c r="E42" s="35"/>
      <c r="F42" s="35"/>
      <c r="G42" s="35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AI42" s="162"/>
    </row>
    <row r="43" spans="1:35" ht="14.4" x14ac:dyDescent="0.3">
      <c r="A43" s="21"/>
      <c r="B43" s="35"/>
      <c r="C43" s="35"/>
      <c r="D43" s="35"/>
      <c r="E43" s="35"/>
      <c r="F43" s="35"/>
      <c r="G43" s="35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AI43" s="162"/>
    </row>
    <row r="44" spans="1:35" ht="14.4" x14ac:dyDescent="0.3">
      <c r="A44" s="21"/>
      <c r="B44" s="35"/>
      <c r="C44" s="35"/>
      <c r="D44" s="35"/>
      <c r="E44" s="35"/>
      <c r="F44" s="35"/>
      <c r="G44" s="35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AI44" s="162"/>
    </row>
    <row r="45" spans="1:35" ht="14.4" x14ac:dyDescent="0.3">
      <c r="A45" s="21"/>
      <c r="B45" s="35"/>
      <c r="C45" s="35"/>
      <c r="D45" s="35"/>
      <c r="E45" s="35"/>
      <c r="F45" s="35"/>
      <c r="G45" s="35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AI45" s="162"/>
    </row>
    <row r="46" spans="1:35" ht="14.4" x14ac:dyDescent="0.3">
      <c r="A46" s="21"/>
      <c r="B46" s="35"/>
      <c r="C46" s="35"/>
      <c r="D46" s="35"/>
      <c r="E46" s="35"/>
      <c r="F46" s="35"/>
      <c r="G46" s="35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AI46" s="162"/>
    </row>
    <row r="47" spans="1:35" ht="14.4" x14ac:dyDescent="0.3">
      <c r="A47" s="21"/>
      <c r="B47" s="35"/>
      <c r="C47" s="35"/>
      <c r="D47" s="35"/>
      <c r="E47" s="35"/>
      <c r="F47" s="35"/>
      <c r="G47" s="35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AI47" s="162"/>
    </row>
    <row r="48" spans="1:35" ht="14.4" x14ac:dyDescent="0.3">
      <c r="A48" s="21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AI48" s="162"/>
    </row>
    <row r="49" spans="1:35" ht="14.4" x14ac:dyDescent="0.3">
      <c r="A49" s="21"/>
      <c r="B49" s="527"/>
      <c r="C49" s="527"/>
      <c r="D49" s="527"/>
      <c r="E49" s="527"/>
      <c r="F49" s="527"/>
      <c r="G49" s="527"/>
      <c r="H49" s="527"/>
      <c r="I49" s="527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AI49" s="162"/>
    </row>
    <row r="50" spans="1:35" ht="14.4" x14ac:dyDescent="0.3">
      <c r="A50" s="21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AI50" s="162"/>
    </row>
    <row r="51" spans="1:35" ht="14.4" x14ac:dyDescent="0.3">
      <c r="A51" s="21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AI51" s="162"/>
    </row>
    <row r="52" spans="1:35" ht="14.4" x14ac:dyDescent="0.3">
      <c r="A52" s="21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AI52" s="162"/>
    </row>
    <row r="53" spans="1:35" ht="14.4" x14ac:dyDescent="0.3">
      <c r="A53" s="21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AI53" s="162"/>
    </row>
    <row r="54" spans="1:35" ht="14.4" x14ac:dyDescent="0.3">
      <c r="A54" s="27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9"/>
      <c r="U54" s="141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  <c r="AH54" s="142"/>
      <c r="AI54" s="163"/>
    </row>
    <row r="55" spans="1:35" ht="14.4" hidden="1" customHeight="1" x14ac:dyDescent="0.3"/>
    <row r="56" spans="1:35" ht="14.4" hidden="1" customHeight="1" x14ac:dyDescent="0.3"/>
    <row r="57" spans="1:35" ht="14.4" hidden="1" customHeight="1" x14ac:dyDescent="0.3"/>
    <row r="58" spans="1:35" ht="14.4" hidden="1" customHeight="1" x14ac:dyDescent="0.3"/>
    <row r="59" spans="1:35" ht="14.4" hidden="1" customHeight="1" x14ac:dyDescent="0.3"/>
    <row r="60" spans="1:35" ht="14.4" hidden="1" customHeight="1" x14ac:dyDescent="0.3"/>
    <row r="61" spans="1:35" ht="14.4" hidden="1" customHeight="1" x14ac:dyDescent="0.3"/>
    <row r="62" spans="1:35" ht="14.4" hidden="1" customHeight="1" x14ac:dyDescent="0.3"/>
    <row r="63" spans="1:35" s="198" customFormat="1" ht="14.4" hidden="1" customHeight="1" x14ac:dyDescent="0.3">
      <c r="A63" s="24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106"/>
      <c r="V63" s="107"/>
      <c r="W63" s="107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</row>
    <row r="64" spans="1:35" s="198" customFormat="1" ht="14.4" hidden="1" customHeight="1" x14ac:dyDescent="0.3">
      <c r="A64" s="24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106"/>
      <c r="V64" s="107"/>
      <c r="W64" s="107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</row>
    <row r="65" spans="1:35" s="198" customFormat="1" ht="14.4" hidden="1" customHeight="1" x14ac:dyDescent="0.3">
      <c r="A65" s="24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106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</row>
    <row r="66" spans="1:35" s="198" customFormat="1" ht="14.4" hidden="1" customHeight="1" x14ac:dyDescent="0.3">
      <c r="A66" s="24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106"/>
      <c r="V66" s="107"/>
      <c r="W66" s="107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</row>
    <row r="67" spans="1:35" s="198" customFormat="1" ht="14.4" hidden="1" customHeight="1" x14ac:dyDescent="0.3">
      <c r="A67" s="24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106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</row>
    <row r="68" spans="1:35" s="198" customFormat="1" ht="14.4" hidden="1" customHeight="1" x14ac:dyDescent="0.3">
      <c r="A68" s="24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106"/>
      <c r="V68" s="107"/>
      <c r="W68" s="107"/>
      <c r="X68" s="107"/>
      <c r="Y68" s="107"/>
      <c r="Z68" s="107"/>
      <c r="AA68" s="107"/>
      <c r="AB68" s="107"/>
      <c r="AC68" s="107"/>
      <c r="AD68" s="107"/>
      <c r="AE68" s="107"/>
      <c r="AF68" s="107"/>
      <c r="AG68" s="107"/>
      <c r="AH68" s="107"/>
      <c r="AI68" s="107"/>
    </row>
    <row r="69" spans="1:35" s="198" customFormat="1" ht="14.4" hidden="1" customHeight="1" x14ac:dyDescent="0.3">
      <c r="A69" s="24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106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</row>
    <row r="70" spans="1:35" s="198" customFormat="1" ht="14.4" hidden="1" customHeight="1" x14ac:dyDescent="0.3">
      <c r="A70" s="24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106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</row>
    <row r="71" spans="1:35" s="198" customFormat="1" ht="14.4" hidden="1" customHeight="1" x14ac:dyDescent="0.3">
      <c r="A71" s="24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106"/>
      <c r="V71" s="107"/>
      <c r="W71" s="107"/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</row>
    <row r="72" spans="1:35" s="198" customFormat="1" ht="14.4" hidden="1" customHeight="1" x14ac:dyDescent="0.3">
      <c r="A72" s="24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106"/>
      <c r="V72" s="107"/>
      <c r="W72" s="107"/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</row>
    <row r="73" spans="1:35" s="198" customFormat="1" ht="14.4" hidden="1" customHeight="1" x14ac:dyDescent="0.3">
      <c r="A73" s="24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106"/>
      <c r="V73" s="107"/>
      <c r="W73" s="107"/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</row>
    <row r="74" spans="1:35" s="198" customFormat="1" ht="14.4" hidden="1" customHeight="1" x14ac:dyDescent="0.3">
      <c r="A74" s="24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106"/>
      <c r="V74" s="107"/>
      <c r="W74" s="107"/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</row>
    <row r="75" spans="1:35" s="198" customFormat="1" ht="14.4" hidden="1" customHeight="1" x14ac:dyDescent="0.3">
      <c r="A75" s="24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106"/>
      <c r="V75" s="107"/>
      <c r="W75" s="107"/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</row>
    <row r="76" spans="1:35" s="198" customFormat="1" ht="14.4" hidden="1" customHeight="1" x14ac:dyDescent="0.3">
      <c r="A76" s="24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106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</row>
    <row r="77" spans="1:35" s="198" customFormat="1" ht="14.4" hidden="1" customHeight="1" x14ac:dyDescent="0.3">
      <c r="A77" s="24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106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</row>
    <row r="78" spans="1:35" s="198" customFormat="1" ht="14.4" hidden="1" customHeight="1" x14ac:dyDescent="0.3">
      <c r="A78" s="24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106"/>
      <c r="V78" s="107"/>
      <c r="W78" s="107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</row>
    <row r="79" spans="1:35" s="198" customFormat="1" ht="14.4" hidden="1" customHeight="1" x14ac:dyDescent="0.3">
      <c r="A79" s="24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106"/>
      <c r="V79" s="107"/>
      <c r="W79" s="107"/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</row>
    <row r="80" spans="1:35" s="198" customFormat="1" ht="14.4" hidden="1" customHeight="1" x14ac:dyDescent="0.3">
      <c r="A80" s="24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106"/>
      <c r="V80" s="107"/>
      <c r="W80" s="10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</row>
    <row r="81" spans="1:35" s="198" customFormat="1" ht="14.4" hidden="1" customHeight="1" x14ac:dyDescent="0.3">
      <c r="A81" s="24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106"/>
      <c r="V81" s="107"/>
      <c r="W81" s="107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</row>
    <row r="82" spans="1:35" s="198" customFormat="1" ht="14.4" hidden="1" customHeight="1" x14ac:dyDescent="0.3">
      <c r="A82" s="24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106"/>
      <c r="V82" s="107"/>
      <c r="W82" s="107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</row>
  </sheetData>
  <sheetProtection algorithmName="SHA-512" hashValue="eBvIGFzcLasm5i1BElTeXe5DMVnp6iJwidqY89fkeFXg0N9dNuzgfV6ZwJUwJrjRAzFM9/wCZjca3gZYQx7REQ==" saltValue="I4JUefcfYX7+Sp5itrzGxQ==" spinCount="100000" sheet="1" scenarios="1" formatCells="0" formatColumns="0" formatRows="0" insertColumns="0" insertRows="0" insertHyperlinks="0" deleteColumns="0" deleteRows="0" selectLockedCells="1" sort="0"/>
  <mergeCells count="3">
    <mergeCell ref="B49:I49"/>
    <mergeCell ref="A1:C2"/>
    <mergeCell ref="V1:AB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U98"/>
  <sheetViews>
    <sheetView zoomScale="70" zoomScaleNormal="70" workbookViewId="0">
      <pane ySplit="2" topLeftCell="A3" activePane="bottomLeft" state="frozen"/>
      <selection pane="bottomLeft" activeCell="X10" sqref="X10"/>
    </sheetView>
  </sheetViews>
  <sheetFormatPr defaultColWidth="0" defaultRowHeight="0" customHeight="1" zeroHeight="1" x14ac:dyDescent="0.3"/>
  <cols>
    <col min="1" max="1" width="8.88671875" style="24" customWidth="1"/>
    <col min="2" max="2" width="12.109375" style="3" customWidth="1"/>
    <col min="3" max="3" width="18.77734375" style="3" customWidth="1"/>
    <col min="4" max="4" width="8.88671875" style="3" customWidth="1"/>
    <col min="5" max="7" width="13.21875" style="3" customWidth="1"/>
    <col min="8" max="8" width="9.77734375" style="3" customWidth="1"/>
    <col min="9" max="9" width="1.77734375" style="3" customWidth="1"/>
    <col min="10" max="10" width="1.77734375" style="3" hidden="1" customWidth="1"/>
    <col min="11" max="11" width="25.77734375" style="3" hidden="1" customWidth="1"/>
    <col min="12" max="12" width="1.77734375" style="3" hidden="1" customWidth="1"/>
    <col min="13" max="13" width="15.5546875" style="3" hidden="1" customWidth="1"/>
    <col min="14" max="14" width="17.44140625" style="3" hidden="1" customWidth="1"/>
    <col min="15" max="16" width="14.77734375" style="3" hidden="1" customWidth="1"/>
    <col min="17" max="17" width="1.77734375" style="3" hidden="1" customWidth="1"/>
    <col min="18" max="21" width="14.77734375" style="3" hidden="1" customWidth="1"/>
    <col min="22" max="22" width="3.109375" style="3" hidden="1" customWidth="1"/>
    <col min="23" max="23" width="4.109375" style="3" hidden="1" customWidth="1"/>
    <col min="24" max="24" width="3.21875" style="3" customWidth="1"/>
    <col min="25" max="25" width="2.44140625" style="106" customWidth="1"/>
    <col min="26" max="45" width="8.88671875" style="107" customWidth="1"/>
    <col min="46" max="47" width="8.88671875" style="107" hidden="1" customWidth="1"/>
    <col min="48" max="16384" width="8.88671875" style="107" hidden="1"/>
  </cols>
  <sheetData>
    <row r="1" spans="1:47" s="3" customFormat="1" ht="15.6" customHeight="1" x14ac:dyDescent="0.3">
      <c r="A1" s="526" t="s">
        <v>68</v>
      </c>
      <c r="B1" s="526"/>
      <c r="C1" s="526"/>
      <c r="D1" s="13"/>
      <c r="E1" s="13"/>
      <c r="F1" s="13"/>
      <c r="G1" s="13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25"/>
      <c r="Z1" s="520" t="s">
        <v>16</v>
      </c>
      <c r="AA1" s="520"/>
      <c r="AB1" s="520"/>
      <c r="AC1" s="520"/>
      <c r="AD1" s="520"/>
      <c r="AE1" s="520"/>
      <c r="AF1" s="520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31"/>
    </row>
    <row r="2" spans="1:47" s="3" customFormat="1" ht="14.4" customHeight="1" x14ac:dyDescent="0.3">
      <c r="A2" s="526"/>
      <c r="B2" s="526"/>
      <c r="C2" s="526"/>
      <c r="D2" s="14"/>
      <c r="E2" s="14"/>
      <c r="F2" s="14"/>
      <c r="G2" s="14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25"/>
      <c r="Z2" s="520"/>
      <c r="AA2" s="520"/>
      <c r="AB2" s="520"/>
      <c r="AC2" s="520"/>
      <c r="AD2" s="520"/>
      <c r="AE2" s="520"/>
      <c r="AF2" s="520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31"/>
    </row>
    <row r="3" spans="1:47" s="3" customFormat="1" ht="14.4" x14ac:dyDescent="0.3">
      <c r="A3" s="17"/>
      <c r="B3" s="14"/>
      <c r="C3" s="14"/>
      <c r="D3" s="14"/>
      <c r="E3" s="14"/>
      <c r="F3" s="14"/>
      <c r="G3" s="14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6"/>
      <c r="AU3" s="32"/>
    </row>
    <row r="4" spans="1:47" s="3" customFormat="1" ht="14.4" x14ac:dyDescent="0.3">
      <c r="A4" s="17" t="s">
        <v>5</v>
      </c>
      <c r="B4" s="14"/>
      <c r="C4" s="14"/>
      <c r="D4" s="14"/>
      <c r="E4" s="14"/>
      <c r="F4" s="14"/>
      <c r="G4" s="14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6"/>
      <c r="AU4" s="32"/>
    </row>
    <row r="5" spans="1:47" s="3" customFormat="1" ht="14.4" x14ac:dyDescent="0.3">
      <c r="A5" s="18" t="s">
        <v>70</v>
      </c>
      <c r="B5" s="14"/>
      <c r="C5" s="14"/>
      <c r="D5" s="14"/>
      <c r="E5" s="14"/>
      <c r="F5" s="14"/>
      <c r="G5" s="14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6"/>
      <c r="AU5" s="32"/>
    </row>
    <row r="6" spans="1:47" s="3" customFormat="1" ht="14.4" x14ac:dyDescent="0.3">
      <c r="A6" s="20" t="s">
        <v>6</v>
      </c>
      <c r="B6" s="15"/>
      <c r="C6" s="15">
        <v>1</v>
      </c>
      <c r="D6" s="15"/>
      <c r="E6" s="15"/>
      <c r="F6" s="15"/>
      <c r="G6" s="15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6"/>
      <c r="AU6" s="32"/>
    </row>
    <row r="7" spans="1:47" s="3" customFormat="1" ht="14.4" x14ac:dyDescent="0.3">
      <c r="A7" s="2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6"/>
      <c r="AU7" s="32"/>
    </row>
    <row r="8" spans="1:47" s="3" customFormat="1" ht="14.4" x14ac:dyDescent="0.3">
      <c r="A8" s="22" t="s">
        <v>69</v>
      </c>
      <c r="B8" s="4"/>
      <c r="C8" s="4">
        <v>1</v>
      </c>
      <c r="D8" s="4"/>
      <c r="E8" s="4"/>
      <c r="F8" s="4"/>
      <c r="G8" s="4"/>
      <c r="H8" s="10"/>
      <c r="I8" s="10"/>
      <c r="J8" s="16"/>
      <c r="K8" s="16" t="str">
        <f>"ANSWER FOR "&amp;A8</f>
        <v>ANSWER FOR BUDGET TABLE</v>
      </c>
      <c r="L8" s="16"/>
      <c r="M8" s="16"/>
      <c r="N8" s="16">
        <f>C8</f>
        <v>1</v>
      </c>
      <c r="O8" s="16"/>
      <c r="P8" s="16"/>
      <c r="Q8" s="16"/>
      <c r="R8" s="16"/>
      <c r="S8" s="16"/>
      <c r="T8" s="16"/>
      <c r="U8" s="16"/>
      <c r="V8" s="9"/>
      <c r="W8" s="9"/>
      <c r="X8" s="9"/>
      <c r="Y8" s="4"/>
      <c r="Z8" s="4" t="str">
        <f>A8</f>
        <v>BUDGET TABLE</v>
      </c>
      <c r="AA8" s="4"/>
      <c r="AB8" s="4">
        <f>N8</f>
        <v>1</v>
      </c>
      <c r="AC8" s="4"/>
      <c r="AD8" s="4"/>
      <c r="AE8" s="4"/>
      <c r="AF8" s="4"/>
      <c r="AU8" s="32"/>
    </row>
    <row r="9" spans="1:47" s="3" customFormat="1" ht="14.4" x14ac:dyDescent="0.3">
      <c r="A9" s="21"/>
      <c r="B9" s="11"/>
      <c r="C9" s="11"/>
      <c r="D9" s="11"/>
      <c r="E9" s="11"/>
      <c r="F9" s="11"/>
      <c r="G9" s="11"/>
      <c r="H9" s="11"/>
      <c r="I9" s="10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6"/>
      <c r="AU9" s="32"/>
    </row>
    <row r="10" spans="1:47" s="3" customFormat="1" ht="14.4" x14ac:dyDescent="0.3">
      <c r="A10" s="21"/>
      <c r="B10" s="35"/>
      <c r="C10" s="35"/>
      <c r="D10" s="35"/>
      <c r="E10" s="35"/>
      <c r="F10" s="35"/>
      <c r="G10" s="35"/>
      <c r="H10" s="35"/>
      <c r="I10" s="10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05"/>
      <c r="X10" s="105"/>
      <c r="Y10" s="106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U10" s="32"/>
    </row>
    <row r="11" spans="1:47" s="3" customFormat="1" ht="14.4" customHeight="1" x14ac:dyDescent="0.3">
      <c r="A11" s="21"/>
      <c r="B11" s="522" t="s">
        <v>91</v>
      </c>
      <c r="C11" s="522"/>
      <c r="D11" s="522"/>
      <c r="E11" s="522"/>
      <c r="F11" s="522"/>
      <c r="G11" s="522"/>
      <c r="H11" s="35"/>
      <c r="I11" s="10"/>
      <c r="J11" s="131"/>
      <c r="K11" s="199"/>
      <c r="L11" s="199"/>
      <c r="M11" s="107"/>
      <c r="N11" s="107"/>
      <c r="O11" s="107"/>
      <c r="P11" s="107"/>
      <c r="Q11" s="107"/>
      <c r="R11" s="199"/>
      <c r="S11" s="200"/>
      <c r="T11" s="199"/>
      <c r="U11" s="199"/>
      <c r="V11" s="131"/>
      <c r="W11" s="105"/>
      <c r="X11" s="105"/>
      <c r="Y11" s="106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U11" s="32"/>
    </row>
    <row r="12" spans="1:47" s="3" customFormat="1" ht="16.05" customHeight="1" x14ac:dyDescent="0.3">
      <c r="A12" s="21"/>
      <c r="B12" s="522"/>
      <c r="C12" s="522"/>
      <c r="D12" s="522"/>
      <c r="E12" s="522"/>
      <c r="F12" s="522"/>
      <c r="G12" s="522"/>
      <c r="H12" s="35"/>
      <c r="I12" s="10"/>
      <c r="J12" s="131"/>
      <c r="K12" s="107"/>
      <c r="L12" s="107"/>
      <c r="M12" s="531">
        <v>43678</v>
      </c>
      <c r="N12" s="531"/>
      <c r="O12" s="531"/>
      <c r="P12" s="531"/>
      <c r="Q12" s="201"/>
      <c r="R12" s="531">
        <f>DATE(YEAR(M12),MONTH(M12)+1,1)</f>
        <v>43709</v>
      </c>
      <c r="S12" s="531"/>
      <c r="T12" s="531"/>
      <c r="U12" s="531"/>
      <c r="V12" s="131"/>
      <c r="W12" s="105"/>
      <c r="X12" s="105"/>
      <c r="Y12" s="106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U12" s="32"/>
    </row>
    <row r="13" spans="1:47" s="3" customFormat="1" ht="16.05" customHeight="1" x14ac:dyDescent="0.3">
      <c r="A13" s="21"/>
      <c r="B13" s="522"/>
      <c r="C13" s="522"/>
      <c r="D13" s="522"/>
      <c r="E13" s="522"/>
      <c r="F13" s="522"/>
      <c r="G13" s="522"/>
      <c r="H13" s="35"/>
      <c r="I13" s="10"/>
      <c r="J13" s="131"/>
      <c r="K13" s="107"/>
      <c r="L13" s="107"/>
      <c r="M13" s="529" t="s">
        <v>75</v>
      </c>
      <c r="N13" s="529" t="s">
        <v>76</v>
      </c>
      <c r="O13" s="529" t="s">
        <v>77</v>
      </c>
      <c r="P13" s="529"/>
      <c r="Q13" s="202"/>
      <c r="R13" s="529" t="s">
        <v>75</v>
      </c>
      <c r="S13" s="529" t="s">
        <v>76</v>
      </c>
      <c r="T13" s="529" t="s">
        <v>77</v>
      </c>
      <c r="U13" s="529"/>
      <c r="V13" s="131"/>
      <c r="W13" s="105"/>
      <c r="X13" s="105"/>
      <c r="Y13" s="106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U13" s="32"/>
    </row>
    <row r="14" spans="1:47" s="3" customFormat="1" ht="16.05" customHeight="1" x14ac:dyDescent="0.3">
      <c r="A14" s="21"/>
      <c r="B14" s="522"/>
      <c r="C14" s="522"/>
      <c r="D14" s="522"/>
      <c r="E14" s="522"/>
      <c r="F14" s="522"/>
      <c r="G14" s="522"/>
      <c r="H14" s="35"/>
      <c r="I14" s="10"/>
      <c r="J14" s="131"/>
      <c r="K14" s="107"/>
      <c r="L14" s="107"/>
      <c r="M14" s="530"/>
      <c r="N14" s="530"/>
      <c r="O14" s="203" t="s">
        <v>79</v>
      </c>
      <c r="P14" s="203" t="s">
        <v>80</v>
      </c>
      <c r="Q14" s="203"/>
      <c r="R14" s="530"/>
      <c r="S14" s="530"/>
      <c r="T14" s="203" t="s">
        <v>79</v>
      </c>
      <c r="U14" s="203" t="s">
        <v>80</v>
      </c>
      <c r="V14" s="131"/>
      <c r="W14" s="105"/>
      <c r="X14" s="105"/>
      <c r="Y14" s="106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U14" s="32"/>
    </row>
    <row r="15" spans="1:47" s="3" customFormat="1" ht="16.05" customHeight="1" x14ac:dyDescent="0.3">
      <c r="A15" s="21"/>
      <c r="B15" s="522"/>
      <c r="C15" s="522"/>
      <c r="D15" s="522"/>
      <c r="E15" s="522"/>
      <c r="F15" s="522"/>
      <c r="G15" s="522"/>
      <c r="H15" s="35"/>
      <c r="I15" s="10"/>
      <c r="J15" s="131"/>
      <c r="K15" s="107"/>
      <c r="L15" s="107"/>
      <c r="M15" s="199"/>
      <c r="N15" s="199"/>
      <c r="O15" s="199"/>
      <c r="P15" s="199"/>
      <c r="Q15" s="199"/>
      <c r="R15" s="199"/>
      <c r="S15" s="199"/>
      <c r="T15" s="199"/>
      <c r="U15" s="199"/>
      <c r="V15" s="131"/>
      <c r="W15" s="105"/>
      <c r="X15" s="105"/>
      <c r="Y15" s="106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U15" s="32"/>
    </row>
    <row r="16" spans="1:47" s="3" customFormat="1" ht="16.05" customHeight="1" x14ac:dyDescent="0.3">
      <c r="A16" s="21"/>
      <c r="B16" s="522"/>
      <c r="C16" s="522"/>
      <c r="D16" s="522"/>
      <c r="E16" s="522"/>
      <c r="F16" s="522"/>
      <c r="G16" s="522"/>
      <c r="H16" s="35"/>
      <c r="I16" s="10"/>
      <c r="J16" s="204"/>
      <c r="K16" s="205" t="s">
        <v>71</v>
      </c>
      <c r="L16" s="204"/>
      <c r="M16" s="206"/>
      <c r="N16" s="206"/>
      <c r="O16" s="206"/>
      <c r="P16" s="206"/>
      <c r="Q16" s="206"/>
      <c r="R16" s="206"/>
      <c r="S16" s="206"/>
      <c r="T16" s="206"/>
      <c r="U16" s="206"/>
      <c r="V16" s="131"/>
      <c r="W16" s="105"/>
      <c r="X16" s="105"/>
      <c r="Y16" s="106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U16" s="32"/>
    </row>
    <row r="17" spans="1:47" s="3" customFormat="1" ht="16.05" customHeight="1" x14ac:dyDescent="0.3">
      <c r="A17" s="21"/>
      <c r="B17" s="522"/>
      <c r="C17" s="522"/>
      <c r="D17" s="522"/>
      <c r="E17" s="522"/>
      <c r="F17" s="522"/>
      <c r="G17" s="522"/>
      <c r="H17" s="35"/>
      <c r="I17" s="10"/>
      <c r="J17" s="131"/>
      <c r="K17" s="107"/>
      <c r="L17" s="107"/>
      <c r="M17" s="199"/>
      <c r="N17" s="199"/>
      <c r="O17" s="199"/>
      <c r="P17" s="199"/>
      <c r="Q17" s="199"/>
      <c r="R17" s="199"/>
      <c r="S17" s="199"/>
      <c r="T17" s="199"/>
      <c r="U17" s="199"/>
      <c r="V17" s="131"/>
      <c r="W17" s="105"/>
      <c r="X17" s="105"/>
      <c r="Y17" s="106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U17" s="32"/>
    </row>
    <row r="18" spans="1:47" s="3" customFormat="1" ht="16.05" customHeight="1" x14ac:dyDescent="0.3">
      <c r="A18" s="21"/>
      <c r="B18" s="522"/>
      <c r="C18" s="522"/>
      <c r="D18" s="522"/>
      <c r="E18" s="522"/>
      <c r="F18" s="522"/>
      <c r="G18" s="522"/>
      <c r="H18" s="35"/>
      <c r="I18" s="10"/>
      <c r="J18" s="131"/>
      <c r="K18" s="207" t="s">
        <v>72</v>
      </c>
      <c r="L18" s="199"/>
      <c r="M18" s="208">
        <v>50</v>
      </c>
      <c r="N18" s="208">
        <v>70</v>
      </c>
      <c r="O18" s="208">
        <f>N18-M18</f>
        <v>20</v>
      </c>
      <c r="P18" s="209">
        <f>(N18/M18)-1</f>
        <v>0.39999999999999991</v>
      </c>
      <c r="Q18" s="199"/>
      <c r="R18" s="208">
        <v>50</v>
      </c>
      <c r="S18" s="208">
        <v>70</v>
      </c>
      <c r="T18" s="208">
        <f>S18-R18</f>
        <v>20</v>
      </c>
      <c r="U18" s="209">
        <f t="shared" ref="U18:U20" si="0">(S18/R18)-1</f>
        <v>0.39999999999999991</v>
      </c>
      <c r="V18" s="131"/>
      <c r="W18" s="105"/>
      <c r="X18" s="105"/>
      <c r="Y18" s="106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U18" s="32"/>
    </row>
    <row r="19" spans="1:47" s="3" customFormat="1" ht="16.05" customHeight="1" x14ac:dyDescent="0.3">
      <c r="A19" s="21"/>
      <c r="B19" s="522"/>
      <c r="C19" s="522"/>
      <c r="D19" s="522"/>
      <c r="E19" s="522"/>
      <c r="F19" s="522"/>
      <c r="G19" s="522"/>
      <c r="H19" s="35"/>
      <c r="I19" s="10"/>
      <c r="J19" s="131"/>
      <c r="K19" s="207" t="s">
        <v>73</v>
      </c>
      <c r="L19" s="199"/>
      <c r="M19" s="208">
        <v>50</v>
      </c>
      <c r="N19" s="208">
        <v>20</v>
      </c>
      <c r="O19" s="208">
        <f t="shared" ref="O19:O20" si="1">N19-M19</f>
        <v>-30</v>
      </c>
      <c r="P19" s="209">
        <f t="shared" ref="P19:P20" si="2">(N19/M19)-1</f>
        <v>-0.6</v>
      </c>
      <c r="Q19" s="199"/>
      <c r="R19" s="208">
        <v>50</v>
      </c>
      <c r="S19" s="208">
        <v>20</v>
      </c>
      <c r="T19" s="208">
        <f t="shared" ref="T19:T20" si="3">S19-R19</f>
        <v>-30</v>
      </c>
      <c r="U19" s="209">
        <f t="shared" si="0"/>
        <v>-0.6</v>
      </c>
      <c r="V19" s="131"/>
      <c r="W19" s="105"/>
      <c r="X19" s="105"/>
      <c r="Y19" s="106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U19" s="32"/>
    </row>
    <row r="20" spans="1:47" s="3" customFormat="1" ht="16.05" customHeight="1" x14ac:dyDescent="0.3">
      <c r="A20" s="21"/>
      <c r="B20" s="522"/>
      <c r="C20" s="522"/>
      <c r="D20" s="522"/>
      <c r="E20" s="522"/>
      <c r="F20" s="522"/>
      <c r="G20" s="522"/>
      <c r="H20" s="35"/>
      <c r="I20" s="10"/>
      <c r="J20" s="131"/>
      <c r="K20" s="207" t="s">
        <v>74</v>
      </c>
      <c r="L20" s="199"/>
      <c r="M20" s="208">
        <v>50</v>
      </c>
      <c r="N20" s="208">
        <v>40</v>
      </c>
      <c r="O20" s="208">
        <f t="shared" si="1"/>
        <v>-10</v>
      </c>
      <c r="P20" s="209">
        <f t="shared" si="2"/>
        <v>-0.19999999999999996</v>
      </c>
      <c r="Q20" s="199"/>
      <c r="R20" s="208">
        <v>50</v>
      </c>
      <c r="S20" s="208">
        <v>50</v>
      </c>
      <c r="T20" s="208">
        <f t="shared" si="3"/>
        <v>0</v>
      </c>
      <c r="U20" s="209">
        <f t="shared" si="0"/>
        <v>0</v>
      </c>
      <c r="V20" s="131"/>
      <c r="W20" s="105"/>
      <c r="X20" s="105"/>
      <c r="Y20" s="106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U20" s="32"/>
    </row>
    <row r="21" spans="1:47" s="3" customFormat="1" ht="16.05" customHeight="1" x14ac:dyDescent="0.3">
      <c r="A21" s="21"/>
      <c r="B21" s="522"/>
      <c r="C21" s="522"/>
      <c r="D21" s="522"/>
      <c r="E21" s="522"/>
      <c r="F21" s="522"/>
      <c r="G21" s="522"/>
      <c r="H21" s="35"/>
      <c r="I21" s="10"/>
      <c r="J21" s="131"/>
      <c r="K21" s="199"/>
      <c r="L21" s="199"/>
      <c r="M21" s="208"/>
      <c r="N21" s="208"/>
      <c r="O21" s="208"/>
      <c r="P21" s="199"/>
      <c r="Q21" s="199"/>
      <c r="R21" s="208"/>
      <c r="S21" s="208"/>
      <c r="T21" s="208"/>
      <c r="U21" s="199"/>
      <c r="V21" s="131"/>
      <c r="W21" s="105"/>
      <c r="X21" s="105"/>
      <c r="Y21" s="106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U21" s="32"/>
    </row>
    <row r="22" spans="1:47" s="3" customFormat="1" ht="16.05" customHeight="1" x14ac:dyDescent="0.3">
      <c r="A22" s="21"/>
      <c r="B22" s="522"/>
      <c r="C22" s="522"/>
      <c r="D22" s="522"/>
      <c r="E22" s="522"/>
      <c r="F22" s="522"/>
      <c r="G22" s="522"/>
      <c r="H22" s="35"/>
      <c r="I22" s="10"/>
      <c r="J22" s="131"/>
      <c r="K22" s="199" t="str">
        <f>"Total "&amp;K16</f>
        <v>Total Income</v>
      </c>
      <c r="L22" s="199"/>
      <c r="M22" s="210">
        <f>SUM(M18:M21)</f>
        <v>150</v>
      </c>
      <c r="N22" s="210">
        <f>SUM(N18:N21)</f>
        <v>130</v>
      </c>
      <c r="O22" s="210">
        <f>SUM(O18:O21)</f>
        <v>-20</v>
      </c>
      <c r="P22" s="211">
        <f>(N22/M22)-1</f>
        <v>-0.1333333333333333</v>
      </c>
      <c r="Q22" s="199"/>
      <c r="R22" s="210">
        <f>SUM(R18:R21)</f>
        <v>150</v>
      </c>
      <c r="S22" s="210">
        <f>SUM(S18:S21)</f>
        <v>140</v>
      </c>
      <c r="T22" s="210">
        <f>SUM(T18:T21)</f>
        <v>-10</v>
      </c>
      <c r="U22" s="211">
        <f>(S22/R22)-1</f>
        <v>-6.6666666666666652E-2</v>
      </c>
      <c r="V22" s="131"/>
      <c r="W22" s="105"/>
      <c r="X22" s="105"/>
      <c r="Y22" s="106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U22" s="32"/>
    </row>
    <row r="23" spans="1:47" s="3" customFormat="1" ht="16.05" customHeight="1" x14ac:dyDescent="0.3">
      <c r="A23" s="21"/>
      <c r="B23" s="522"/>
      <c r="C23" s="522"/>
      <c r="D23" s="522"/>
      <c r="E23" s="522"/>
      <c r="F23" s="522"/>
      <c r="G23" s="522"/>
      <c r="H23" s="35"/>
      <c r="I23" s="10"/>
      <c r="J23" s="131"/>
      <c r="K23" s="199"/>
      <c r="L23" s="199"/>
      <c r="M23" s="199"/>
      <c r="N23" s="199"/>
      <c r="O23" s="199"/>
      <c r="P23" s="199"/>
      <c r="Q23" s="199"/>
      <c r="R23" s="199"/>
      <c r="S23" s="199"/>
      <c r="T23" s="199"/>
      <c r="U23" s="199"/>
      <c r="V23" s="131"/>
      <c r="W23" s="105"/>
      <c r="X23" s="105"/>
      <c r="Y23" s="106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U23" s="32"/>
    </row>
    <row r="24" spans="1:47" s="3" customFormat="1" ht="16.05" customHeight="1" x14ac:dyDescent="0.3">
      <c r="A24" s="21"/>
      <c r="B24" s="522"/>
      <c r="C24" s="522"/>
      <c r="D24" s="522"/>
      <c r="E24" s="522"/>
      <c r="F24" s="522"/>
      <c r="G24" s="522"/>
      <c r="H24" s="35"/>
      <c r="I24" s="10"/>
      <c r="J24" s="131"/>
      <c r="K24" s="107"/>
      <c r="L24" s="107"/>
      <c r="M24" s="199"/>
      <c r="N24" s="199"/>
      <c r="O24" s="199"/>
      <c r="P24" s="199"/>
      <c r="Q24" s="199"/>
      <c r="R24" s="199"/>
      <c r="S24" s="199"/>
      <c r="T24" s="199"/>
      <c r="U24" s="199"/>
      <c r="V24" s="131"/>
      <c r="W24" s="105"/>
      <c r="X24" s="105"/>
      <c r="Y24" s="106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U24" s="32"/>
    </row>
    <row r="25" spans="1:47" s="3" customFormat="1" ht="16.05" customHeight="1" x14ac:dyDescent="0.3">
      <c r="A25" s="21"/>
      <c r="B25" s="522"/>
      <c r="C25" s="522"/>
      <c r="D25" s="522"/>
      <c r="E25" s="522"/>
      <c r="F25" s="522"/>
      <c r="G25" s="522"/>
      <c r="H25" s="35"/>
      <c r="I25" s="10"/>
      <c r="J25" s="204"/>
      <c r="K25" s="205" t="s">
        <v>78</v>
      </c>
      <c r="L25" s="206"/>
      <c r="M25" s="206"/>
      <c r="N25" s="206"/>
      <c r="O25" s="206"/>
      <c r="P25" s="206"/>
      <c r="Q25" s="206"/>
      <c r="R25" s="206"/>
      <c r="S25" s="206"/>
      <c r="T25" s="206"/>
      <c r="U25" s="206"/>
      <c r="V25" s="131"/>
      <c r="W25" s="105"/>
      <c r="X25" s="105"/>
      <c r="Y25" s="106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U25" s="32"/>
    </row>
    <row r="26" spans="1:47" s="3" customFormat="1" ht="16.05" customHeight="1" x14ac:dyDescent="0.3">
      <c r="A26" s="21"/>
      <c r="B26" s="522"/>
      <c r="C26" s="522"/>
      <c r="D26" s="522"/>
      <c r="E26" s="522"/>
      <c r="F26" s="522"/>
      <c r="G26" s="522"/>
      <c r="H26" s="10"/>
      <c r="I26" s="10"/>
      <c r="J26" s="131"/>
      <c r="K26" s="107"/>
      <c r="L26" s="212"/>
      <c r="M26" s="199"/>
      <c r="N26" s="199"/>
      <c r="O26" s="199"/>
      <c r="P26" s="199"/>
      <c r="Q26" s="199"/>
      <c r="R26" s="199"/>
      <c r="S26" s="199"/>
      <c r="T26" s="199"/>
      <c r="U26" s="199"/>
      <c r="V26" s="131"/>
      <c r="W26" s="105"/>
      <c r="X26" s="105"/>
      <c r="Y26" s="106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U26" s="32"/>
    </row>
    <row r="27" spans="1:47" s="3" customFormat="1" ht="16.05" customHeight="1" x14ac:dyDescent="0.3">
      <c r="A27" s="21"/>
      <c r="B27" s="522"/>
      <c r="C27" s="522"/>
      <c r="D27" s="522"/>
      <c r="E27" s="522"/>
      <c r="F27" s="522"/>
      <c r="G27" s="522"/>
      <c r="H27" s="11"/>
      <c r="I27" s="10"/>
      <c r="J27" s="131"/>
      <c r="K27" s="207" t="s">
        <v>81</v>
      </c>
      <c r="L27" s="199"/>
      <c r="M27" s="208">
        <v>-50</v>
      </c>
      <c r="N27" s="208">
        <v>-70</v>
      </c>
      <c r="O27" s="208">
        <f>N27-M27</f>
        <v>-20</v>
      </c>
      <c r="P27" s="209">
        <f>1-(N27/M27)</f>
        <v>-0.39999999999999991</v>
      </c>
      <c r="Q27" s="199"/>
      <c r="R27" s="208">
        <v>-50</v>
      </c>
      <c r="S27" s="208">
        <v>-30</v>
      </c>
      <c r="T27" s="208">
        <f>S27-R27</f>
        <v>20</v>
      </c>
      <c r="U27" s="209">
        <f t="shared" ref="U27:U30" si="4">1-(S27/R27)</f>
        <v>0.4</v>
      </c>
      <c r="V27" s="131"/>
      <c r="W27" s="105"/>
      <c r="X27" s="105"/>
      <c r="Y27" s="106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U27" s="32"/>
    </row>
    <row r="28" spans="1:47" s="3" customFormat="1" ht="16.05" customHeight="1" x14ac:dyDescent="0.3">
      <c r="A28" s="23"/>
      <c r="B28" s="522"/>
      <c r="C28" s="522"/>
      <c r="D28" s="522"/>
      <c r="E28" s="522"/>
      <c r="F28" s="522"/>
      <c r="G28" s="522"/>
      <c r="H28" s="10"/>
      <c r="I28" s="10"/>
      <c r="J28" s="131"/>
      <c r="K28" s="207" t="s">
        <v>82</v>
      </c>
      <c r="L28" s="199"/>
      <c r="M28" s="208">
        <v>-50</v>
      </c>
      <c r="N28" s="208">
        <v>-10</v>
      </c>
      <c r="O28" s="208">
        <f t="shared" ref="O28:O29" si="5">N28-M28</f>
        <v>40</v>
      </c>
      <c r="P28" s="209">
        <f t="shared" ref="P28:P30" si="6">1-(N28/M28)</f>
        <v>0.8</v>
      </c>
      <c r="Q28" s="199"/>
      <c r="R28" s="208">
        <v>-50</v>
      </c>
      <c r="S28" s="208">
        <v>-70</v>
      </c>
      <c r="T28" s="208">
        <f t="shared" ref="T28:T29" si="7">S28-R28</f>
        <v>-20</v>
      </c>
      <c r="U28" s="209">
        <f t="shared" si="4"/>
        <v>-0.39999999999999991</v>
      </c>
      <c r="V28" s="131"/>
      <c r="W28" s="105"/>
      <c r="X28" s="105"/>
      <c r="Y28" s="106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U28" s="32"/>
    </row>
    <row r="29" spans="1:47" s="3" customFormat="1" ht="16.05" customHeight="1" x14ac:dyDescent="0.3">
      <c r="A29" s="21"/>
      <c r="B29" s="522"/>
      <c r="C29" s="522"/>
      <c r="D29" s="522"/>
      <c r="E29" s="522"/>
      <c r="F29" s="522"/>
      <c r="G29" s="522"/>
      <c r="H29" s="10"/>
      <c r="I29" s="10"/>
      <c r="J29" s="131"/>
      <c r="K29" s="207" t="s">
        <v>83</v>
      </c>
      <c r="L29" s="199"/>
      <c r="M29" s="208">
        <v>-20</v>
      </c>
      <c r="N29" s="208">
        <v>-20</v>
      </c>
      <c r="O29" s="208">
        <f t="shared" si="5"/>
        <v>0</v>
      </c>
      <c r="P29" s="209">
        <f t="shared" si="6"/>
        <v>0</v>
      </c>
      <c r="Q29" s="199"/>
      <c r="R29" s="208">
        <v>-50</v>
      </c>
      <c r="S29" s="208">
        <v>-70</v>
      </c>
      <c r="T29" s="208">
        <f t="shared" si="7"/>
        <v>-20</v>
      </c>
      <c r="U29" s="209">
        <f t="shared" si="4"/>
        <v>-0.39999999999999991</v>
      </c>
      <c r="V29" s="131"/>
      <c r="W29" s="105"/>
      <c r="X29" s="105"/>
      <c r="Y29" s="106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U29" s="32"/>
    </row>
    <row r="30" spans="1:47" s="3" customFormat="1" ht="16.05" customHeight="1" x14ac:dyDescent="0.3">
      <c r="A30" s="21"/>
      <c r="B30" s="522"/>
      <c r="C30" s="522"/>
      <c r="D30" s="522"/>
      <c r="E30" s="522"/>
      <c r="F30" s="522"/>
      <c r="G30" s="522"/>
      <c r="H30" s="10"/>
      <c r="I30" s="10"/>
      <c r="J30" s="131"/>
      <c r="K30" s="207" t="s">
        <v>84</v>
      </c>
      <c r="L30" s="199"/>
      <c r="M30" s="208">
        <v>-50</v>
      </c>
      <c r="N30" s="208">
        <v>-70</v>
      </c>
      <c r="O30" s="208">
        <f>N30-M30</f>
        <v>-20</v>
      </c>
      <c r="P30" s="209">
        <f t="shared" si="6"/>
        <v>-0.39999999999999991</v>
      </c>
      <c r="Q30" s="199"/>
      <c r="R30" s="208">
        <v>-50</v>
      </c>
      <c r="S30" s="208">
        <v>-70</v>
      </c>
      <c r="T30" s="208">
        <f>S30-R30</f>
        <v>-20</v>
      </c>
      <c r="U30" s="209">
        <f t="shared" si="4"/>
        <v>-0.39999999999999991</v>
      </c>
      <c r="V30" s="131"/>
      <c r="W30" s="105"/>
      <c r="X30" s="105"/>
      <c r="Y30" s="106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U30" s="32"/>
    </row>
    <row r="31" spans="1:47" s="3" customFormat="1" ht="16.05" customHeight="1" x14ac:dyDescent="0.3">
      <c r="A31" s="21"/>
      <c r="B31" s="522"/>
      <c r="C31" s="522"/>
      <c r="D31" s="522"/>
      <c r="E31" s="522"/>
      <c r="F31" s="522"/>
      <c r="G31" s="522"/>
      <c r="H31" s="10"/>
      <c r="I31" s="10"/>
      <c r="J31" s="131"/>
      <c r="K31" s="107"/>
      <c r="L31" s="199"/>
      <c r="M31" s="208"/>
      <c r="N31" s="208"/>
      <c r="O31" s="208"/>
      <c r="P31" s="199"/>
      <c r="Q31" s="199"/>
      <c r="R31" s="208"/>
      <c r="S31" s="208"/>
      <c r="T31" s="208"/>
      <c r="U31" s="199"/>
      <c r="V31" s="131"/>
      <c r="W31" s="105"/>
      <c r="X31" s="105"/>
      <c r="Y31" s="106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U31" s="32"/>
    </row>
    <row r="32" spans="1:47" s="3" customFormat="1" ht="16.05" customHeight="1" x14ac:dyDescent="0.3">
      <c r="A32" s="21"/>
      <c r="B32" s="522"/>
      <c r="C32" s="522"/>
      <c r="D32" s="522"/>
      <c r="E32" s="522"/>
      <c r="F32" s="522"/>
      <c r="G32" s="522"/>
      <c r="H32" s="10"/>
      <c r="I32" s="10"/>
      <c r="J32" s="131"/>
      <c r="K32" s="199" t="str">
        <f>"Total "&amp;K25</f>
        <v>Total Expenditure</v>
      </c>
      <c r="L32" s="199"/>
      <c r="M32" s="210">
        <f>SUM(M27:M31)</f>
        <v>-170</v>
      </c>
      <c r="N32" s="210">
        <f t="shared" ref="N32:O32" si="8">SUM(N27:N31)</f>
        <v>-170</v>
      </c>
      <c r="O32" s="210">
        <f t="shared" si="8"/>
        <v>0</v>
      </c>
      <c r="P32" s="211">
        <f>1-(N32/M32)</f>
        <v>0</v>
      </c>
      <c r="Q32" s="199"/>
      <c r="R32" s="210">
        <f>SUM(R27:R31)</f>
        <v>-200</v>
      </c>
      <c r="S32" s="210">
        <f t="shared" ref="S32" si="9">SUM(S27:S31)</f>
        <v>-240</v>
      </c>
      <c r="T32" s="210">
        <f t="shared" ref="T32" si="10">SUM(T27:T31)</f>
        <v>-40</v>
      </c>
      <c r="U32" s="211">
        <f>1-(S32/R32)</f>
        <v>-0.19999999999999996</v>
      </c>
      <c r="V32" s="131"/>
      <c r="W32" s="105"/>
      <c r="X32" s="105"/>
      <c r="Y32" s="106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U32" s="32"/>
    </row>
    <row r="33" spans="1:47" s="3" customFormat="1" ht="16.05" customHeight="1" x14ac:dyDescent="0.3">
      <c r="A33" s="21"/>
      <c r="B33" s="522"/>
      <c r="C33" s="522"/>
      <c r="D33" s="522"/>
      <c r="E33" s="522"/>
      <c r="F33" s="522"/>
      <c r="G33" s="522"/>
      <c r="H33" s="9"/>
      <c r="I33" s="9"/>
      <c r="J33" s="131"/>
      <c r="K33" s="107"/>
      <c r="L33" s="199"/>
      <c r="M33" s="213"/>
      <c r="N33" s="213"/>
      <c r="O33" s="208"/>
      <c r="P33" s="199"/>
      <c r="Q33" s="199"/>
      <c r="R33" s="208"/>
      <c r="S33" s="208"/>
      <c r="T33" s="208"/>
      <c r="U33" s="199"/>
      <c r="V33" s="131"/>
      <c r="W33" s="105"/>
      <c r="X33" s="105"/>
      <c r="Y33" s="106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U33" s="32"/>
    </row>
    <row r="34" spans="1:47" s="3" customFormat="1" ht="16.05" customHeight="1" x14ac:dyDescent="0.3">
      <c r="A34" s="21"/>
      <c r="B34" s="522"/>
      <c r="C34" s="522"/>
      <c r="D34" s="522"/>
      <c r="E34" s="522"/>
      <c r="F34" s="522"/>
      <c r="G34" s="522"/>
      <c r="H34" s="9"/>
      <c r="I34" s="9"/>
      <c r="J34" s="131"/>
      <c r="K34" s="214"/>
      <c r="L34" s="214"/>
      <c r="M34" s="215"/>
      <c r="N34" s="215"/>
      <c r="O34" s="216"/>
      <c r="P34" s="214"/>
      <c r="Q34" s="214"/>
      <c r="R34" s="216"/>
      <c r="S34" s="216"/>
      <c r="T34" s="216"/>
      <c r="U34" s="214"/>
      <c r="V34" s="131"/>
      <c r="W34" s="105"/>
      <c r="X34" s="105"/>
      <c r="Y34" s="106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U34" s="32"/>
    </row>
    <row r="35" spans="1:47" s="3" customFormat="1" ht="16.05" customHeight="1" x14ac:dyDescent="0.3">
      <c r="A35" s="21"/>
      <c r="B35" s="522"/>
      <c r="C35" s="522"/>
      <c r="D35" s="522"/>
      <c r="E35" s="522"/>
      <c r="F35" s="522"/>
      <c r="G35" s="522"/>
      <c r="H35" s="9"/>
      <c r="I35" s="9"/>
      <c r="J35" s="131"/>
      <c r="K35" s="217" t="s">
        <v>85</v>
      </c>
      <c r="L35" s="217"/>
      <c r="M35" s="210">
        <f>M22+M32</f>
        <v>-20</v>
      </c>
      <c r="N35" s="210">
        <f>N22+N32</f>
        <v>-40</v>
      </c>
      <c r="O35" s="210">
        <f>N35-M35</f>
        <v>-20</v>
      </c>
      <c r="P35" s="211">
        <f>1-(N35/M35)</f>
        <v>-1</v>
      </c>
      <c r="Q35" s="217"/>
      <c r="R35" s="210">
        <f t="shared" ref="R35:S35" si="11">R22+R32</f>
        <v>-50</v>
      </c>
      <c r="S35" s="210">
        <f t="shared" si="11"/>
        <v>-100</v>
      </c>
      <c r="T35" s="210">
        <f>S35-R35</f>
        <v>-50</v>
      </c>
      <c r="U35" s="211">
        <f>1-(S35/R35)</f>
        <v>-1</v>
      </c>
      <c r="V35" s="131"/>
      <c r="W35" s="105"/>
      <c r="X35" s="105"/>
      <c r="Y35" s="106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U35" s="32"/>
    </row>
    <row r="36" spans="1:47" s="3" customFormat="1" ht="16.05" customHeight="1" x14ac:dyDescent="0.3">
      <c r="A36" s="21"/>
      <c r="B36" s="522"/>
      <c r="C36" s="522"/>
      <c r="D36" s="522"/>
      <c r="E36" s="522"/>
      <c r="F36" s="522"/>
      <c r="G36" s="522"/>
      <c r="H36" s="9"/>
      <c r="I36" s="9"/>
      <c r="J36" s="131"/>
      <c r="K36" s="199"/>
      <c r="L36" s="199"/>
      <c r="M36" s="199"/>
      <c r="N36" s="199"/>
      <c r="O36" s="199"/>
      <c r="P36" s="199"/>
      <c r="Q36" s="199"/>
      <c r="R36" s="199"/>
      <c r="S36" s="199"/>
      <c r="T36" s="199"/>
      <c r="U36" s="199"/>
      <c r="V36" s="131"/>
      <c r="W36" s="105"/>
      <c r="X36" s="105"/>
      <c r="Y36" s="106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U36" s="32"/>
    </row>
    <row r="37" spans="1:47" s="3" customFormat="1" ht="14.4" customHeight="1" x14ac:dyDescent="0.3">
      <c r="A37" s="21"/>
      <c r="B37" s="522"/>
      <c r="C37" s="522"/>
      <c r="D37" s="522"/>
      <c r="E37" s="522"/>
      <c r="F37" s="522"/>
      <c r="G37" s="522"/>
      <c r="H37" s="9"/>
      <c r="I37" s="9"/>
      <c r="J37" s="131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31"/>
      <c r="W37" s="105"/>
      <c r="X37" s="105"/>
      <c r="Y37" s="106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U37" s="32"/>
    </row>
    <row r="38" spans="1:47" s="3" customFormat="1" ht="16.05" customHeight="1" x14ac:dyDescent="0.3">
      <c r="A38" s="21"/>
      <c r="B38" s="522"/>
      <c r="C38" s="522"/>
      <c r="D38" s="522"/>
      <c r="E38" s="522"/>
      <c r="F38" s="522"/>
      <c r="G38" s="522"/>
      <c r="H38" s="9"/>
      <c r="I38" s="9"/>
      <c r="J38" s="204"/>
      <c r="K38" s="205" t="s">
        <v>86</v>
      </c>
      <c r="L38" s="206"/>
      <c r="M38" s="206"/>
      <c r="N38" s="206"/>
      <c r="O38" s="206"/>
      <c r="P38" s="206"/>
      <c r="Q38" s="206"/>
      <c r="R38" s="206"/>
      <c r="S38" s="206"/>
      <c r="T38" s="206"/>
      <c r="U38" s="206"/>
      <c r="V38" s="131"/>
      <c r="W38" s="105"/>
      <c r="X38" s="105"/>
      <c r="Y38" s="106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U38" s="32"/>
    </row>
    <row r="39" spans="1:47" s="3" customFormat="1" ht="16.05" customHeight="1" x14ac:dyDescent="0.3">
      <c r="A39" s="21"/>
      <c r="B39" s="522"/>
      <c r="C39" s="522"/>
      <c r="D39" s="522"/>
      <c r="E39" s="522"/>
      <c r="F39" s="522"/>
      <c r="G39" s="522"/>
      <c r="H39" s="9"/>
      <c r="I39" s="9"/>
      <c r="J39" s="131"/>
      <c r="K39" s="199"/>
      <c r="L39" s="199"/>
      <c r="M39" s="199"/>
      <c r="N39" s="199"/>
      <c r="O39" s="199"/>
      <c r="P39" s="199"/>
      <c r="Q39" s="199"/>
      <c r="R39" s="199"/>
      <c r="S39" s="199"/>
      <c r="T39" s="199"/>
      <c r="U39" s="199"/>
      <c r="V39" s="131"/>
      <c r="W39" s="105"/>
      <c r="X39" s="105"/>
      <c r="Y39" s="106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U39" s="32"/>
    </row>
    <row r="40" spans="1:47" s="3" customFormat="1" ht="16.05" customHeight="1" x14ac:dyDescent="0.3">
      <c r="A40" s="21"/>
      <c r="B40" s="43"/>
      <c r="C40" s="43"/>
      <c r="D40" s="43"/>
      <c r="E40" s="43"/>
      <c r="F40" s="43"/>
      <c r="G40" s="43"/>
      <c r="H40" s="9"/>
      <c r="I40" s="9"/>
      <c r="J40" s="131"/>
      <c r="K40" s="131"/>
      <c r="L40" s="131"/>
      <c r="M40" s="218">
        <f>M12</f>
        <v>43678</v>
      </c>
      <c r="N40" s="218">
        <f>R12</f>
        <v>43709</v>
      </c>
      <c r="O40" s="218" t="s">
        <v>87</v>
      </c>
      <c r="P40" s="218" t="s">
        <v>88</v>
      </c>
      <c r="Q40" s="107"/>
      <c r="R40" s="107"/>
      <c r="S40" s="107"/>
      <c r="T40" s="107"/>
      <c r="U40" s="107"/>
      <c r="V40" s="131"/>
      <c r="W40" s="105"/>
      <c r="X40" s="105"/>
      <c r="Y40" s="106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U40" s="32"/>
    </row>
    <row r="41" spans="1:47" s="3" customFormat="1" ht="16.05" customHeight="1" x14ac:dyDescent="0.3">
      <c r="A41" s="21"/>
      <c r="B41" s="43"/>
      <c r="C41" s="43"/>
      <c r="D41" s="43"/>
      <c r="E41" s="43"/>
      <c r="F41" s="43"/>
      <c r="G41" s="43"/>
      <c r="H41" s="9"/>
      <c r="I41" s="9"/>
      <c r="J41" s="131"/>
      <c r="K41" s="130" t="s">
        <v>71</v>
      </c>
      <c r="L41" s="131"/>
      <c r="M41" s="131"/>
      <c r="N41" s="131"/>
      <c r="O41" s="208"/>
      <c r="P41" s="209"/>
      <c r="Q41" s="199"/>
      <c r="R41" s="208"/>
      <c r="S41" s="107"/>
      <c r="T41" s="208"/>
      <c r="U41" s="209"/>
      <c r="V41" s="131"/>
      <c r="W41" s="105"/>
      <c r="X41" s="105"/>
      <c r="Y41" s="106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U41" s="32"/>
    </row>
    <row r="42" spans="1:47" s="3" customFormat="1" ht="16.05" customHeight="1" x14ac:dyDescent="0.3">
      <c r="A42" s="21"/>
      <c r="B42" s="35"/>
      <c r="C42" s="35"/>
      <c r="D42" s="35"/>
      <c r="E42" s="35"/>
      <c r="F42" s="35"/>
      <c r="G42" s="35"/>
      <c r="H42" s="9"/>
      <c r="I42" s="9"/>
      <c r="J42" s="131"/>
      <c r="K42" s="207" t="s">
        <v>72</v>
      </c>
      <c r="L42" s="199"/>
      <c r="M42" s="208">
        <f>N18</f>
        <v>70</v>
      </c>
      <c r="N42" s="208">
        <f>S18</f>
        <v>70</v>
      </c>
      <c r="O42" s="208">
        <f>N42-M42</f>
        <v>0</v>
      </c>
      <c r="P42" s="209">
        <f>(N42/M42)-1</f>
        <v>0</v>
      </c>
      <c r="Q42" s="199"/>
      <c r="R42" s="208"/>
      <c r="S42" s="107"/>
      <c r="T42" s="208"/>
      <c r="U42" s="209"/>
      <c r="V42" s="131"/>
      <c r="W42" s="105"/>
      <c r="X42" s="105"/>
      <c r="Y42" s="106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U42" s="32"/>
    </row>
    <row r="43" spans="1:47" s="3" customFormat="1" ht="16.05" customHeight="1" x14ac:dyDescent="0.3">
      <c r="A43" s="21"/>
      <c r="B43" s="35"/>
      <c r="C43" s="35"/>
      <c r="D43" s="35"/>
      <c r="E43" s="35"/>
      <c r="F43" s="35"/>
      <c r="G43" s="35"/>
      <c r="H43" s="9"/>
      <c r="I43" s="9"/>
      <c r="J43" s="131"/>
      <c r="K43" s="207" t="s">
        <v>73</v>
      </c>
      <c r="L43" s="199"/>
      <c r="M43" s="208">
        <f>N19</f>
        <v>20</v>
      </c>
      <c r="N43" s="208">
        <f>S19</f>
        <v>20</v>
      </c>
      <c r="O43" s="208">
        <f t="shared" ref="O43:O44" si="12">N43-M43</f>
        <v>0</v>
      </c>
      <c r="P43" s="209">
        <f t="shared" ref="P43:P44" si="13">(N43/M43)-1</f>
        <v>0</v>
      </c>
      <c r="Q43" s="199"/>
      <c r="R43" s="208"/>
      <c r="S43" s="107"/>
      <c r="T43" s="208"/>
      <c r="U43" s="209"/>
      <c r="V43" s="131"/>
      <c r="W43" s="105"/>
      <c r="X43" s="105"/>
      <c r="Y43" s="106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U43" s="32"/>
    </row>
    <row r="44" spans="1:47" s="3" customFormat="1" ht="16.05" customHeight="1" x14ac:dyDescent="0.3">
      <c r="A44" s="21"/>
      <c r="B44" s="35"/>
      <c r="C44" s="35"/>
      <c r="D44" s="35"/>
      <c r="E44" s="35"/>
      <c r="F44" s="35"/>
      <c r="G44" s="35"/>
      <c r="H44" s="9"/>
      <c r="I44" s="9"/>
      <c r="J44" s="131"/>
      <c r="K44" s="207" t="s">
        <v>74</v>
      </c>
      <c r="L44" s="199"/>
      <c r="M44" s="208">
        <f>N20</f>
        <v>40</v>
      </c>
      <c r="N44" s="208">
        <f>S20</f>
        <v>50</v>
      </c>
      <c r="O44" s="208">
        <f t="shared" si="12"/>
        <v>10</v>
      </c>
      <c r="P44" s="209">
        <f t="shared" si="13"/>
        <v>0.25</v>
      </c>
      <c r="Q44" s="199"/>
      <c r="R44" s="199"/>
      <c r="S44" s="107"/>
      <c r="T44" s="199"/>
      <c r="U44" s="199"/>
      <c r="V44" s="131"/>
      <c r="W44" s="105"/>
      <c r="X44" s="105"/>
      <c r="Y44" s="106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U44" s="32"/>
    </row>
    <row r="45" spans="1:47" s="3" customFormat="1" ht="16.05" customHeight="1" x14ac:dyDescent="0.3">
      <c r="A45" s="21"/>
      <c r="B45" s="35"/>
      <c r="C45" s="35"/>
      <c r="D45" s="35"/>
      <c r="E45" s="35"/>
      <c r="F45" s="35"/>
      <c r="G45" s="35"/>
      <c r="H45" s="9"/>
      <c r="I45" s="9"/>
      <c r="J45" s="131"/>
      <c r="K45" s="219" t="s">
        <v>78</v>
      </c>
      <c r="L45" s="199"/>
      <c r="M45" s="199"/>
      <c r="N45" s="199"/>
      <c r="O45" s="208"/>
      <c r="P45" s="209"/>
      <c r="Q45" s="199"/>
      <c r="R45" s="208"/>
      <c r="S45" s="107"/>
      <c r="T45" s="208"/>
      <c r="U45" s="209"/>
      <c r="V45" s="131"/>
      <c r="W45" s="105"/>
      <c r="X45" s="105"/>
      <c r="Y45" s="106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U45" s="32"/>
    </row>
    <row r="46" spans="1:47" s="3" customFormat="1" ht="16.05" customHeight="1" x14ac:dyDescent="0.3">
      <c r="A46" s="21"/>
      <c r="B46" s="35"/>
      <c r="C46" s="35"/>
      <c r="D46" s="35"/>
      <c r="E46" s="35"/>
      <c r="F46" s="35"/>
      <c r="G46" s="35"/>
      <c r="H46" s="9"/>
      <c r="I46" s="9"/>
      <c r="J46" s="131"/>
      <c r="K46" s="207" t="s">
        <v>81</v>
      </c>
      <c r="L46" s="199"/>
      <c r="M46" s="208">
        <f>N27</f>
        <v>-70</v>
      </c>
      <c r="N46" s="208">
        <f>S27</f>
        <v>-30</v>
      </c>
      <c r="O46" s="208">
        <f t="shared" ref="O46:O49" si="14">N46-M46</f>
        <v>40</v>
      </c>
      <c r="P46" s="209">
        <f t="shared" ref="P46:P49" si="15">1-(N46/M46)</f>
        <v>0.5714285714285714</v>
      </c>
      <c r="Q46" s="199"/>
      <c r="R46" s="208"/>
      <c r="S46" s="107"/>
      <c r="T46" s="208"/>
      <c r="U46" s="209"/>
      <c r="V46" s="131"/>
      <c r="W46" s="105"/>
      <c r="X46" s="105"/>
      <c r="Y46" s="106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U46" s="32"/>
    </row>
    <row r="47" spans="1:47" s="3" customFormat="1" ht="16.05" customHeight="1" x14ac:dyDescent="0.3">
      <c r="A47" s="21"/>
      <c r="B47" s="35"/>
      <c r="C47" s="35"/>
      <c r="D47" s="35"/>
      <c r="E47" s="35"/>
      <c r="F47" s="35"/>
      <c r="G47" s="35"/>
      <c r="H47" s="9"/>
      <c r="I47" s="9"/>
      <c r="J47" s="131"/>
      <c r="K47" s="207" t="s">
        <v>82</v>
      </c>
      <c r="L47" s="199"/>
      <c r="M47" s="208">
        <f>N28</f>
        <v>-10</v>
      </c>
      <c r="N47" s="208">
        <f>S28</f>
        <v>-70</v>
      </c>
      <c r="O47" s="208">
        <f t="shared" si="14"/>
        <v>-60</v>
      </c>
      <c r="P47" s="209">
        <f t="shared" si="15"/>
        <v>-6</v>
      </c>
      <c r="Q47" s="199"/>
      <c r="R47" s="208"/>
      <c r="S47" s="107"/>
      <c r="T47" s="208"/>
      <c r="U47" s="209"/>
      <c r="V47" s="131"/>
      <c r="W47" s="105"/>
      <c r="X47" s="105"/>
      <c r="Y47" s="106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U47" s="32"/>
    </row>
    <row r="48" spans="1:47" s="3" customFormat="1" ht="16.05" customHeight="1" x14ac:dyDescent="0.3">
      <c r="A48" s="21"/>
      <c r="B48" s="35"/>
      <c r="C48" s="35"/>
      <c r="D48" s="35"/>
      <c r="E48" s="35"/>
      <c r="F48" s="35"/>
      <c r="G48" s="35"/>
      <c r="H48" s="9"/>
      <c r="I48" s="9"/>
      <c r="J48" s="131"/>
      <c r="K48" s="207" t="s">
        <v>83</v>
      </c>
      <c r="L48" s="199"/>
      <c r="M48" s="208">
        <f>N29</f>
        <v>-20</v>
      </c>
      <c r="N48" s="208">
        <f>S29</f>
        <v>-70</v>
      </c>
      <c r="O48" s="208">
        <f t="shared" si="14"/>
        <v>-50</v>
      </c>
      <c r="P48" s="209">
        <f t="shared" si="15"/>
        <v>-2.5</v>
      </c>
      <c r="Q48" s="199"/>
      <c r="R48" s="208"/>
      <c r="S48" s="107"/>
      <c r="T48" s="208"/>
      <c r="U48" s="209"/>
      <c r="V48" s="131"/>
      <c r="W48" s="105"/>
      <c r="X48" s="105"/>
      <c r="Y48" s="106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U48" s="32"/>
    </row>
    <row r="49" spans="1:47" s="3" customFormat="1" ht="16.05" customHeight="1" x14ac:dyDescent="0.3">
      <c r="A49" s="21"/>
      <c r="B49" s="35"/>
      <c r="C49" s="35"/>
      <c r="D49" s="35"/>
      <c r="E49" s="35"/>
      <c r="F49" s="35"/>
      <c r="G49" s="35"/>
      <c r="H49" s="9"/>
      <c r="I49" s="9"/>
      <c r="J49" s="131"/>
      <c r="K49" s="207" t="s">
        <v>84</v>
      </c>
      <c r="L49" s="199"/>
      <c r="M49" s="208">
        <f>N30</f>
        <v>-70</v>
      </c>
      <c r="N49" s="208">
        <f>S30</f>
        <v>-70</v>
      </c>
      <c r="O49" s="208">
        <f t="shared" si="14"/>
        <v>0</v>
      </c>
      <c r="P49" s="209">
        <f t="shared" si="15"/>
        <v>0</v>
      </c>
      <c r="Q49" s="199"/>
      <c r="R49" s="199"/>
      <c r="S49" s="199"/>
      <c r="T49" s="199"/>
      <c r="U49" s="199"/>
      <c r="V49" s="131"/>
      <c r="W49" s="105"/>
      <c r="X49" s="105"/>
      <c r="Y49" s="106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U49" s="32"/>
    </row>
    <row r="50" spans="1:47" s="3" customFormat="1" ht="16.05" customHeight="1" thickBot="1" x14ac:dyDescent="0.35">
      <c r="A50" s="21"/>
      <c r="B50" s="35"/>
      <c r="C50" s="35"/>
      <c r="D50" s="35"/>
      <c r="E50" s="35"/>
      <c r="F50" s="35"/>
      <c r="G50" s="35"/>
      <c r="H50" s="9"/>
      <c r="I50" s="9"/>
      <c r="J50" s="131"/>
      <c r="K50" s="199"/>
      <c r="L50" s="199"/>
      <c r="M50" s="220">
        <f>SUM(M42:M49)</f>
        <v>-40</v>
      </c>
      <c r="N50" s="220">
        <f t="shared" ref="N50:O50" si="16">SUM(N42:N49)</f>
        <v>-100</v>
      </c>
      <c r="O50" s="220">
        <f t="shared" si="16"/>
        <v>-60</v>
      </c>
      <c r="P50" s="199"/>
      <c r="Q50" s="199"/>
      <c r="R50" s="199"/>
      <c r="S50" s="199"/>
      <c r="T50" s="199"/>
      <c r="U50" s="199"/>
      <c r="V50" s="131"/>
      <c r="W50" s="105"/>
      <c r="X50" s="105"/>
      <c r="Y50" s="106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U50" s="32"/>
    </row>
    <row r="51" spans="1:47" s="3" customFormat="1" ht="16.05" customHeight="1" thickTop="1" x14ac:dyDescent="0.3">
      <c r="A51" s="21"/>
      <c r="B51" s="35"/>
      <c r="C51" s="35"/>
      <c r="D51" s="35"/>
      <c r="E51" s="35"/>
      <c r="F51" s="35"/>
      <c r="G51" s="35"/>
      <c r="H51" s="9"/>
      <c r="I51" s="9"/>
      <c r="J51" s="131"/>
      <c r="K51" s="199"/>
      <c r="L51" s="199"/>
      <c r="M51" s="199"/>
      <c r="N51" s="199"/>
      <c r="O51" s="199"/>
      <c r="P51" s="199"/>
      <c r="Q51" s="199"/>
      <c r="R51" s="199"/>
      <c r="S51" s="199"/>
      <c r="T51" s="199"/>
      <c r="U51" s="199"/>
      <c r="V51" s="131"/>
      <c r="W51" s="105"/>
      <c r="X51" s="105"/>
      <c r="Y51" s="106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U51" s="32"/>
    </row>
    <row r="52" spans="1:47" s="3" customFormat="1" ht="16.05" customHeight="1" x14ac:dyDescent="0.3">
      <c r="A52" s="21"/>
      <c r="B52" s="35"/>
      <c r="C52" s="35"/>
      <c r="D52" s="35"/>
      <c r="E52" s="35"/>
      <c r="F52" s="35"/>
      <c r="G52" s="35"/>
      <c r="H52" s="9"/>
      <c r="I52" s="9"/>
      <c r="J52" s="204"/>
      <c r="K52" s="205" t="s">
        <v>89</v>
      </c>
      <c r="L52" s="206"/>
      <c r="M52" s="206"/>
      <c r="N52" s="206"/>
      <c r="O52" s="206"/>
      <c r="P52" s="206"/>
      <c r="Q52" s="206"/>
      <c r="R52" s="206"/>
      <c r="S52" s="199"/>
      <c r="T52" s="199"/>
      <c r="U52" s="199"/>
      <c r="V52" s="131"/>
      <c r="W52" s="105"/>
      <c r="X52" s="105"/>
      <c r="Y52" s="106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U52" s="32"/>
    </row>
    <row r="53" spans="1:47" s="3" customFormat="1" ht="16.05" customHeight="1" x14ac:dyDescent="0.3">
      <c r="A53" s="21"/>
      <c r="B53" s="35"/>
      <c r="C53" s="35"/>
      <c r="D53" s="35"/>
      <c r="E53" s="35"/>
      <c r="F53" s="35"/>
      <c r="G53" s="35"/>
      <c r="H53" s="9"/>
      <c r="I53" s="9"/>
      <c r="J53" s="175"/>
      <c r="K53" s="199"/>
      <c r="L53" s="199"/>
      <c r="M53" s="199"/>
      <c r="N53" s="199"/>
      <c r="O53" s="199"/>
      <c r="P53" s="199"/>
      <c r="Q53" s="199"/>
      <c r="R53" s="199"/>
      <c r="S53" s="199"/>
      <c r="T53" s="199"/>
      <c r="U53" s="199"/>
      <c r="V53" s="175"/>
      <c r="W53" s="105"/>
      <c r="X53" s="105"/>
      <c r="Y53" s="106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U53" s="32"/>
    </row>
    <row r="54" spans="1:47" s="3" customFormat="1" ht="14.4" x14ac:dyDescent="0.3">
      <c r="A54" s="21"/>
      <c r="B54" s="35"/>
      <c r="C54" s="35"/>
      <c r="D54" s="35"/>
      <c r="E54" s="35"/>
      <c r="F54" s="35"/>
      <c r="G54" s="35"/>
      <c r="H54" s="9"/>
      <c r="I54" s="9"/>
      <c r="J54" s="175"/>
      <c r="K54" s="528" t="s">
        <v>90</v>
      </c>
      <c r="L54" s="528"/>
      <c r="M54" s="528"/>
      <c r="N54" s="528"/>
      <c r="O54" s="528"/>
      <c r="P54" s="528"/>
      <c r="Q54" s="199"/>
      <c r="R54" s="199"/>
      <c r="S54" s="199"/>
      <c r="T54" s="199"/>
      <c r="U54" s="199"/>
      <c r="V54" s="175"/>
      <c r="W54" s="105"/>
      <c r="X54" s="105"/>
      <c r="Y54" s="106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U54" s="32"/>
    </row>
    <row r="55" spans="1:47" s="3" customFormat="1" ht="14.4" x14ac:dyDescent="0.3">
      <c r="A55" s="21"/>
      <c r="B55" s="35"/>
      <c r="C55" s="35"/>
      <c r="D55" s="35"/>
      <c r="E55" s="35"/>
      <c r="F55" s="35"/>
      <c r="G55" s="35"/>
      <c r="H55" s="9"/>
      <c r="I55" s="9"/>
      <c r="J55" s="175"/>
      <c r="K55" s="528"/>
      <c r="L55" s="528"/>
      <c r="M55" s="528"/>
      <c r="N55" s="528"/>
      <c r="O55" s="528"/>
      <c r="P55" s="528"/>
      <c r="Q55" s="199"/>
      <c r="R55" s="199"/>
      <c r="S55" s="199"/>
      <c r="T55" s="199"/>
      <c r="U55" s="199"/>
      <c r="V55" s="175"/>
      <c r="W55" s="105"/>
      <c r="X55" s="105"/>
      <c r="Y55" s="106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U55" s="32"/>
    </row>
    <row r="56" spans="1:47" s="3" customFormat="1" ht="14.4" x14ac:dyDescent="0.3">
      <c r="A56" s="21"/>
      <c r="B56" s="35"/>
      <c r="C56" s="35"/>
      <c r="D56" s="35"/>
      <c r="E56" s="35"/>
      <c r="F56" s="35"/>
      <c r="G56" s="35"/>
      <c r="H56" s="9"/>
      <c r="I56" s="9"/>
      <c r="J56" s="175"/>
      <c r="K56" s="528"/>
      <c r="L56" s="528"/>
      <c r="M56" s="528"/>
      <c r="N56" s="528"/>
      <c r="O56" s="528"/>
      <c r="P56" s="528"/>
      <c r="Q56" s="199"/>
      <c r="R56" s="199"/>
      <c r="S56" s="199"/>
      <c r="T56" s="199"/>
      <c r="U56" s="199"/>
      <c r="V56" s="175"/>
      <c r="W56" s="105"/>
      <c r="X56" s="105"/>
      <c r="Y56" s="106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U56" s="32"/>
    </row>
    <row r="57" spans="1:47" s="3" customFormat="1" ht="14.4" x14ac:dyDescent="0.3">
      <c r="A57" s="21"/>
      <c r="B57" s="35"/>
      <c r="C57" s="35"/>
      <c r="D57" s="35"/>
      <c r="E57" s="35"/>
      <c r="F57" s="35"/>
      <c r="G57" s="35"/>
      <c r="H57" s="9"/>
      <c r="I57" s="9"/>
      <c r="J57" s="175"/>
      <c r="K57" s="528"/>
      <c r="L57" s="528"/>
      <c r="M57" s="528"/>
      <c r="N57" s="528"/>
      <c r="O57" s="528"/>
      <c r="P57" s="528"/>
      <c r="Q57" s="199"/>
      <c r="R57" s="199"/>
      <c r="S57" s="199"/>
      <c r="T57" s="199"/>
      <c r="U57" s="199"/>
      <c r="V57" s="175"/>
      <c r="W57" s="105"/>
      <c r="X57" s="105"/>
      <c r="Y57" s="106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U57" s="32"/>
    </row>
    <row r="58" spans="1:47" s="3" customFormat="1" ht="14.4" x14ac:dyDescent="0.3">
      <c r="A58" s="21"/>
      <c r="B58" s="35"/>
      <c r="C58" s="35"/>
      <c r="D58" s="35"/>
      <c r="E58" s="35"/>
      <c r="F58" s="35"/>
      <c r="G58" s="35"/>
      <c r="H58" s="9"/>
      <c r="I58" s="9"/>
      <c r="J58" s="175"/>
      <c r="K58" s="528"/>
      <c r="L58" s="528"/>
      <c r="M58" s="528"/>
      <c r="N58" s="528"/>
      <c r="O58" s="528"/>
      <c r="P58" s="528"/>
      <c r="Q58" s="199"/>
      <c r="R58" s="199"/>
      <c r="S58" s="199"/>
      <c r="T58" s="199"/>
      <c r="U58" s="199"/>
      <c r="V58" s="175"/>
      <c r="W58" s="105"/>
      <c r="X58" s="105"/>
      <c r="Y58" s="106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U58" s="32"/>
    </row>
    <row r="59" spans="1:47" s="3" customFormat="1" ht="14.4" x14ac:dyDescent="0.3">
      <c r="A59" s="21"/>
      <c r="B59" s="35"/>
      <c r="C59" s="35"/>
      <c r="D59" s="35"/>
      <c r="E59" s="35"/>
      <c r="F59" s="35"/>
      <c r="G59" s="35"/>
      <c r="H59" s="9"/>
      <c r="I59" s="9"/>
      <c r="J59" s="175"/>
      <c r="K59" s="528"/>
      <c r="L59" s="528"/>
      <c r="M59" s="528"/>
      <c r="N59" s="528"/>
      <c r="O59" s="528"/>
      <c r="P59" s="528"/>
      <c r="Q59" s="199"/>
      <c r="R59" s="199"/>
      <c r="S59" s="199"/>
      <c r="T59" s="199"/>
      <c r="U59" s="199"/>
      <c r="V59" s="175"/>
      <c r="W59" s="105"/>
      <c r="X59" s="105"/>
      <c r="Y59" s="106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U59" s="32"/>
    </row>
    <row r="60" spans="1:47" s="3" customFormat="1" ht="14.4" x14ac:dyDescent="0.3">
      <c r="A60" s="21"/>
      <c r="B60" s="35"/>
      <c r="C60" s="35"/>
      <c r="D60" s="35"/>
      <c r="E60" s="35"/>
      <c r="F60" s="35"/>
      <c r="G60" s="35"/>
      <c r="H60" s="9"/>
      <c r="I60" s="9"/>
      <c r="J60" s="175"/>
      <c r="K60" s="199"/>
      <c r="L60" s="199"/>
      <c r="M60" s="199"/>
      <c r="N60" s="199"/>
      <c r="O60" s="199"/>
      <c r="P60" s="199"/>
      <c r="Q60" s="199"/>
      <c r="R60" s="199"/>
      <c r="S60" s="199"/>
      <c r="T60" s="199"/>
      <c r="U60" s="199"/>
      <c r="V60" s="175"/>
      <c r="W60" s="105"/>
      <c r="X60" s="105"/>
      <c r="Y60" s="106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U60" s="32"/>
    </row>
    <row r="61" spans="1:47" s="3" customFormat="1" ht="14.4" x14ac:dyDescent="0.3">
      <c r="A61" s="21"/>
      <c r="B61" s="35"/>
      <c r="C61" s="35"/>
      <c r="D61" s="35"/>
      <c r="E61" s="35"/>
      <c r="F61" s="35"/>
      <c r="G61" s="35"/>
      <c r="H61" s="9"/>
      <c r="I61" s="9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05"/>
      <c r="X61" s="105"/>
      <c r="Y61" s="106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U61" s="32"/>
    </row>
    <row r="62" spans="1:47" ht="14.4" x14ac:dyDescent="0.3">
      <c r="A62" s="21"/>
      <c r="B62" s="35"/>
      <c r="C62" s="35"/>
      <c r="D62" s="35"/>
      <c r="E62" s="35"/>
      <c r="F62" s="35"/>
      <c r="G62" s="35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AU62" s="162"/>
    </row>
    <row r="63" spans="1:47" ht="14.4" x14ac:dyDescent="0.3">
      <c r="A63" s="21"/>
      <c r="B63" s="35"/>
      <c r="C63" s="35"/>
      <c r="D63" s="35"/>
      <c r="E63" s="35"/>
      <c r="F63" s="35"/>
      <c r="G63" s="35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AU63" s="162"/>
    </row>
    <row r="64" spans="1:47" ht="14.4" x14ac:dyDescent="0.3">
      <c r="A64" s="21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AU64" s="162"/>
    </row>
    <row r="65" spans="1:47" ht="14.4" x14ac:dyDescent="0.3">
      <c r="A65" s="21"/>
      <c r="B65" s="527"/>
      <c r="C65" s="527"/>
      <c r="D65" s="527"/>
      <c r="E65" s="527"/>
      <c r="F65" s="527"/>
      <c r="G65" s="527"/>
      <c r="H65" s="527"/>
      <c r="I65" s="527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AU65" s="162"/>
    </row>
    <row r="66" spans="1:47" ht="14.4" x14ac:dyDescent="0.3">
      <c r="A66" s="21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AU66" s="162"/>
    </row>
    <row r="67" spans="1:47" ht="14.4" x14ac:dyDescent="0.3">
      <c r="A67" s="21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AU67" s="162"/>
    </row>
    <row r="68" spans="1:47" ht="14.4" x14ac:dyDescent="0.3">
      <c r="A68" s="21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AU68" s="162"/>
    </row>
    <row r="69" spans="1:47" ht="14.4" x14ac:dyDescent="0.3">
      <c r="A69" s="21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AU69" s="162"/>
    </row>
    <row r="70" spans="1:47" ht="14.4" x14ac:dyDescent="0.3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9"/>
      <c r="Y70" s="141"/>
      <c r="Z70" s="142"/>
      <c r="AA70" s="142"/>
      <c r="AB70" s="142"/>
      <c r="AC70" s="142"/>
      <c r="AD70" s="142"/>
      <c r="AE70" s="142"/>
      <c r="AF70" s="142"/>
      <c r="AG70" s="142"/>
      <c r="AH70" s="142"/>
      <c r="AI70" s="142"/>
      <c r="AJ70" s="142"/>
      <c r="AK70" s="142"/>
      <c r="AL70" s="142"/>
      <c r="AM70" s="142"/>
      <c r="AN70" s="142"/>
      <c r="AO70" s="142"/>
      <c r="AP70" s="142"/>
      <c r="AQ70" s="142"/>
      <c r="AR70" s="142"/>
      <c r="AS70" s="142"/>
      <c r="AT70" s="142"/>
      <c r="AU70" s="163"/>
    </row>
    <row r="71" spans="1:47" ht="14.4" hidden="1" customHeight="1" x14ac:dyDescent="0.3"/>
    <row r="72" spans="1:47" ht="14.4" hidden="1" customHeight="1" x14ac:dyDescent="0.3"/>
    <row r="73" spans="1:47" ht="14.4" hidden="1" customHeight="1" x14ac:dyDescent="0.3"/>
    <row r="74" spans="1:47" ht="14.4" hidden="1" customHeight="1" x14ac:dyDescent="0.3"/>
    <row r="75" spans="1:47" ht="14.4" hidden="1" customHeight="1" x14ac:dyDescent="0.3"/>
    <row r="76" spans="1:47" ht="14.4" hidden="1" customHeight="1" x14ac:dyDescent="0.3"/>
    <row r="77" spans="1:47" ht="14.4" hidden="1" customHeight="1" x14ac:dyDescent="0.3"/>
    <row r="78" spans="1:47" ht="14.4" hidden="1" customHeight="1" x14ac:dyDescent="0.3"/>
    <row r="79" spans="1:47" s="198" customFormat="1" ht="14.4" hidden="1" customHeight="1" x14ac:dyDescent="0.3">
      <c r="A79" s="24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106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S79" s="107"/>
      <c r="AT79" s="107"/>
      <c r="AU79" s="107"/>
    </row>
    <row r="80" spans="1:47" s="198" customFormat="1" ht="14.4" hidden="1" customHeight="1" x14ac:dyDescent="0.3">
      <c r="A80" s="24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106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</row>
    <row r="81" spans="1:47" s="198" customFormat="1" ht="14.4" hidden="1" customHeight="1" x14ac:dyDescent="0.3">
      <c r="A81" s="24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106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</row>
    <row r="82" spans="1:47" s="198" customFormat="1" ht="14.4" hidden="1" customHeight="1" x14ac:dyDescent="0.3">
      <c r="A82" s="24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106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</row>
    <row r="83" spans="1:47" s="198" customFormat="1" ht="14.4" hidden="1" customHeight="1" x14ac:dyDescent="0.3">
      <c r="A83" s="24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106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</row>
    <row r="84" spans="1:47" s="198" customFormat="1" ht="14.4" hidden="1" customHeight="1" x14ac:dyDescent="0.3">
      <c r="A84" s="24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106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</row>
    <row r="85" spans="1:47" s="198" customFormat="1" ht="14.4" hidden="1" customHeight="1" x14ac:dyDescent="0.3">
      <c r="A85" s="24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106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</row>
    <row r="86" spans="1:47" s="198" customFormat="1" ht="14.4" hidden="1" customHeight="1" x14ac:dyDescent="0.3">
      <c r="A86" s="24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106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</row>
    <row r="87" spans="1:47" s="198" customFormat="1" ht="14.4" hidden="1" customHeight="1" x14ac:dyDescent="0.3">
      <c r="A87" s="24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106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</row>
    <row r="88" spans="1:47" s="198" customFormat="1" ht="14.4" hidden="1" customHeight="1" x14ac:dyDescent="0.3">
      <c r="A88" s="24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106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</row>
    <row r="89" spans="1:47" s="198" customFormat="1" ht="14.4" hidden="1" customHeight="1" x14ac:dyDescent="0.3">
      <c r="A89" s="24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106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S89" s="107"/>
      <c r="AT89" s="107"/>
      <c r="AU89" s="107"/>
    </row>
    <row r="90" spans="1:47" s="198" customFormat="1" ht="14.4" hidden="1" customHeight="1" x14ac:dyDescent="0.3">
      <c r="A90" s="24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106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</row>
    <row r="91" spans="1:47" s="198" customFormat="1" ht="14.4" hidden="1" customHeight="1" x14ac:dyDescent="0.3">
      <c r="A91" s="24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106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/>
      <c r="AU91" s="107"/>
    </row>
    <row r="92" spans="1:47" s="198" customFormat="1" ht="14.4" hidden="1" customHeight="1" x14ac:dyDescent="0.3">
      <c r="A92" s="24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106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S92" s="107"/>
      <c r="AT92" s="107"/>
      <c r="AU92" s="107"/>
    </row>
    <row r="93" spans="1:47" s="198" customFormat="1" ht="14.4" hidden="1" customHeight="1" x14ac:dyDescent="0.3">
      <c r="A93" s="24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106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S93" s="107"/>
      <c r="AT93" s="107"/>
      <c r="AU93" s="107"/>
    </row>
    <row r="94" spans="1:47" s="198" customFormat="1" ht="14.4" hidden="1" customHeight="1" x14ac:dyDescent="0.3">
      <c r="A94" s="24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106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107"/>
    </row>
    <row r="95" spans="1:47" s="198" customFormat="1" ht="14.4" hidden="1" customHeight="1" x14ac:dyDescent="0.3">
      <c r="A95" s="24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106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S95" s="107"/>
      <c r="AT95" s="107"/>
      <c r="AU95" s="107"/>
    </row>
    <row r="96" spans="1:47" s="198" customFormat="1" ht="14.4" hidden="1" customHeight="1" x14ac:dyDescent="0.3">
      <c r="A96" s="24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106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107"/>
    </row>
    <row r="97" spans="1:47" s="198" customFormat="1" ht="14.4" hidden="1" customHeight="1" x14ac:dyDescent="0.3">
      <c r="A97" s="24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106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7"/>
      <c r="AS97" s="107"/>
      <c r="AT97" s="107"/>
      <c r="AU97" s="107"/>
    </row>
    <row r="98" spans="1:47" s="198" customFormat="1" ht="14.4" hidden="1" customHeight="1" x14ac:dyDescent="0.3">
      <c r="A98" s="24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106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107"/>
    </row>
  </sheetData>
  <sheetProtection algorithmName="SHA-512" hashValue="BN1eHeh5RnwS9akaoFRjcH7HtgEo9Blq5L/e7Z1NZ2chn1fRSKq9PBpvX5ZYPQnP/4tfWhM4Zdfd7zeQD38EAw==" saltValue="PvNhlHqrqLkHng36yrkFgw==" spinCount="100000" sheet="1" objects="1" scenarios="1" formatCells="0" formatColumns="0" formatRows="0" insertColumns="0" insertRows="0" deleteRows="0" selectLockedCells="1" sort="0" pivotTables="0"/>
  <mergeCells count="13">
    <mergeCell ref="B65:I65"/>
    <mergeCell ref="O13:P13"/>
    <mergeCell ref="T13:U13"/>
    <mergeCell ref="S13:S14"/>
    <mergeCell ref="M12:P12"/>
    <mergeCell ref="R12:U12"/>
    <mergeCell ref="A1:C2"/>
    <mergeCell ref="Z1:AF2"/>
    <mergeCell ref="K54:P59"/>
    <mergeCell ref="B11:G39"/>
    <mergeCell ref="M13:M14"/>
    <mergeCell ref="N13:N14"/>
    <mergeCell ref="R13:R14"/>
  </mergeCells>
  <conditionalFormatting sqref="P18:P20">
    <cfRule type="cellIs" dxfId="40" priority="13" operator="lessThan">
      <formula>0</formula>
    </cfRule>
  </conditionalFormatting>
  <conditionalFormatting sqref="U18:U20">
    <cfRule type="cellIs" dxfId="39" priority="12" operator="lessThan">
      <formula>0</formula>
    </cfRule>
  </conditionalFormatting>
  <conditionalFormatting sqref="P27:P30">
    <cfRule type="cellIs" dxfId="38" priority="11" operator="lessThan">
      <formula>0</formula>
    </cfRule>
  </conditionalFormatting>
  <conditionalFormatting sqref="U45:U48">
    <cfRule type="cellIs" dxfId="37" priority="5" operator="lessThan">
      <formula>0</formula>
    </cfRule>
  </conditionalFormatting>
  <conditionalFormatting sqref="U27:U30">
    <cfRule type="cellIs" dxfId="36" priority="9" operator="lessThan">
      <formula>0</formula>
    </cfRule>
  </conditionalFormatting>
  <conditionalFormatting sqref="P41">
    <cfRule type="cellIs" dxfId="35" priority="8" operator="lessThan">
      <formula>0</formula>
    </cfRule>
  </conditionalFormatting>
  <conditionalFormatting sqref="U41:U43">
    <cfRule type="cellIs" dxfId="34" priority="7" operator="lessThan">
      <formula>0</formula>
    </cfRule>
  </conditionalFormatting>
  <conditionalFormatting sqref="P45">
    <cfRule type="cellIs" dxfId="33" priority="6" operator="lessThan">
      <formula>0</formula>
    </cfRule>
  </conditionalFormatting>
  <conditionalFormatting sqref="P42">
    <cfRule type="cellIs" dxfId="32" priority="4" operator="lessThan">
      <formula>0</formula>
    </cfRule>
  </conditionalFormatting>
  <conditionalFormatting sqref="P43:P44">
    <cfRule type="cellIs" dxfId="31" priority="3" operator="lessThan">
      <formula>0</formula>
    </cfRule>
  </conditionalFormatting>
  <conditionalFormatting sqref="P46:P49">
    <cfRule type="cellIs" dxfId="3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T241"/>
  <sheetViews>
    <sheetView zoomScale="55" zoomScaleNormal="55" workbookViewId="0">
      <pane ySplit="2" topLeftCell="A3" activePane="bottomLeft" state="frozen"/>
      <selection pane="bottomLeft" activeCell="A3" sqref="A3"/>
    </sheetView>
  </sheetViews>
  <sheetFormatPr defaultColWidth="0" defaultRowHeight="0" customHeight="1" zeroHeight="1" x14ac:dyDescent="0.3"/>
  <cols>
    <col min="1" max="1" width="8.88671875" style="24" customWidth="1"/>
    <col min="2" max="2" width="27.77734375" style="3" customWidth="1"/>
    <col min="3" max="8" width="23.77734375" style="3" customWidth="1"/>
    <col min="9" max="9" width="9.77734375" style="3" customWidth="1"/>
    <col min="10" max="10" width="1.77734375" style="3" customWidth="1"/>
    <col min="11" max="11" width="5.44140625" style="3" hidden="1" customWidth="1"/>
    <col min="12" max="12" width="23.33203125" style="3" hidden="1" customWidth="1"/>
    <col min="13" max="13" width="17.109375" style="3" hidden="1" customWidth="1"/>
    <col min="14" max="14" width="19.44140625" style="3" hidden="1" customWidth="1"/>
    <col min="15" max="15" width="23.77734375" style="3" hidden="1" customWidth="1"/>
    <col min="16" max="16" width="22.33203125" style="3" hidden="1" customWidth="1"/>
    <col min="17" max="17" width="28.6640625" style="3" hidden="1" customWidth="1"/>
    <col min="18" max="19" width="17.44140625" style="3" hidden="1" customWidth="1"/>
    <col min="20" max="20" width="14.77734375" style="3" hidden="1" customWidth="1"/>
    <col min="21" max="21" width="3.109375" style="3" hidden="1" customWidth="1"/>
    <col min="22" max="22" width="4.109375" style="3" customWidth="1"/>
    <col min="23" max="23" width="3.21875" style="3" customWidth="1"/>
    <col min="24" max="24" width="2.44140625" style="106" customWidth="1"/>
    <col min="25" max="25" width="8.88671875" style="107" customWidth="1"/>
    <col min="26" max="26" width="15.109375" style="107" customWidth="1"/>
    <col min="27" max="44" width="8.88671875" style="107" customWidth="1"/>
    <col min="45" max="46" width="8.88671875" style="107" hidden="1" customWidth="1"/>
    <col min="47" max="16384" width="8.88671875" style="107" hidden="1"/>
  </cols>
  <sheetData>
    <row r="1" spans="1:46" s="3" customFormat="1" ht="15.6" customHeight="1" x14ac:dyDescent="0.3">
      <c r="A1" s="526" t="s">
        <v>92</v>
      </c>
      <c r="B1" s="526"/>
      <c r="C1" s="526"/>
      <c r="D1" s="13"/>
      <c r="E1" s="13"/>
      <c r="F1" s="13"/>
      <c r="G1" s="13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25"/>
      <c r="Y1" s="520" t="s">
        <v>16</v>
      </c>
      <c r="Z1" s="520"/>
      <c r="AA1" s="520"/>
      <c r="AB1" s="520"/>
      <c r="AC1" s="520"/>
      <c r="AD1" s="520"/>
      <c r="AE1" s="520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31"/>
    </row>
    <row r="2" spans="1:46" s="3" customFormat="1" ht="14.4" customHeight="1" x14ac:dyDescent="0.3">
      <c r="A2" s="526"/>
      <c r="B2" s="526"/>
      <c r="C2" s="526"/>
      <c r="D2" s="14"/>
      <c r="E2" s="14"/>
      <c r="F2" s="14"/>
      <c r="G2" s="14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25"/>
      <c r="Y2" s="520"/>
      <c r="Z2" s="520"/>
      <c r="AA2" s="520"/>
      <c r="AB2" s="520"/>
      <c r="AC2" s="520"/>
      <c r="AD2" s="520"/>
      <c r="AE2" s="520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31"/>
    </row>
    <row r="3" spans="1:46" s="3" customFormat="1" ht="14.4" x14ac:dyDescent="0.3">
      <c r="A3" s="17"/>
      <c r="B3" s="14"/>
      <c r="C3" s="14"/>
      <c r="D3" s="14"/>
      <c r="E3" s="14"/>
      <c r="F3" s="14"/>
      <c r="G3" s="14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6"/>
      <c r="AT3" s="32"/>
    </row>
    <row r="4" spans="1:46" s="3" customFormat="1" ht="14.4" x14ac:dyDescent="0.3">
      <c r="A4" s="17" t="s">
        <v>5</v>
      </c>
      <c r="B4" s="14"/>
      <c r="C4" s="14"/>
      <c r="D4" s="14"/>
      <c r="E4" s="14"/>
      <c r="F4" s="14"/>
      <c r="G4" s="14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6"/>
      <c r="AT4" s="32"/>
    </row>
    <row r="5" spans="1:46" s="3" customFormat="1" ht="14.4" x14ac:dyDescent="0.3">
      <c r="A5" s="18" t="s">
        <v>170</v>
      </c>
      <c r="B5" s="14"/>
      <c r="C5" s="14"/>
      <c r="D5" s="14"/>
      <c r="E5" s="14"/>
      <c r="F5" s="14"/>
      <c r="G5" s="14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6"/>
      <c r="AT5" s="32"/>
    </row>
    <row r="6" spans="1:46" s="3" customFormat="1" ht="14.4" x14ac:dyDescent="0.3">
      <c r="A6" s="20" t="s">
        <v>6</v>
      </c>
      <c r="B6" s="15"/>
      <c r="C6" s="15">
        <v>1</v>
      </c>
      <c r="D6" s="15"/>
      <c r="E6" s="15"/>
      <c r="F6" s="15"/>
      <c r="G6" s="15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6"/>
      <c r="AT6" s="32"/>
    </row>
    <row r="7" spans="1:46" s="3" customFormat="1" ht="14.4" x14ac:dyDescent="0.3">
      <c r="A7" s="2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6"/>
      <c r="AT7" s="32"/>
    </row>
    <row r="8" spans="1:46" s="3" customFormat="1" ht="14.4" x14ac:dyDescent="0.3">
      <c r="A8" s="22" t="s">
        <v>95</v>
      </c>
      <c r="B8" s="4"/>
      <c r="C8" s="4" t="s">
        <v>96</v>
      </c>
      <c r="D8" s="4"/>
      <c r="E8" s="4"/>
      <c r="F8" s="4"/>
      <c r="G8" s="4"/>
      <c r="H8" s="10"/>
      <c r="I8" s="10"/>
      <c r="J8" s="10"/>
      <c r="K8" s="108"/>
      <c r="L8" s="108" t="str">
        <f>"ANSWER FOR "&amp;A8</f>
        <v>ANSWER FOR FINANCIAL FORMULA</v>
      </c>
      <c r="M8" s="108"/>
      <c r="N8" s="108" t="str">
        <f>C8</f>
        <v>EXERCISE 1</v>
      </c>
      <c r="O8" s="108"/>
      <c r="P8" s="108"/>
      <c r="Q8" s="108"/>
      <c r="R8" s="108"/>
      <c r="S8" s="108"/>
      <c r="T8" s="108"/>
      <c r="U8" s="105"/>
      <c r="V8" s="105"/>
      <c r="W8" s="105"/>
      <c r="X8" s="109"/>
      <c r="Y8" s="109" t="str">
        <f>A8</f>
        <v>FINANCIAL FORMULA</v>
      </c>
      <c r="Z8" s="109"/>
      <c r="AA8" s="109" t="str">
        <f>N8</f>
        <v>EXERCISE 1</v>
      </c>
      <c r="AB8" s="109"/>
      <c r="AC8" s="109"/>
      <c r="AD8" s="109"/>
      <c r="AE8" s="109"/>
      <c r="AF8" s="107"/>
      <c r="AG8" s="107"/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R8" s="107"/>
      <c r="AT8" s="32"/>
    </row>
    <row r="9" spans="1:46" s="3" customFormat="1" ht="14.4" x14ac:dyDescent="0.3">
      <c r="A9" s="21"/>
      <c r="B9" s="11"/>
      <c r="C9" s="11"/>
      <c r="D9" s="11"/>
      <c r="E9" s="11"/>
      <c r="F9" s="11"/>
      <c r="G9" s="11"/>
      <c r="H9" s="11"/>
      <c r="I9" s="11"/>
      <c r="J9" s="10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6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T9" s="32"/>
    </row>
    <row r="10" spans="1:46" s="3" customFormat="1" ht="14.4" x14ac:dyDescent="0.3">
      <c r="A10" s="21"/>
      <c r="B10" s="35"/>
      <c r="C10" s="35"/>
      <c r="D10" s="35"/>
      <c r="E10" s="35"/>
      <c r="F10" s="35"/>
      <c r="G10" s="35"/>
      <c r="H10" s="35"/>
      <c r="I10" s="35"/>
      <c r="J10" s="10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05"/>
      <c r="W10" s="105"/>
      <c r="X10" s="106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T10" s="32"/>
    </row>
    <row r="11" spans="1:46" s="3" customFormat="1" ht="20.399999999999999" x14ac:dyDescent="0.3">
      <c r="A11" s="21"/>
      <c r="B11" s="74" t="s">
        <v>145</v>
      </c>
      <c r="C11" s="43"/>
      <c r="D11" s="43"/>
      <c r="E11" s="43"/>
      <c r="F11" s="43"/>
      <c r="G11" s="43"/>
      <c r="H11" s="35"/>
      <c r="I11" s="35"/>
      <c r="J11" s="10"/>
      <c r="K11" s="199"/>
      <c r="L11" s="107"/>
      <c r="M11" s="107"/>
      <c r="N11" s="199"/>
      <c r="O11" s="199"/>
      <c r="P11" s="199"/>
      <c r="Q11" s="199"/>
      <c r="R11" s="199"/>
      <c r="S11" s="199"/>
      <c r="T11" s="199"/>
      <c r="U11" s="131"/>
      <c r="V11" s="105"/>
      <c r="W11" s="105"/>
      <c r="X11" s="106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T11" s="32"/>
    </row>
    <row r="12" spans="1:46" s="3" customFormat="1" ht="16.05" customHeight="1" x14ac:dyDescent="0.3">
      <c r="A12" s="21"/>
      <c r="B12" s="43"/>
      <c r="C12" s="43"/>
      <c r="D12" s="43"/>
      <c r="E12" s="43"/>
      <c r="F12" s="43"/>
      <c r="G12" s="43"/>
      <c r="H12" s="35"/>
      <c r="I12" s="35"/>
      <c r="J12" s="10"/>
      <c r="K12" s="199"/>
      <c r="L12" s="107"/>
      <c r="M12" s="107"/>
      <c r="N12" s="199"/>
      <c r="O12" s="199"/>
      <c r="P12" s="199"/>
      <c r="Q12" s="199"/>
      <c r="R12" s="199"/>
      <c r="S12" s="199"/>
      <c r="T12" s="199"/>
      <c r="U12" s="131"/>
      <c r="V12" s="105"/>
      <c r="W12" s="105"/>
      <c r="X12" s="106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T12" s="32"/>
    </row>
    <row r="13" spans="1:46" s="3" customFormat="1" ht="16.05" customHeight="1" x14ac:dyDescent="0.3">
      <c r="A13" s="21"/>
      <c r="B13" s="44"/>
      <c r="C13" s="535" t="s">
        <v>97</v>
      </c>
      <c r="D13" s="535"/>
      <c r="E13" s="535"/>
      <c r="F13" s="535"/>
      <c r="G13" s="535"/>
      <c r="H13" s="535"/>
      <c r="I13" s="35"/>
      <c r="J13" s="10"/>
      <c r="K13" s="199"/>
      <c r="L13" s="178" t="s">
        <v>105</v>
      </c>
      <c r="M13" s="107"/>
      <c r="N13" s="199"/>
      <c r="O13" s="178" t="s">
        <v>147</v>
      </c>
      <c r="P13" s="199"/>
      <c r="Q13" s="199"/>
      <c r="R13" s="199"/>
      <c r="S13" s="199"/>
      <c r="T13" s="199"/>
      <c r="U13" s="131"/>
      <c r="V13" s="105"/>
      <c r="W13" s="105"/>
      <c r="X13" s="106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T13" s="32"/>
    </row>
    <row r="14" spans="1:46" s="3" customFormat="1" ht="16.05" customHeight="1" x14ac:dyDescent="0.3">
      <c r="A14" s="21"/>
      <c r="B14" s="44"/>
      <c r="C14" s="45">
        <v>0</v>
      </c>
      <c r="D14" s="45">
        <v>1</v>
      </c>
      <c r="E14" s="45">
        <v>2</v>
      </c>
      <c r="F14" s="45">
        <v>3</v>
      </c>
      <c r="G14" s="45">
        <v>4</v>
      </c>
      <c r="H14" s="46">
        <v>5</v>
      </c>
      <c r="I14" s="35"/>
      <c r="J14" s="10"/>
      <c r="K14" s="199"/>
      <c r="L14" s="221" t="s">
        <v>252</v>
      </c>
      <c r="M14" s="107"/>
      <c r="N14" s="199"/>
      <c r="O14" s="222" t="s">
        <v>253</v>
      </c>
      <c r="P14" s="199"/>
      <c r="Q14" s="199"/>
      <c r="R14" s="199"/>
      <c r="S14" s="199"/>
      <c r="T14" s="199"/>
      <c r="U14" s="131"/>
      <c r="V14" s="105"/>
      <c r="W14" s="105"/>
      <c r="X14" s="106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T14" s="32"/>
    </row>
    <row r="15" spans="1:46" s="3" customFormat="1" ht="16.05" customHeight="1" x14ac:dyDescent="0.3">
      <c r="A15" s="21"/>
      <c r="B15" s="44"/>
      <c r="C15" s="47"/>
      <c r="D15" s="47"/>
      <c r="E15" s="47"/>
      <c r="F15" s="47"/>
      <c r="G15" s="47"/>
      <c r="H15" s="48"/>
      <c r="I15" s="35"/>
      <c r="J15" s="10"/>
      <c r="K15" s="199"/>
      <c r="L15" s="107"/>
      <c r="M15" s="107"/>
      <c r="N15" s="199"/>
      <c r="O15" s="107"/>
      <c r="P15" s="107"/>
      <c r="Q15" s="199"/>
      <c r="R15" s="199"/>
      <c r="S15" s="199"/>
      <c r="T15" s="199"/>
      <c r="U15" s="131"/>
      <c r="V15" s="105"/>
      <c r="W15" s="105"/>
      <c r="X15" s="106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T15" s="32"/>
    </row>
    <row r="16" spans="1:46" s="3" customFormat="1" ht="16.05" customHeight="1" x14ac:dyDescent="0.3">
      <c r="A16" s="21"/>
      <c r="B16" s="49" t="s">
        <v>98</v>
      </c>
      <c r="C16" s="55">
        <v>-100</v>
      </c>
      <c r="D16" s="55"/>
      <c r="E16" s="55"/>
      <c r="F16" s="55"/>
      <c r="G16" s="55"/>
      <c r="H16" s="56"/>
      <c r="I16" s="35"/>
      <c r="J16" s="10"/>
      <c r="K16" s="199"/>
      <c r="L16" s="107" t="s">
        <v>106</v>
      </c>
      <c r="M16" s="223">
        <f>NPV(C21,D17,E17,F17,G17,(H17+H18))</f>
        <v>136.48481799874392</v>
      </c>
      <c r="N16" s="199"/>
      <c r="O16" s="107" t="s">
        <v>148</v>
      </c>
      <c r="P16" s="223">
        <v>-100</v>
      </c>
      <c r="Q16" s="199"/>
      <c r="R16" s="199"/>
      <c r="S16" s="199"/>
      <c r="T16" s="199"/>
      <c r="U16" s="131"/>
      <c r="V16" s="105"/>
      <c r="W16" s="105"/>
      <c r="X16" s="106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T16" s="32"/>
    </row>
    <row r="17" spans="1:46" s="3" customFormat="1" ht="16.05" customHeight="1" x14ac:dyDescent="0.3">
      <c r="A17" s="21"/>
      <c r="B17" s="49" t="s">
        <v>99</v>
      </c>
      <c r="C17" s="55"/>
      <c r="D17" s="55">
        <v>15</v>
      </c>
      <c r="E17" s="55">
        <v>20</v>
      </c>
      <c r="F17" s="55">
        <v>25</v>
      </c>
      <c r="G17" s="55">
        <v>30</v>
      </c>
      <c r="H17" s="56">
        <v>30</v>
      </c>
      <c r="I17" s="35"/>
      <c r="J17" s="10"/>
      <c r="K17" s="199"/>
      <c r="L17" s="107"/>
      <c r="M17" s="223"/>
      <c r="N17" s="199"/>
      <c r="O17" s="107" t="s">
        <v>28</v>
      </c>
      <c r="P17" s="223">
        <f>D17</f>
        <v>15</v>
      </c>
      <c r="Q17" s="199"/>
      <c r="R17" s="199"/>
      <c r="S17" s="199"/>
      <c r="T17" s="199"/>
      <c r="U17" s="131"/>
      <c r="V17" s="105"/>
      <c r="W17" s="105"/>
      <c r="X17" s="106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T17" s="32"/>
    </row>
    <row r="18" spans="1:46" s="3" customFormat="1" ht="29.4" customHeight="1" x14ac:dyDescent="0.3">
      <c r="A18" s="21"/>
      <c r="B18" s="49" t="s">
        <v>100</v>
      </c>
      <c r="C18" s="55"/>
      <c r="D18" s="55"/>
      <c r="E18" s="55"/>
      <c r="F18" s="55"/>
      <c r="G18" s="55"/>
      <c r="H18" s="56">
        <v>50</v>
      </c>
      <c r="I18" s="35"/>
      <c r="J18" s="10"/>
      <c r="K18" s="199"/>
      <c r="L18" s="107" t="s">
        <v>107</v>
      </c>
      <c r="M18" s="223">
        <v>-100</v>
      </c>
      <c r="N18" s="199"/>
      <c r="O18" s="107" t="s">
        <v>149</v>
      </c>
      <c r="P18" s="223">
        <f>E17</f>
        <v>20</v>
      </c>
      <c r="Q18" s="199"/>
      <c r="R18" s="199"/>
      <c r="S18" s="199"/>
      <c r="T18" s="199"/>
      <c r="U18" s="131"/>
      <c r="V18" s="105"/>
      <c r="W18" s="105"/>
      <c r="X18" s="106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T18" s="32"/>
    </row>
    <row r="19" spans="1:46" s="3" customFormat="1" ht="16.05" customHeight="1" x14ac:dyDescent="0.3">
      <c r="A19" s="21"/>
      <c r="B19" s="49" t="s">
        <v>101</v>
      </c>
      <c r="C19" s="57">
        <v>-100</v>
      </c>
      <c r="D19" s="57">
        <v>15</v>
      </c>
      <c r="E19" s="57">
        <v>20</v>
      </c>
      <c r="F19" s="57">
        <v>25</v>
      </c>
      <c r="G19" s="57">
        <v>30</v>
      </c>
      <c r="H19" s="58">
        <v>80</v>
      </c>
      <c r="I19" s="35"/>
      <c r="J19" s="10"/>
      <c r="K19" s="199"/>
      <c r="L19" s="107"/>
      <c r="M19" s="223"/>
      <c r="N19" s="199"/>
      <c r="O19" s="107" t="s">
        <v>29</v>
      </c>
      <c r="P19" s="223">
        <f>F17</f>
        <v>25</v>
      </c>
      <c r="Q19" s="199"/>
      <c r="R19" s="199"/>
      <c r="S19" s="199"/>
      <c r="T19" s="199"/>
      <c r="U19" s="131"/>
      <c r="V19" s="105"/>
      <c r="W19" s="105"/>
      <c r="X19" s="106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T19" s="32"/>
    </row>
    <row r="20" spans="1:46" s="3" customFormat="1" ht="16.05" customHeight="1" x14ac:dyDescent="0.3">
      <c r="A20" s="21"/>
      <c r="B20" s="50"/>
      <c r="C20" s="50"/>
      <c r="D20" s="50"/>
      <c r="E20" s="50"/>
      <c r="F20" s="50"/>
      <c r="G20" s="50"/>
      <c r="H20" s="50"/>
      <c r="I20" s="35"/>
      <c r="J20" s="10"/>
      <c r="K20" s="199"/>
      <c r="L20" s="107"/>
      <c r="M20" s="223"/>
      <c r="N20" s="199"/>
      <c r="O20" s="107" t="s">
        <v>30</v>
      </c>
      <c r="P20" s="223">
        <f>G17</f>
        <v>30</v>
      </c>
      <c r="Q20" s="199"/>
      <c r="R20" s="199"/>
      <c r="S20" s="199"/>
      <c r="T20" s="199"/>
      <c r="U20" s="131"/>
      <c r="V20" s="105"/>
      <c r="W20" s="105"/>
      <c r="X20" s="106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T20" s="32"/>
    </row>
    <row r="21" spans="1:46" s="3" customFormat="1" ht="16.05" customHeight="1" x14ac:dyDescent="0.3">
      <c r="A21" s="21"/>
      <c r="B21" s="49" t="s">
        <v>102</v>
      </c>
      <c r="C21" s="51">
        <v>0.06</v>
      </c>
      <c r="D21" s="51">
        <v>0.06</v>
      </c>
      <c r="E21" s="51">
        <v>0.06</v>
      </c>
      <c r="F21" s="51">
        <v>0.06</v>
      </c>
      <c r="G21" s="51">
        <v>0.06</v>
      </c>
      <c r="H21" s="52">
        <v>0.06</v>
      </c>
      <c r="I21" s="35"/>
      <c r="J21" s="10"/>
      <c r="K21" s="199"/>
      <c r="L21" s="107"/>
      <c r="M21" s="223"/>
      <c r="N21" s="199"/>
      <c r="O21" s="107" t="s">
        <v>31</v>
      </c>
      <c r="P21" s="223">
        <f>H17+H18</f>
        <v>80</v>
      </c>
      <c r="Q21" s="199"/>
      <c r="R21" s="199"/>
      <c r="S21" s="199"/>
      <c r="T21" s="199"/>
      <c r="U21" s="131"/>
      <c r="V21" s="105"/>
      <c r="W21" s="105"/>
      <c r="X21" s="106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T21" s="32"/>
    </row>
    <row r="22" spans="1:46" s="3" customFormat="1" ht="16.05" customHeight="1" x14ac:dyDescent="0.3">
      <c r="A22" s="21"/>
      <c r="B22" s="49"/>
      <c r="C22" s="47"/>
      <c r="D22" s="47"/>
      <c r="E22" s="47"/>
      <c r="F22" s="47"/>
      <c r="G22" s="47"/>
      <c r="H22" s="48"/>
      <c r="I22" s="35"/>
      <c r="J22" s="10"/>
      <c r="K22" s="199"/>
      <c r="L22" s="107"/>
      <c r="M22" s="223"/>
      <c r="N22" s="199"/>
      <c r="O22" s="107"/>
      <c r="P22" s="199"/>
      <c r="Q22" s="199"/>
      <c r="R22" s="199"/>
      <c r="S22" s="199"/>
      <c r="T22" s="199"/>
      <c r="U22" s="131"/>
      <c r="V22" s="105"/>
      <c r="W22" s="105"/>
      <c r="X22" s="106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T22" s="32"/>
    </row>
    <row r="23" spans="1:46" s="3" customFormat="1" ht="16.05" customHeight="1" x14ac:dyDescent="0.3">
      <c r="A23" s="21"/>
      <c r="B23" s="49" t="s">
        <v>103</v>
      </c>
      <c r="C23" s="57">
        <v>-100</v>
      </c>
      <c r="D23" s="57">
        <v>14.150943396226415</v>
      </c>
      <c r="E23" s="57">
        <v>17.799928800284796</v>
      </c>
      <c r="F23" s="57">
        <v>20.990482075807542</v>
      </c>
      <c r="G23" s="57">
        <v>23.762809897140613</v>
      </c>
      <c r="H23" s="58">
        <v>59.780653829284553</v>
      </c>
      <c r="I23" s="35"/>
      <c r="J23" s="10"/>
      <c r="K23" s="199"/>
      <c r="L23" s="107"/>
      <c r="M23" s="224"/>
      <c r="N23" s="199"/>
      <c r="O23" s="107"/>
      <c r="P23" s="107"/>
      <c r="Q23" s="199"/>
      <c r="R23" s="199"/>
      <c r="S23" s="199"/>
      <c r="T23" s="199"/>
      <c r="U23" s="131"/>
      <c r="V23" s="105"/>
      <c r="W23" s="105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T23" s="32"/>
    </row>
    <row r="24" spans="1:46" s="3" customFormat="1" ht="16.05" customHeight="1" thickBot="1" x14ac:dyDescent="0.35">
      <c r="A24" s="21"/>
      <c r="B24" s="49"/>
      <c r="C24" s="55"/>
      <c r="D24" s="55"/>
      <c r="E24" s="55"/>
      <c r="F24" s="55"/>
      <c r="G24" s="55"/>
      <c r="H24" s="56"/>
      <c r="I24" s="35"/>
      <c r="J24" s="10"/>
      <c r="K24" s="199"/>
      <c r="L24" s="199"/>
      <c r="M24" s="175"/>
      <c r="N24" s="199"/>
      <c r="O24" s="199"/>
      <c r="P24" s="199"/>
      <c r="Q24" s="199"/>
      <c r="R24" s="199"/>
      <c r="S24" s="199"/>
      <c r="T24" s="199"/>
      <c r="U24" s="131"/>
      <c r="V24" s="105"/>
      <c r="W24" s="105"/>
      <c r="X24" s="106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T24" s="32"/>
    </row>
    <row r="25" spans="1:46" s="3" customFormat="1" ht="33" customHeight="1" thickBot="1" x14ac:dyDescent="0.35">
      <c r="A25" s="21"/>
      <c r="B25" s="44" t="s">
        <v>104</v>
      </c>
      <c r="C25" s="536">
        <v>36.484817998743907</v>
      </c>
      <c r="D25" s="537"/>
      <c r="E25" s="537"/>
      <c r="F25" s="537"/>
      <c r="G25" s="537"/>
      <c r="H25" s="538"/>
      <c r="I25" s="35"/>
      <c r="J25" s="10"/>
      <c r="K25" s="199"/>
      <c r="L25" s="199"/>
      <c r="M25" s="175"/>
      <c r="N25" s="199"/>
      <c r="O25" s="199"/>
      <c r="P25" s="199"/>
      <c r="Q25" s="199"/>
      <c r="R25" s="199"/>
      <c r="S25" s="199"/>
      <c r="T25" s="199"/>
      <c r="U25" s="131"/>
      <c r="V25" s="105"/>
      <c r="W25" s="105"/>
      <c r="X25" s="106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T25" s="32"/>
    </row>
    <row r="26" spans="1:46" s="3" customFormat="1" ht="16.05" customHeight="1" thickBot="1" x14ac:dyDescent="0.4">
      <c r="A26" s="21"/>
      <c r="B26" s="53"/>
      <c r="C26" s="53"/>
      <c r="D26" s="53"/>
      <c r="E26" s="53"/>
      <c r="F26" s="53"/>
      <c r="G26" s="53"/>
      <c r="H26" s="54"/>
      <c r="I26" s="10"/>
      <c r="J26" s="10"/>
      <c r="K26" s="199"/>
      <c r="L26" s="107" t="s">
        <v>105</v>
      </c>
      <c r="M26" s="225">
        <f>SUM(M16:M19)</f>
        <v>36.484817998743921</v>
      </c>
      <c r="N26" s="199"/>
      <c r="O26" s="199" t="s">
        <v>147</v>
      </c>
      <c r="P26" s="226">
        <f>IRR(P16:P21)</f>
        <v>0.15494363928082899</v>
      </c>
      <c r="Q26" s="199"/>
      <c r="R26" s="199"/>
      <c r="S26" s="199"/>
      <c r="T26" s="199"/>
      <c r="U26" s="131"/>
      <c r="V26" s="105"/>
      <c r="W26" s="105"/>
      <c r="X26" s="106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T26" s="32"/>
    </row>
    <row r="27" spans="1:46" s="3" customFormat="1" ht="16.05" customHeight="1" thickTop="1" x14ac:dyDescent="0.3">
      <c r="A27" s="21"/>
      <c r="B27" s="43"/>
      <c r="C27" s="43"/>
      <c r="D27" s="43"/>
      <c r="E27" s="43"/>
      <c r="F27" s="43"/>
      <c r="G27" s="43"/>
      <c r="H27" s="11"/>
      <c r="I27" s="11"/>
      <c r="J27" s="10"/>
      <c r="K27" s="199"/>
      <c r="L27" s="107"/>
      <c r="M27" s="199"/>
      <c r="N27" s="199"/>
      <c r="O27" s="199"/>
      <c r="P27" s="199"/>
      <c r="Q27" s="199"/>
      <c r="R27" s="199"/>
      <c r="S27" s="199"/>
      <c r="T27" s="199"/>
      <c r="U27" s="131"/>
      <c r="V27" s="105"/>
      <c r="W27" s="105"/>
      <c r="X27" s="106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T27" s="32"/>
    </row>
    <row r="28" spans="1:46" s="3" customFormat="1" ht="25.2" customHeight="1" x14ac:dyDescent="0.3">
      <c r="A28" s="21"/>
      <c r="B28" s="74" t="s">
        <v>146</v>
      </c>
      <c r="C28" s="43"/>
      <c r="D28" s="43"/>
      <c r="E28" s="43"/>
      <c r="F28" s="43"/>
      <c r="G28" s="43"/>
      <c r="H28" s="11"/>
      <c r="I28" s="11"/>
      <c r="J28" s="10"/>
      <c r="K28" s="199"/>
      <c r="L28" s="227"/>
      <c r="M28" s="107"/>
      <c r="N28" s="199"/>
      <c r="O28" s="199"/>
      <c r="P28" s="199"/>
      <c r="Q28" s="199"/>
      <c r="R28" s="199"/>
      <c r="S28" s="199"/>
      <c r="T28" s="199"/>
      <c r="U28" s="131"/>
      <c r="V28" s="105"/>
      <c r="W28" s="105"/>
      <c r="X28" s="106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T28" s="32"/>
    </row>
    <row r="29" spans="1:46" s="3" customFormat="1" ht="16.05" customHeight="1" x14ac:dyDescent="0.3">
      <c r="A29" s="21"/>
      <c r="B29" s="43"/>
      <c r="C29" s="43"/>
      <c r="D29" s="43"/>
      <c r="E29" s="43"/>
      <c r="F29" s="43"/>
      <c r="G29" s="43"/>
      <c r="H29" s="11"/>
      <c r="I29" s="11"/>
      <c r="J29" s="10"/>
      <c r="K29" s="199"/>
      <c r="L29" s="199"/>
      <c r="M29" s="199"/>
      <c r="N29" s="199"/>
      <c r="O29" s="199"/>
      <c r="P29" s="199"/>
      <c r="Q29" s="199"/>
      <c r="R29" s="199"/>
      <c r="S29" s="199"/>
      <c r="T29" s="199"/>
      <c r="U29" s="131"/>
      <c r="V29" s="105"/>
      <c r="W29" s="105"/>
      <c r="X29" s="106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T29" s="32"/>
    </row>
    <row r="30" spans="1:46" s="3" customFormat="1" ht="16.05" customHeight="1" x14ac:dyDescent="0.3">
      <c r="A30" s="21"/>
      <c r="B30" s="43"/>
      <c r="C30" s="43"/>
      <c r="D30" s="43"/>
      <c r="E30" s="43"/>
      <c r="F30" s="43"/>
      <c r="G30" s="43"/>
      <c r="H30" s="11"/>
      <c r="I30" s="11"/>
      <c r="J30" s="10"/>
      <c r="K30" s="199"/>
      <c r="L30" s="199"/>
      <c r="M30" s="199"/>
      <c r="N30" s="199"/>
      <c r="O30" s="199"/>
      <c r="P30" s="199"/>
      <c r="Q30" s="199"/>
      <c r="R30" s="199"/>
      <c r="S30" s="199"/>
      <c r="T30" s="199"/>
      <c r="U30" s="131"/>
      <c r="V30" s="105"/>
      <c r="W30" s="105"/>
      <c r="X30" s="106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T30" s="32"/>
    </row>
    <row r="31" spans="1:46" s="3" customFormat="1" ht="16.05" customHeight="1" x14ac:dyDescent="0.3">
      <c r="A31" s="21"/>
      <c r="B31" s="43"/>
      <c r="C31" s="43"/>
      <c r="D31" s="43"/>
      <c r="E31" s="43"/>
      <c r="F31" s="43"/>
      <c r="G31" s="43"/>
      <c r="H31" s="11"/>
      <c r="I31" s="11"/>
      <c r="J31" s="10"/>
      <c r="K31" s="128"/>
      <c r="L31" s="128"/>
      <c r="M31" s="128"/>
      <c r="N31" s="128"/>
      <c r="O31" s="128"/>
      <c r="P31" s="128"/>
      <c r="Q31" s="128"/>
      <c r="R31" s="128"/>
      <c r="S31" s="128"/>
      <c r="T31" s="128"/>
      <c r="U31" s="128"/>
      <c r="V31" s="105"/>
      <c r="W31" s="105"/>
      <c r="X31" s="106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T31" s="32"/>
    </row>
    <row r="32" spans="1:46" s="3" customFormat="1" ht="16.05" customHeight="1" x14ac:dyDescent="0.3">
      <c r="A32" s="21"/>
      <c r="B32" s="43"/>
      <c r="C32" s="43"/>
      <c r="D32" s="43"/>
      <c r="E32" s="43"/>
      <c r="F32" s="43"/>
      <c r="G32" s="43"/>
      <c r="H32" s="11"/>
      <c r="I32" s="11"/>
      <c r="J32" s="10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05"/>
      <c r="W32" s="105"/>
      <c r="X32" s="106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T32" s="32"/>
    </row>
    <row r="33" spans="1:46" s="3" customFormat="1" ht="16.05" customHeight="1" x14ac:dyDescent="0.3">
      <c r="A33" s="21"/>
      <c r="B33" s="43"/>
      <c r="C33" s="43"/>
      <c r="D33" s="43"/>
      <c r="E33" s="43"/>
      <c r="F33" s="43"/>
      <c r="G33" s="43"/>
      <c r="H33" s="11"/>
      <c r="I33" s="11"/>
      <c r="J33" s="10"/>
      <c r="K33" s="128"/>
      <c r="L33" s="128"/>
      <c r="M33" s="128"/>
      <c r="N33" s="128"/>
      <c r="O33" s="128"/>
      <c r="P33" s="128"/>
      <c r="Q33" s="128"/>
      <c r="R33" s="128"/>
      <c r="S33" s="128"/>
      <c r="T33" s="128"/>
      <c r="U33" s="128"/>
      <c r="V33" s="105"/>
      <c r="W33" s="105"/>
      <c r="X33" s="106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T33" s="32"/>
    </row>
    <row r="34" spans="1:46" s="3" customFormat="1" ht="16.05" customHeight="1" x14ac:dyDescent="0.3">
      <c r="A34" s="21"/>
      <c r="B34" s="43"/>
      <c r="C34" s="43"/>
      <c r="D34" s="43"/>
      <c r="E34" s="43"/>
      <c r="F34" s="43"/>
      <c r="G34" s="43"/>
      <c r="H34" s="11"/>
      <c r="I34" s="11"/>
      <c r="J34" s="10"/>
      <c r="K34" s="228"/>
      <c r="L34" s="228"/>
      <c r="M34" s="228"/>
      <c r="N34" s="228"/>
      <c r="O34" s="228"/>
      <c r="P34" s="228"/>
      <c r="Q34" s="228"/>
      <c r="R34" s="228"/>
      <c r="S34" s="228"/>
      <c r="T34" s="228"/>
      <c r="U34" s="229"/>
      <c r="V34" s="105"/>
      <c r="W34" s="105"/>
      <c r="X34" s="106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T34" s="32"/>
    </row>
    <row r="35" spans="1:46" s="3" customFormat="1" ht="16.05" customHeight="1" x14ac:dyDescent="0.3">
      <c r="A35" s="21"/>
      <c r="B35" s="43"/>
      <c r="C35" s="43"/>
      <c r="D35" s="43"/>
      <c r="E35" s="43"/>
      <c r="F35" s="43"/>
      <c r="G35" s="43"/>
      <c r="H35" s="11"/>
      <c r="I35" s="11"/>
      <c r="J35" s="10"/>
      <c r="K35" s="228"/>
      <c r="L35" s="228"/>
      <c r="M35" s="228"/>
      <c r="N35" s="228"/>
      <c r="O35" s="228"/>
      <c r="P35" s="228"/>
      <c r="Q35" s="228"/>
      <c r="R35" s="228"/>
      <c r="S35" s="228"/>
      <c r="T35" s="228"/>
      <c r="U35" s="229"/>
      <c r="V35" s="105"/>
      <c r="W35" s="105"/>
      <c r="X35" s="106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T35" s="32"/>
    </row>
    <row r="36" spans="1:46" s="3" customFormat="1" ht="16.05" customHeight="1" x14ac:dyDescent="0.3">
      <c r="A36" s="23"/>
      <c r="B36" s="43"/>
      <c r="C36" s="43"/>
      <c r="D36" s="43"/>
      <c r="E36" s="43"/>
      <c r="F36" s="43"/>
      <c r="G36" s="43"/>
      <c r="H36" s="10"/>
      <c r="I36" s="10"/>
      <c r="J36" s="10"/>
      <c r="K36" s="199"/>
      <c r="L36" s="199"/>
      <c r="M36" s="199"/>
      <c r="N36" s="199"/>
      <c r="O36" s="199"/>
      <c r="P36" s="199"/>
      <c r="Q36" s="199"/>
      <c r="R36" s="199"/>
      <c r="S36" s="199"/>
      <c r="T36" s="199"/>
      <c r="U36" s="131"/>
      <c r="V36" s="105"/>
      <c r="W36" s="105"/>
      <c r="X36" s="106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T36" s="32"/>
    </row>
    <row r="37" spans="1:46" s="3" customFormat="1" ht="14.4" x14ac:dyDescent="0.3">
      <c r="A37" s="22" t="s">
        <v>95</v>
      </c>
      <c r="B37" s="4"/>
      <c r="C37" s="4" t="s">
        <v>108</v>
      </c>
      <c r="D37" s="4"/>
      <c r="E37" s="4"/>
      <c r="F37" s="4"/>
      <c r="G37" s="4"/>
      <c r="H37" s="10"/>
      <c r="I37" s="10"/>
      <c r="J37" s="10"/>
      <c r="K37" s="108"/>
      <c r="L37" s="108" t="str">
        <f>"ANSWER FOR "&amp;A37</f>
        <v>ANSWER FOR FINANCIAL FORMULA</v>
      </c>
      <c r="M37" s="108"/>
      <c r="N37" s="108" t="str">
        <f>C37</f>
        <v>EXERCISE 2</v>
      </c>
      <c r="O37" s="108"/>
      <c r="P37" s="108"/>
      <c r="Q37" s="108"/>
      <c r="R37" s="108"/>
      <c r="S37" s="108"/>
      <c r="T37" s="108"/>
      <c r="U37" s="105"/>
      <c r="V37" s="105"/>
      <c r="W37" s="105"/>
      <c r="X37" s="109"/>
      <c r="Y37" s="109" t="str">
        <f>A37</f>
        <v>FINANCIAL FORMULA</v>
      </c>
      <c r="Z37" s="109"/>
      <c r="AA37" s="109" t="str">
        <f>N37</f>
        <v>EXERCISE 2</v>
      </c>
      <c r="AB37" s="109"/>
      <c r="AC37" s="109"/>
      <c r="AD37" s="109"/>
      <c r="AE37" s="109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T37" s="32"/>
    </row>
    <row r="38" spans="1:46" s="3" customFormat="1" ht="16.05" customHeight="1" x14ac:dyDescent="0.3">
      <c r="A38" s="21"/>
      <c r="B38" s="43"/>
      <c r="C38" s="43"/>
      <c r="D38" s="43"/>
      <c r="E38" s="43"/>
      <c r="F38" s="43"/>
      <c r="G38" s="43"/>
      <c r="H38" s="10"/>
      <c r="I38" s="10"/>
      <c r="J38" s="10"/>
      <c r="K38" s="199"/>
      <c r="L38" s="199"/>
      <c r="M38" s="199"/>
      <c r="N38" s="199"/>
      <c r="O38" s="199"/>
      <c r="P38" s="199"/>
      <c r="Q38" s="199"/>
      <c r="R38" s="199"/>
      <c r="S38" s="199"/>
      <c r="T38" s="199"/>
      <c r="U38" s="131"/>
      <c r="V38" s="105"/>
      <c r="W38" s="105"/>
      <c r="X38" s="106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T38" s="32"/>
    </row>
    <row r="39" spans="1:46" s="3" customFormat="1" ht="16.05" customHeight="1" x14ac:dyDescent="0.3">
      <c r="A39" s="21"/>
      <c r="C39" s="43"/>
      <c r="D39" s="43"/>
      <c r="E39" s="43"/>
      <c r="F39" s="43"/>
      <c r="G39" s="43"/>
      <c r="H39" s="10"/>
      <c r="I39" s="10"/>
      <c r="J39" s="10"/>
      <c r="K39" s="199"/>
      <c r="L39" s="199"/>
      <c r="M39" s="199"/>
      <c r="N39" s="199"/>
      <c r="O39" s="199"/>
      <c r="P39" s="199"/>
      <c r="Q39" s="199"/>
      <c r="R39" s="199"/>
      <c r="S39" s="199"/>
      <c r="T39" s="199"/>
      <c r="U39" s="131"/>
      <c r="V39" s="105"/>
      <c r="W39" s="105"/>
      <c r="X39" s="106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T39" s="32"/>
    </row>
    <row r="40" spans="1:46" s="3" customFormat="1" ht="20.399999999999999" x14ac:dyDescent="0.3">
      <c r="A40" s="21"/>
      <c r="B40" s="534" t="s">
        <v>111</v>
      </c>
      <c r="C40" s="534"/>
      <c r="D40" s="534"/>
      <c r="E40" s="534"/>
      <c r="F40" s="534"/>
      <c r="G40" s="534"/>
      <c r="H40" s="534"/>
      <c r="I40" s="10"/>
      <c r="J40" s="10"/>
      <c r="K40" s="199"/>
      <c r="L40" s="199"/>
      <c r="M40" s="199"/>
      <c r="N40" s="199"/>
      <c r="O40" s="199"/>
      <c r="P40" s="199"/>
      <c r="Q40" s="199"/>
      <c r="R40" s="199"/>
      <c r="S40" s="199"/>
      <c r="T40" s="199"/>
      <c r="U40" s="131"/>
      <c r="V40" s="105"/>
      <c r="W40" s="105"/>
      <c r="X40" s="106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T40" s="32"/>
    </row>
    <row r="41" spans="1:46" s="3" customFormat="1" ht="15.6" x14ac:dyDescent="0.3">
      <c r="A41" s="21"/>
      <c r="C41" s="43"/>
      <c r="D41" s="43"/>
      <c r="E41" s="43"/>
      <c r="F41" s="43"/>
      <c r="G41" s="43"/>
      <c r="H41" s="9"/>
      <c r="I41" s="9"/>
      <c r="J41" s="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31"/>
      <c r="V41" s="105"/>
      <c r="W41" s="105"/>
      <c r="X41" s="106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T41" s="32"/>
    </row>
    <row r="42" spans="1:46" s="3" customFormat="1" ht="18" x14ac:dyDescent="0.3">
      <c r="A42" s="21"/>
      <c r="B42" s="59" t="s">
        <v>109</v>
      </c>
      <c r="C42" s="43"/>
      <c r="D42" s="43"/>
      <c r="E42" s="43"/>
      <c r="F42" s="43"/>
      <c r="G42" s="43"/>
      <c r="H42" s="9"/>
      <c r="I42" s="9"/>
      <c r="J42" s="9"/>
      <c r="K42" s="199"/>
      <c r="L42" s="219" t="s">
        <v>109</v>
      </c>
      <c r="M42" s="199"/>
      <c r="N42" s="199"/>
      <c r="O42" s="107"/>
      <c r="P42" s="199"/>
      <c r="Q42" s="199"/>
      <c r="R42" s="199"/>
      <c r="S42" s="199"/>
      <c r="T42" s="199"/>
      <c r="U42" s="131"/>
      <c r="V42" s="105"/>
      <c r="W42" s="105"/>
      <c r="X42" s="106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T42" s="32"/>
    </row>
    <row r="43" spans="1:46" s="3" customFormat="1" ht="16.05" customHeight="1" x14ac:dyDescent="0.3">
      <c r="A43" s="21"/>
      <c r="B43" s="59" t="s">
        <v>110</v>
      </c>
      <c r="C43" s="43"/>
      <c r="D43" s="43"/>
      <c r="E43" s="43"/>
      <c r="F43" s="43"/>
      <c r="G43" s="43"/>
      <c r="H43" s="9"/>
      <c r="I43" s="9"/>
      <c r="J43" s="9"/>
      <c r="K43" s="199"/>
      <c r="L43" s="199"/>
      <c r="M43" s="199"/>
      <c r="N43" s="199"/>
      <c r="O43" s="199"/>
      <c r="P43" s="199"/>
      <c r="Q43" s="199"/>
      <c r="R43" s="199"/>
      <c r="S43" s="199"/>
      <c r="T43" s="199"/>
      <c r="U43" s="131"/>
      <c r="V43" s="105"/>
      <c r="W43" s="105"/>
      <c r="X43" s="106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T43" s="32"/>
    </row>
    <row r="44" spans="1:46" s="3" customFormat="1" ht="16.05" customHeight="1" x14ac:dyDescent="0.3">
      <c r="A44" s="21"/>
      <c r="B44" s="43"/>
      <c r="C44" s="43"/>
      <c r="D44" s="43"/>
      <c r="E44" s="43"/>
      <c r="F44" s="43"/>
      <c r="G44" s="43"/>
      <c r="H44" s="9"/>
      <c r="I44" s="9"/>
      <c r="J44" s="9"/>
      <c r="K44" s="199"/>
      <c r="L44" s="224" t="s">
        <v>135</v>
      </c>
      <c r="M44" s="208">
        <f>-SLN(D52,D54,D53)</f>
        <v>-25000</v>
      </c>
      <c r="N44" s="199"/>
      <c r="O44" s="230" t="s">
        <v>254</v>
      </c>
      <c r="P44" s="199"/>
      <c r="Q44" s="199"/>
      <c r="R44" s="199"/>
      <c r="S44" s="199"/>
      <c r="T44" s="199"/>
      <c r="U44" s="131"/>
      <c r="V44" s="105"/>
      <c r="W44" s="105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T44" s="32"/>
    </row>
    <row r="45" spans="1:46" s="3" customFormat="1" ht="14.4" customHeight="1" x14ac:dyDescent="0.3">
      <c r="A45" s="21"/>
      <c r="B45" s="43"/>
      <c r="C45" s="43"/>
      <c r="D45" s="43"/>
      <c r="E45" s="43"/>
      <c r="F45" s="43"/>
      <c r="G45" s="43"/>
      <c r="H45" s="9"/>
      <c r="I45" s="9"/>
      <c r="J45" s="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31"/>
      <c r="V45" s="105"/>
      <c r="W45" s="105"/>
      <c r="X45" s="106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T45" s="32"/>
    </row>
    <row r="46" spans="1:46" s="3" customFormat="1" ht="15.6" x14ac:dyDescent="0.3">
      <c r="A46" s="21"/>
      <c r="B46" s="43"/>
      <c r="C46" s="70" t="s">
        <v>112</v>
      </c>
      <c r="D46" s="24"/>
      <c r="E46" s="71" t="s">
        <v>122</v>
      </c>
      <c r="F46" s="72" t="s">
        <v>123</v>
      </c>
      <c r="G46" s="35"/>
      <c r="H46" s="9"/>
      <c r="I46" s="9"/>
      <c r="J46" s="9"/>
      <c r="K46" s="199"/>
      <c r="L46" s="231" t="s">
        <v>136</v>
      </c>
      <c r="M46" s="231" t="s">
        <v>142</v>
      </c>
      <c r="N46" s="231" t="s">
        <v>137</v>
      </c>
      <c r="O46" s="231" t="s">
        <v>138</v>
      </c>
      <c r="P46" s="231" t="s">
        <v>141</v>
      </c>
      <c r="Q46" s="231" t="s">
        <v>139</v>
      </c>
      <c r="R46" s="107"/>
      <c r="S46" s="199"/>
      <c r="T46" s="199"/>
      <c r="U46" s="131"/>
      <c r="V46" s="105"/>
      <c r="W46" s="105"/>
      <c r="X46" s="106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T46" s="32"/>
    </row>
    <row r="47" spans="1:46" s="3" customFormat="1" ht="15.6" x14ac:dyDescent="0.3">
      <c r="A47" s="21"/>
      <c r="B47" s="43"/>
      <c r="C47" s="67" t="s">
        <v>114</v>
      </c>
      <c r="D47" s="65" t="s">
        <v>115</v>
      </c>
      <c r="E47" s="64" t="s">
        <v>124</v>
      </c>
      <c r="F47" s="63">
        <v>6.0039999999999996</v>
      </c>
      <c r="G47" s="35"/>
      <c r="H47" s="14"/>
      <c r="I47" s="9"/>
      <c r="J47" s="9"/>
      <c r="K47" s="199"/>
      <c r="L47" s="175">
        <v>0</v>
      </c>
      <c r="M47" s="232">
        <f>D51</f>
        <v>41640</v>
      </c>
      <c r="N47" s="208">
        <f>D52</f>
        <v>126000</v>
      </c>
      <c r="O47" s="224"/>
      <c r="P47" s="224"/>
      <c r="Q47" s="233">
        <f>N47+O47</f>
        <v>126000</v>
      </c>
      <c r="R47" s="107"/>
      <c r="S47" s="199"/>
      <c r="T47" s="199"/>
      <c r="U47" s="131"/>
      <c r="V47" s="105"/>
      <c r="W47" s="105"/>
      <c r="X47" s="106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T47" s="32"/>
    </row>
    <row r="48" spans="1:46" s="3" customFormat="1" ht="31.2" x14ac:dyDescent="0.3">
      <c r="A48" s="21"/>
      <c r="B48" s="43"/>
      <c r="C48" s="67" t="s">
        <v>113</v>
      </c>
      <c r="D48" s="65" t="s">
        <v>116</v>
      </c>
      <c r="E48" s="64" t="s">
        <v>125</v>
      </c>
      <c r="F48" s="63">
        <v>30.02</v>
      </c>
      <c r="G48" s="35"/>
      <c r="H48" s="14"/>
      <c r="I48" s="9"/>
      <c r="J48" s="9"/>
      <c r="K48" s="199"/>
      <c r="L48" s="175">
        <v>1</v>
      </c>
      <c r="M48" s="232">
        <f>DATE(YEAR(M47)+1,MONTH(M47),DAY(M47))-1</f>
        <v>42004</v>
      </c>
      <c r="N48" s="233">
        <f>Q47</f>
        <v>126000</v>
      </c>
      <c r="O48" s="208">
        <f>$M$44</f>
        <v>-25000</v>
      </c>
      <c r="P48" s="208">
        <f>O48</f>
        <v>-25000</v>
      </c>
      <c r="Q48" s="233">
        <f>N48+O48</f>
        <v>101000</v>
      </c>
      <c r="R48" s="107"/>
      <c r="S48" s="199"/>
      <c r="T48" s="199"/>
      <c r="U48" s="131"/>
      <c r="V48" s="105"/>
      <c r="W48" s="105"/>
      <c r="X48" s="106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T48" s="32"/>
    </row>
    <row r="49" spans="1:46" s="3" customFormat="1" ht="15.6" x14ac:dyDescent="0.3">
      <c r="A49" s="21"/>
      <c r="B49" s="43"/>
      <c r="C49" s="67" t="s">
        <v>117</v>
      </c>
      <c r="D49" s="65" t="s">
        <v>118</v>
      </c>
      <c r="E49" s="64" t="s">
        <v>126</v>
      </c>
      <c r="F49" s="63">
        <v>60.04</v>
      </c>
      <c r="G49" s="35"/>
      <c r="H49" s="14"/>
      <c r="I49" s="9"/>
      <c r="J49" s="9"/>
      <c r="K49" s="199"/>
      <c r="L49" s="175">
        <v>2</v>
      </c>
      <c r="M49" s="232">
        <f>DATE(YEAR(M48)+1,MONTH(M48),DAY(M48))</f>
        <v>42369</v>
      </c>
      <c r="N49" s="233">
        <f>Q48</f>
        <v>101000</v>
      </c>
      <c r="O49" s="208">
        <f t="shared" ref="O49:O52" si="0">$M$44</f>
        <v>-25000</v>
      </c>
      <c r="P49" s="208">
        <f>P48+O49</f>
        <v>-50000</v>
      </c>
      <c r="Q49" s="233">
        <f t="shared" ref="Q49:Q52" si="1">N49+O49</f>
        <v>76000</v>
      </c>
      <c r="R49" s="107"/>
      <c r="S49" s="199"/>
      <c r="T49" s="199"/>
      <c r="U49" s="131"/>
      <c r="V49" s="105"/>
      <c r="W49" s="105"/>
      <c r="X49" s="106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T49" s="32"/>
    </row>
    <row r="50" spans="1:46" s="3" customFormat="1" ht="15.6" x14ac:dyDescent="0.3">
      <c r="A50" s="21"/>
      <c r="B50" s="35"/>
      <c r="C50" s="67" t="s">
        <v>119</v>
      </c>
      <c r="D50" s="66">
        <v>41639</v>
      </c>
      <c r="E50" s="64" t="s">
        <v>127</v>
      </c>
      <c r="F50" s="63">
        <v>60.04</v>
      </c>
      <c r="G50" s="35"/>
      <c r="H50" s="14"/>
      <c r="I50" s="9"/>
      <c r="J50" s="9"/>
      <c r="K50" s="199"/>
      <c r="L50" s="175">
        <v>3</v>
      </c>
      <c r="M50" s="232">
        <f t="shared" ref="M50:M53" si="2">DATE(YEAR(M49)+1,MONTH(M49),DAY(M49))</f>
        <v>42735</v>
      </c>
      <c r="N50" s="233">
        <f t="shared" ref="N50:N52" si="3">Q49</f>
        <v>76000</v>
      </c>
      <c r="O50" s="208">
        <f t="shared" si="0"/>
        <v>-25000</v>
      </c>
      <c r="P50" s="208">
        <f>P49+O50</f>
        <v>-75000</v>
      </c>
      <c r="Q50" s="233">
        <f t="shared" si="1"/>
        <v>51000</v>
      </c>
      <c r="R50" s="107"/>
      <c r="S50" s="199"/>
      <c r="T50" s="199"/>
      <c r="U50" s="131"/>
      <c r="V50" s="105"/>
      <c r="W50" s="105"/>
      <c r="X50" s="106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T50" s="32"/>
    </row>
    <row r="51" spans="1:46" s="3" customFormat="1" ht="15.6" x14ac:dyDescent="0.3">
      <c r="A51" s="21"/>
      <c r="B51" s="35"/>
      <c r="C51" s="67" t="s">
        <v>121</v>
      </c>
      <c r="D51" s="66">
        <v>41640</v>
      </c>
      <c r="E51" s="64" t="s">
        <v>128</v>
      </c>
      <c r="F51" s="63">
        <v>21.014000000000003</v>
      </c>
      <c r="G51" s="35"/>
      <c r="H51" s="14"/>
      <c r="I51" s="9"/>
      <c r="J51" s="9"/>
      <c r="K51" s="199"/>
      <c r="L51" s="175">
        <v>4</v>
      </c>
      <c r="M51" s="232">
        <f t="shared" si="2"/>
        <v>43100</v>
      </c>
      <c r="N51" s="233">
        <f t="shared" si="3"/>
        <v>51000</v>
      </c>
      <c r="O51" s="208">
        <f t="shared" si="0"/>
        <v>-25000</v>
      </c>
      <c r="P51" s="208">
        <f>P50+O51</f>
        <v>-100000</v>
      </c>
      <c r="Q51" s="233">
        <f t="shared" si="1"/>
        <v>26000</v>
      </c>
      <c r="R51" s="107"/>
      <c r="S51" s="199"/>
      <c r="T51" s="199"/>
      <c r="U51" s="131"/>
      <c r="V51" s="105"/>
      <c r="W51" s="105"/>
      <c r="X51" s="106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T51" s="32"/>
    </row>
    <row r="52" spans="1:46" s="3" customFormat="1" ht="31.2" x14ac:dyDescent="0.3">
      <c r="A52" s="21"/>
      <c r="C52" s="67" t="s">
        <v>132</v>
      </c>
      <c r="D52" s="68">
        <v>126000</v>
      </c>
      <c r="E52" s="64" t="s">
        <v>129</v>
      </c>
      <c r="F52" s="63">
        <v>45.029999999999994</v>
      </c>
      <c r="G52" s="35"/>
      <c r="H52" s="14"/>
      <c r="I52" s="9"/>
      <c r="J52" s="9"/>
      <c r="K52" s="199"/>
      <c r="L52" s="175">
        <v>5</v>
      </c>
      <c r="M52" s="232">
        <f t="shared" si="2"/>
        <v>43465</v>
      </c>
      <c r="N52" s="233">
        <f t="shared" si="3"/>
        <v>26000</v>
      </c>
      <c r="O52" s="208">
        <f t="shared" si="0"/>
        <v>-25000</v>
      </c>
      <c r="P52" s="208">
        <f>P51+O52</f>
        <v>-125000</v>
      </c>
      <c r="Q52" s="233">
        <f t="shared" si="1"/>
        <v>1000</v>
      </c>
      <c r="R52" s="107"/>
      <c r="S52" s="199"/>
      <c r="T52" s="199"/>
      <c r="U52" s="131"/>
      <c r="V52" s="105"/>
      <c r="W52" s="105"/>
      <c r="X52" s="106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T52" s="32"/>
    </row>
    <row r="53" spans="1:46" s="3" customFormat="1" ht="31.2" x14ac:dyDescent="0.25">
      <c r="A53" s="21"/>
      <c r="B53" s="69" t="s">
        <v>120</v>
      </c>
      <c r="C53" s="67" t="s">
        <v>133</v>
      </c>
      <c r="D53" s="65">
        <v>5</v>
      </c>
      <c r="E53" s="64" t="s">
        <v>130</v>
      </c>
      <c r="F53" s="63">
        <v>18.011999999999997</v>
      </c>
      <c r="G53" s="35"/>
      <c r="H53" s="14"/>
      <c r="I53" s="9"/>
      <c r="J53" s="9"/>
      <c r="K53" s="199"/>
      <c r="L53" s="234">
        <v>6</v>
      </c>
      <c r="M53" s="235">
        <f t="shared" si="2"/>
        <v>43830</v>
      </c>
      <c r="N53" s="234" t="s">
        <v>140</v>
      </c>
      <c r="O53" s="234" t="s">
        <v>140</v>
      </c>
      <c r="P53" s="234" t="s">
        <v>140</v>
      </c>
      <c r="Q53" s="234" t="s">
        <v>140</v>
      </c>
      <c r="R53" s="107"/>
      <c r="S53" s="199"/>
      <c r="T53" s="199"/>
      <c r="U53" s="131"/>
      <c r="V53" s="105"/>
      <c r="W53" s="105"/>
      <c r="X53" s="106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T53" s="32"/>
    </row>
    <row r="54" spans="1:46" s="3" customFormat="1" ht="15.6" x14ac:dyDescent="0.3">
      <c r="A54" s="21"/>
      <c r="B54" s="35"/>
      <c r="C54" s="67" t="s">
        <v>134</v>
      </c>
      <c r="D54" s="68">
        <v>1000</v>
      </c>
      <c r="E54" s="64" t="s">
        <v>131</v>
      </c>
      <c r="F54" s="63">
        <v>60.04</v>
      </c>
      <c r="G54" s="35"/>
      <c r="H54" s="14"/>
      <c r="I54" s="9"/>
      <c r="J54" s="9"/>
      <c r="K54" s="199"/>
      <c r="L54" s="199"/>
      <c r="M54" s="199"/>
      <c r="N54" s="199"/>
      <c r="O54" s="199"/>
      <c r="P54" s="199"/>
      <c r="Q54" s="199"/>
      <c r="R54" s="199"/>
      <c r="S54" s="199"/>
      <c r="T54" s="199"/>
      <c r="U54" s="131"/>
      <c r="V54" s="105"/>
      <c r="W54" s="105"/>
      <c r="X54" s="106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T54" s="32"/>
    </row>
    <row r="55" spans="1:46" s="3" customFormat="1" ht="14.4" x14ac:dyDescent="0.3">
      <c r="A55" s="21"/>
      <c r="B55" s="35"/>
      <c r="C55" s="35"/>
      <c r="D55" s="35"/>
      <c r="E55" s="35"/>
      <c r="F55" s="35"/>
      <c r="G55" s="61"/>
      <c r="H55" s="9"/>
      <c r="I55" s="9"/>
      <c r="J55" s="9"/>
      <c r="K55" s="199"/>
      <c r="L55" s="199"/>
      <c r="M55" s="199"/>
      <c r="N55" s="199"/>
      <c r="O55" s="199"/>
      <c r="P55" s="199"/>
      <c r="Q55" s="199"/>
      <c r="R55" s="199"/>
      <c r="S55" s="199"/>
      <c r="T55" s="199"/>
      <c r="U55" s="131"/>
      <c r="V55" s="105"/>
      <c r="W55" s="105"/>
      <c r="X55" s="106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T55" s="32"/>
    </row>
    <row r="56" spans="1:46" s="3" customFormat="1" ht="14.4" x14ac:dyDescent="0.3">
      <c r="A56" s="21"/>
      <c r="B56" s="35"/>
      <c r="C56" s="35"/>
      <c r="D56" s="35"/>
      <c r="E56" s="35"/>
      <c r="F56" s="35"/>
      <c r="G56" s="35"/>
      <c r="H56" s="9"/>
      <c r="I56" s="9"/>
      <c r="J56" s="9"/>
      <c r="K56" s="199"/>
      <c r="L56" s="219" t="s">
        <v>110</v>
      </c>
      <c r="M56" s="199"/>
      <c r="N56" s="199"/>
      <c r="O56" s="199"/>
      <c r="P56" s="199"/>
      <c r="Q56" s="199"/>
      <c r="R56" s="199"/>
      <c r="S56" s="199"/>
      <c r="T56" s="199"/>
      <c r="U56" s="131"/>
      <c r="V56" s="105"/>
      <c r="W56" s="105"/>
      <c r="X56" s="106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T56" s="32"/>
    </row>
    <row r="57" spans="1:46" s="3" customFormat="1" ht="14.4" x14ac:dyDescent="0.3">
      <c r="A57" s="21"/>
      <c r="B57" s="35"/>
      <c r="C57" s="35"/>
      <c r="D57" s="35"/>
      <c r="E57" s="35"/>
      <c r="F57" s="35"/>
      <c r="G57" s="35"/>
      <c r="H57" s="9"/>
      <c r="I57" s="9"/>
      <c r="J57" s="9"/>
      <c r="K57" s="199"/>
      <c r="L57" s="219"/>
      <c r="M57" s="199"/>
      <c r="N57" s="199"/>
      <c r="O57" s="199"/>
      <c r="P57" s="199"/>
      <c r="Q57" s="199"/>
      <c r="R57" s="199"/>
      <c r="S57" s="199"/>
      <c r="T57" s="199"/>
      <c r="U57" s="131"/>
      <c r="V57" s="105"/>
      <c r="W57" s="105"/>
      <c r="X57" s="106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T57" s="32"/>
    </row>
    <row r="58" spans="1:46" s="3" customFormat="1" ht="28.8" x14ac:dyDescent="0.3">
      <c r="A58" s="21"/>
      <c r="B58" s="35"/>
      <c r="C58" s="35"/>
      <c r="D58" s="35"/>
      <c r="E58" s="35"/>
      <c r="F58" s="35"/>
      <c r="G58" s="35"/>
      <c r="H58" s="9"/>
      <c r="I58" s="9"/>
      <c r="J58" s="9"/>
      <c r="K58" s="199"/>
      <c r="L58" s="236" t="s">
        <v>144</v>
      </c>
      <c r="M58" s="208">
        <f>AVERAGE(O62:O66)</f>
        <v>-25000.6</v>
      </c>
      <c r="N58" s="199"/>
      <c r="O58" s="230" t="s">
        <v>255</v>
      </c>
      <c r="P58" s="199"/>
      <c r="Q58" s="199"/>
      <c r="R58" s="199"/>
      <c r="S58" s="199"/>
      <c r="T58" s="199"/>
      <c r="U58" s="131"/>
      <c r="V58" s="105"/>
      <c r="W58" s="105"/>
      <c r="X58" s="106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T58" s="32"/>
    </row>
    <row r="59" spans="1:46" s="3" customFormat="1" ht="14.4" x14ac:dyDescent="0.3">
      <c r="A59" s="21"/>
      <c r="B59" s="35"/>
      <c r="C59" s="35"/>
      <c r="D59" s="35"/>
      <c r="E59" s="35"/>
      <c r="F59" s="35"/>
      <c r="G59" s="35"/>
      <c r="H59" s="9"/>
      <c r="I59" s="9"/>
      <c r="J59" s="9"/>
      <c r="K59" s="199"/>
      <c r="L59" s="199"/>
      <c r="M59" s="199"/>
      <c r="N59" s="199"/>
      <c r="O59" s="199"/>
      <c r="P59" s="199"/>
      <c r="Q59" s="199"/>
      <c r="R59" s="199"/>
      <c r="S59" s="199"/>
      <c r="T59" s="199"/>
      <c r="U59" s="131"/>
      <c r="V59" s="105"/>
      <c r="W59" s="105"/>
      <c r="X59" s="106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T59" s="32"/>
    </row>
    <row r="60" spans="1:46" s="3" customFormat="1" ht="14.4" x14ac:dyDescent="0.3">
      <c r="A60" s="21"/>
      <c r="B60" s="35"/>
      <c r="C60" s="35"/>
      <c r="D60" s="35"/>
      <c r="E60" s="35"/>
      <c r="F60" s="35"/>
      <c r="G60" s="35"/>
      <c r="H60" s="9"/>
      <c r="I60" s="9"/>
      <c r="J60" s="9"/>
      <c r="K60" s="199"/>
      <c r="L60" s="231" t="s">
        <v>136</v>
      </c>
      <c r="M60" s="231" t="s">
        <v>142</v>
      </c>
      <c r="N60" s="231" t="s">
        <v>137</v>
      </c>
      <c r="O60" s="231" t="s">
        <v>138</v>
      </c>
      <c r="P60" s="231" t="s">
        <v>141</v>
      </c>
      <c r="Q60" s="231" t="s">
        <v>139</v>
      </c>
      <c r="R60" s="199"/>
      <c r="S60" s="199"/>
      <c r="T60" s="199"/>
      <c r="U60" s="131"/>
      <c r="V60" s="105"/>
      <c r="W60" s="105"/>
      <c r="X60" s="106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T60" s="32"/>
    </row>
    <row r="61" spans="1:46" s="3" customFormat="1" ht="14.4" x14ac:dyDescent="0.3">
      <c r="A61" s="21"/>
      <c r="B61" s="35"/>
      <c r="C61" s="35"/>
      <c r="D61" s="35"/>
      <c r="E61" s="35"/>
      <c r="F61" s="35"/>
      <c r="G61" s="35"/>
      <c r="H61" s="9"/>
      <c r="I61" s="9"/>
      <c r="J61" s="9"/>
      <c r="K61" s="199"/>
      <c r="L61" s="175">
        <v>0</v>
      </c>
      <c r="M61" s="232">
        <f>D51</f>
        <v>41640</v>
      </c>
      <c r="N61" s="208">
        <f>D52</f>
        <v>126000</v>
      </c>
      <c r="O61" s="208">
        <f>ROUND(-(IFERROR(DB($D$52,$D$54,$D$53,Table13[[#This Row],[PERIOD]]),0)),0)</f>
        <v>0</v>
      </c>
      <c r="P61" s="224"/>
      <c r="Q61" s="233">
        <f>ROUND(N61+O61,0)</f>
        <v>126000</v>
      </c>
      <c r="R61" s="199"/>
      <c r="S61" s="199"/>
      <c r="T61" s="199"/>
      <c r="U61" s="131"/>
      <c r="V61" s="105"/>
      <c r="W61" s="105"/>
      <c r="X61" s="106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T61" s="32"/>
    </row>
    <row r="62" spans="1:46" s="3" customFormat="1" ht="14.4" x14ac:dyDescent="0.3">
      <c r="A62" s="21"/>
      <c r="B62" s="35"/>
      <c r="C62" s="35"/>
      <c r="D62" s="35"/>
      <c r="E62" s="35"/>
      <c r="F62" s="35"/>
      <c r="G62" s="35"/>
      <c r="H62" s="9"/>
      <c r="I62" s="9"/>
      <c r="J62" s="9"/>
      <c r="K62" s="199"/>
      <c r="L62" s="175">
        <v>1</v>
      </c>
      <c r="M62" s="232">
        <f>DATE(YEAR(M61)+1,MONTH(M61),DAY(M61))-1</f>
        <v>42004</v>
      </c>
      <c r="N62" s="233">
        <f>Q61</f>
        <v>126000</v>
      </c>
      <c r="O62" s="208">
        <f>ROUND(-(IFERROR(DB($D$52,$D$54,$D$53,Table13[[#This Row],[PERIOD]]),0)),0)</f>
        <v>-78120</v>
      </c>
      <c r="P62" s="208">
        <f>ROUND(O62,0)</f>
        <v>-78120</v>
      </c>
      <c r="Q62" s="233">
        <f t="shared" ref="Q62:Q66" si="4">ROUND(N62+O62,0)</f>
        <v>47880</v>
      </c>
      <c r="R62" s="199"/>
      <c r="S62" s="199"/>
      <c r="T62" s="199"/>
      <c r="U62" s="131"/>
      <c r="V62" s="105"/>
      <c r="W62" s="105"/>
      <c r="X62" s="106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T62" s="32"/>
    </row>
    <row r="63" spans="1:46" s="3" customFormat="1" ht="14.4" x14ac:dyDescent="0.3">
      <c r="A63" s="21"/>
      <c r="B63" s="35"/>
      <c r="C63" s="35"/>
      <c r="D63" s="35"/>
      <c r="E63" s="35"/>
      <c r="F63" s="35"/>
      <c r="G63" s="35"/>
      <c r="H63" s="9"/>
      <c r="I63" s="9"/>
      <c r="J63" s="9"/>
      <c r="K63" s="199"/>
      <c r="L63" s="175">
        <v>2</v>
      </c>
      <c r="M63" s="232">
        <f>DATE(YEAR(M62)+1,MONTH(M62),DAY(M62))</f>
        <v>42369</v>
      </c>
      <c r="N63" s="233">
        <f>Q62</f>
        <v>47880</v>
      </c>
      <c r="O63" s="208">
        <f>ROUND(-(IFERROR(DB($D$52,$D$54,$D$53,Table13[[#This Row],[PERIOD]]),0)),0)</f>
        <v>-29686</v>
      </c>
      <c r="P63" s="208">
        <f>P62+O63</f>
        <v>-107806</v>
      </c>
      <c r="Q63" s="233">
        <f t="shared" si="4"/>
        <v>18194</v>
      </c>
      <c r="R63" s="199"/>
      <c r="S63" s="199"/>
      <c r="T63" s="199"/>
      <c r="U63" s="131"/>
      <c r="V63" s="105"/>
      <c r="W63" s="105"/>
      <c r="X63" s="106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T63" s="32"/>
    </row>
    <row r="64" spans="1:46" s="3" customFormat="1" ht="14.4" x14ac:dyDescent="0.3">
      <c r="A64" s="21"/>
      <c r="B64" s="35"/>
      <c r="C64" s="35"/>
      <c r="D64" s="35"/>
      <c r="E64" s="35"/>
      <c r="F64" s="35"/>
      <c r="G64" s="35"/>
      <c r="H64" s="9"/>
      <c r="I64" s="9"/>
      <c r="J64" s="9"/>
      <c r="K64" s="199"/>
      <c r="L64" s="175">
        <v>3</v>
      </c>
      <c r="M64" s="232">
        <f t="shared" ref="M64:M67" si="5">DATE(YEAR(M63)+1,MONTH(M63),DAY(M63))</f>
        <v>42735</v>
      </c>
      <c r="N64" s="233">
        <f t="shared" ref="N64:N66" si="6">Q63</f>
        <v>18194</v>
      </c>
      <c r="O64" s="208">
        <f>ROUND(-(IFERROR(DB($D$52,$D$54,$D$53,Table13[[#This Row],[PERIOD]]),0)),0)</f>
        <v>-11281</v>
      </c>
      <c r="P64" s="208">
        <f>P63+O64</f>
        <v>-119087</v>
      </c>
      <c r="Q64" s="233">
        <f t="shared" si="4"/>
        <v>6913</v>
      </c>
      <c r="R64" s="199"/>
      <c r="S64" s="199"/>
      <c r="T64" s="199"/>
      <c r="U64" s="131"/>
      <c r="V64" s="105"/>
      <c r="W64" s="105"/>
      <c r="X64" s="106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T64" s="32"/>
    </row>
    <row r="65" spans="1:46" s="3" customFormat="1" ht="14.4" x14ac:dyDescent="0.3">
      <c r="A65" s="21"/>
      <c r="B65" s="35"/>
      <c r="C65" s="35"/>
      <c r="D65" s="35"/>
      <c r="E65" s="35"/>
      <c r="F65" s="35"/>
      <c r="G65" s="35"/>
      <c r="H65" s="9"/>
      <c r="I65" s="9"/>
      <c r="J65" s="9"/>
      <c r="K65" s="199"/>
      <c r="L65" s="175">
        <v>4</v>
      </c>
      <c r="M65" s="232">
        <f t="shared" si="5"/>
        <v>43100</v>
      </c>
      <c r="N65" s="233">
        <f t="shared" si="6"/>
        <v>6913</v>
      </c>
      <c r="O65" s="208">
        <f>ROUND(-(IFERROR(DB($D$52,$D$54,$D$53,Table13[[#This Row],[PERIOD]]),0)),0)</f>
        <v>-4287</v>
      </c>
      <c r="P65" s="208">
        <f>P64+O65</f>
        <v>-123374</v>
      </c>
      <c r="Q65" s="233">
        <f t="shared" si="4"/>
        <v>2626</v>
      </c>
      <c r="R65" s="199"/>
      <c r="S65" s="199"/>
      <c r="T65" s="199"/>
      <c r="U65" s="131"/>
      <c r="V65" s="105"/>
      <c r="W65" s="105"/>
      <c r="X65" s="106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T65" s="32"/>
    </row>
    <row r="66" spans="1:46" s="3" customFormat="1" ht="14.4" x14ac:dyDescent="0.3">
      <c r="A66" s="21"/>
      <c r="B66" s="35"/>
      <c r="C66" s="35"/>
      <c r="D66" s="35"/>
      <c r="E66" s="35"/>
      <c r="F66" s="35"/>
      <c r="G66" s="35"/>
      <c r="H66" s="9"/>
      <c r="I66" s="9"/>
      <c r="J66" s="9"/>
      <c r="K66" s="199"/>
      <c r="L66" s="175">
        <v>5</v>
      </c>
      <c r="M66" s="232">
        <f t="shared" si="5"/>
        <v>43465</v>
      </c>
      <c r="N66" s="233">
        <f t="shared" si="6"/>
        <v>2626</v>
      </c>
      <c r="O66" s="208">
        <f>ROUND(-(IFERROR(DB($D$52,$D$54,$D$53,Table13[[#This Row],[PERIOD]]),0)),0)</f>
        <v>-1629</v>
      </c>
      <c r="P66" s="208">
        <f>P65+O66</f>
        <v>-125003</v>
      </c>
      <c r="Q66" s="233">
        <f t="shared" si="4"/>
        <v>997</v>
      </c>
      <c r="R66" s="199"/>
      <c r="S66" s="199"/>
      <c r="T66" s="199"/>
      <c r="U66" s="131"/>
      <c r="V66" s="105"/>
      <c r="W66" s="105"/>
      <c r="X66" s="106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T66" s="32"/>
    </row>
    <row r="67" spans="1:46" s="3" customFormat="1" ht="14.4" x14ac:dyDescent="0.3">
      <c r="A67" s="21"/>
      <c r="B67" s="35"/>
      <c r="C67" s="35"/>
      <c r="D67" s="35"/>
      <c r="E67" s="35"/>
      <c r="F67" s="35"/>
      <c r="G67" s="35"/>
      <c r="H67" s="9"/>
      <c r="I67" s="9"/>
      <c r="J67" s="9"/>
      <c r="K67" s="199"/>
      <c r="L67" s="234">
        <v>6</v>
      </c>
      <c r="M67" s="235">
        <f t="shared" si="5"/>
        <v>43830</v>
      </c>
      <c r="N67" s="234" t="s">
        <v>140</v>
      </c>
      <c r="O67" s="234" t="s">
        <v>140</v>
      </c>
      <c r="P67" s="234" t="s">
        <v>140</v>
      </c>
      <c r="Q67" s="234" t="s">
        <v>140</v>
      </c>
      <c r="R67" s="199"/>
      <c r="S67" s="199"/>
      <c r="T67" s="199"/>
      <c r="U67" s="131"/>
      <c r="V67" s="105"/>
      <c r="W67" s="105"/>
      <c r="X67" s="106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T67" s="32"/>
    </row>
    <row r="68" spans="1:46" s="3" customFormat="1" ht="16.05" customHeight="1" x14ac:dyDescent="0.3">
      <c r="A68" s="21"/>
      <c r="B68" s="35"/>
      <c r="C68" s="35"/>
      <c r="D68" s="35"/>
      <c r="E68" s="35"/>
      <c r="F68" s="35"/>
      <c r="G68" s="35"/>
      <c r="H68" s="9"/>
      <c r="I68" s="9"/>
      <c r="J68" s="9"/>
      <c r="K68" s="199"/>
      <c r="L68" s="199"/>
      <c r="M68" s="199"/>
      <c r="N68" s="199"/>
      <c r="O68" s="199"/>
      <c r="P68" s="199"/>
      <c r="Q68" s="199"/>
      <c r="R68" s="199"/>
      <c r="S68" s="199"/>
      <c r="T68" s="199"/>
      <c r="U68" s="131"/>
      <c r="V68" s="105"/>
      <c r="W68" s="105"/>
      <c r="X68" s="106"/>
      <c r="Y68" s="107"/>
      <c r="Z68" s="107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R68" s="107"/>
      <c r="AT68" s="32"/>
    </row>
    <row r="69" spans="1:46" s="3" customFormat="1" ht="16.05" customHeight="1" x14ac:dyDescent="0.3">
      <c r="A69" s="21"/>
      <c r="B69" s="35"/>
      <c r="C69" s="35"/>
      <c r="D69" s="35"/>
      <c r="E69" s="35"/>
      <c r="F69" s="35"/>
      <c r="G69" s="35"/>
      <c r="H69" s="9"/>
      <c r="I69" s="9"/>
      <c r="J69" s="9"/>
      <c r="K69" s="199"/>
      <c r="L69" s="199"/>
      <c r="M69" s="199"/>
      <c r="N69" s="199"/>
      <c r="O69" s="199"/>
      <c r="P69" s="199"/>
      <c r="Q69" s="199"/>
      <c r="R69" s="199"/>
      <c r="S69" s="199"/>
      <c r="T69" s="199"/>
      <c r="U69" s="131"/>
      <c r="V69" s="105"/>
      <c r="W69" s="105"/>
      <c r="X69" s="106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T69" s="32"/>
    </row>
    <row r="70" spans="1:46" s="3" customFormat="1" ht="16.05" customHeight="1" x14ac:dyDescent="0.3">
      <c r="A70" s="21"/>
      <c r="B70" s="35"/>
      <c r="C70" s="35"/>
      <c r="D70" s="35"/>
      <c r="E70" s="35"/>
      <c r="F70" s="35"/>
      <c r="G70" s="35"/>
      <c r="H70" s="9"/>
      <c r="I70" s="9"/>
      <c r="J70" s="9"/>
      <c r="K70" s="199"/>
      <c r="L70" s="199"/>
      <c r="M70" s="199"/>
      <c r="N70" s="199"/>
      <c r="O70" s="199"/>
      <c r="P70" s="199"/>
      <c r="Q70" s="199"/>
      <c r="R70" s="199"/>
      <c r="S70" s="199"/>
      <c r="T70" s="199"/>
      <c r="U70" s="131"/>
      <c r="V70" s="105"/>
      <c r="W70" s="105"/>
      <c r="X70" s="106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T70" s="32"/>
    </row>
    <row r="71" spans="1:46" s="3" customFormat="1" ht="16.05" customHeight="1" x14ac:dyDescent="0.3">
      <c r="A71" s="21"/>
      <c r="B71" s="43"/>
      <c r="C71" s="43"/>
      <c r="D71" s="43"/>
      <c r="E71" s="43"/>
      <c r="F71" s="43"/>
      <c r="G71" s="43"/>
      <c r="H71" s="11"/>
      <c r="I71" s="11"/>
      <c r="J71" s="10"/>
      <c r="K71" s="128"/>
      <c r="L71" s="128"/>
      <c r="M71" s="128"/>
      <c r="N71" s="128"/>
      <c r="O71" s="128"/>
      <c r="P71" s="128"/>
      <c r="Q71" s="128"/>
      <c r="R71" s="128"/>
      <c r="S71" s="128"/>
      <c r="T71" s="128"/>
      <c r="U71" s="128"/>
      <c r="V71" s="105"/>
      <c r="W71" s="105"/>
      <c r="X71" s="106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T71" s="32"/>
    </row>
    <row r="72" spans="1:46" s="3" customFormat="1" ht="16.05" customHeight="1" x14ac:dyDescent="0.3">
      <c r="A72" s="21"/>
      <c r="B72" s="43"/>
      <c r="C72" s="43"/>
      <c r="D72" s="43"/>
      <c r="E72" s="43"/>
      <c r="F72" s="43"/>
      <c r="G72" s="43"/>
      <c r="H72" s="11"/>
      <c r="I72" s="11"/>
      <c r="J72" s="10"/>
      <c r="K72" s="128"/>
      <c r="L72" s="128"/>
      <c r="M72" s="128"/>
      <c r="N72" s="128"/>
      <c r="O72" s="128"/>
      <c r="P72" s="128"/>
      <c r="Q72" s="128"/>
      <c r="R72" s="128"/>
      <c r="S72" s="128"/>
      <c r="T72" s="128"/>
      <c r="U72" s="128"/>
      <c r="V72" s="105"/>
      <c r="W72" s="105"/>
      <c r="X72" s="106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T72" s="32"/>
    </row>
    <row r="73" spans="1:46" s="3" customFormat="1" ht="16.05" customHeight="1" x14ac:dyDescent="0.3">
      <c r="A73" s="21"/>
      <c r="B73" s="43"/>
      <c r="C73" s="43"/>
      <c r="D73" s="43"/>
      <c r="E73" s="43"/>
      <c r="F73" s="43"/>
      <c r="G73" s="43"/>
      <c r="H73" s="11"/>
      <c r="I73" s="11"/>
      <c r="J73" s="10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  <c r="V73" s="105"/>
      <c r="W73" s="105"/>
      <c r="X73" s="106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R73" s="107"/>
      <c r="AT73" s="32"/>
    </row>
    <row r="74" spans="1:46" s="3" customFormat="1" ht="16.05" customHeight="1" x14ac:dyDescent="0.3">
      <c r="A74" s="21"/>
      <c r="B74" s="43"/>
      <c r="C74" s="43"/>
      <c r="D74" s="43"/>
      <c r="E74" s="43"/>
      <c r="F74" s="43"/>
      <c r="G74" s="43"/>
      <c r="H74" s="11"/>
      <c r="I74" s="11"/>
      <c r="J74" s="10"/>
      <c r="K74" s="228"/>
      <c r="L74" s="228"/>
      <c r="M74" s="228"/>
      <c r="N74" s="228"/>
      <c r="O74" s="228"/>
      <c r="P74" s="228"/>
      <c r="Q74" s="228"/>
      <c r="R74" s="228"/>
      <c r="S74" s="228"/>
      <c r="T74" s="228"/>
      <c r="U74" s="229"/>
      <c r="V74" s="105"/>
      <c r="W74" s="105"/>
      <c r="X74" s="106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T74" s="32"/>
    </row>
    <row r="75" spans="1:46" s="3" customFormat="1" ht="16.05" customHeight="1" x14ac:dyDescent="0.3">
      <c r="A75" s="21"/>
      <c r="B75" s="43"/>
      <c r="C75" s="43"/>
      <c r="D75" s="43"/>
      <c r="E75" s="43"/>
      <c r="F75" s="43"/>
      <c r="G75" s="43"/>
      <c r="H75" s="11"/>
      <c r="I75" s="11"/>
      <c r="J75" s="10"/>
      <c r="K75" s="228"/>
      <c r="L75" s="228"/>
      <c r="M75" s="228"/>
      <c r="N75" s="228"/>
      <c r="O75" s="228"/>
      <c r="P75" s="228"/>
      <c r="Q75" s="228"/>
      <c r="R75" s="228"/>
      <c r="S75" s="228"/>
      <c r="T75" s="228"/>
      <c r="U75" s="229"/>
      <c r="V75" s="105"/>
      <c r="W75" s="105"/>
      <c r="X75" s="106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/>
      <c r="AT75" s="32"/>
    </row>
    <row r="76" spans="1:46" s="3" customFormat="1" ht="16.05" customHeight="1" x14ac:dyDescent="0.3">
      <c r="A76" s="21"/>
      <c r="B76" s="35"/>
      <c r="C76" s="35"/>
      <c r="D76" s="35"/>
      <c r="E76" s="35"/>
      <c r="F76" s="35"/>
      <c r="G76" s="35"/>
      <c r="H76" s="9"/>
      <c r="I76" s="9"/>
      <c r="J76" s="9"/>
      <c r="K76" s="199"/>
      <c r="L76" s="199"/>
      <c r="M76" s="199"/>
      <c r="N76" s="199"/>
      <c r="O76" s="199"/>
      <c r="P76" s="199"/>
      <c r="Q76" s="199"/>
      <c r="R76" s="199"/>
      <c r="S76" s="199"/>
      <c r="T76" s="199"/>
      <c r="U76" s="131"/>
      <c r="V76" s="105"/>
      <c r="W76" s="105"/>
      <c r="X76" s="106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T76" s="32"/>
    </row>
    <row r="77" spans="1:46" s="3" customFormat="1" ht="14.4" x14ac:dyDescent="0.3">
      <c r="A77" s="22" t="s">
        <v>95</v>
      </c>
      <c r="B77" s="4"/>
      <c r="C77" s="4" t="s">
        <v>143</v>
      </c>
      <c r="D77" s="4"/>
      <c r="E77" s="4"/>
      <c r="F77" s="4"/>
      <c r="G77" s="4"/>
      <c r="H77" s="10"/>
      <c r="I77" s="10"/>
      <c r="J77" s="10"/>
      <c r="K77" s="108"/>
      <c r="L77" s="108" t="str">
        <f>"ANSWER FOR "&amp;A77</f>
        <v>ANSWER FOR FINANCIAL FORMULA</v>
      </c>
      <c r="M77" s="108"/>
      <c r="N77" s="108" t="str">
        <f>C77</f>
        <v>EXERCISE 3</v>
      </c>
      <c r="O77" s="108"/>
      <c r="P77" s="108"/>
      <c r="Q77" s="108"/>
      <c r="R77" s="108"/>
      <c r="S77" s="108"/>
      <c r="T77" s="108"/>
      <c r="U77" s="105"/>
      <c r="V77" s="105"/>
      <c r="W77" s="105"/>
      <c r="X77" s="109"/>
      <c r="Y77" s="109" t="str">
        <f>A77</f>
        <v>FINANCIAL FORMULA</v>
      </c>
      <c r="Z77" s="109"/>
      <c r="AA77" s="109" t="str">
        <f>N77</f>
        <v>EXERCISE 3</v>
      </c>
      <c r="AB77" s="109"/>
      <c r="AC77" s="109"/>
      <c r="AD77" s="109"/>
      <c r="AE77" s="109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T77" s="32"/>
    </row>
    <row r="78" spans="1:46" s="3" customFormat="1" ht="16.05" customHeight="1" x14ac:dyDescent="0.3">
      <c r="A78" s="21"/>
      <c r="B78" s="35"/>
      <c r="C78" s="35"/>
      <c r="D78" s="35"/>
      <c r="E78" s="35"/>
      <c r="F78" s="35"/>
      <c r="G78" s="35"/>
      <c r="H78" s="9"/>
      <c r="I78" s="9"/>
      <c r="J78" s="9"/>
      <c r="K78" s="199"/>
      <c r="L78" s="199"/>
      <c r="M78" s="199"/>
      <c r="N78" s="199"/>
      <c r="O78" s="199"/>
      <c r="P78" s="199"/>
      <c r="Q78" s="199"/>
      <c r="R78" s="199"/>
      <c r="S78" s="199"/>
      <c r="T78" s="199"/>
      <c r="U78" s="131"/>
      <c r="V78" s="105"/>
      <c r="W78" s="105"/>
      <c r="X78" s="106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T78" s="32"/>
    </row>
    <row r="79" spans="1:46" s="3" customFormat="1" ht="16.05" customHeight="1" x14ac:dyDescent="0.3">
      <c r="A79" s="21"/>
      <c r="B79" s="35"/>
      <c r="C79" s="35"/>
      <c r="D79" s="35"/>
      <c r="E79" s="35"/>
      <c r="F79" s="35"/>
      <c r="G79" s="35"/>
      <c r="H79" s="9"/>
      <c r="I79" s="9"/>
      <c r="J79" s="9"/>
      <c r="K79" s="199"/>
      <c r="L79" s="199"/>
      <c r="M79" s="199"/>
      <c r="N79" s="199"/>
      <c r="O79" s="199"/>
      <c r="P79" s="199"/>
      <c r="Q79" s="199"/>
      <c r="R79" s="199"/>
      <c r="S79" s="199"/>
      <c r="T79" s="199"/>
      <c r="U79" s="131"/>
      <c r="V79" s="105"/>
      <c r="W79" s="105"/>
      <c r="X79" s="106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T79" s="32"/>
    </row>
    <row r="80" spans="1:46" s="3" customFormat="1" ht="45" customHeight="1" x14ac:dyDescent="0.3">
      <c r="A80" s="21"/>
      <c r="B80" s="533" t="s">
        <v>160</v>
      </c>
      <c r="C80" s="534"/>
      <c r="D80" s="534"/>
      <c r="E80" s="534"/>
      <c r="F80" s="534"/>
      <c r="G80" s="78"/>
      <c r="H80" s="78"/>
      <c r="I80" s="9"/>
      <c r="J80" s="9"/>
      <c r="K80" s="199"/>
      <c r="L80" s="237" t="s">
        <v>165</v>
      </c>
      <c r="M80" s="214"/>
      <c r="N80" s="199"/>
      <c r="O80" s="199"/>
      <c r="P80" s="199"/>
      <c r="Q80" s="199"/>
      <c r="R80" s="199"/>
      <c r="S80" s="199"/>
      <c r="T80" s="199"/>
      <c r="U80" s="131"/>
      <c r="V80" s="105"/>
      <c r="W80" s="105"/>
      <c r="X80" s="106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T80" s="32"/>
    </row>
    <row r="81" spans="1:46" s="3" customFormat="1" ht="16.05" customHeight="1" x14ac:dyDescent="0.3">
      <c r="A81" s="21"/>
      <c r="B81" s="35"/>
      <c r="C81" s="35"/>
      <c r="D81" s="35"/>
      <c r="E81" s="35"/>
      <c r="F81" s="35"/>
      <c r="G81" s="35"/>
      <c r="H81" s="9"/>
      <c r="I81" s="9"/>
      <c r="J81" s="9"/>
      <c r="K81" s="199"/>
      <c r="L81" s="238" t="s">
        <v>158</v>
      </c>
      <c r="M81" s="239"/>
      <c r="N81" s="199"/>
      <c r="O81" s="238" t="s">
        <v>159</v>
      </c>
      <c r="P81" s="239"/>
      <c r="Q81" s="239"/>
      <c r="R81" s="239"/>
      <c r="S81" s="199"/>
      <c r="T81" s="199"/>
      <c r="U81" s="131"/>
      <c r="V81" s="105"/>
      <c r="W81" s="105"/>
      <c r="X81" s="106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T81" s="32"/>
    </row>
    <row r="82" spans="1:46" s="3" customFormat="1" ht="16.05" customHeight="1" x14ac:dyDescent="0.3">
      <c r="A82" s="21"/>
      <c r="B82" s="35" t="s">
        <v>151</v>
      </c>
      <c r="C82" s="76">
        <v>36</v>
      </c>
      <c r="D82" s="35"/>
      <c r="E82" s="35"/>
      <c r="F82" s="35"/>
      <c r="G82" s="35"/>
      <c r="H82" s="9"/>
      <c r="I82" s="9"/>
      <c r="J82" s="9"/>
      <c r="K82" s="199"/>
      <c r="L82" s="166" t="s">
        <v>150</v>
      </c>
      <c r="M82" s="240">
        <f>C82/12</f>
        <v>3</v>
      </c>
      <c r="N82" s="199"/>
      <c r="O82" s="199"/>
      <c r="P82" s="199"/>
      <c r="Q82" s="199"/>
      <c r="R82" s="199"/>
      <c r="S82" s="199"/>
      <c r="T82" s="199"/>
      <c r="U82" s="131"/>
      <c r="V82" s="105"/>
      <c r="W82" s="105"/>
      <c r="X82" s="106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T82" s="32"/>
    </row>
    <row r="83" spans="1:46" s="3" customFormat="1" ht="28.8" customHeight="1" x14ac:dyDescent="0.3">
      <c r="A83" s="21"/>
      <c r="B83" s="62" t="s">
        <v>155</v>
      </c>
      <c r="C83" s="75">
        <v>600</v>
      </c>
      <c r="D83" s="35"/>
      <c r="E83" s="35"/>
      <c r="F83" s="35"/>
      <c r="G83" s="35"/>
      <c r="H83" s="9"/>
      <c r="I83" s="9"/>
      <c r="J83" s="9"/>
      <c r="K83" s="199"/>
      <c r="L83" s="241" t="s">
        <v>157</v>
      </c>
      <c r="M83" s="242">
        <f>-C83*12</f>
        <v>-7200</v>
      </c>
      <c r="N83" s="199"/>
      <c r="O83" s="243">
        <f>RATE(M82,M83,M85,0,0,0.01)</f>
        <v>0.16648741726481622</v>
      </c>
      <c r="P83" s="129"/>
      <c r="Q83" s="129"/>
      <c r="R83" s="129"/>
      <c r="S83" s="129"/>
      <c r="T83" s="199"/>
      <c r="U83" s="131"/>
      <c r="V83" s="105"/>
      <c r="W83" s="105"/>
      <c r="X83" s="106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T83" s="32"/>
    </row>
    <row r="84" spans="1:46" s="3" customFormat="1" ht="16.05" customHeight="1" x14ac:dyDescent="0.3">
      <c r="A84" s="21"/>
      <c r="B84" s="35" t="s">
        <v>154</v>
      </c>
      <c r="C84" s="79">
        <f>C82*C83</f>
        <v>21600</v>
      </c>
      <c r="D84" s="35"/>
      <c r="E84" s="35"/>
      <c r="F84" s="35"/>
      <c r="G84" s="35"/>
      <c r="H84" s="9"/>
      <c r="I84" s="9"/>
      <c r="J84" s="9"/>
      <c r="K84" s="199"/>
      <c r="L84" s="166" t="s">
        <v>154</v>
      </c>
      <c r="M84" s="242">
        <f>M82*M83</f>
        <v>-21600</v>
      </c>
      <c r="N84" s="199"/>
      <c r="O84" s="199"/>
      <c r="P84" s="129"/>
      <c r="Q84" s="129"/>
      <c r="R84" s="129"/>
      <c r="S84" s="129"/>
      <c r="T84" s="199"/>
      <c r="U84" s="131"/>
      <c r="V84" s="105"/>
      <c r="W84" s="105"/>
      <c r="X84" s="106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T84" s="32"/>
    </row>
    <row r="85" spans="1:46" s="3" customFormat="1" ht="16.05" customHeight="1" x14ac:dyDescent="0.3">
      <c r="A85" s="21"/>
      <c r="B85" s="35" t="s">
        <v>152</v>
      </c>
      <c r="C85" s="75">
        <v>16000</v>
      </c>
      <c r="D85" s="35"/>
      <c r="E85" s="35"/>
      <c r="F85" s="35"/>
      <c r="G85" s="35"/>
      <c r="H85" s="9"/>
      <c r="I85" s="9"/>
      <c r="J85" s="9"/>
      <c r="K85" s="199"/>
      <c r="L85" s="166" t="s">
        <v>152</v>
      </c>
      <c r="M85" s="242">
        <v>16000</v>
      </c>
      <c r="N85" s="199"/>
      <c r="O85" s="222" t="s">
        <v>256</v>
      </c>
      <c r="P85" s="129"/>
      <c r="Q85" s="129"/>
      <c r="R85" s="129"/>
      <c r="S85" s="129"/>
      <c r="T85" s="199"/>
      <c r="U85" s="131"/>
      <c r="V85" s="105"/>
      <c r="W85" s="105"/>
      <c r="X85" s="106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T85" s="32"/>
    </row>
    <row r="86" spans="1:46" s="3" customFormat="1" ht="16.05" customHeight="1" thickBot="1" x14ac:dyDescent="0.35">
      <c r="A86" s="21"/>
      <c r="B86" s="60" t="s">
        <v>153</v>
      </c>
      <c r="C86" s="77">
        <f>C84-C85</f>
        <v>5600</v>
      </c>
      <c r="D86" s="35"/>
      <c r="E86" s="35"/>
      <c r="F86" s="35"/>
      <c r="G86" s="35"/>
      <c r="H86" s="9"/>
      <c r="I86" s="9"/>
      <c r="J86" s="9"/>
      <c r="K86" s="199"/>
      <c r="L86" s="168" t="s">
        <v>153</v>
      </c>
      <c r="M86" s="244">
        <f>ABS(M84+M85)</f>
        <v>5600</v>
      </c>
      <c r="N86" s="199"/>
      <c r="O86" s="199"/>
      <c r="P86" s="129"/>
      <c r="Q86" s="129"/>
      <c r="R86" s="129"/>
      <c r="S86" s="129"/>
      <c r="T86" s="199"/>
      <c r="U86" s="131"/>
      <c r="V86" s="105"/>
      <c r="W86" s="105"/>
      <c r="X86" s="106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T86" s="32"/>
    </row>
    <row r="87" spans="1:46" s="3" customFormat="1" ht="16.05" customHeight="1" thickTop="1" x14ac:dyDescent="0.3">
      <c r="A87" s="21"/>
      <c r="B87" s="35" t="s">
        <v>156</v>
      </c>
      <c r="C87" s="75">
        <f>C86/(C82/12)</f>
        <v>1866.6666666666667</v>
      </c>
      <c r="D87" s="35"/>
      <c r="E87" s="35"/>
      <c r="F87" s="35"/>
      <c r="G87" s="35"/>
      <c r="H87" s="9"/>
      <c r="I87" s="9"/>
      <c r="J87" s="9"/>
      <c r="K87" s="199"/>
      <c r="L87" s="166" t="s">
        <v>156</v>
      </c>
      <c r="M87" s="242">
        <f>M86/(M82)</f>
        <v>1866.6666666666667</v>
      </c>
      <c r="N87" s="199"/>
      <c r="O87" s="199"/>
      <c r="P87" s="129"/>
      <c r="Q87" s="129"/>
      <c r="R87" s="129"/>
      <c r="S87" s="129"/>
      <c r="T87" s="199"/>
      <c r="U87" s="131"/>
      <c r="V87" s="105"/>
      <c r="W87" s="105"/>
      <c r="X87" s="106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T87" s="32"/>
    </row>
    <row r="88" spans="1:46" s="3" customFormat="1" ht="16.05" customHeight="1" x14ac:dyDescent="0.3">
      <c r="A88" s="21"/>
      <c r="B88" s="35"/>
      <c r="C88" s="35"/>
      <c r="D88" s="35"/>
      <c r="E88" s="35"/>
      <c r="F88" s="35"/>
      <c r="G88" s="35"/>
      <c r="H88" s="9"/>
      <c r="I88" s="9"/>
      <c r="J88" s="9"/>
      <c r="K88" s="199"/>
      <c r="L88" s="214"/>
      <c r="M88" s="214"/>
      <c r="N88" s="199"/>
      <c r="O88" s="199"/>
      <c r="P88" s="129"/>
      <c r="Q88" s="129"/>
      <c r="R88" s="129"/>
      <c r="S88" s="129"/>
      <c r="T88" s="199"/>
      <c r="U88" s="131"/>
      <c r="V88" s="105"/>
      <c r="W88" s="105"/>
      <c r="X88" s="106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T88" s="32"/>
    </row>
    <row r="89" spans="1:46" s="3" customFormat="1" ht="16.05" customHeight="1" x14ac:dyDescent="0.3">
      <c r="A89" s="21"/>
      <c r="B89" s="35"/>
      <c r="C89" s="35"/>
      <c r="D89" s="35"/>
      <c r="E89" s="35"/>
      <c r="F89" s="35"/>
      <c r="G89" s="35"/>
      <c r="H89" s="9"/>
      <c r="I89" s="9"/>
      <c r="J89" s="9"/>
      <c r="K89" s="199"/>
      <c r="L89" s="214"/>
      <c r="M89" s="214"/>
      <c r="N89" s="199"/>
      <c r="O89" s="199"/>
      <c r="P89" s="129"/>
      <c r="Q89" s="129"/>
      <c r="R89" s="129"/>
      <c r="S89" s="129"/>
      <c r="T89" s="199"/>
      <c r="U89" s="131"/>
      <c r="V89" s="105"/>
      <c r="W89" s="105"/>
      <c r="X89" s="106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T89" s="32"/>
    </row>
    <row r="90" spans="1:46" s="3" customFormat="1" ht="69" customHeight="1" x14ac:dyDescent="0.25">
      <c r="A90" s="21"/>
      <c r="B90" s="533" t="s">
        <v>171</v>
      </c>
      <c r="C90" s="534"/>
      <c r="D90" s="534"/>
      <c r="E90" s="534"/>
      <c r="F90" s="534"/>
      <c r="G90" s="35"/>
      <c r="H90" s="9"/>
      <c r="I90" s="9"/>
      <c r="J90" s="9"/>
      <c r="K90" s="199"/>
      <c r="L90" s="237" t="s">
        <v>166</v>
      </c>
      <c r="M90" s="214"/>
      <c r="N90" s="199"/>
      <c r="O90" s="199"/>
      <c r="P90" s="107"/>
      <c r="Q90" s="199"/>
      <c r="R90" s="245" t="s">
        <v>257</v>
      </c>
      <c r="S90" s="199"/>
      <c r="T90" s="199"/>
      <c r="U90" s="131"/>
      <c r="V90" s="105"/>
      <c r="W90" s="105"/>
      <c r="X90" s="106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T90" s="32"/>
    </row>
    <row r="91" spans="1:46" s="3" customFormat="1" ht="16.05" customHeight="1" x14ac:dyDescent="0.3">
      <c r="A91" s="21"/>
      <c r="B91" s="35"/>
      <c r="C91" s="35"/>
      <c r="D91" s="35"/>
      <c r="E91" s="35"/>
      <c r="F91" s="35"/>
      <c r="G91" s="35"/>
      <c r="H91" s="9"/>
      <c r="I91" s="9"/>
      <c r="J91" s="9"/>
      <c r="K91" s="199"/>
      <c r="L91" s="238" t="s">
        <v>158</v>
      </c>
      <c r="M91" s="239"/>
      <c r="N91" s="199"/>
      <c r="O91" s="238" t="s">
        <v>172</v>
      </c>
      <c r="P91" s="239"/>
      <c r="Q91" s="239"/>
      <c r="R91" s="239"/>
      <c r="S91" s="199"/>
      <c r="T91" s="199"/>
      <c r="U91" s="131"/>
      <c r="V91" s="105"/>
      <c r="W91" s="105"/>
      <c r="X91" s="106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T91" s="32"/>
    </row>
    <row r="92" spans="1:46" s="3" customFormat="1" ht="16.05" customHeight="1" x14ac:dyDescent="0.3">
      <c r="A92" s="21"/>
      <c r="B92" s="35" t="s">
        <v>151</v>
      </c>
      <c r="C92" s="76">
        <v>60</v>
      </c>
      <c r="D92" s="35"/>
      <c r="E92" s="35"/>
      <c r="F92" s="35"/>
      <c r="G92" s="35"/>
      <c r="H92" s="9"/>
      <c r="I92" s="9"/>
      <c r="J92" s="9"/>
      <c r="K92" s="199"/>
      <c r="L92" s="166" t="s">
        <v>150</v>
      </c>
      <c r="M92" s="240">
        <f>C92/12</f>
        <v>5</v>
      </c>
      <c r="N92" s="199"/>
      <c r="O92" s="246" t="s">
        <v>97</v>
      </c>
      <c r="P92" s="246" t="s">
        <v>162</v>
      </c>
      <c r="Q92" s="246" t="s">
        <v>163</v>
      </c>
      <c r="R92" s="246" t="s">
        <v>164</v>
      </c>
      <c r="S92" s="199"/>
      <c r="T92" s="199"/>
      <c r="U92" s="131"/>
      <c r="V92" s="105"/>
      <c r="W92" s="105"/>
      <c r="X92" s="106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T92" s="32"/>
    </row>
    <row r="93" spans="1:46" s="3" customFormat="1" ht="16.05" customHeight="1" x14ac:dyDescent="0.3">
      <c r="A93" s="21"/>
      <c r="B93" s="62" t="s">
        <v>161</v>
      </c>
      <c r="C93" s="80">
        <v>0</v>
      </c>
      <c r="D93" s="35"/>
      <c r="E93" s="35"/>
      <c r="F93" s="35"/>
      <c r="G93" s="35"/>
      <c r="H93" s="9"/>
      <c r="I93" s="9"/>
      <c r="J93" s="9"/>
      <c r="K93" s="199"/>
      <c r="L93" s="214" t="s">
        <v>161</v>
      </c>
      <c r="M93" s="247">
        <f>O83</f>
        <v>0.16648741726481622</v>
      </c>
      <c r="N93" s="199"/>
      <c r="O93" s="231">
        <v>1</v>
      </c>
      <c r="P93" s="216">
        <f>-PMT((M93/12),M92,M98,0,0)</f>
        <v>22504.519310024571</v>
      </c>
      <c r="Q93" s="216">
        <f>M97/M92</f>
        <v>10000</v>
      </c>
      <c r="R93" s="233">
        <f t="shared" ref="R93:R97" si="7">P93-Q93</f>
        <v>12504.519310024571</v>
      </c>
      <c r="S93" s="199"/>
      <c r="T93" s="199"/>
      <c r="U93" s="131"/>
      <c r="V93" s="105"/>
      <c r="W93" s="105"/>
      <c r="X93" s="106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T93" s="32"/>
    </row>
    <row r="94" spans="1:46" s="3" customFormat="1" ht="16.05" customHeight="1" thickBot="1" x14ac:dyDescent="0.35">
      <c r="A94" s="21"/>
      <c r="B94" s="35" t="s">
        <v>152</v>
      </c>
      <c r="C94" s="75">
        <v>50000</v>
      </c>
      <c r="D94" s="35"/>
      <c r="E94" s="35"/>
      <c r="F94" s="35"/>
      <c r="G94" s="35"/>
      <c r="H94" s="9"/>
      <c r="I94" s="9"/>
      <c r="J94" s="9"/>
      <c r="K94" s="199"/>
      <c r="L94" s="107" t="s">
        <v>167</v>
      </c>
      <c r="M94" s="248">
        <f>((1+M93)^M92)</f>
        <v>2.1597341348290353</v>
      </c>
      <c r="N94" s="199"/>
      <c r="O94" s="231">
        <v>2</v>
      </c>
      <c r="P94" s="216">
        <f>P93</f>
        <v>22504.519310024571</v>
      </c>
      <c r="Q94" s="216">
        <f>Q93</f>
        <v>10000</v>
      </c>
      <c r="R94" s="233">
        <f t="shared" si="7"/>
        <v>12504.519310024571</v>
      </c>
      <c r="S94" s="199"/>
      <c r="T94" s="199"/>
      <c r="U94" s="131"/>
      <c r="V94" s="105"/>
      <c r="W94" s="105"/>
      <c r="X94" s="106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T94" s="32"/>
    </row>
    <row r="95" spans="1:46" s="3" customFormat="1" ht="16.05" customHeight="1" thickTop="1" x14ac:dyDescent="0.3">
      <c r="A95" s="21"/>
      <c r="B95" s="35"/>
      <c r="C95" s="35"/>
      <c r="D95" s="35"/>
      <c r="E95" s="35"/>
      <c r="F95" s="35"/>
      <c r="G95" s="35"/>
      <c r="H95" s="9"/>
      <c r="I95" s="9"/>
      <c r="J95" s="9"/>
      <c r="K95" s="199"/>
      <c r="L95" s="107"/>
      <c r="M95" s="249" t="s">
        <v>259</v>
      </c>
      <c r="N95" s="199"/>
      <c r="O95" s="231">
        <v>3</v>
      </c>
      <c r="P95" s="216">
        <f t="shared" ref="P95:P97" si="8">P94</f>
        <v>22504.519310024571</v>
      </c>
      <c r="Q95" s="216">
        <f t="shared" ref="Q95:Q97" si="9">Q94</f>
        <v>10000</v>
      </c>
      <c r="R95" s="233">
        <f t="shared" si="7"/>
        <v>12504.519310024571</v>
      </c>
      <c r="S95" s="199"/>
      <c r="T95" s="199"/>
      <c r="U95" s="131"/>
      <c r="V95" s="105"/>
      <c r="W95" s="105"/>
      <c r="X95" s="106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T95" s="32"/>
    </row>
    <row r="96" spans="1:46" s="3" customFormat="1" ht="16.05" customHeight="1" x14ac:dyDescent="0.3">
      <c r="A96" s="21"/>
      <c r="B96" s="35"/>
      <c r="C96" s="35"/>
      <c r="D96" s="35"/>
      <c r="E96" s="35"/>
      <c r="F96" s="35"/>
      <c r="G96" s="35"/>
      <c r="H96" s="9"/>
      <c r="I96" s="9"/>
      <c r="J96" s="9"/>
      <c r="K96" s="199"/>
      <c r="L96" s="107"/>
      <c r="M96" s="107"/>
      <c r="N96" s="199"/>
      <c r="O96" s="231">
        <v>4</v>
      </c>
      <c r="P96" s="216">
        <f t="shared" si="8"/>
        <v>22504.519310024571</v>
      </c>
      <c r="Q96" s="216">
        <f t="shared" si="9"/>
        <v>10000</v>
      </c>
      <c r="R96" s="233">
        <f t="shared" si="7"/>
        <v>12504.519310024571</v>
      </c>
      <c r="S96" s="199"/>
      <c r="T96" s="199"/>
      <c r="U96" s="131"/>
      <c r="V96" s="105"/>
      <c r="W96" s="105"/>
      <c r="X96" s="106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T96" s="32"/>
    </row>
    <row r="97" spans="1:46" s="3" customFormat="1" ht="16.05" customHeight="1" x14ac:dyDescent="0.3">
      <c r="A97" s="21"/>
      <c r="B97" s="35"/>
      <c r="C97" s="35"/>
      <c r="D97" s="35"/>
      <c r="E97" s="35"/>
      <c r="F97" s="35"/>
      <c r="G97" s="35"/>
      <c r="H97" s="9"/>
      <c r="I97" s="9"/>
      <c r="J97" s="9"/>
      <c r="K97" s="199"/>
      <c r="L97" s="214" t="s">
        <v>152</v>
      </c>
      <c r="M97" s="242">
        <v>50000</v>
      </c>
      <c r="N97" s="199"/>
      <c r="O97" s="231">
        <v>5</v>
      </c>
      <c r="P97" s="216">
        <f t="shared" si="8"/>
        <v>22504.519310024571</v>
      </c>
      <c r="Q97" s="216">
        <f t="shared" si="9"/>
        <v>10000</v>
      </c>
      <c r="R97" s="233">
        <f t="shared" si="7"/>
        <v>12504.519310024571</v>
      </c>
      <c r="S97" s="199"/>
      <c r="T97" s="199"/>
      <c r="U97" s="131"/>
      <c r="V97" s="105"/>
      <c r="W97" s="105"/>
      <c r="X97" s="106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7"/>
      <c r="AT97" s="32"/>
    </row>
    <row r="98" spans="1:46" s="3" customFormat="1" ht="16.05" customHeight="1" thickBot="1" x14ac:dyDescent="0.35">
      <c r="A98" s="21"/>
      <c r="B98" s="35"/>
      <c r="C98" s="35"/>
      <c r="D98" s="35"/>
      <c r="E98" s="35"/>
      <c r="F98" s="35"/>
      <c r="G98" s="35"/>
      <c r="H98" s="9"/>
      <c r="I98" s="9"/>
      <c r="J98" s="9"/>
      <c r="K98" s="199"/>
      <c r="L98" s="250" t="s">
        <v>168</v>
      </c>
      <c r="M98" s="242">
        <f>M97*M94</f>
        <v>107986.70674145177</v>
      </c>
      <c r="N98" s="199"/>
      <c r="O98" s="199"/>
      <c r="P98" s="220">
        <f>SUM(P93:P97)</f>
        <v>112522.59655012285</v>
      </c>
      <c r="Q98" s="220">
        <f>SUM(Q93:Q97)</f>
        <v>50000</v>
      </c>
      <c r="R98" s="220">
        <f>SUM(R93:R97)</f>
        <v>62522.596550122849</v>
      </c>
      <c r="S98" s="199"/>
      <c r="T98" s="199"/>
      <c r="U98" s="131"/>
      <c r="V98" s="105"/>
      <c r="W98" s="105"/>
      <c r="X98" s="106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T98" s="32"/>
    </row>
    <row r="99" spans="1:46" s="3" customFormat="1" ht="16.05" customHeight="1" thickTop="1" x14ac:dyDescent="0.3">
      <c r="A99" s="21"/>
      <c r="B99" s="35"/>
      <c r="C99" s="35"/>
      <c r="D99" s="35"/>
      <c r="E99" s="35"/>
      <c r="F99" s="35"/>
      <c r="G99" s="35"/>
      <c r="H99" s="9"/>
      <c r="I99" s="9"/>
      <c r="J99" s="9"/>
      <c r="K99" s="199"/>
      <c r="L99" s="214"/>
      <c r="M99" s="214"/>
      <c r="N99" s="199"/>
      <c r="O99" s="199"/>
      <c r="P99" s="251"/>
      <c r="Q99" s="251"/>
      <c r="R99" s="251"/>
      <c r="S99" s="199"/>
      <c r="T99" s="199"/>
      <c r="U99" s="131"/>
      <c r="V99" s="105"/>
      <c r="W99" s="105"/>
      <c r="X99" s="106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7"/>
      <c r="AT99" s="32"/>
    </row>
    <row r="100" spans="1:46" s="3" customFormat="1" ht="16.05" customHeight="1" x14ac:dyDescent="0.3">
      <c r="A100" s="21"/>
      <c r="B100" s="35"/>
      <c r="C100" s="35"/>
      <c r="D100" s="35"/>
      <c r="E100" s="35"/>
      <c r="F100" s="35"/>
      <c r="G100" s="35"/>
      <c r="H100" s="9"/>
      <c r="I100" s="9"/>
      <c r="J100" s="9"/>
      <c r="K100" s="199"/>
      <c r="L100" s="214"/>
      <c r="M100" s="214"/>
      <c r="N100" s="199"/>
      <c r="O100" s="199"/>
      <c r="P100" s="251"/>
      <c r="Q100" s="251"/>
      <c r="R100" s="252" t="s">
        <v>258</v>
      </c>
      <c r="S100" s="199"/>
      <c r="T100" s="199"/>
      <c r="U100" s="131"/>
      <c r="V100" s="105"/>
      <c r="W100" s="105"/>
      <c r="X100" s="106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T100" s="32"/>
    </row>
    <row r="101" spans="1:46" s="3" customFormat="1" ht="16.05" customHeight="1" x14ac:dyDescent="0.3">
      <c r="A101" s="21"/>
      <c r="B101" s="35"/>
      <c r="C101" s="35"/>
      <c r="D101" s="35"/>
      <c r="E101" s="35"/>
      <c r="F101" s="35"/>
      <c r="G101" s="35"/>
      <c r="H101" s="9"/>
      <c r="I101" s="9"/>
      <c r="J101" s="9"/>
      <c r="K101" s="199"/>
      <c r="L101" s="214"/>
      <c r="M101" s="214"/>
      <c r="N101" s="199"/>
      <c r="O101" s="238" t="s">
        <v>173</v>
      </c>
      <c r="P101" s="239"/>
      <c r="Q101" s="239"/>
      <c r="R101" s="239"/>
      <c r="S101" s="199"/>
      <c r="T101" s="199"/>
      <c r="U101" s="131"/>
      <c r="V101" s="105"/>
      <c r="W101" s="105"/>
      <c r="X101" s="106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7"/>
      <c r="AT101" s="32"/>
    </row>
    <row r="102" spans="1:46" s="3" customFormat="1" ht="16.05" customHeight="1" x14ac:dyDescent="0.3">
      <c r="A102" s="21"/>
      <c r="B102" s="35"/>
      <c r="C102" s="35"/>
      <c r="D102" s="35"/>
      <c r="E102" s="35"/>
      <c r="F102" s="35"/>
      <c r="G102" s="35"/>
      <c r="H102" s="9"/>
      <c r="I102" s="9"/>
      <c r="J102" s="9"/>
      <c r="K102" s="199"/>
      <c r="L102" s="214"/>
      <c r="M102" s="214"/>
      <c r="N102" s="199"/>
      <c r="O102" s="246" t="s">
        <v>97</v>
      </c>
      <c r="P102" s="246" t="s">
        <v>162</v>
      </c>
      <c r="Q102" s="246" t="s">
        <v>163</v>
      </c>
      <c r="R102" s="246" t="s">
        <v>164</v>
      </c>
      <c r="S102" s="199"/>
      <c r="T102" s="199"/>
      <c r="U102" s="131"/>
      <c r="V102" s="105"/>
      <c r="W102" s="105"/>
      <c r="X102" s="106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T102" s="32"/>
    </row>
    <row r="103" spans="1:46" s="3" customFormat="1" ht="16.05" customHeight="1" x14ac:dyDescent="0.3">
      <c r="A103" s="21"/>
      <c r="B103" s="35"/>
      <c r="C103" s="35"/>
      <c r="D103" s="35"/>
      <c r="E103" s="35"/>
      <c r="F103" s="35"/>
      <c r="G103" s="35"/>
      <c r="H103" s="9"/>
      <c r="I103" s="9"/>
      <c r="J103" s="9"/>
      <c r="K103" s="199"/>
      <c r="L103" s="214"/>
      <c r="M103" s="214"/>
      <c r="N103" s="199"/>
      <c r="O103" s="231">
        <v>1</v>
      </c>
      <c r="P103" s="216">
        <f>-PPMT($M$93,O103,$M$92,$M$98)</f>
        <v>15502.197757564292</v>
      </c>
      <c r="Q103" s="216">
        <f>M97/M92</f>
        <v>10000</v>
      </c>
      <c r="R103" s="233">
        <f>P103-Q103</f>
        <v>5502.1977575642923</v>
      </c>
      <c r="S103" s="199"/>
      <c r="T103" s="199"/>
      <c r="U103" s="131"/>
      <c r="V103" s="105"/>
      <c r="W103" s="105"/>
      <c r="X103" s="106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7"/>
      <c r="AT103" s="32"/>
    </row>
    <row r="104" spans="1:46" s="3" customFormat="1" ht="16.05" customHeight="1" x14ac:dyDescent="0.3">
      <c r="A104" s="21"/>
      <c r="B104" s="35"/>
      <c r="C104" s="35"/>
      <c r="D104" s="35"/>
      <c r="E104" s="35"/>
      <c r="F104" s="35"/>
      <c r="G104" s="35"/>
      <c r="H104" s="9"/>
      <c r="I104" s="9"/>
      <c r="J104" s="9"/>
      <c r="K104" s="199"/>
      <c r="L104" s="214"/>
      <c r="M104" s="214"/>
      <c r="N104" s="199"/>
      <c r="O104" s="231">
        <v>2</v>
      </c>
      <c r="P104" s="216">
        <f>-PPMT($M$93,O104,$M$92,$M$98)</f>
        <v>18083.118624149596</v>
      </c>
      <c r="Q104" s="216">
        <f>Q103</f>
        <v>10000</v>
      </c>
      <c r="R104" s="233">
        <f t="shared" ref="R104:R107" si="10">P104-Q104</f>
        <v>8083.1186241495961</v>
      </c>
      <c r="S104" s="199"/>
      <c r="T104" s="199"/>
      <c r="U104" s="131"/>
      <c r="V104" s="105"/>
      <c r="W104" s="105"/>
      <c r="X104" s="106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T104" s="32"/>
    </row>
    <row r="105" spans="1:46" s="3" customFormat="1" ht="16.05" customHeight="1" x14ac:dyDescent="0.3">
      <c r="A105" s="21"/>
      <c r="B105" s="35"/>
      <c r="C105" s="35"/>
      <c r="D105" s="35"/>
      <c r="E105" s="35"/>
      <c r="F105" s="35"/>
      <c r="G105" s="35"/>
      <c r="H105" s="9"/>
      <c r="I105" s="9"/>
      <c r="J105" s="9"/>
      <c r="K105" s="199"/>
      <c r="L105" s="214"/>
      <c r="M105" s="214"/>
      <c r="N105" s="199"/>
      <c r="O105" s="231">
        <v>3</v>
      </c>
      <c r="P105" s="216">
        <f>-PPMT($M$93,O105,$M$92,$M$98)</f>
        <v>21093.730339977559</v>
      </c>
      <c r="Q105" s="216">
        <f t="shared" ref="Q105:Q107" si="11">Q104</f>
        <v>10000</v>
      </c>
      <c r="R105" s="233">
        <f t="shared" si="10"/>
        <v>11093.730339977559</v>
      </c>
      <c r="S105" s="199"/>
      <c r="T105" s="199"/>
      <c r="U105" s="131"/>
      <c r="V105" s="105"/>
      <c r="W105" s="105"/>
      <c r="X105" s="106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7"/>
      <c r="AT105" s="32"/>
    </row>
    <row r="106" spans="1:46" s="3" customFormat="1" ht="16.05" customHeight="1" x14ac:dyDescent="0.3">
      <c r="A106" s="21"/>
      <c r="B106" s="35"/>
      <c r="C106" s="35"/>
      <c r="D106" s="35"/>
      <c r="E106" s="35"/>
      <c r="F106" s="35"/>
      <c r="G106" s="35"/>
      <c r="H106" s="9"/>
      <c r="I106" s="9"/>
      <c r="J106" s="9"/>
      <c r="K106" s="199"/>
      <c r="L106" s="214"/>
      <c r="M106" s="214"/>
      <c r="N106" s="199"/>
      <c r="O106" s="231">
        <v>4</v>
      </c>
      <c r="P106" s="216">
        <f>-PPMT($M$93,O106,$M$92,$M$98)</f>
        <v>24605.57102476092</v>
      </c>
      <c r="Q106" s="216">
        <f t="shared" si="11"/>
        <v>10000</v>
      </c>
      <c r="R106" s="233">
        <f t="shared" si="10"/>
        <v>14605.57102476092</v>
      </c>
      <c r="S106" s="199"/>
      <c r="T106" s="199"/>
      <c r="U106" s="131"/>
      <c r="V106" s="105"/>
      <c r="W106" s="105"/>
      <c r="X106" s="106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T106" s="32"/>
    </row>
    <row r="107" spans="1:46" s="3" customFormat="1" ht="16.05" customHeight="1" x14ac:dyDescent="0.3">
      <c r="A107" s="21"/>
      <c r="B107" s="35"/>
      <c r="C107" s="35"/>
      <c r="D107" s="35"/>
      <c r="E107" s="35"/>
      <c r="F107" s="35"/>
      <c r="G107" s="35"/>
      <c r="H107" s="9"/>
      <c r="I107" s="9"/>
      <c r="J107" s="9"/>
      <c r="K107" s="199"/>
      <c r="L107" s="214"/>
      <c r="M107" s="214"/>
      <c r="N107" s="199"/>
      <c r="O107" s="231">
        <v>5</v>
      </c>
      <c r="P107" s="216">
        <f>-PPMT($M$93,O107,$M$92,$M$98)</f>
        <v>28702.088994999369</v>
      </c>
      <c r="Q107" s="216">
        <f t="shared" si="11"/>
        <v>10000</v>
      </c>
      <c r="R107" s="233">
        <f t="shared" si="10"/>
        <v>18702.088994999369</v>
      </c>
      <c r="S107" s="199"/>
      <c r="T107" s="199"/>
      <c r="U107" s="131"/>
      <c r="V107" s="105"/>
      <c r="W107" s="105"/>
      <c r="X107" s="106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T107" s="32"/>
    </row>
    <row r="108" spans="1:46" s="3" customFormat="1" ht="16.05" customHeight="1" thickBot="1" x14ac:dyDescent="0.35">
      <c r="A108" s="21"/>
      <c r="B108" s="35"/>
      <c r="C108" s="35"/>
      <c r="D108" s="35"/>
      <c r="E108" s="35"/>
      <c r="F108" s="35"/>
      <c r="G108" s="35"/>
      <c r="H108" s="9"/>
      <c r="I108" s="9"/>
      <c r="J108" s="9"/>
      <c r="K108" s="199"/>
      <c r="L108" s="214"/>
      <c r="M108" s="214"/>
      <c r="N108" s="199"/>
      <c r="O108" s="199"/>
      <c r="P108" s="220">
        <f>SUM(P103:P107)</f>
        <v>107986.70674145174</v>
      </c>
      <c r="Q108" s="220">
        <f>SUM(Q103:Q107)</f>
        <v>50000</v>
      </c>
      <c r="R108" s="220">
        <f>SUM(R103:R107)</f>
        <v>57986.706741451737</v>
      </c>
      <c r="S108" s="199"/>
      <c r="T108" s="199"/>
      <c r="U108" s="131"/>
      <c r="V108" s="105"/>
      <c r="W108" s="105"/>
      <c r="X108" s="106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T108" s="32"/>
    </row>
    <row r="109" spans="1:46" s="3" customFormat="1" ht="16.05" customHeight="1" thickTop="1" x14ac:dyDescent="0.3">
      <c r="A109" s="21"/>
      <c r="B109" s="35"/>
      <c r="C109" s="35"/>
      <c r="D109" s="35"/>
      <c r="E109" s="35"/>
      <c r="F109" s="35"/>
      <c r="G109" s="35"/>
      <c r="H109" s="9"/>
      <c r="I109" s="9"/>
      <c r="J109" s="9"/>
      <c r="K109" s="199"/>
      <c r="L109" s="214"/>
      <c r="M109" s="214"/>
      <c r="N109" s="199"/>
      <c r="O109" s="199"/>
      <c r="P109" s="251"/>
      <c r="Q109" s="251"/>
      <c r="R109" s="251"/>
      <c r="S109" s="199"/>
      <c r="T109" s="199"/>
      <c r="U109" s="131"/>
      <c r="V109" s="105"/>
      <c r="W109" s="105"/>
      <c r="X109" s="106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7"/>
      <c r="AT109" s="32"/>
    </row>
    <row r="110" spans="1:46" s="3" customFormat="1" ht="16.05" customHeight="1" x14ac:dyDescent="0.3">
      <c r="A110" s="21"/>
      <c r="B110" s="35"/>
      <c r="C110" s="35"/>
      <c r="D110" s="35"/>
      <c r="E110" s="35"/>
      <c r="F110" s="35"/>
      <c r="G110" s="35"/>
      <c r="H110" s="9"/>
      <c r="I110" s="9"/>
      <c r="J110" s="9"/>
      <c r="K110" s="199"/>
      <c r="L110" s="214"/>
      <c r="M110" s="214"/>
      <c r="N110" s="199"/>
      <c r="O110" s="199"/>
      <c r="P110" s="199"/>
      <c r="Q110" s="199"/>
      <c r="R110" s="199"/>
      <c r="S110" s="199"/>
      <c r="T110" s="199"/>
      <c r="U110" s="131"/>
      <c r="V110" s="105"/>
      <c r="W110" s="105"/>
      <c r="X110" s="106"/>
      <c r="Y110" s="107"/>
      <c r="Z110" s="107"/>
      <c r="AA110" s="107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7"/>
      <c r="AT110" s="32"/>
    </row>
    <row r="111" spans="1:46" s="3" customFormat="1" ht="16.05" customHeight="1" x14ac:dyDescent="0.3">
      <c r="A111" s="21"/>
      <c r="B111" s="43"/>
      <c r="C111" s="43"/>
      <c r="D111" s="43"/>
      <c r="E111" s="43"/>
      <c r="F111" s="43"/>
      <c r="G111" s="43"/>
      <c r="H111" s="11"/>
      <c r="I111" s="11"/>
      <c r="J111" s="10"/>
      <c r="K111" s="128"/>
      <c r="L111" s="128"/>
      <c r="M111" s="128"/>
      <c r="N111" s="128"/>
      <c r="O111" s="128"/>
      <c r="P111" s="128"/>
      <c r="Q111" s="128"/>
      <c r="R111" s="128"/>
      <c r="S111" s="128"/>
      <c r="T111" s="128"/>
      <c r="U111" s="128"/>
      <c r="V111" s="105"/>
      <c r="W111" s="105"/>
      <c r="X111" s="106"/>
      <c r="Y111" s="107"/>
      <c r="Z111" s="107"/>
      <c r="AA111" s="107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7"/>
      <c r="AT111" s="32"/>
    </row>
    <row r="112" spans="1:46" s="3" customFormat="1" ht="16.05" customHeight="1" x14ac:dyDescent="0.3">
      <c r="A112" s="21"/>
      <c r="B112" s="43"/>
      <c r="C112" s="43"/>
      <c r="D112" s="43"/>
      <c r="E112" s="43"/>
      <c r="F112" s="43"/>
      <c r="G112" s="43"/>
      <c r="H112" s="11"/>
      <c r="I112" s="11"/>
      <c r="J112" s="10"/>
      <c r="K112" s="128"/>
      <c r="L112" s="128"/>
      <c r="M112" s="128"/>
      <c r="N112" s="128"/>
      <c r="O112" s="128"/>
      <c r="P112" s="128"/>
      <c r="Q112" s="128"/>
      <c r="R112" s="128"/>
      <c r="S112" s="128"/>
      <c r="T112" s="128"/>
      <c r="U112" s="128"/>
      <c r="V112" s="105"/>
      <c r="W112" s="105"/>
      <c r="X112" s="106"/>
      <c r="Y112" s="107"/>
      <c r="Z112" s="107"/>
      <c r="AA112" s="107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7"/>
      <c r="AT112" s="32"/>
    </row>
    <row r="113" spans="1:46" s="3" customFormat="1" ht="16.05" customHeight="1" x14ac:dyDescent="0.3">
      <c r="A113" s="21"/>
      <c r="B113" s="43"/>
      <c r="C113" s="43"/>
      <c r="D113" s="43"/>
      <c r="E113" s="43"/>
      <c r="F113" s="43"/>
      <c r="G113" s="43"/>
      <c r="H113" s="11"/>
      <c r="I113" s="11"/>
      <c r="J113" s="10"/>
      <c r="K113" s="128"/>
      <c r="L113" s="128"/>
      <c r="M113" s="128"/>
      <c r="N113" s="128"/>
      <c r="O113" s="128"/>
      <c r="P113" s="128"/>
      <c r="Q113" s="128"/>
      <c r="R113" s="128"/>
      <c r="S113" s="128"/>
      <c r="T113" s="128"/>
      <c r="U113" s="128"/>
      <c r="V113" s="105"/>
      <c r="W113" s="105"/>
      <c r="X113" s="106"/>
      <c r="Y113" s="107"/>
      <c r="Z113" s="107"/>
      <c r="AA113" s="107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R113" s="107"/>
      <c r="AT113" s="32"/>
    </row>
    <row r="114" spans="1:46" s="3" customFormat="1" ht="16.05" customHeight="1" x14ac:dyDescent="0.3">
      <c r="A114" s="21"/>
      <c r="B114" s="43"/>
      <c r="C114" s="43"/>
      <c r="D114" s="43"/>
      <c r="E114" s="43"/>
      <c r="F114" s="43"/>
      <c r="G114" s="43"/>
      <c r="H114" s="11"/>
      <c r="I114" s="11"/>
      <c r="J114" s="10"/>
      <c r="K114" s="228"/>
      <c r="L114" s="228"/>
      <c r="M114" s="228"/>
      <c r="N114" s="228"/>
      <c r="O114" s="228"/>
      <c r="P114" s="228"/>
      <c r="Q114" s="228"/>
      <c r="R114" s="228"/>
      <c r="S114" s="228"/>
      <c r="T114" s="228"/>
      <c r="U114" s="229"/>
      <c r="V114" s="105"/>
      <c r="W114" s="105"/>
      <c r="X114" s="106"/>
      <c r="Y114" s="107"/>
      <c r="Z114" s="107"/>
      <c r="AA114" s="107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7"/>
      <c r="AT114" s="32"/>
    </row>
    <row r="115" spans="1:46" s="3" customFormat="1" ht="16.05" customHeight="1" x14ac:dyDescent="0.3">
      <c r="A115" s="21"/>
      <c r="B115" s="43"/>
      <c r="C115" s="43"/>
      <c r="D115" s="43"/>
      <c r="E115" s="43"/>
      <c r="F115" s="43"/>
      <c r="G115" s="43"/>
      <c r="H115" s="11"/>
      <c r="I115" s="11"/>
      <c r="J115" s="10"/>
      <c r="K115" s="228"/>
      <c r="L115" s="228"/>
      <c r="M115" s="228"/>
      <c r="N115" s="228"/>
      <c r="O115" s="228"/>
      <c r="P115" s="228"/>
      <c r="Q115" s="228"/>
      <c r="R115" s="228"/>
      <c r="S115" s="228"/>
      <c r="T115" s="228"/>
      <c r="U115" s="229"/>
      <c r="V115" s="105"/>
      <c r="W115" s="105"/>
      <c r="X115" s="106"/>
      <c r="Y115" s="107"/>
      <c r="Z115" s="107"/>
      <c r="AA115" s="107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7"/>
      <c r="AT115" s="32"/>
    </row>
    <row r="116" spans="1:46" s="3" customFormat="1" ht="27.6" customHeight="1" x14ac:dyDescent="0.3">
      <c r="A116" s="21"/>
      <c r="B116" s="43"/>
      <c r="C116" s="43"/>
      <c r="D116" s="43"/>
      <c r="E116" s="43"/>
      <c r="F116" s="43"/>
      <c r="G116" s="43"/>
      <c r="H116" s="11"/>
      <c r="I116" s="11"/>
      <c r="J116" s="10"/>
      <c r="K116" s="228"/>
      <c r="L116" s="228"/>
      <c r="M116" s="228"/>
      <c r="N116" s="228"/>
      <c r="O116" s="228"/>
      <c r="P116" s="228"/>
      <c r="Q116" s="228"/>
      <c r="R116" s="228"/>
      <c r="S116" s="228"/>
      <c r="T116" s="228"/>
      <c r="U116" s="229"/>
      <c r="V116" s="105"/>
      <c r="W116" s="105"/>
      <c r="X116" s="106"/>
      <c r="Y116" s="107"/>
      <c r="Z116" s="107"/>
      <c r="AA116" s="107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R116" s="107"/>
      <c r="AT116" s="32"/>
    </row>
    <row r="117" spans="1:46" s="3" customFormat="1" ht="14.4" x14ac:dyDescent="0.3">
      <c r="A117" s="22" t="s">
        <v>169</v>
      </c>
      <c r="B117" s="4"/>
      <c r="C117" s="4" t="s">
        <v>96</v>
      </c>
      <c r="D117" s="4"/>
      <c r="E117" s="4"/>
      <c r="F117" s="4"/>
      <c r="G117" s="4"/>
      <c r="H117" s="10"/>
      <c r="I117" s="10"/>
      <c r="J117" s="10"/>
      <c r="K117" s="108"/>
      <c r="L117" s="108" t="str">
        <f>"ANSWER FOR "&amp;A117</f>
        <v>ANSWER FOR FINANCIAL RATIOS</v>
      </c>
      <c r="M117" s="108"/>
      <c r="N117" s="108" t="str">
        <f>C117</f>
        <v>EXERCISE 1</v>
      </c>
      <c r="O117" s="108"/>
      <c r="P117" s="108"/>
      <c r="Q117" s="108"/>
      <c r="R117" s="108"/>
      <c r="S117" s="108"/>
      <c r="T117" s="108"/>
      <c r="U117" s="105"/>
      <c r="V117" s="105"/>
      <c r="W117" s="105"/>
      <c r="X117" s="109"/>
      <c r="Y117" s="109" t="str">
        <f>A117</f>
        <v>FINANCIAL RATIOS</v>
      </c>
      <c r="Z117" s="109"/>
      <c r="AA117" s="109" t="str">
        <f>N117</f>
        <v>EXERCISE 1</v>
      </c>
      <c r="AB117" s="109"/>
      <c r="AC117" s="109"/>
      <c r="AD117" s="109"/>
      <c r="AE117" s="109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7"/>
      <c r="AT117" s="32"/>
    </row>
    <row r="118" spans="1:46" s="3" customFormat="1" ht="16.05" customHeight="1" x14ac:dyDescent="0.3">
      <c r="A118" s="21"/>
      <c r="B118" s="35"/>
      <c r="C118" s="35"/>
      <c r="D118" s="35"/>
      <c r="E118" s="35"/>
      <c r="F118" s="35"/>
      <c r="G118" s="35"/>
      <c r="H118" s="9"/>
      <c r="I118" s="9"/>
      <c r="J118" s="9"/>
      <c r="K118" s="199"/>
      <c r="L118" s="199"/>
      <c r="M118" s="199"/>
      <c r="N118" s="199"/>
      <c r="O118" s="199"/>
      <c r="P118" s="199"/>
      <c r="Q118" s="199"/>
      <c r="R118" s="199"/>
      <c r="S118" s="199"/>
      <c r="T118" s="199"/>
      <c r="U118" s="131"/>
      <c r="V118" s="105"/>
      <c r="W118" s="105"/>
      <c r="X118" s="106"/>
      <c r="Y118" s="107"/>
      <c r="Z118" s="107"/>
      <c r="AA118" s="107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R118" s="107"/>
      <c r="AT118" s="32"/>
    </row>
    <row r="119" spans="1:46" s="3" customFormat="1" ht="16.05" customHeight="1" x14ac:dyDescent="0.3">
      <c r="A119" s="21"/>
      <c r="B119" s="35"/>
      <c r="C119" s="35"/>
      <c r="D119" s="35"/>
      <c r="E119" s="35"/>
      <c r="F119" s="35"/>
      <c r="G119" s="35"/>
      <c r="H119" s="9"/>
      <c r="I119" s="9"/>
      <c r="J119" s="9"/>
      <c r="K119" s="199"/>
      <c r="L119" s="199"/>
      <c r="M119" s="199"/>
      <c r="N119" s="199"/>
      <c r="O119" s="199"/>
      <c r="P119" s="199"/>
      <c r="Q119" s="199"/>
      <c r="R119" s="199"/>
      <c r="S119" s="199"/>
      <c r="T119" s="199"/>
      <c r="U119" s="131"/>
      <c r="V119" s="105"/>
      <c r="W119" s="105"/>
      <c r="X119" s="106"/>
      <c r="Y119" s="107"/>
      <c r="Z119" s="107"/>
      <c r="AA119" s="107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R119" s="107"/>
      <c r="AT119" s="32"/>
    </row>
    <row r="120" spans="1:46" s="3" customFormat="1" ht="94.8" customHeight="1" x14ac:dyDescent="0.3">
      <c r="A120" s="21"/>
      <c r="B120" s="533" t="s">
        <v>174</v>
      </c>
      <c r="C120" s="534"/>
      <c r="D120" s="534"/>
      <c r="E120" s="534"/>
      <c r="F120" s="534"/>
      <c r="G120" s="533"/>
      <c r="H120" s="534"/>
      <c r="I120" s="9"/>
      <c r="J120" s="9"/>
      <c r="K120" s="199"/>
      <c r="L120" s="199"/>
      <c r="M120" s="199"/>
      <c r="N120" s="199"/>
      <c r="O120" s="199"/>
      <c r="P120" s="199"/>
      <c r="Q120" s="199"/>
      <c r="R120" s="199"/>
      <c r="S120" s="199"/>
      <c r="T120" s="199"/>
      <c r="U120" s="131"/>
      <c r="V120" s="105"/>
      <c r="W120" s="105"/>
      <c r="X120" s="106"/>
      <c r="Y120" s="107"/>
      <c r="Z120" s="107"/>
      <c r="AA120" s="107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7"/>
      <c r="AT120" s="32"/>
    </row>
    <row r="121" spans="1:46" s="3" customFormat="1" ht="16.05" customHeight="1" x14ac:dyDescent="0.3">
      <c r="A121" s="21"/>
      <c r="C121" s="81"/>
      <c r="D121" s="81"/>
      <c r="E121" s="81"/>
      <c r="F121" s="81"/>
      <c r="G121" s="81"/>
      <c r="H121" s="9"/>
      <c r="I121" s="9"/>
      <c r="J121" s="9"/>
      <c r="K121" s="199"/>
      <c r="L121" s="199"/>
      <c r="M121" s="199"/>
      <c r="N121" s="199"/>
      <c r="O121" s="199"/>
      <c r="P121" s="199"/>
      <c r="Q121" s="199"/>
      <c r="R121" s="199"/>
      <c r="S121" s="199"/>
      <c r="T121" s="199"/>
      <c r="U121" s="131"/>
      <c r="V121" s="105"/>
      <c r="W121" s="105"/>
      <c r="X121" s="106"/>
      <c r="Y121" s="107"/>
      <c r="Z121" s="107"/>
      <c r="AA121" s="107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7"/>
      <c r="AT121" s="32"/>
    </row>
    <row r="122" spans="1:46" s="3" customFormat="1" ht="16.05" customHeight="1" x14ac:dyDescent="0.3">
      <c r="A122" s="21"/>
      <c r="B122" s="9"/>
      <c r="C122" s="83" t="s">
        <v>175</v>
      </c>
      <c r="D122" s="81"/>
      <c r="E122" s="81"/>
      <c r="F122" s="81"/>
      <c r="G122" s="81"/>
      <c r="H122" s="9"/>
      <c r="I122" s="9"/>
      <c r="J122" s="9"/>
      <c r="K122" s="199"/>
      <c r="L122" s="253" t="s">
        <v>231</v>
      </c>
      <c r="M122" s="199"/>
      <c r="N122" s="199"/>
      <c r="O122" s="199"/>
      <c r="P122" s="199"/>
      <c r="Q122" s="199"/>
      <c r="R122" s="199"/>
      <c r="S122" s="199"/>
      <c r="T122" s="199"/>
      <c r="U122" s="131"/>
      <c r="V122" s="105"/>
      <c r="W122" s="105"/>
      <c r="X122" s="106"/>
      <c r="Y122" s="107"/>
      <c r="Z122" s="107"/>
      <c r="AA122" s="107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7"/>
      <c r="AT122" s="32"/>
    </row>
    <row r="123" spans="1:46" s="3" customFormat="1" ht="16.05" customHeight="1" x14ac:dyDescent="0.3">
      <c r="A123" s="21"/>
      <c r="B123" s="9"/>
      <c r="C123" s="81" t="s">
        <v>177</v>
      </c>
      <c r="D123" s="81"/>
      <c r="E123" s="81"/>
      <c r="F123" s="81"/>
      <c r="G123" s="81"/>
      <c r="H123" s="9"/>
      <c r="I123" s="9"/>
      <c r="J123" s="9"/>
      <c r="K123" s="199"/>
      <c r="L123" s="199"/>
      <c r="M123" s="199"/>
      <c r="N123" s="199"/>
      <c r="O123" s="199"/>
      <c r="P123" s="199"/>
      <c r="Q123" s="199"/>
      <c r="R123" s="199"/>
      <c r="S123" s="199"/>
      <c r="T123" s="199"/>
      <c r="U123" s="131"/>
      <c r="V123" s="105"/>
      <c r="W123" s="105"/>
      <c r="X123" s="106"/>
      <c r="Y123" s="107"/>
      <c r="Z123" s="107"/>
      <c r="AA123" s="107"/>
      <c r="AB123" s="107"/>
      <c r="AC123" s="107"/>
      <c r="AD123" s="107"/>
      <c r="AE123" s="107"/>
      <c r="AF123" s="107"/>
      <c r="AG123" s="107"/>
      <c r="AH123" s="107"/>
      <c r="AI123" s="107"/>
      <c r="AJ123" s="107"/>
      <c r="AK123" s="107"/>
      <c r="AL123" s="107"/>
      <c r="AM123" s="107"/>
      <c r="AN123" s="107"/>
      <c r="AO123" s="107"/>
      <c r="AP123" s="107"/>
      <c r="AQ123" s="107"/>
      <c r="AR123" s="107"/>
      <c r="AT123" s="32"/>
    </row>
    <row r="124" spans="1:46" s="3" customFormat="1" ht="16.05" customHeight="1" x14ac:dyDescent="0.3">
      <c r="A124" s="21"/>
      <c r="B124" s="9"/>
      <c r="C124" s="81" t="s">
        <v>176</v>
      </c>
      <c r="D124" s="81"/>
      <c r="E124" s="81"/>
      <c r="F124" s="81"/>
      <c r="G124" s="81"/>
      <c r="H124" s="9"/>
      <c r="I124" s="9"/>
      <c r="J124" s="9"/>
      <c r="K124" s="199"/>
      <c r="L124" s="532" t="s">
        <v>225</v>
      </c>
      <c r="M124" s="532"/>
      <c r="N124" s="532"/>
      <c r="O124" s="532"/>
      <c r="P124" s="532"/>
      <c r="Q124" s="199"/>
      <c r="R124" s="199"/>
      <c r="S124" s="199"/>
      <c r="T124" s="199"/>
      <c r="U124" s="131"/>
      <c r="V124" s="105"/>
      <c r="W124" s="105"/>
      <c r="X124" s="106"/>
      <c r="Y124" s="107"/>
      <c r="Z124" s="107"/>
      <c r="AA124" s="107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7"/>
      <c r="AT124" s="32"/>
    </row>
    <row r="125" spans="1:46" s="3" customFormat="1" ht="16.05" customHeight="1" x14ac:dyDescent="0.3">
      <c r="A125" s="21"/>
      <c r="B125" s="9"/>
      <c r="C125" s="81"/>
      <c r="D125" s="81"/>
      <c r="E125" s="81"/>
      <c r="F125" s="81"/>
      <c r="G125" s="81"/>
      <c r="H125" s="9"/>
      <c r="I125" s="9"/>
      <c r="J125" s="9"/>
      <c r="K125" s="199"/>
      <c r="L125" s="532"/>
      <c r="M125" s="532"/>
      <c r="N125" s="532"/>
      <c r="O125" s="532"/>
      <c r="P125" s="532"/>
      <c r="Q125" s="199"/>
      <c r="R125" s="199"/>
      <c r="S125" s="199"/>
      <c r="T125" s="199"/>
      <c r="U125" s="131"/>
      <c r="V125" s="105"/>
      <c r="W125" s="105"/>
      <c r="X125" s="106"/>
      <c r="Y125" s="107"/>
      <c r="Z125" s="107"/>
      <c r="AA125" s="107"/>
      <c r="AB125" s="107"/>
      <c r="AC125" s="107"/>
      <c r="AD125" s="107"/>
      <c r="AE125" s="107"/>
      <c r="AF125" s="107"/>
      <c r="AG125" s="107"/>
      <c r="AH125" s="107"/>
      <c r="AI125" s="107"/>
      <c r="AJ125" s="107"/>
      <c r="AK125" s="107"/>
      <c r="AL125" s="107"/>
      <c r="AM125" s="107"/>
      <c r="AN125" s="107"/>
      <c r="AO125" s="107"/>
      <c r="AP125" s="107"/>
      <c r="AQ125" s="107"/>
      <c r="AR125" s="107"/>
      <c r="AT125" s="32"/>
    </row>
    <row r="126" spans="1:46" s="3" customFormat="1" ht="16.05" customHeight="1" x14ac:dyDescent="0.3">
      <c r="A126" s="21"/>
      <c r="B126" s="9"/>
      <c r="C126" s="9"/>
      <c r="D126" s="81"/>
      <c r="E126" s="9"/>
      <c r="F126" s="84">
        <v>2019</v>
      </c>
      <c r="G126" s="84">
        <v>2018</v>
      </c>
      <c r="H126" s="9"/>
      <c r="I126" s="9"/>
      <c r="J126" s="9"/>
      <c r="K126" s="199"/>
      <c r="L126" s="254" t="s">
        <v>232</v>
      </c>
      <c r="M126" s="131"/>
      <c r="N126" s="131"/>
      <c r="O126" s="131"/>
      <c r="P126" s="131"/>
      <c r="Q126" s="199"/>
      <c r="R126" s="199"/>
      <c r="S126" s="199"/>
      <c r="T126" s="199"/>
      <c r="U126" s="131"/>
      <c r="V126" s="105"/>
      <c r="W126" s="105"/>
      <c r="X126" s="106"/>
      <c r="Y126" s="107"/>
      <c r="Z126" s="107"/>
      <c r="AA126" s="107"/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R126" s="107"/>
      <c r="AT126" s="32"/>
    </row>
    <row r="127" spans="1:46" s="3" customFormat="1" ht="16.05" customHeight="1" x14ac:dyDescent="0.3">
      <c r="A127" s="21"/>
      <c r="B127" s="9"/>
      <c r="C127" s="9"/>
      <c r="D127" s="81"/>
      <c r="E127" s="9"/>
      <c r="F127" s="85" t="s">
        <v>187</v>
      </c>
      <c r="G127" s="85" t="s">
        <v>187</v>
      </c>
      <c r="H127" s="9"/>
      <c r="I127" s="9"/>
      <c r="J127" s="9"/>
      <c r="K127" s="199"/>
      <c r="L127" s="131"/>
      <c r="M127" s="131"/>
      <c r="N127" s="131"/>
      <c r="O127" s="131"/>
      <c r="P127" s="131"/>
      <c r="Q127" s="199"/>
      <c r="R127" s="199"/>
      <c r="S127" s="199"/>
      <c r="T127" s="199"/>
      <c r="U127" s="131"/>
      <c r="V127" s="105"/>
      <c r="W127" s="105"/>
      <c r="X127" s="106"/>
      <c r="Y127" s="107"/>
      <c r="Z127" s="107"/>
      <c r="AA127" s="107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7"/>
      <c r="AT127" s="32"/>
    </row>
    <row r="128" spans="1:46" s="3" customFormat="1" ht="16.05" customHeight="1" x14ac:dyDescent="0.3">
      <c r="A128" s="21"/>
      <c r="B128" s="9"/>
      <c r="C128" s="86"/>
      <c r="D128" s="81"/>
      <c r="E128" s="9"/>
      <c r="F128" s="81"/>
      <c r="G128" s="81"/>
      <c r="H128" s="9"/>
      <c r="I128" s="9"/>
      <c r="J128" s="9"/>
      <c r="K128" s="199"/>
      <c r="L128" s="131"/>
      <c r="M128" s="199"/>
      <c r="N128" s="199"/>
      <c r="O128" s="199"/>
      <c r="P128" s="255" t="s">
        <v>248</v>
      </c>
      <c r="Q128" s="255" t="s">
        <v>249</v>
      </c>
      <c r="R128" s="255" t="s">
        <v>250</v>
      </c>
      <c r="S128" s="199"/>
      <c r="T128" s="199"/>
      <c r="U128" s="131"/>
      <c r="V128" s="105"/>
      <c r="W128" s="105"/>
      <c r="X128" s="106"/>
      <c r="Y128" s="107"/>
      <c r="Z128" s="107"/>
      <c r="AA128" s="107"/>
      <c r="AB128" s="107"/>
      <c r="AC128" s="107"/>
      <c r="AD128" s="107"/>
      <c r="AE128" s="107"/>
      <c r="AF128" s="107"/>
      <c r="AG128" s="107"/>
      <c r="AH128" s="107"/>
      <c r="AI128" s="107"/>
      <c r="AJ128" s="107"/>
      <c r="AK128" s="107"/>
      <c r="AL128" s="107"/>
      <c r="AM128" s="107"/>
      <c r="AN128" s="107"/>
      <c r="AO128" s="107"/>
      <c r="AP128" s="107"/>
      <c r="AQ128" s="107"/>
      <c r="AR128" s="107"/>
      <c r="AT128" s="32"/>
    </row>
    <row r="129" spans="1:46" s="3" customFormat="1" ht="16.05" customHeight="1" x14ac:dyDescent="0.3">
      <c r="A129" s="21"/>
      <c r="B129" s="9"/>
      <c r="C129" s="86" t="s">
        <v>178</v>
      </c>
      <c r="D129" s="81"/>
      <c r="E129" s="9"/>
      <c r="F129" s="91">
        <v>4214482</v>
      </c>
      <c r="G129" s="91">
        <v>3409176</v>
      </c>
      <c r="H129" s="9"/>
      <c r="I129" s="9"/>
      <c r="J129" s="9"/>
      <c r="K129" s="199"/>
      <c r="L129" s="219" t="s">
        <v>226</v>
      </c>
      <c r="M129" s="199"/>
      <c r="N129" s="199"/>
      <c r="O129" s="199"/>
      <c r="P129" s="107"/>
      <c r="Q129" s="107"/>
      <c r="R129" s="199"/>
      <c r="S129" s="199"/>
      <c r="T129" s="199"/>
      <c r="U129" s="131"/>
      <c r="V129" s="105"/>
      <c r="W129" s="105"/>
      <c r="X129" s="106"/>
      <c r="Y129" s="107"/>
      <c r="Z129" s="107"/>
      <c r="AA129" s="107"/>
      <c r="AB129" s="107"/>
      <c r="AC129" s="107"/>
      <c r="AD129" s="107"/>
      <c r="AE129" s="107"/>
      <c r="AF129" s="107"/>
      <c r="AG129" s="107"/>
      <c r="AH129" s="107"/>
      <c r="AI129" s="107"/>
      <c r="AJ129" s="107"/>
      <c r="AK129" s="107"/>
      <c r="AL129" s="107"/>
      <c r="AM129" s="107"/>
      <c r="AN129" s="107"/>
      <c r="AO129" s="107"/>
      <c r="AP129" s="107"/>
      <c r="AQ129" s="107"/>
      <c r="AR129" s="107"/>
      <c r="AT129" s="32"/>
    </row>
    <row r="130" spans="1:46" s="3" customFormat="1" ht="16.05" customHeight="1" x14ac:dyDescent="0.3">
      <c r="A130" s="21"/>
      <c r="B130" s="9"/>
      <c r="C130" s="87" t="s">
        <v>179</v>
      </c>
      <c r="D130" s="81"/>
      <c r="E130" s="9"/>
      <c r="F130" s="91">
        <v>-3367611</v>
      </c>
      <c r="G130" s="91">
        <v>-2803857</v>
      </c>
      <c r="H130" s="9"/>
      <c r="I130" s="9"/>
      <c r="J130" s="9"/>
      <c r="K130" s="199"/>
      <c r="L130" s="256" t="s">
        <v>235</v>
      </c>
      <c r="M130" s="199"/>
      <c r="N130" s="257"/>
      <c r="O130" s="257"/>
      <c r="P130" s="175"/>
      <c r="Q130" s="175"/>
      <c r="R130" s="199"/>
      <c r="S130" s="199"/>
      <c r="T130" s="199"/>
      <c r="U130" s="131"/>
      <c r="V130" s="105"/>
      <c r="W130" s="105"/>
      <c r="X130" s="106"/>
      <c r="Y130" s="107"/>
      <c r="Z130" s="107"/>
      <c r="AA130" s="107"/>
      <c r="AB130" s="107"/>
      <c r="AC130" s="107"/>
      <c r="AD130" s="107"/>
      <c r="AE130" s="107"/>
      <c r="AF130" s="107"/>
      <c r="AG130" s="107"/>
      <c r="AH130" s="107"/>
      <c r="AI130" s="107"/>
      <c r="AJ130" s="107"/>
      <c r="AK130" s="107"/>
      <c r="AL130" s="107"/>
      <c r="AM130" s="107"/>
      <c r="AN130" s="107"/>
      <c r="AO130" s="107"/>
      <c r="AP130" s="107"/>
      <c r="AQ130" s="107"/>
      <c r="AR130" s="107"/>
      <c r="AT130" s="32"/>
    </row>
    <row r="131" spans="1:46" s="3" customFormat="1" ht="16.05" customHeight="1" x14ac:dyDescent="0.3">
      <c r="A131" s="21"/>
      <c r="B131" s="9"/>
      <c r="C131" s="86" t="s">
        <v>180</v>
      </c>
      <c r="D131" s="81"/>
      <c r="E131" s="9"/>
      <c r="F131" s="92">
        <v>846871</v>
      </c>
      <c r="G131" s="92">
        <v>605319</v>
      </c>
      <c r="H131" s="9"/>
      <c r="I131" s="9"/>
      <c r="J131" s="9"/>
      <c r="K131" s="199"/>
      <c r="L131" s="256"/>
      <c r="M131" s="199"/>
      <c r="N131" s="257"/>
      <c r="O131" s="257"/>
      <c r="P131" s="175"/>
      <c r="Q131" s="175"/>
      <c r="R131" s="199"/>
      <c r="S131" s="199"/>
      <c r="T131" s="199"/>
      <c r="U131" s="131"/>
      <c r="V131" s="105"/>
      <c r="W131" s="105"/>
      <c r="X131" s="106"/>
      <c r="Y131" s="107"/>
      <c r="Z131" s="107"/>
      <c r="AA131" s="107"/>
      <c r="AB131" s="107"/>
      <c r="AC131" s="107"/>
      <c r="AD131" s="107"/>
      <c r="AE131" s="107"/>
      <c r="AF131" s="107"/>
      <c r="AG131" s="107"/>
      <c r="AH131" s="107"/>
      <c r="AI131" s="107"/>
      <c r="AJ131" s="107"/>
      <c r="AK131" s="107"/>
      <c r="AL131" s="107"/>
      <c r="AM131" s="107"/>
      <c r="AN131" s="107"/>
      <c r="AO131" s="107"/>
      <c r="AP131" s="107"/>
      <c r="AQ131" s="107"/>
      <c r="AR131" s="107"/>
      <c r="AT131" s="32"/>
    </row>
    <row r="132" spans="1:46" s="3" customFormat="1" ht="16.05" customHeight="1" x14ac:dyDescent="0.3">
      <c r="A132" s="21"/>
      <c r="B132" s="9"/>
      <c r="C132" s="86"/>
      <c r="D132" s="81"/>
      <c r="E132" s="9"/>
      <c r="F132" s="91"/>
      <c r="G132" s="91"/>
      <c r="H132" s="9"/>
      <c r="I132" s="9"/>
      <c r="J132" s="9"/>
      <c r="K132" s="199"/>
      <c r="L132" s="258" t="str">
        <f>C165</f>
        <v>INVENTORIES</v>
      </c>
      <c r="M132" s="199"/>
      <c r="N132" s="257">
        <f>VLOOKUP(L132,$C$126:$G$205,4,0)</f>
        <v>508186</v>
      </c>
      <c r="O132" s="257">
        <f>VLOOKUP(L132,$C$126:$G$205,5,0)</f>
        <v>315775</v>
      </c>
      <c r="P132" s="175"/>
      <c r="Q132" s="175"/>
      <c r="R132" s="199"/>
      <c r="S132" s="199"/>
      <c r="T132" s="199"/>
      <c r="U132" s="131"/>
      <c r="V132" s="105"/>
      <c r="W132" s="105"/>
      <c r="X132" s="106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T132" s="32"/>
    </row>
    <row r="133" spans="1:46" s="3" customFormat="1" ht="16.05" customHeight="1" x14ac:dyDescent="0.3">
      <c r="A133" s="21"/>
      <c r="B133" s="9"/>
      <c r="C133" s="88" t="s">
        <v>181</v>
      </c>
      <c r="D133" s="81"/>
      <c r="E133" s="9"/>
      <c r="F133" s="91"/>
      <c r="G133" s="91"/>
      <c r="H133" s="9"/>
      <c r="I133" s="9"/>
      <c r="J133" s="9"/>
      <c r="K133" s="199"/>
      <c r="L133" s="258" t="str">
        <f>C166</f>
        <v>TRADE AND OTHER RECEIVABLES</v>
      </c>
      <c r="M133" s="199"/>
      <c r="N133" s="257">
        <f t="shared" ref="N133:N135" si="12">VLOOKUP(L133,$C$126:$G$205,4,0)</f>
        <v>646179</v>
      </c>
      <c r="O133" s="257">
        <f t="shared" ref="O133:O135" si="13">VLOOKUP(L133,$C$126:$G$205,5,0)</f>
        <v>419349</v>
      </c>
      <c r="P133" s="175"/>
      <c r="Q133" s="175"/>
      <c r="R133" s="199"/>
      <c r="S133" s="199"/>
      <c r="T133" s="199"/>
      <c r="U133" s="131"/>
      <c r="V133" s="105"/>
      <c r="W133" s="105"/>
      <c r="X133" s="106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T133" s="32"/>
    </row>
    <row r="134" spans="1:46" s="3" customFormat="1" ht="16.05" customHeight="1" x14ac:dyDescent="0.3">
      <c r="A134" s="21"/>
      <c r="B134" s="9"/>
      <c r="C134" s="87" t="s">
        <v>182</v>
      </c>
      <c r="D134" s="81"/>
      <c r="E134" s="9"/>
      <c r="F134" s="91">
        <v>12256</v>
      </c>
      <c r="G134" s="91">
        <v>17232</v>
      </c>
      <c r="H134" s="9"/>
      <c r="I134" s="9"/>
      <c r="J134" s="9"/>
      <c r="K134" s="199"/>
      <c r="L134" s="258" t="str">
        <f>C167</f>
        <v>TAX RECOVERABLE</v>
      </c>
      <c r="M134" s="199"/>
      <c r="N134" s="257">
        <f t="shared" si="12"/>
        <v>0</v>
      </c>
      <c r="O134" s="257">
        <f t="shared" si="13"/>
        <v>17351</v>
      </c>
      <c r="P134" s="175"/>
      <c r="Q134" s="175"/>
      <c r="R134" s="199"/>
      <c r="S134" s="199"/>
      <c r="T134" s="199"/>
      <c r="U134" s="131"/>
      <c r="V134" s="105"/>
      <c r="W134" s="105"/>
      <c r="X134" s="106"/>
      <c r="Y134" s="107"/>
      <c r="Z134" s="107"/>
      <c r="AA134" s="107"/>
      <c r="AB134" s="107"/>
      <c r="AC134" s="107"/>
      <c r="AD134" s="107"/>
      <c r="AE134" s="107"/>
      <c r="AF134" s="107"/>
      <c r="AG134" s="107"/>
      <c r="AH134" s="107"/>
      <c r="AI134" s="107"/>
      <c r="AJ134" s="107"/>
      <c r="AK134" s="107"/>
      <c r="AL134" s="107"/>
      <c r="AM134" s="107"/>
      <c r="AN134" s="107"/>
      <c r="AO134" s="107"/>
      <c r="AP134" s="107"/>
      <c r="AQ134" s="107"/>
      <c r="AR134" s="107"/>
      <c r="AT134" s="32"/>
    </row>
    <row r="135" spans="1:46" s="3" customFormat="1" ht="16.05" customHeight="1" x14ac:dyDescent="0.3">
      <c r="A135" s="21"/>
      <c r="B135" s="9"/>
      <c r="C135" s="86"/>
      <c r="D135" s="81"/>
      <c r="E135" s="9"/>
      <c r="F135" s="91"/>
      <c r="G135" s="91"/>
      <c r="H135" s="9"/>
      <c r="I135" s="9"/>
      <c r="J135" s="9"/>
      <c r="K135" s="199"/>
      <c r="L135" s="258" t="str">
        <f>C168</f>
        <v>CASH AND BANK BALANCES</v>
      </c>
      <c r="M135" s="199"/>
      <c r="N135" s="257">
        <f t="shared" si="12"/>
        <v>164836</v>
      </c>
      <c r="O135" s="257">
        <f t="shared" si="13"/>
        <v>240068</v>
      </c>
      <c r="P135" s="175"/>
      <c r="Q135" s="175"/>
      <c r="R135" s="199"/>
      <c r="S135" s="199"/>
      <c r="T135" s="199"/>
      <c r="U135" s="131"/>
      <c r="V135" s="105"/>
      <c r="W135" s="105"/>
      <c r="X135" s="106"/>
      <c r="Y135" s="107"/>
      <c r="Z135" s="107"/>
      <c r="AA135" s="107"/>
      <c r="AB135" s="107"/>
      <c r="AC135" s="107"/>
      <c r="AD135" s="107"/>
      <c r="AE135" s="107"/>
      <c r="AF135" s="107"/>
      <c r="AG135" s="107"/>
      <c r="AH135" s="107"/>
      <c r="AI135" s="107"/>
      <c r="AJ135" s="107"/>
      <c r="AK135" s="107"/>
      <c r="AL135" s="107"/>
      <c r="AM135" s="107"/>
      <c r="AN135" s="107"/>
      <c r="AO135" s="107"/>
      <c r="AP135" s="107"/>
      <c r="AQ135" s="107"/>
      <c r="AR135" s="107"/>
      <c r="AT135" s="32"/>
    </row>
    <row r="136" spans="1:46" s="3" customFormat="1" ht="16.05" customHeight="1" x14ac:dyDescent="0.3">
      <c r="A136" s="21"/>
      <c r="B136" s="9"/>
      <c r="C136" s="88" t="s">
        <v>183</v>
      </c>
      <c r="D136" s="81"/>
      <c r="E136" s="9"/>
      <c r="F136" s="91"/>
      <c r="G136" s="91"/>
      <c r="H136" s="9"/>
      <c r="I136" s="9"/>
      <c r="J136" s="9"/>
      <c r="K136" s="199"/>
      <c r="L136" s="259"/>
      <c r="M136" s="199"/>
      <c r="N136" s="257"/>
      <c r="O136" s="257"/>
      <c r="P136" s="175"/>
      <c r="Q136" s="175"/>
      <c r="R136" s="199"/>
      <c r="S136" s="199"/>
      <c r="T136" s="199"/>
      <c r="U136" s="131"/>
      <c r="V136" s="105"/>
      <c r="W136" s="105"/>
      <c r="X136" s="106"/>
      <c r="Y136" s="107"/>
      <c r="Z136" s="107"/>
      <c r="AA136" s="107"/>
      <c r="AB136" s="107"/>
      <c r="AC136" s="107"/>
      <c r="AD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  <c r="AQ136" s="107"/>
      <c r="AR136" s="107"/>
      <c r="AT136" s="32"/>
    </row>
    <row r="137" spans="1:46" s="3" customFormat="1" ht="16.05" customHeight="1" x14ac:dyDescent="0.3">
      <c r="A137" s="21"/>
      <c r="B137" s="9"/>
      <c r="C137" s="87" t="s">
        <v>184</v>
      </c>
      <c r="D137" s="81"/>
      <c r="E137" s="9"/>
      <c r="F137" s="91">
        <v>-111692</v>
      </c>
      <c r="G137" s="91">
        <v>-90250</v>
      </c>
      <c r="H137" s="9"/>
      <c r="I137" s="9"/>
      <c r="J137" s="9"/>
      <c r="K137" s="199"/>
      <c r="L137" s="259" t="s">
        <v>233</v>
      </c>
      <c r="M137" s="199"/>
      <c r="N137" s="260">
        <f>SUM(N132:N136)</f>
        <v>1319201</v>
      </c>
      <c r="O137" s="260">
        <f>SUM(O132:O136)</f>
        <v>992543</v>
      </c>
      <c r="P137" s="175"/>
      <c r="Q137" s="175"/>
      <c r="R137" s="199"/>
      <c r="S137" s="199"/>
      <c r="T137" s="199"/>
      <c r="U137" s="131"/>
      <c r="V137" s="105"/>
      <c r="W137" s="105"/>
      <c r="X137" s="106"/>
      <c r="Y137" s="107"/>
      <c r="Z137" s="107"/>
      <c r="AA137" s="107"/>
      <c r="AB137" s="107"/>
      <c r="AC137" s="107"/>
      <c r="AD137" s="107"/>
      <c r="AE137" s="107"/>
      <c r="AF137" s="107"/>
      <c r="AG137" s="107"/>
      <c r="AH137" s="107"/>
      <c r="AI137" s="107"/>
      <c r="AJ137" s="107"/>
      <c r="AK137" s="107"/>
      <c r="AL137" s="107"/>
      <c r="AM137" s="107"/>
      <c r="AN137" s="107"/>
      <c r="AO137" s="107"/>
      <c r="AP137" s="107"/>
      <c r="AQ137" s="107"/>
      <c r="AR137" s="107"/>
      <c r="AT137" s="32"/>
    </row>
    <row r="138" spans="1:46" s="3" customFormat="1" ht="16.05" customHeight="1" x14ac:dyDescent="0.3">
      <c r="A138" s="21"/>
      <c r="B138" s="9"/>
      <c r="C138" s="87" t="s">
        <v>185</v>
      </c>
      <c r="D138" s="81"/>
      <c r="E138" s="9"/>
      <c r="F138" s="91">
        <v>-224968</v>
      </c>
      <c r="G138" s="91">
        <v>-193452</v>
      </c>
      <c r="H138" s="9"/>
      <c r="I138" s="9"/>
      <c r="J138" s="9"/>
      <c r="K138" s="199"/>
      <c r="L138" s="259"/>
      <c r="M138" s="199"/>
      <c r="N138" s="257"/>
      <c r="O138" s="257"/>
      <c r="P138" s="175"/>
      <c r="Q138" s="175"/>
      <c r="R138" s="199"/>
      <c r="S138" s="199"/>
      <c r="T138" s="199"/>
      <c r="U138" s="131"/>
      <c r="V138" s="105"/>
      <c r="W138" s="105"/>
      <c r="X138" s="106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07"/>
      <c r="AT138" s="32"/>
    </row>
    <row r="139" spans="1:46" s="3" customFormat="1" ht="16.05" customHeight="1" x14ac:dyDescent="0.3">
      <c r="A139" s="21"/>
      <c r="B139" s="9"/>
      <c r="C139" s="87" t="s">
        <v>186</v>
      </c>
      <c r="D139" s="81"/>
      <c r="E139" s="9"/>
      <c r="F139" s="91">
        <v>-35321</v>
      </c>
      <c r="G139" s="91">
        <v>-6314</v>
      </c>
      <c r="H139" s="9"/>
      <c r="I139" s="9"/>
      <c r="J139" s="9"/>
      <c r="K139" s="199"/>
      <c r="L139" s="259" t="s">
        <v>234</v>
      </c>
      <c r="M139" s="199"/>
      <c r="N139" s="257"/>
      <c r="O139" s="257"/>
      <c r="P139" s="175"/>
      <c r="Q139" s="175"/>
      <c r="R139" s="199"/>
      <c r="S139" s="199"/>
      <c r="T139" s="199"/>
      <c r="U139" s="131"/>
      <c r="V139" s="105"/>
      <c r="W139" s="105"/>
      <c r="X139" s="106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07"/>
      <c r="AT139" s="32"/>
    </row>
    <row r="140" spans="1:46" s="3" customFormat="1" ht="16.05" customHeight="1" x14ac:dyDescent="0.3">
      <c r="A140" s="21"/>
      <c r="B140" s="9"/>
      <c r="C140" s="86"/>
      <c r="D140" s="81"/>
      <c r="E140" s="9"/>
      <c r="F140" s="91"/>
      <c r="G140" s="91"/>
      <c r="H140" s="9"/>
      <c r="I140" s="9"/>
      <c r="J140" s="9"/>
      <c r="K140" s="199"/>
      <c r="L140" s="258" t="str">
        <f>C175</f>
        <v>LOANS AND BORROWINGS</v>
      </c>
      <c r="M140" s="199"/>
      <c r="N140" s="257">
        <f>-VLOOKUP(L140,$C$126:$G$205,4,0)</f>
        <v>-482575</v>
      </c>
      <c r="O140" s="257">
        <f>-VLOOKUP(L140,$C$126:$G$205,5,0)</f>
        <v>-314644</v>
      </c>
      <c r="P140" s="175"/>
      <c r="Q140" s="175"/>
      <c r="R140" s="199"/>
      <c r="S140" s="199"/>
      <c r="T140" s="199"/>
      <c r="U140" s="131"/>
      <c r="V140" s="105"/>
      <c r="W140" s="105"/>
      <c r="X140" s="106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07"/>
      <c r="AT140" s="32"/>
    </row>
    <row r="141" spans="1:46" s="3" customFormat="1" ht="16.05" customHeight="1" x14ac:dyDescent="0.3">
      <c r="A141" s="21"/>
      <c r="B141" s="9"/>
      <c r="C141" s="86" t="s">
        <v>193</v>
      </c>
      <c r="D141" s="81"/>
      <c r="E141" s="9"/>
      <c r="F141" s="91">
        <v>1697</v>
      </c>
      <c r="G141" s="91">
        <v>-980</v>
      </c>
      <c r="H141" s="9"/>
      <c r="I141" s="9"/>
      <c r="J141" s="9"/>
      <c r="K141" s="199"/>
      <c r="L141" s="258" t="str">
        <f t="shared" ref="L141:L142" si="14">C176</f>
        <v>TRADE AND OTHER PAYABLES</v>
      </c>
      <c r="M141" s="199"/>
      <c r="N141" s="257">
        <f t="shared" ref="N141:N142" si="15">-VLOOKUP(L141,$C$126:$G$205,4,0)</f>
        <v>-499685</v>
      </c>
      <c r="O141" s="257">
        <f t="shared" ref="O141:O142" si="16">-VLOOKUP(L141,$C$126:$G$205,5,0)</f>
        <v>-418802</v>
      </c>
      <c r="P141" s="175"/>
      <c r="Q141" s="175"/>
      <c r="R141" s="199"/>
      <c r="S141" s="199"/>
      <c r="T141" s="199"/>
      <c r="U141" s="131"/>
      <c r="V141" s="105"/>
      <c r="W141" s="105"/>
      <c r="X141" s="106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07"/>
      <c r="AT141" s="32"/>
    </row>
    <row r="142" spans="1:46" s="3" customFormat="1" ht="16.05" customHeight="1" x14ac:dyDescent="0.3">
      <c r="A142" s="21"/>
      <c r="B142" s="9"/>
      <c r="C142" s="86"/>
      <c r="D142" s="81"/>
      <c r="E142" s="9"/>
      <c r="F142" s="91"/>
      <c r="G142" s="91"/>
      <c r="H142" s="9"/>
      <c r="I142" s="9"/>
      <c r="J142" s="9"/>
      <c r="K142" s="199"/>
      <c r="L142" s="258" t="str">
        <f t="shared" si="14"/>
        <v>INCOME TAX PAYABLE</v>
      </c>
      <c r="M142" s="199"/>
      <c r="N142" s="257">
        <f t="shared" si="15"/>
        <v>-8680</v>
      </c>
      <c r="O142" s="257">
        <f t="shared" si="16"/>
        <v>0</v>
      </c>
      <c r="P142" s="175"/>
      <c r="Q142" s="175"/>
      <c r="R142" s="199"/>
      <c r="S142" s="199"/>
      <c r="T142" s="199"/>
      <c r="U142" s="131"/>
      <c r="V142" s="105"/>
      <c r="W142" s="105"/>
      <c r="X142" s="106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07"/>
      <c r="AT142" s="32"/>
    </row>
    <row r="143" spans="1:46" s="3" customFormat="1" ht="16.05" customHeight="1" x14ac:dyDescent="0.3">
      <c r="A143" s="21"/>
      <c r="B143" s="9"/>
      <c r="C143" s="86" t="s">
        <v>188</v>
      </c>
      <c r="D143" s="81"/>
      <c r="E143" s="9"/>
      <c r="F143" s="92">
        <v>488843</v>
      </c>
      <c r="G143" s="92">
        <v>331555</v>
      </c>
      <c r="H143" s="9"/>
      <c r="I143" s="9"/>
      <c r="J143" s="9"/>
      <c r="K143" s="199"/>
      <c r="L143" s="131"/>
      <c r="M143" s="199"/>
      <c r="N143" s="131"/>
      <c r="O143" s="131"/>
      <c r="P143" s="175"/>
      <c r="Q143" s="175"/>
      <c r="R143" s="199"/>
      <c r="S143" s="199"/>
      <c r="T143" s="199"/>
      <c r="U143" s="131"/>
      <c r="V143" s="105"/>
      <c r="W143" s="105"/>
      <c r="X143" s="106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07"/>
      <c r="AT143" s="32"/>
    </row>
    <row r="144" spans="1:46" s="3" customFormat="1" ht="16.05" customHeight="1" thickBot="1" x14ac:dyDescent="0.35">
      <c r="A144" s="21"/>
      <c r="B144" s="9"/>
      <c r="C144" s="86"/>
      <c r="D144" s="81"/>
      <c r="E144" s="9"/>
      <c r="F144" s="91"/>
      <c r="G144" s="91"/>
      <c r="H144" s="9"/>
      <c r="I144" s="9"/>
      <c r="J144" s="9"/>
      <c r="K144" s="199"/>
      <c r="L144" s="131"/>
      <c r="M144" s="199"/>
      <c r="N144" s="261">
        <f>SUM(N137:N142)</f>
        <v>328261</v>
      </c>
      <c r="O144" s="261">
        <f>SUM(O137:O142)</f>
        <v>259097</v>
      </c>
      <c r="P144" s="175"/>
      <c r="Q144" s="175"/>
      <c r="R144" s="199"/>
      <c r="S144" s="199"/>
      <c r="T144" s="199"/>
      <c r="U144" s="131"/>
      <c r="V144" s="105"/>
      <c r="W144" s="105"/>
      <c r="X144" s="106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07"/>
      <c r="AT144" s="32"/>
    </row>
    <row r="145" spans="1:46" s="3" customFormat="1" ht="16.05" customHeight="1" thickTop="1" x14ac:dyDescent="0.3">
      <c r="A145" s="21"/>
      <c r="B145" s="9"/>
      <c r="C145" s="87" t="s">
        <v>189</v>
      </c>
      <c r="D145" s="81"/>
      <c r="E145" s="9"/>
      <c r="F145" s="91">
        <v>-90689</v>
      </c>
      <c r="G145" s="91">
        <v>-54514</v>
      </c>
      <c r="H145" s="9"/>
      <c r="I145" s="9"/>
      <c r="J145" s="9"/>
      <c r="K145" s="199"/>
      <c r="L145" s="131"/>
      <c r="M145" s="199"/>
      <c r="N145" s="257"/>
      <c r="O145" s="257"/>
      <c r="P145" s="175"/>
      <c r="Q145" s="175"/>
      <c r="R145" s="199"/>
      <c r="S145" s="199"/>
      <c r="T145" s="199"/>
      <c r="U145" s="131"/>
      <c r="V145" s="105"/>
      <c r="W145" s="105"/>
      <c r="X145" s="106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07"/>
      <c r="AT145" s="32"/>
    </row>
    <row r="146" spans="1:46" s="3" customFormat="1" ht="16.05" customHeight="1" x14ac:dyDescent="0.3">
      <c r="A146" s="21"/>
      <c r="B146" s="9"/>
      <c r="C146" s="86"/>
      <c r="D146" s="81"/>
      <c r="E146" s="9"/>
      <c r="F146" s="91"/>
      <c r="G146" s="91"/>
      <c r="H146" s="9"/>
      <c r="I146" s="9"/>
      <c r="J146" s="9"/>
      <c r="K146" s="199"/>
      <c r="L146" s="256" t="s">
        <v>205</v>
      </c>
      <c r="M146" s="199"/>
      <c r="N146" s="262">
        <f>F170</f>
        <v>3563903</v>
      </c>
      <c r="O146" s="262">
        <f>G170</f>
        <v>2667710</v>
      </c>
      <c r="P146" s="175"/>
      <c r="Q146" s="175"/>
      <c r="R146" s="199"/>
      <c r="S146" s="199"/>
      <c r="T146" s="199"/>
      <c r="U146" s="131"/>
      <c r="V146" s="105"/>
      <c r="W146" s="105"/>
      <c r="X146" s="106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07"/>
      <c r="AT146" s="32"/>
    </row>
    <row r="147" spans="1:46" s="3" customFormat="1" ht="16.05" customHeight="1" thickBot="1" x14ac:dyDescent="0.35">
      <c r="A147" s="21"/>
      <c r="B147" s="9"/>
      <c r="C147" s="86" t="s">
        <v>190</v>
      </c>
      <c r="D147" s="81"/>
      <c r="E147" s="9"/>
      <c r="F147" s="93">
        <v>398154</v>
      </c>
      <c r="G147" s="93">
        <v>277041</v>
      </c>
      <c r="H147" s="9"/>
      <c r="I147" s="9"/>
      <c r="J147" s="9"/>
      <c r="K147" s="199"/>
      <c r="L147" s="131"/>
      <c r="M147" s="199"/>
      <c r="N147" s="257"/>
      <c r="O147" s="257"/>
      <c r="P147" s="175"/>
      <c r="Q147" s="175"/>
      <c r="R147" s="199"/>
      <c r="S147" s="199"/>
      <c r="T147" s="199"/>
      <c r="U147" s="131"/>
      <c r="V147" s="105"/>
      <c r="W147" s="105"/>
      <c r="X147" s="106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07"/>
      <c r="AT147" s="32"/>
    </row>
    <row r="148" spans="1:46" s="3" customFormat="1" ht="16.05" customHeight="1" thickTop="1" x14ac:dyDescent="0.3">
      <c r="A148" s="21"/>
      <c r="B148" s="9"/>
      <c r="C148" s="81"/>
      <c r="D148" s="81"/>
      <c r="E148" s="9"/>
      <c r="F148" s="94"/>
      <c r="G148" s="95"/>
      <c r="H148" s="9"/>
      <c r="I148" s="9"/>
      <c r="J148" s="9"/>
      <c r="K148" s="199"/>
      <c r="L148" s="131"/>
      <c r="M148" s="199"/>
      <c r="N148" s="257"/>
      <c r="O148" s="257"/>
      <c r="P148" s="175"/>
      <c r="Q148" s="175"/>
      <c r="R148" s="199"/>
      <c r="S148" s="199"/>
      <c r="T148" s="199"/>
      <c r="U148" s="131"/>
      <c r="V148" s="105"/>
      <c r="W148" s="105"/>
      <c r="X148" s="106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07"/>
      <c r="AT148" s="32"/>
    </row>
    <row r="149" spans="1:46" s="3" customFormat="1" ht="16.05" customHeight="1" x14ac:dyDescent="0.3">
      <c r="A149" s="21"/>
      <c r="B149" s="9"/>
      <c r="C149" s="81"/>
      <c r="D149" s="81"/>
      <c r="E149" s="9"/>
      <c r="F149" s="94"/>
      <c r="G149" s="95"/>
      <c r="H149" s="9"/>
      <c r="I149" s="9"/>
      <c r="J149" s="9"/>
      <c r="K149" s="199"/>
      <c r="L149" s="263" t="s">
        <v>236</v>
      </c>
      <c r="M149" s="264" t="s">
        <v>3</v>
      </c>
      <c r="N149" s="265">
        <f>N144/N146</f>
        <v>9.2107164532816976E-2</v>
      </c>
      <c r="O149" s="265">
        <f>O144/O146</f>
        <v>9.7123375479343702E-2</v>
      </c>
      <c r="P149" s="175">
        <v>1.2E-2</v>
      </c>
      <c r="Q149" s="175">
        <f>N149*$P149</f>
        <v>1.1052859743938038E-3</v>
      </c>
      <c r="R149" s="175">
        <f>O149*$P149</f>
        <v>1.1654805057521244E-3</v>
      </c>
      <c r="S149" s="199"/>
      <c r="T149" s="199"/>
      <c r="U149" s="131"/>
      <c r="V149" s="105"/>
      <c r="W149" s="105"/>
      <c r="X149" s="106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07"/>
      <c r="AT149" s="32"/>
    </row>
    <row r="150" spans="1:46" s="3" customFormat="1" ht="16.05" customHeight="1" x14ac:dyDescent="0.3">
      <c r="A150" s="21"/>
      <c r="B150" s="9"/>
      <c r="C150" s="83" t="s">
        <v>175</v>
      </c>
      <c r="D150" s="81"/>
      <c r="E150" s="9"/>
      <c r="F150" s="94"/>
      <c r="G150" s="95"/>
      <c r="H150" s="9"/>
      <c r="I150" s="9"/>
      <c r="J150" s="9"/>
      <c r="K150" s="199"/>
      <c r="L150" s="131"/>
      <c r="M150" s="199"/>
      <c r="N150" s="257"/>
      <c r="O150" s="257"/>
      <c r="P150" s="175"/>
      <c r="Q150" s="175"/>
      <c r="R150" s="199"/>
      <c r="S150" s="199"/>
      <c r="T150" s="199"/>
      <c r="U150" s="131"/>
      <c r="V150" s="105"/>
      <c r="W150" s="105"/>
      <c r="X150" s="106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07"/>
      <c r="AT150" s="32"/>
    </row>
    <row r="151" spans="1:46" s="3" customFormat="1" ht="16.05" customHeight="1" x14ac:dyDescent="0.3">
      <c r="A151" s="21"/>
      <c r="B151" s="9"/>
      <c r="C151" s="81" t="s">
        <v>191</v>
      </c>
      <c r="D151" s="81"/>
      <c r="E151" s="9"/>
      <c r="F151" s="94"/>
      <c r="G151" s="95"/>
      <c r="H151" s="9"/>
      <c r="I151" s="9"/>
      <c r="J151" s="9"/>
      <c r="K151" s="199"/>
      <c r="L151" s="131"/>
      <c r="M151" s="199"/>
      <c r="N151" s="257"/>
      <c r="O151" s="257"/>
      <c r="P151" s="175"/>
      <c r="Q151" s="175"/>
      <c r="R151" s="199"/>
      <c r="S151" s="199"/>
      <c r="T151" s="199"/>
      <c r="U151" s="131"/>
      <c r="V151" s="105"/>
      <c r="W151" s="105"/>
      <c r="X151" s="106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T151" s="32"/>
    </row>
    <row r="152" spans="1:46" s="3" customFormat="1" ht="16.05" customHeight="1" x14ac:dyDescent="0.3">
      <c r="A152" s="21"/>
      <c r="B152" s="9"/>
      <c r="C152" s="81" t="s">
        <v>192</v>
      </c>
      <c r="D152" s="81"/>
      <c r="E152" s="9"/>
      <c r="F152" s="94"/>
      <c r="G152" s="95"/>
      <c r="H152" s="9"/>
      <c r="I152" s="9"/>
      <c r="J152" s="9"/>
      <c r="K152" s="199"/>
      <c r="L152" s="219" t="s">
        <v>227</v>
      </c>
      <c r="M152" s="199"/>
      <c r="N152" s="257"/>
      <c r="O152" s="257"/>
      <c r="P152" s="175"/>
      <c r="Q152" s="175"/>
      <c r="R152" s="199"/>
      <c r="S152" s="199"/>
      <c r="T152" s="199"/>
      <c r="U152" s="131"/>
      <c r="V152" s="105"/>
      <c r="W152" s="105"/>
      <c r="X152" s="106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T152" s="32"/>
    </row>
    <row r="153" spans="1:46" s="3" customFormat="1" ht="16.05" customHeight="1" x14ac:dyDescent="0.3">
      <c r="A153" s="21"/>
      <c r="B153" s="9"/>
      <c r="C153" s="81"/>
      <c r="D153" s="81"/>
      <c r="E153" s="9"/>
      <c r="F153" s="84">
        <v>2019</v>
      </c>
      <c r="G153" s="84">
        <v>2018</v>
      </c>
      <c r="H153" s="9"/>
      <c r="I153" s="9"/>
      <c r="J153" s="9"/>
      <c r="K153" s="199"/>
      <c r="L153" s="131"/>
      <c r="M153" s="199"/>
      <c r="N153" s="257"/>
      <c r="O153" s="257"/>
      <c r="P153" s="175"/>
      <c r="Q153" s="175"/>
      <c r="R153" s="199"/>
      <c r="S153" s="199"/>
      <c r="T153" s="199"/>
      <c r="U153" s="131"/>
      <c r="V153" s="105"/>
      <c r="W153" s="105"/>
      <c r="X153" s="106"/>
      <c r="Y153" s="107"/>
      <c r="Z153" s="107"/>
      <c r="AA153" s="107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R153" s="107"/>
      <c r="AT153" s="32"/>
    </row>
    <row r="154" spans="1:46" s="3" customFormat="1" ht="16.05" customHeight="1" x14ac:dyDescent="0.3">
      <c r="A154" s="21"/>
      <c r="B154" s="9"/>
      <c r="C154" s="81"/>
      <c r="D154" s="81"/>
      <c r="E154" s="9"/>
      <c r="F154" s="85" t="s">
        <v>187</v>
      </c>
      <c r="G154" s="85" t="s">
        <v>187</v>
      </c>
      <c r="H154" s="9"/>
      <c r="I154" s="9"/>
      <c r="J154" s="9"/>
      <c r="K154" s="199"/>
      <c r="L154" s="256" t="s">
        <v>221</v>
      </c>
      <c r="M154" s="199"/>
      <c r="N154" s="262">
        <f>F194</f>
        <v>1575506</v>
      </c>
      <c r="O154" s="262">
        <f>G194</f>
        <v>1177352</v>
      </c>
      <c r="P154" s="175"/>
      <c r="Q154" s="175"/>
      <c r="R154" s="199"/>
      <c r="S154" s="199"/>
      <c r="T154" s="199"/>
      <c r="U154" s="131"/>
      <c r="V154" s="105"/>
      <c r="W154" s="105"/>
      <c r="X154" s="106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T154" s="32"/>
    </row>
    <row r="155" spans="1:46" s="3" customFormat="1" ht="16.05" customHeight="1" x14ac:dyDescent="0.3">
      <c r="A155" s="21"/>
      <c r="B155" s="9"/>
      <c r="C155" s="81"/>
      <c r="D155" s="81"/>
      <c r="E155" s="9"/>
      <c r="F155" s="9"/>
      <c r="G155" s="9"/>
      <c r="H155" s="9"/>
      <c r="I155" s="9"/>
      <c r="J155" s="9"/>
      <c r="K155" s="199"/>
      <c r="L155" s="131"/>
      <c r="M155" s="199"/>
      <c r="N155" s="257"/>
      <c r="O155" s="257"/>
      <c r="P155" s="175"/>
      <c r="Q155" s="175"/>
      <c r="R155" s="199"/>
      <c r="S155" s="199"/>
      <c r="T155" s="199"/>
      <c r="U155" s="131"/>
      <c r="V155" s="105"/>
      <c r="W155" s="105"/>
      <c r="X155" s="106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T155" s="32"/>
    </row>
    <row r="156" spans="1:46" s="3" customFormat="1" ht="16.05" customHeight="1" x14ac:dyDescent="0.3">
      <c r="A156" s="21"/>
      <c r="B156" s="9"/>
      <c r="C156" s="82" t="s">
        <v>194</v>
      </c>
      <c r="D156" s="81"/>
      <c r="E156" s="9"/>
      <c r="F156" s="91"/>
      <c r="G156" s="91"/>
      <c r="H156" s="9"/>
      <c r="I156" s="9"/>
      <c r="J156" s="9"/>
      <c r="K156" s="199"/>
      <c r="L156" s="256" t="s">
        <v>205</v>
      </c>
      <c r="M156" s="199"/>
      <c r="N156" s="262">
        <f>F170</f>
        <v>3563903</v>
      </c>
      <c r="O156" s="262">
        <f>G170</f>
        <v>2667710</v>
      </c>
      <c r="P156" s="175"/>
      <c r="Q156" s="175"/>
      <c r="R156" s="199"/>
      <c r="S156" s="199"/>
      <c r="T156" s="199"/>
      <c r="U156" s="131"/>
      <c r="V156" s="105"/>
      <c r="W156" s="105"/>
      <c r="X156" s="106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T156" s="32"/>
    </row>
    <row r="157" spans="1:46" s="3" customFormat="1" ht="16.05" customHeight="1" x14ac:dyDescent="0.3">
      <c r="A157" s="21"/>
      <c r="B157" s="9"/>
      <c r="C157" s="81"/>
      <c r="D157" s="81"/>
      <c r="E157" s="9"/>
      <c r="F157" s="91"/>
      <c r="G157" s="91"/>
      <c r="H157" s="9"/>
      <c r="I157" s="9"/>
      <c r="J157" s="9"/>
      <c r="K157" s="199"/>
      <c r="L157" s="131"/>
      <c r="M157" s="131"/>
      <c r="N157" s="131"/>
      <c r="O157" s="131"/>
      <c r="P157" s="175"/>
      <c r="Q157" s="175"/>
      <c r="R157" s="199"/>
      <c r="S157" s="199"/>
      <c r="T157" s="199"/>
      <c r="U157" s="131"/>
      <c r="V157" s="105"/>
      <c r="W157" s="105"/>
      <c r="X157" s="106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T157" s="32"/>
    </row>
    <row r="158" spans="1:46" s="3" customFormat="1" ht="16.05" customHeight="1" x14ac:dyDescent="0.3">
      <c r="A158" s="21"/>
      <c r="B158" s="9"/>
      <c r="C158" s="88" t="s">
        <v>195</v>
      </c>
      <c r="D158" s="81"/>
      <c r="E158" s="9"/>
      <c r="F158" s="91"/>
      <c r="G158" s="91"/>
      <c r="H158" s="9"/>
      <c r="I158" s="9"/>
      <c r="J158" s="9"/>
      <c r="K158" s="199"/>
      <c r="L158" s="199"/>
      <c r="M158" s="199"/>
      <c r="N158" s="257"/>
      <c r="O158" s="257"/>
      <c r="P158" s="175"/>
      <c r="Q158" s="175"/>
      <c r="R158" s="199"/>
      <c r="S158" s="199"/>
      <c r="T158" s="199"/>
      <c r="U158" s="131"/>
      <c r="V158" s="105"/>
      <c r="W158" s="105"/>
      <c r="X158" s="106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T158" s="32"/>
    </row>
    <row r="159" spans="1:46" s="3" customFormat="1" ht="16.05" customHeight="1" x14ac:dyDescent="0.3">
      <c r="A159" s="21"/>
      <c r="B159" s="9"/>
      <c r="C159" s="87" t="s">
        <v>196</v>
      </c>
      <c r="D159" s="81"/>
      <c r="E159" s="9"/>
      <c r="F159" s="91">
        <v>2064817</v>
      </c>
      <c r="G159" s="91">
        <v>1498486</v>
      </c>
      <c r="H159" s="9"/>
      <c r="I159" s="9"/>
      <c r="J159" s="9"/>
      <c r="K159" s="199"/>
      <c r="L159" s="263" t="s">
        <v>240</v>
      </c>
      <c r="M159" s="264" t="s">
        <v>3</v>
      </c>
      <c r="N159" s="265">
        <f>N154/N156</f>
        <v>0.4420731989619246</v>
      </c>
      <c r="O159" s="265">
        <f>O154/O156</f>
        <v>0.44133432794419186</v>
      </c>
      <c r="P159" s="175">
        <v>1.4E-2</v>
      </c>
      <c r="Q159" s="175">
        <f>N159*$P159</f>
        <v>6.1890247854669445E-3</v>
      </c>
      <c r="R159" s="175">
        <f>O159*$P159</f>
        <v>6.1786805912186866E-3</v>
      </c>
      <c r="S159" s="199"/>
      <c r="T159" s="199"/>
      <c r="U159" s="131"/>
      <c r="V159" s="105"/>
      <c r="W159" s="105"/>
      <c r="X159" s="106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T159" s="32"/>
    </row>
    <row r="160" spans="1:46" s="3" customFormat="1" ht="16.05" customHeight="1" x14ac:dyDescent="0.3">
      <c r="A160" s="21"/>
      <c r="B160" s="9"/>
      <c r="C160" s="87" t="s">
        <v>197</v>
      </c>
      <c r="D160" s="81"/>
      <c r="E160" s="9"/>
      <c r="F160" s="91">
        <v>163900</v>
      </c>
      <c r="G160" s="91">
        <v>162000</v>
      </c>
      <c r="H160" s="9"/>
      <c r="I160" s="9"/>
      <c r="J160" s="9"/>
      <c r="K160" s="199"/>
      <c r="L160" s="131"/>
      <c r="M160" s="131"/>
      <c r="N160" s="131"/>
      <c r="O160" s="131"/>
      <c r="P160" s="175"/>
      <c r="Q160" s="175"/>
      <c r="R160" s="199"/>
      <c r="S160" s="199"/>
      <c r="T160" s="199"/>
      <c r="U160" s="131"/>
      <c r="V160" s="105"/>
      <c r="W160" s="105"/>
      <c r="X160" s="106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T160" s="32"/>
    </row>
    <row r="161" spans="1:46" s="3" customFormat="1" ht="16.05" customHeight="1" x14ac:dyDescent="0.3">
      <c r="A161" s="21"/>
      <c r="B161" s="9"/>
      <c r="C161" s="87" t="s">
        <v>198</v>
      </c>
      <c r="D161" s="81"/>
      <c r="E161" s="9"/>
      <c r="F161" s="91">
        <v>1697</v>
      </c>
      <c r="G161" s="91">
        <v>0</v>
      </c>
      <c r="H161" s="9"/>
      <c r="I161" s="9"/>
      <c r="J161" s="9"/>
      <c r="K161" s="199"/>
      <c r="L161" s="131"/>
      <c r="M161" s="199"/>
      <c r="N161" s="257"/>
      <c r="O161" s="257"/>
      <c r="P161" s="175"/>
      <c r="Q161" s="175"/>
      <c r="R161" s="199"/>
      <c r="S161" s="199"/>
      <c r="T161" s="199"/>
      <c r="U161" s="131"/>
      <c r="V161" s="105"/>
      <c r="W161" s="105"/>
      <c r="X161" s="106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T161" s="32"/>
    </row>
    <row r="162" spans="1:46" s="3" customFormat="1" ht="16.05" customHeight="1" x14ac:dyDescent="0.3">
      <c r="A162" s="21"/>
      <c r="B162" s="9"/>
      <c r="C162" s="87" t="s">
        <v>199</v>
      </c>
      <c r="D162" s="81"/>
      <c r="E162" s="9"/>
      <c r="F162" s="91">
        <v>14288</v>
      </c>
      <c r="G162" s="91">
        <v>14681</v>
      </c>
      <c r="H162" s="9"/>
      <c r="I162" s="9"/>
      <c r="J162" s="9"/>
      <c r="K162" s="199"/>
      <c r="L162" s="219" t="s">
        <v>228</v>
      </c>
      <c r="M162" s="199"/>
      <c r="N162" s="257"/>
      <c r="O162" s="257"/>
      <c r="P162" s="175"/>
      <c r="Q162" s="175"/>
      <c r="R162" s="199"/>
      <c r="S162" s="199"/>
      <c r="T162" s="199"/>
      <c r="U162" s="131"/>
      <c r="V162" s="105"/>
      <c r="W162" s="105"/>
      <c r="X162" s="106"/>
      <c r="Y162" s="107"/>
      <c r="Z162" s="107"/>
      <c r="AA162" s="107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R162" s="107"/>
      <c r="AT162" s="32"/>
    </row>
    <row r="163" spans="1:46" s="3" customFormat="1" ht="16.05" customHeight="1" x14ac:dyDescent="0.3">
      <c r="A163" s="21"/>
      <c r="B163" s="9"/>
      <c r="C163" s="86"/>
      <c r="D163" s="81"/>
      <c r="E163" s="9"/>
      <c r="F163" s="91"/>
      <c r="G163" s="91"/>
      <c r="H163" s="9"/>
      <c r="I163" s="9"/>
      <c r="J163" s="9"/>
      <c r="K163" s="199"/>
      <c r="L163" s="199"/>
      <c r="M163" s="199"/>
      <c r="N163" s="257"/>
      <c r="O163" s="257"/>
      <c r="P163" s="175"/>
      <c r="Q163" s="175"/>
      <c r="R163" s="199"/>
      <c r="S163" s="199"/>
      <c r="T163" s="199"/>
      <c r="U163" s="131"/>
      <c r="V163" s="105"/>
      <c r="W163" s="105"/>
      <c r="X163" s="106"/>
      <c r="Y163" s="107"/>
      <c r="Z163" s="107"/>
      <c r="AA163" s="107"/>
      <c r="AB163" s="107"/>
      <c r="AC163" s="107"/>
      <c r="AD163" s="107"/>
      <c r="AE163" s="107"/>
      <c r="AF163" s="107"/>
      <c r="AG163" s="107"/>
      <c r="AH163" s="107"/>
      <c r="AI163" s="107"/>
      <c r="AJ163" s="107"/>
      <c r="AK163" s="107"/>
      <c r="AL163" s="107"/>
      <c r="AM163" s="107"/>
      <c r="AN163" s="107"/>
      <c r="AO163" s="107"/>
      <c r="AP163" s="107"/>
      <c r="AQ163" s="107"/>
      <c r="AR163" s="107"/>
      <c r="AT163" s="32"/>
    </row>
    <row r="164" spans="1:46" s="3" customFormat="1" ht="16.05" customHeight="1" x14ac:dyDescent="0.3">
      <c r="A164" s="21"/>
      <c r="B164" s="9"/>
      <c r="C164" s="88" t="s">
        <v>200</v>
      </c>
      <c r="D164" s="81"/>
      <c r="E164" s="9"/>
      <c r="F164" s="91"/>
      <c r="G164" s="91"/>
      <c r="H164" s="9"/>
      <c r="I164" s="9"/>
      <c r="J164" s="9"/>
      <c r="K164" s="199"/>
      <c r="L164" s="212" t="s">
        <v>238</v>
      </c>
      <c r="M164" s="199"/>
      <c r="N164" s="257"/>
      <c r="O164" s="257"/>
      <c r="P164" s="175"/>
      <c r="Q164" s="175"/>
      <c r="R164" s="199"/>
      <c r="S164" s="199"/>
      <c r="T164" s="199"/>
      <c r="U164" s="131"/>
      <c r="V164" s="105"/>
      <c r="W164" s="105"/>
      <c r="X164" s="106"/>
      <c r="Y164" s="107"/>
      <c r="Z164" s="107"/>
      <c r="AA164" s="107"/>
      <c r="AB164" s="107"/>
      <c r="AC164" s="107"/>
      <c r="AD164" s="107"/>
      <c r="AE164" s="107"/>
      <c r="AF164" s="107"/>
      <c r="AG164" s="107"/>
      <c r="AH164" s="107"/>
      <c r="AI164" s="107"/>
      <c r="AJ164" s="107"/>
      <c r="AK164" s="107"/>
      <c r="AL164" s="107"/>
      <c r="AM164" s="107"/>
      <c r="AN164" s="107"/>
      <c r="AO164" s="107"/>
      <c r="AP164" s="107"/>
      <c r="AQ164" s="107"/>
      <c r="AR164" s="107"/>
      <c r="AT164" s="32"/>
    </row>
    <row r="165" spans="1:46" s="3" customFormat="1" ht="16.05" customHeight="1" x14ac:dyDescent="0.3">
      <c r="A165" s="21"/>
      <c r="B165" s="9"/>
      <c r="C165" s="87" t="s">
        <v>201</v>
      </c>
      <c r="D165" s="81"/>
      <c r="E165" s="9"/>
      <c r="F165" s="91">
        <v>508186</v>
      </c>
      <c r="G165" s="91">
        <v>315775</v>
      </c>
      <c r="H165" s="9"/>
      <c r="I165" s="9"/>
      <c r="J165" s="9"/>
      <c r="K165" s="199"/>
      <c r="L165" s="259" t="s">
        <v>188</v>
      </c>
      <c r="M165" s="199"/>
      <c r="N165" s="257">
        <f>F143</f>
        <v>488843</v>
      </c>
      <c r="O165" s="257">
        <f>G143</f>
        <v>331555</v>
      </c>
      <c r="P165" s="175"/>
      <c r="Q165" s="175"/>
      <c r="R165" s="199"/>
      <c r="S165" s="199"/>
      <c r="T165" s="199"/>
      <c r="U165" s="131"/>
      <c r="V165" s="105"/>
      <c r="W165" s="105"/>
      <c r="X165" s="106"/>
      <c r="Y165" s="107"/>
      <c r="Z165" s="107"/>
      <c r="AA165" s="107"/>
      <c r="AB165" s="107"/>
      <c r="AC165" s="107"/>
      <c r="AD165" s="107"/>
      <c r="AE165" s="107"/>
      <c r="AF165" s="107"/>
      <c r="AG165" s="107"/>
      <c r="AH165" s="107"/>
      <c r="AI165" s="107"/>
      <c r="AJ165" s="107"/>
      <c r="AK165" s="107"/>
      <c r="AL165" s="107"/>
      <c r="AM165" s="107"/>
      <c r="AN165" s="107"/>
      <c r="AO165" s="107"/>
      <c r="AP165" s="107"/>
      <c r="AQ165" s="107"/>
      <c r="AR165" s="107"/>
      <c r="AT165" s="32"/>
    </row>
    <row r="166" spans="1:46" s="3" customFormat="1" ht="16.05" customHeight="1" x14ac:dyDescent="0.3">
      <c r="A166" s="21"/>
      <c r="B166" s="9"/>
      <c r="C166" s="87" t="s">
        <v>202</v>
      </c>
      <c r="D166" s="81"/>
      <c r="E166" s="9"/>
      <c r="F166" s="91">
        <v>646179</v>
      </c>
      <c r="G166" s="91">
        <v>419349</v>
      </c>
      <c r="H166" s="9"/>
      <c r="I166" s="9"/>
      <c r="J166" s="9"/>
      <c r="K166" s="199"/>
      <c r="L166" s="266" t="s">
        <v>237</v>
      </c>
      <c r="M166" s="199"/>
      <c r="N166" s="257"/>
      <c r="O166" s="257"/>
      <c r="P166" s="175"/>
      <c r="Q166" s="175"/>
      <c r="R166" s="199"/>
      <c r="S166" s="199"/>
      <c r="T166" s="199"/>
      <c r="U166" s="131"/>
      <c r="V166" s="105"/>
      <c r="W166" s="105"/>
      <c r="X166" s="106"/>
      <c r="Y166" s="107"/>
      <c r="Z166" s="107"/>
      <c r="AA166" s="107"/>
      <c r="AB166" s="107"/>
      <c r="AC166" s="107"/>
      <c r="AD166" s="107"/>
      <c r="AE166" s="107"/>
      <c r="AF166" s="107"/>
      <c r="AG166" s="107"/>
      <c r="AH166" s="107"/>
      <c r="AI166" s="107"/>
      <c r="AJ166" s="107"/>
      <c r="AK166" s="107"/>
      <c r="AL166" s="107"/>
      <c r="AM166" s="107"/>
      <c r="AN166" s="107"/>
      <c r="AO166" s="107"/>
      <c r="AP166" s="107"/>
      <c r="AQ166" s="107"/>
      <c r="AR166" s="107"/>
      <c r="AT166" s="32"/>
    </row>
    <row r="167" spans="1:46" s="3" customFormat="1" ht="16.05" customHeight="1" x14ac:dyDescent="0.3">
      <c r="A167" s="21"/>
      <c r="B167" s="9"/>
      <c r="C167" s="87" t="s">
        <v>203</v>
      </c>
      <c r="D167" s="81"/>
      <c r="E167" s="9"/>
      <c r="F167" s="91">
        <v>0</v>
      </c>
      <c r="G167" s="91">
        <v>17351</v>
      </c>
      <c r="H167" s="9"/>
      <c r="I167" s="9"/>
      <c r="J167" s="9"/>
      <c r="K167" s="199"/>
      <c r="L167" s="258" t="str">
        <f>C139</f>
        <v>FINANCE COSTS</v>
      </c>
      <c r="M167" s="199"/>
      <c r="N167" s="257">
        <f>ABS(F139)</f>
        <v>35321</v>
      </c>
      <c r="O167" s="257">
        <f>ABS(G139)</f>
        <v>6314</v>
      </c>
      <c r="P167" s="175"/>
      <c r="Q167" s="175"/>
      <c r="R167" s="199"/>
      <c r="S167" s="199"/>
      <c r="T167" s="199"/>
      <c r="U167" s="131"/>
      <c r="V167" s="105"/>
      <c r="W167" s="105"/>
      <c r="X167" s="106"/>
      <c r="Y167" s="107"/>
      <c r="Z167" s="107"/>
      <c r="AA167" s="107"/>
      <c r="AB167" s="107"/>
      <c r="AC167" s="107"/>
      <c r="AD167" s="107"/>
      <c r="AE167" s="107"/>
      <c r="AF167" s="107"/>
      <c r="AG167" s="107"/>
      <c r="AH167" s="107"/>
      <c r="AI167" s="107"/>
      <c r="AJ167" s="107"/>
      <c r="AK167" s="107"/>
      <c r="AL167" s="107"/>
      <c r="AM167" s="107"/>
      <c r="AN167" s="107"/>
      <c r="AO167" s="107"/>
      <c r="AP167" s="107"/>
      <c r="AQ167" s="107"/>
      <c r="AR167" s="107"/>
      <c r="AT167" s="32"/>
    </row>
    <row r="168" spans="1:46" s="3" customFormat="1" ht="16.05" customHeight="1" x14ac:dyDescent="0.3">
      <c r="A168" s="21"/>
      <c r="B168" s="9"/>
      <c r="C168" s="87" t="s">
        <v>204</v>
      </c>
      <c r="D168" s="81"/>
      <c r="E168" s="9"/>
      <c r="F168" s="91">
        <v>164836</v>
      </c>
      <c r="G168" s="91">
        <v>240068</v>
      </c>
      <c r="H168" s="9"/>
      <c r="I168" s="9"/>
      <c r="J168" s="9"/>
      <c r="K168" s="199"/>
      <c r="L168" s="131"/>
      <c r="M168" s="131"/>
      <c r="N168" s="131"/>
      <c r="O168" s="131"/>
      <c r="P168" s="175"/>
      <c r="Q168" s="175"/>
      <c r="R168" s="199"/>
      <c r="S168" s="199"/>
      <c r="T168" s="199"/>
      <c r="U168" s="131"/>
      <c r="V168" s="105"/>
      <c r="W168" s="105"/>
      <c r="X168" s="106"/>
      <c r="Y168" s="107"/>
      <c r="Z168" s="107"/>
      <c r="AA168" s="107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R168" s="107"/>
      <c r="AT168" s="32"/>
    </row>
    <row r="169" spans="1:46" s="3" customFormat="1" ht="16.05" customHeight="1" thickBot="1" x14ac:dyDescent="0.35">
      <c r="A169" s="21"/>
      <c r="B169" s="9"/>
      <c r="C169" s="86"/>
      <c r="D169" s="81"/>
      <c r="E169" s="9"/>
      <c r="F169" s="91"/>
      <c r="G169" s="91"/>
      <c r="H169" s="9"/>
      <c r="I169" s="9"/>
      <c r="J169" s="9"/>
      <c r="K169" s="199"/>
      <c r="L169" s="131"/>
      <c r="M169" s="131"/>
      <c r="N169" s="261">
        <f>SUM(N165:N167)</f>
        <v>524164</v>
      </c>
      <c r="O169" s="261">
        <f>SUM(O165:O167)</f>
        <v>337869</v>
      </c>
      <c r="P169" s="175"/>
      <c r="Q169" s="175"/>
      <c r="R169" s="199"/>
      <c r="S169" s="199"/>
      <c r="T169" s="199"/>
      <c r="U169" s="131"/>
      <c r="V169" s="105"/>
      <c r="W169" s="105"/>
      <c r="X169" s="106"/>
      <c r="Y169" s="107"/>
      <c r="Z169" s="107"/>
      <c r="AA169" s="107"/>
      <c r="AB169" s="107"/>
      <c r="AC169" s="107"/>
      <c r="AD169" s="107"/>
      <c r="AE169" s="107"/>
      <c r="AF169" s="107"/>
      <c r="AG169" s="107"/>
      <c r="AH169" s="107"/>
      <c r="AI169" s="107"/>
      <c r="AJ169" s="107"/>
      <c r="AK169" s="107"/>
      <c r="AL169" s="107"/>
      <c r="AM169" s="107"/>
      <c r="AN169" s="107"/>
      <c r="AO169" s="107"/>
      <c r="AP169" s="107"/>
      <c r="AQ169" s="107"/>
      <c r="AR169" s="107"/>
      <c r="AT169" s="32"/>
    </row>
    <row r="170" spans="1:46" s="3" customFormat="1" ht="16.05" customHeight="1" thickTop="1" x14ac:dyDescent="0.3">
      <c r="A170" s="21"/>
      <c r="B170" s="9"/>
      <c r="C170" s="86" t="s">
        <v>205</v>
      </c>
      <c r="D170" s="81"/>
      <c r="E170" s="9"/>
      <c r="F170" s="96">
        <v>3563903</v>
      </c>
      <c r="G170" s="96">
        <v>2667710</v>
      </c>
      <c r="H170" s="9"/>
      <c r="I170" s="9"/>
      <c r="J170" s="9"/>
      <c r="K170" s="199"/>
      <c r="L170" s="131"/>
      <c r="M170" s="131"/>
      <c r="N170" s="131"/>
      <c r="O170" s="131"/>
      <c r="P170" s="175"/>
      <c r="Q170" s="175"/>
      <c r="R170" s="199"/>
      <c r="S170" s="199"/>
      <c r="T170" s="199"/>
      <c r="U170" s="131"/>
      <c r="V170" s="105"/>
      <c r="W170" s="105"/>
      <c r="X170" s="106"/>
      <c r="Y170" s="107"/>
      <c r="Z170" s="107"/>
      <c r="AA170" s="107"/>
      <c r="AB170" s="107"/>
      <c r="AC170" s="107"/>
      <c r="AD170" s="107"/>
      <c r="AE170" s="107"/>
      <c r="AF170" s="107"/>
      <c r="AG170" s="107"/>
      <c r="AH170" s="107"/>
      <c r="AI170" s="107"/>
      <c r="AJ170" s="107"/>
      <c r="AK170" s="107"/>
      <c r="AL170" s="107"/>
      <c r="AM170" s="107"/>
      <c r="AN170" s="107"/>
      <c r="AO170" s="107"/>
      <c r="AP170" s="107"/>
      <c r="AQ170" s="107"/>
      <c r="AR170" s="107"/>
      <c r="AT170" s="32"/>
    </row>
    <row r="171" spans="1:46" s="3" customFormat="1" ht="16.05" customHeight="1" x14ac:dyDescent="0.3">
      <c r="A171" s="21"/>
      <c r="B171" s="9"/>
      <c r="C171" s="81"/>
      <c r="D171" s="81"/>
      <c r="E171" s="9"/>
      <c r="F171" s="91"/>
      <c r="G171" s="91"/>
      <c r="H171" s="9"/>
      <c r="I171" s="9"/>
      <c r="J171" s="9"/>
      <c r="K171" s="199"/>
      <c r="L171" s="256" t="s">
        <v>205</v>
      </c>
      <c r="M171" s="199"/>
      <c r="N171" s="262">
        <f>F170</f>
        <v>3563903</v>
      </c>
      <c r="O171" s="262">
        <f>G170</f>
        <v>2667710</v>
      </c>
      <c r="P171" s="175"/>
      <c r="Q171" s="175"/>
      <c r="R171" s="199"/>
      <c r="S171" s="199"/>
      <c r="T171" s="199"/>
      <c r="U171" s="131"/>
      <c r="V171" s="105"/>
      <c r="W171" s="105"/>
      <c r="X171" s="106"/>
      <c r="Y171" s="107"/>
      <c r="Z171" s="107"/>
      <c r="AA171" s="107"/>
      <c r="AB171" s="107"/>
      <c r="AC171" s="107"/>
      <c r="AD171" s="107"/>
      <c r="AE171" s="107"/>
      <c r="AF171" s="107"/>
      <c r="AG171" s="107"/>
      <c r="AH171" s="107"/>
      <c r="AI171" s="107"/>
      <c r="AJ171" s="107"/>
      <c r="AK171" s="107"/>
      <c r="AL171" s="107"/>
      <c r="AM171" s="107"/>
      <c r="AN171" s="107"/>
      <c r="AO171" s="107"/>
      <c r="AP171" s="107"/>
      <c r="AQ171" s="107"/>
      <c r="AR171" s="107"/>
      <c r="AT171" s="32"/>
    </row>
    <row r="172" spans="1:46" s="3" customFormat="1" ht="16.05" customHeight="1" x14ac:dyDescent="0.3">
      <c r="A172" s="21"/>
      <c r="B172" s="9"/>
      <c r="C172" s="82" t="s">
        <v>206</v>
      </c>
      <c r="D172" s="81"/>
      <c r="E172" s="9"/>
      <c r="F172" s="91"/>
      <c r="G172" s="91"/>
      <c r="H172" s="9"/>
      <c r="I172" s="9"/>
      <c r="J172" s="9"/>
      <c r="K172" s="199"/>
      <c r="L172" s="131"/>
      <c r="M172" s="199"/>
      <c r="N172" s="257"/>
      <c r="O172" s="257"/>
      <c r="P172" s="175"/>
      <c r="Q172" s="175"/>
      <c r="R172" s="199"/>
      <c r="S172" s="199"/>
      <c r="T172" s="199"/>
      <c r="U172" s="131"/>
      <c r="V172" s="105"/>
      <c r="W172" s="105"/>
      <c r="X172" s="106"/>
      <c r="Y172" s="107"/>
      <c r="Z172" s="107"/>
      <c r="AA172" s="107"/>
      <c r="AB172" s="107"/>
      <c r="AC172" s="107"/>
      <c r="AD172" s="107"/>
      <c r="AE172" s="107"/>
      <c r="AF172" s="107"/>
      <c r="AG172" s="107"/>
      <c r="AH172" s="107"/>
      <c r="AI172" s="107"/>
      <c r="AJ172" s="107"/>
      <c r="AK172" s="107"/>
      <c r="AL172" s="107"/>
      <c r="AM172" s="107"/>
      <c r="AN172" s="107"/>
      <c r="AO172" s="107"/>
      <c r="AP172" s="107"/>
      <c r="AQ172" s="107"/>
      <c r="AR172" s="107"/>
      <c r="AT172" s="32"/>
    </row>
    <row r="173" spans="1:46" s="3" customFormat="1" ht="16.05" customHeight="1" x14ac:dyDescent="0.3">
      <c r="A173" s="21"/>
      <c r="B173" s="9"/>
      <c r="C173" s="81"/>
      <c r="D173" s="81"/>
      <c r="E173" s="9"/>
      <c r="F173" s="91"/>
      <c r="G173" s="91"/>
      <c r="H173" s="9"/>
      <c r="I173" s="9"/>
      <c r="J173" s="9"/>
      <c r="K173" s="199"/>
      <c r="L173" s="199"/>
      <c r="M173" s="199"/>
      <c r="N173" s="257"/>
      <c r="O173" s="257"/>
      <c r="P173" s="175"/>
      <c r="Q173" s="175"/>
      <c r="R173" s="199"/>
      <c r="S173" s="199"/>
      <c r="T173" s="199"/>
      <c r="U173" s="131"/>
      <c r="V173" s="105"/>
      <c r="W173" s="105"/>
      <c r="X173" s="106"/>
      <c r="Y173" s="107"/>
      <c r="Z173" s="107"/>
      <c r="AA173" s="107"/>
      <c r="AB173" s="107"/>
      <c r="AC173" s="107"/>
      <c r="AD173" s="107"/>
      <c r="AE173" s="107"/>
      <c r="AF173" s="107"/>
      <c r="AG173" s="107"/>
      <c r="AH173" s="107"/>
      <c r="AI173" s="107"/>
      <c r="AJ173" s="107"/>
      <c r="AK173" s="107"/>
      <c r="AL173" s="107"/>
      <c r="AM173" s="107"/>
      <c r="AN173" s="107"/>
      <c r="AO173" s="107"/>
      <c r="AP173" s="107"/>
      <c r="AQ173" s="107"/>
      <c r="AR173" s="107"/>
      <c r="AT173" s="32"/>
    </row>
    <row r="174" spans="1:46" s="3" customFormat="1" ht="16.05" customHeight="1" x14ac:dyDescent="0.3">
      <c r="A174" s="21"/>
      <c r="B174" s="9"/>
      <c r="C174" s="88" t="s">
        <v>207</v>
      </c>
      <c r="D174" s="81"/>
      <c r="E174" s="9"/>
      <c r="F174" s="91"/>
      <c r="G174" s="91"/>
      <c r="H174" s="9"/>
      <c r="I174" s="9"/>
      <c r="J174" s="9"/>
      <c r="K174" s="199"/>
      <c r="L174" s="263" t="s">
        <v>239</v>
      </c>
      <c r="M174" s="264" t="s">
        <v>3</v>
      </c>
      <c r="N174" s="265">
        <f>N169/N171</f>
        <v>0.14707583231081206</v>
      </c>
      <c r="O174" s="265">
        <f>O169/O171</f>
        <v>0.12665132267000537</v>
      </c>
      <c r="P174" s="175">
        <v>0.33</v>
      </c>
      <c r="Q174" s="175">
        <f>N174*$P174</f>
        <v>4.8535024662567983E-2</v>
      </c>
      <c r="R174" s="175">
        <f>O174*$P174</f>
        <v>4.1794936481101774E-2</v>
      </c>
      <c r="S174" s="199"/>
      <c r="T174" s="199"/>
      <c r="U174" s="131"/>
      <c r="V174" s="105"/>
      <c r="W174" s="105"/>
      <c r="X174" s="106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107"/>
      <c r="AT174" s="32"/>
    </row>
    <row r="175" spans="1:46" s="3" customFormat="1" ht="16.05" customHeight="1" x14ac:dyDescent="0.3">
      <c r="A175" s="21"/>
      <c r="B175" s="9"/>
      <c r="C175" s="87" t="s">
        <v>208</v>
      </c>
      <c r="D175" s="81"/>
      <c r="E175" s="9"/>
      <c r="F175" s="91">
        <v>482575</v>
      </c>
      <c r="G175" s="91">
        <v>314644</v>
      </c>
      <c r="H175" s="9"/>
      <c r="I175" s="9"/>
      <c r="J175" s="9"/>
      <c r="K175" s="199"/>
      <c r="L175" s="199"/>
      <c r="M175" s="199"/>
      <c r="N175" s="257"/>
      <c r="O175" s="257"/>
      <c r="P175" s="175"/>
      <c r="Q175" s="175"/>
      <c r="R175" s="199"/>
      <c r="S175" s="199"/>
      <c r="T175" s="199"/>
      <c r="U175" s="131"/>
      <c r="V175" s="105"/>
      <c r="W175" s="105"/>
      <c r="X175" s="106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107"/>
      <c r="AT175" s="32"/>
    </row>
    <row r="176" spans="1:46" s="3" customFormat="1" ht="16.05" customHeight="1" x14ac:dyDescent="0.3">
      <c r="A176" s="21"/>
      <c r="B176" s="9"/>
      <c r="C176" s="87" t="s">
        <v>209</v>
      </c>
      <c r="D176" s="81"/>
      <c r="E176" s="9"/>
      <c r="F176" s="91">
        <v>499685</v>
      </c>
      <c r="G176" s="91">
        <v>418802</v>
      </c>
      <c r="H176" s="9"/>
      <c r="I176" s="9"/>
      <c r="J176" s="9"/>
      <c r="K176" s="199"/>
      <c r="L176" s="199"/>
      <c r="M176" s="199"/>
      <c r="N176" s="257"/>
      <c r="O176" s="257"/>
      <c r="P176" s="175"/>
      <c r="Q176" s="175"/>
      <c r="R176" s="199"/>
      <c r="S176" s="199"/>
      <c r="T176" s="199"/>
      <c r="U176" s="131"/>
      <c r="V176" s="105"/>
      <c r="W176" s="105"/>
      <c r="X176" s="106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107"/>
      <c r="AT176" s="32"/>
    </row>
    <row r="177" spans="1:46" s="3" customFormat="1" ht="16.05" customHeight="1" x14ac:dyDescent="0.3">
      <c r="A177" s="21"/>
      <c r="B177" s="9"/>
      <c r="C177" s="87" t="s">
        <v>210</v>
      </c>
      <c r="D177" s="81"/>
      <c r="E177" s="9"/>
      <c r="F177" s="91">
        <v>8680</v>
      </c>
      <c r="G177" s="91">
        <v>0</v>
      </c>
      <c r="H177" s="9"/>
      <c r="I177" s="9"/>
      <c r="J177" s="9"/>
      <c r="K177" s="199"/>
      <c r="L177" s="219" t="s">
        <v>229</v>
      </c>
      <c r="M177" s="199"/>
      <c r="N177" s="257"/>
      <c r="O177" s="257"/>
      <c r="P177" s="175"/>
      <c r="Q177" s="175"/>
      <c r="R177" s="199"/>
      <c r="S177" s="199"/>
      <c r="T177" s="199"/>
      <c r="U177" s="131"/>
      <c r="V177" s="105"/>
      <c r="W177" s="105"/>
      <c r="X177" s="106"/>
      <c r="Y177" s="107"/>
      <c r="Z177" s="107"/>
      <c r="AA177" s="107"/>
      <c r="AB177" s="107"/>
      <c r="AC177" s="107"/>
      <c r="AD177" s="107"/>
      <c r="AE177" s="107"/>
      <c r="AF177" s="107"/>
      <c r="AG177" s="107"/>
      <c r="AH177" s="107"/>
      <c r="AI177" s="107"/>
      <c r="AJ177" s="107"/>
      <c r="AK177" s="107"/>
      <c r="AL177" s="107"/>
      <c r="AM177" s="107"/>
      <c r="AN177" s="107"/>
      <c r="AO177" s="107"/>
      <c r="AP177" s="107"/>
      <c r="AQ177" s="107"/>
      <c r="AR177" s="107"/>
      <c r="AT177" s="32"/>
    </row>
    <row r="178" spans="1:46" s="3" customFormat="1" ht="16.05" customHeight="1" x14ac:dyDescent="0.3">
      <c r="A178" s="21"/>
      <c r="B178" s="9"/>
      <c r="C178" s="86"/>
      <c r="D178" s="81"/>
      <c r="E178" s="9"/>
      <c r="F178" s="91"/>
      <c r="G178" s="91"/>
      <c r="H178" s="9"/>
      <c r="I178" s="9"/>
      <c r="J178" s="9"/>
      <c r="K178" s="199"/>
      <c r="L178" s="131"/>
      <c r="M178" s="199"/>
      <c r="N178" s="257"/>
      <c r="O178" s="257"/>
      <c r="P178" s="175"/>
      <c r="Q178" s="175"/>
      <c r="R178" s="199"/>
      <c r="S178" s="199"/>
      <c r="T178" s="199"/>
      <c r="U178" s="131"/>
      <c r="V178" s="105"/>
      <c r="W178" s="105"/>
      <c r="X178" s="106"/>
      <c r="Y178" s="107"/>
      <c r="Z178" s="107"/>
      <c r="AA178" s="107"/>
      <c r="AB178" s="107"/>
      <c r="AC178" s="107"/>
      <c r="AD178" s="107"/>
      <c r="AE178" s="107"/>
      <c r="AF178" s="107"/>
      <c r="AG178" s="107"/>
      <c r="AH178" s="107"/>
      <c r="AI178" s="107"/>
      <c r="AJ178" s="107"/>
      <c r="AK178" s="107"/>
      <c r="AL178" s="107"/>
      <c r="AM178" s="107"/>
      <c r="AN178" s="107"/>
      <c r="AO178" s="107"/>
      <c r="AP178" s="107"/>
      <c r="AQ178" s="107"/>
      <c r="AR178" s="107"/>
      <c r="AT178" s="32"/>
    </row>
    <row r="179" spans="1:46" s="3" customFormat="1" ht="16.05" customHeight="1" x14ac:dyDescent="0.3">
      <c r="A179" s="21"/>
      <c r="B179" s="9"/>
      <c r="C179" s="86" t="s">
        <v>211</v>
      </c>
      <c r="D179" s="81"/>
      <c r="E179" s="9"/>
      <c r="F179" s="96">
        <v>328261</v>
      </c>
      <c r="G179" s="96">
        <v>259097</v>
      </c>
      <c r="H179" s="9"/>
      <c r="I179" s="9"/>
      <c r="J179" s="9"/>
      <c r="K179" s="199"/>
      <c r="L179" s="212" t="s">
        <v>241</v>
      </c>
      <c r="M179" s="199"/>
      <c r="N179" s="262">
        <f>F203</f>
        <v>9841028.4000000004</v>
      </c>
      <c r="O179" s="262">
        <f>G203</f>
        <v>6493768.7999999998</v>
      </c>
      <c r="P179" s="175"/>
      <c r="Q179" s="175"/>
      <c r="R179" s="199"/>
      <c r="S179" s="199"/>
      <c r="T179" s="199"/>
      <c r="U179" s="131"/>
      <c r="V179" s="105"/>
      <c r="W179" s="105"/>
      <c r="X179" s="106"/>
      <c r="Y179" s="107"/>
      <c r="Z179" s="107"/>
      <c r="AA179" s="107"/>
      <c r="AB179" s="107"/>
      <c r="AC179" s="107"/>
      <c r="AD179" s="107"/>
      <c r="AE179" s="107"/>
      <c r="AF179" s="107"/>
      <c r="AG179" s="107"/>
      <c r="AH179" s="107"/>
      <c r="AI179" s="107"/>
      <c r="AJ179" s="107"/>
      <c r="AK179" s="107"/>
      <c r="AL179" s="107"/>
      <c r="AM179" s="107"/>
      <c r="AN179" s="107"/>
      <c r="AO179" s="107"/>
      <c r="AP179" s="107"/>
      <c r="AQ179" s="107"/>
      <c r="AR179" s="107"/>
      <c r="AT179" s="32"/>
    </row>
    <row r="180" spans="1:46" s="3" customFormat="1" ht="16.05" customHeight="1" x14ac:dyDescent="0.3">
      <c r="A180" s="21"/>
      <c r="B180" s="9"/>
      <c r="C180" s="86"/>
      <c r="D180" s="81"/>
      <c r="E180" s="9"/>
      <c r="F180" s="91"/>
      <c r="G180" s="91"/>
      <c r="H180" s="9"/>
      <c r="I180" s="9"/>
      <c r="J180" s="9"/>
      <c r="K180" s="199"/>
      <c r="L180" s="199"/>
      <c r="M180" s="199"/>
      <c r="N180" s="257"/>
      <c r="O180" s="257"/>
      <c r="P180" s="175"/>
      <c r="Q180" s="175"/>
      <c r="R180" s="199"/>
      <c r="S180" s="199"/>
      <c r="T180" s="199"/>
      <c r="U180" s="131"/>
      <c r="V180" s="105"/>
      <c r="W180" s="105"/>
      <c r="X180" s="106"/>
      <c r="Y180" s="107"/>
      <c r="Z180" s="107"/>
      <c r="AA180" s="107"/>
      <c r="AB180" s="107"/>
      <c r="AC180" s="107"/>
      <c r="AD180" s="107"/>
      <c r="AE180" s="107"/>
      <c r="AF180" s="107"/>
      <c r="AG180" s="107"/>
      <c r="AH180" s="107"/>
      <c r="AI180" s="107"/>
      <c r="AJ180" s="107"/>
      <c r="AK180" s="107"/>
      <c r="AL180" s="107"/>
      <c r="AM180" s="107"/>
      <c r="AN180" s="107"/>
      <c r="AO180" s="107"/>
      <c r="AP180" s="107"/>
      <c r="AQ180" s="107"/>
      <c r="AR180" s="107"/>
      <c r="AT180" s="32"/>
    </row>
    <row r="181" spans="1:46" s="3" customFormat="1" ht="16.05" customHeight="1" x14ac:dyDescent="0.3">
      <c r="A181" s="21"/>
      <c r="B181" s="9"/>
      <c r="C181" s="88" t="s">
        <v>212</v>
      </c>
      <c r="D181" s="81"/>
      <c r="E181" s="9"/>
      <c r="F181" s="91"/>
      <c r="G181" s="91"/>
      <c r="H181" s="9"/>
      <c r="I181" s="9"/>
      <c r="J181" s="9"/>
      <c r="K181" s="199"/>
      <c r="L181" s="256" t="s">
        <v>242</v>
      </c>
      <c r="M181" s="199"/>
      <c r="N181" s="257"/>
      <c r="O181" s="257"/>
      <c r="P181" s="175"/>
      <c r="Q181" s="175"/>
      <c r="R181" s="199"/>
      <c r="S181" s="199"/>
      <c r="T181" s="199"/>
      <c r="U181" s="131"/>
      <c r="V181" s="105"/>
      <c r="W181" s="105"/>
      <c r="X181" s="106"/>
      <c r="Y181" s="107"/>
      <c r="Z181" s="107"/>
      <c r="AA181" s="107"/>
      <c r="AB181" s="107"/>
      <c r="AC181" s="107"/>
      <c r="AD181" s="107"/>
      <c r="AE181" s="107"/>
      <c r="AF181" s="107"/>
      <c r="AG181" s="107"/>
      <c r="AH181" s="107"/>
      <c r="AI181" s="107"/>
      <c r="AJ181" s="107"/>
      <c r="AK181" s="107"/>
      <c r="AL181" s="107"/>
      <c r="AM181" s="107"/>
      <c r="AN181" s="107"/>
      <c r="AO181" s="107"/>
      <c r="AP181" s="107"/>
      <c r="AQ181" s="107"/>
      <c r="AR181" s="107"/>
      <c r="AT181" s="32"/>
    </row>
    <row r="182" spans="1:46" s="3" customFormat="1" ht="16.05" customHeight="1" x14ac:dyDescent="0.3">
      <c r="A182" s="21"/>
      <c r="B182" s="9"/>
      <c r="C182" s="87" t="s">
        <v>208</v>
      </c>
      <c r="D182" s="81"/>
      <c r="E182" s="9"/>
      <c r="F182" s="91">
        <v>130359</v>
      </c>
      <c r="G182" s="91">
        <v>61750</v>
      </c>
      <c r="H182" s="9"/>
      <c r="I182" s="9"/>
      <c r="J182" s="9"/>
      <c r="K182" s="199"/>
      <c r="L182" s="267" t="s">
        <v>208</v>
      </c>
      <c r="M182" s="199"/>
      <c r="N182" s="257"/>
      <c r="O182" s="257"/>
      <c r="P182" s="175"/>
      <c r="Q182" s="175"/>
      <c r="R182" s="199"/>
      <c r="S182" s="199"/>
      <c r="T182" s="199"/>
      <c r="U182" s="131"/>
      <c r="V182" s="105"/>
      <c r="W182" s="105"/>
      <c r="X182" s="106"/>
      <c r="Y182" s="107"/>
      <c r="Z182" s="107"/>
      <c r="AA182" s="107"/>
      <c r="AB182" s="107"/>
      <c r="AC182" s="107"/>
      <c r="AD182" s="107"/>
      <c r="AE182" s="107"/>
      <c r="AF182" s="107"/>
      <c r="AG182" s="107"/>
      <c r="AH182" s="107"/>
      <c r="AI182" s="107"/>
      <c r="AJ182" s="107"/>
      <c r="AK182" s="107"/>
      <c r="AL182" s="107"/>
      <c r="AM182" s="107"/>
      <c r="AN182" s="107"/>
      <c r="AO182" s="107"/>
      <c r="AP182" s="107"/>
      <c r="AQ182" s="107"/>
      <c r="AR182" s="107"/>
      <c r="AT182" s="32"/>
    </row>
    <row r="183" spans="1:46" s="3" customFormat="1" ht="16.05" customHeight="1" x14ac:dyDescent="0.3">
      <c r="A183" s="21"/>
      <c r="B183" s="9"/>
      <c r="C183" s="87" t="s">
        <v>213</v>
      </c>
      <c r="D183" s="81"/>
      <c r="E183" s="9"/>
      <c r="F183" s="91">
        <v>94670</v>
      </c>
      <c r="G183" s="91">
        <v>68257</v>
      </c>
      <c r="H183" s="9"/>
      <c r="I183" s="9"/>
      <c r="J183" s="9"/>
      <c r="K183" s="199"/>
      <c r="L183" s="258" t="s">
        <v>243</v>
      </c>
      <c r="M183" s="199"/>
      <c r="N183" s="257">
        <f>F182</f>
        <v>130359</v>
      </c>
      <c r="O183" s="257">
        <f>G182</f>
        <v>61750</v>
      </c>
      <c r="P183" s="175"/>
      <c r="Q183" s="175"/>
      <c r="R183" s="199"/>
      <c r="S183" s="199"/>
      <c r="T183" s="199"/>
      <c r="U183" s="131"/>
      <c r="V183" s="105"/>
      <c r="W183" s="105"/>
      <c r="X183" s="106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07"/>
      <c r="AT183" s="32"/>
    </row>
    <row r="184" spans="1:46" s="3" customFormat="1" ht="16.05" customHeight="1" x14ac:dyDescent="0.3">
      <c r="A184" s="21"/>
      <c r="B184" s="9"/>
      <c r="C184" s="87" t="s">
        <v>214</v>
      </c>
      <c r="D184" s="81"/>
      <c r="E184" s="9"/>
      <c r="F184" s="91">
        <v>719</v>
      </c>
      <c r="G184" s="91">
        <v>0</v>
      </c>
      <c r="H184" s="9"/>
      <c r="I184" s="9"/>
      <c r="J184" s="9"/>
      <c r="K184" s="199"/>
      <c r="L184" s="258" t="s">
        <v>244</v>
      </c>
      <c r="M184" s="199"/>
      <c r="N184" s="257">
        <f>F175</f>
        <v>482575</v>
      </c>
      <c r="O184" s="257">
        <f>G175</f>
        <v>314644</v>
      </c>
      <c r="P184" s="175"/>
      <c r="Q184" s="175"/>
      <c r="R184" s="199"/>
      <c r="S184" s="199"/>
      <c r="T184" s="199"/>
      <c r="U184" s="131"/>
      <c r="V184" s="105"/>
      <c r="W184" s="105"/>
      <c r="X184" s="106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07"/>
      <c r="AT184" s="32"/>
    </row>
    <row r="185" spans="1:46" s="3" customFormat="1" ht="16.05" customHeight="1" x14ac:dyDescent="0.3">
      <c r="A185" s="21"/>
      <c r="B185" s="9"/>
      <c r="C185" s="86"/>
      <c r="D185" s="81"/>
      <c r="E185" s="9"/>
      <c r="F185" s="91"/>
      <c r="G185" s="91"/>
      <c r="H185" s="9"/>
      <c r="I185" s="9"/>
      <c r="J185" s="9"/>
      <c r="K185" s="199"/>
      <c r="L185" s="199"/>
      <c r="M185" s="199"/>
      <c r="N185" s="199"/>
      <c r="O185" s="199"/>
      <c r="P185" s="175"/>
      <c r="Q185" s="175"/>
      <c r="R185" s="199"/>
      <c r="S185" s="199"/>
      <c r="T185" s="199"/>
      <c r="U185" s="131"/>
      <c r="V185" s="105"/>
      <c r="W185" s="105"/>
      <c r="X185" s="106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07"/>
      <c r="AT185" s="32"/>
    </row>
    <row r="186" spans="1:46" s="3" customFormat="1" ht="16.05" customHeight="1" thickBot="1" x14ac:dyDescent="0.35">
      <c r="A186" s="21"/>
      <c r="B186" s="9"/>
      <c r="C186" s="86" t="s">
        <v>215</v>
      </c>
      <c r="D186" s="81"/>
      <c r="E186" s="9"/>
      <c r="F186" s="96">
        <v>1216688</v>
      </c>
      <c r="G186" s="96">
        <v>863453</v>
      </c>
      <c r="H186" s="9"/>
      <c r="I186" s="9"/>
      <c r="J186" s="9"/>
      <c r="K186" s="199"/>
      <c r="L186" s="199"/>
      <c r="M186" s="199"/>
      <c r="N186" s="261">
        <f>SUM(N183:N184)</f>
        <v>612934</v>
      </c>
      <c r="O186" s="261">
        <f>SUM(O183:O184)</f>
        <v>376394</v>
      </c>
      <c r="P186" s="175"/>
      <c r="Q186" s="175"/>
      <c r="R186" s="199"/>
      <c r="S186" s="199"/>
      <c r="T186" s="199"/>
      <c r="U186" s="131"/>
      <c r="V186" s="105"/>
      <c r="W186" s="105"/>
      <c r="X186" s="106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R186" s="107"/>
      <c r="AT186" s="32"/>
    </row>
    <row r="187" spans="1:46" s="3" customFormat="1" ht="16.05" customHeight="1" thickTop="1" x14ac:dyDescent="0.3">
      <c r="A187" s="21"/>
      <c r="B187" s="9"/>
      <c r="C187" s="86"/>
      <c r="D187" s="81"/>
      <c r="E187" s="9"/>
      <c r="F187" s="91"/>
      <c r="G187" s="91"/>
      <c r="H187" s="9"/>
      <c r="I187" s="9"/>
      <c r="J187" s="9"/>
      <c r="K187" s="199"/>
      <c r="L187" s="199"/>
      <c r="M187" s="199"/>
      <c r="N187" s="199"/>
      <c r="O187" s="199"/>
      <c r="P187" s="175"/>
      <c r="Q187" s="175"/>
      <c r="R187" s="199"/>
      <c r="S187" s="199"/>
      <c r="T187" s="199"/>
      <c r="U187" s="131"/>
      <c r="V187" s="105"/>
      <c r="W187" s="105"/>
      <c r="X187" s="106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07"/>
      <c r="AT187" s="32"/>
    </row>
    <row r="188" spans="1:46" s="3" customFormat="1" ht="16.05" customHeight="1" x14ac:dyDescent="0.3">
      <c r="A188" s="21"/>
      <c r="B188" s="9"/>
      <c r="C188" s="86" t="s">
        <v>216</v>
      </c>
      <c r="D188" s="81"/>
      <c r="E188" s="9"/>
      <c r="F188" s="96">
        <v>2347215</v>
      </c>
      <c r="G188" s="96">
        <v>1804257</v>
      </c>
      <c r="H188" s="9"/>
      <c r="I188" s="9"/>
      <c r="J188" s="9"/>
      <c r="K188" s="199"/>
      <c r="L188" s="131"/>
      <c r="M188" s="131"/>
      <c r="N188" s="131"/>
      <c r="O188" s="131"/>
      <c r="P188" s="175"/>
      <c r="Q188" s="175"/>
      <c r="R188" s="199"/>
      <c r="S188" s="199"/>
      <c r="T188" s="199"/>
      <c r="U188" s="131"/>
      <c r="V188" s="105"/>
      <c r="W188" s="105"/>
      <c r="X188" s="106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T188" s="32"/>
    </row>
    <row r="189" spans="1:46" s="3" customFormat="1" ht="16.05" customHeight="1" x14ac:dyDescent="0.3">
      <c r="A189" s="21"/>
      <c r="B189" s="9"/>
      <c r="C189" s="86"/>
      <c r="D189" s="81"/>
      <c r="E189" s="9"/>
      <c r="F189" s="91"/>
      <c r="G189" s="91"/>
      <c r="H189" s="9"/>
      <c r="I189" s="9"/>
      <c r="J189" s="9"/>
      <c r="K189" s="199"/>
      <c r="L189" s="263" t="s">
        <v>245</v>
      </c>
      <c r="M189" s="264" t="s">
        <v>3</v>
      </c>
      <c r="N189" s="265">
        <f>N179/N186</f>
        <v>16.055608597336747</v>
      </c>
      <c r="O189" s="265">
        <f>O179/O186</f>
        <v>17.25258319739422</v>
      </c>
      <c r="P189" s="175">
        <v>6.0000000000000001E-3</v>
      </c>
      <c r="Q189" s="175">
        <f>N189*$P189</f>
        <v>9.6333651584020477E-2</v>
      </c>
      <c r="R189" s="175">
        <f>O189*$P189</f>
        <v>0.10351549918436533</v>
      </c>
      <c r="S189" s="199"/>
      <c r="T189" s="199"/>
      <c r="U189" s="131"/>
      <c r="V189" s="105"/>
      <c r="W189" s="105"/>
      <c r="X189" s="106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T189" s="32"/>
    </row>
    <row r="190" spans="1:46" s="3" customFormat="1" ht="16.05" customHeight="1" x14ac:dyDescent="0.3">
      <c r="A190" s="21"/>
      <c r="B190" s="9"/>
      <c r="C190" s="88" t="s">
        <v>217</v>
      </c>
      <c r="D190" s="81"/>
      <c r="E190" s="9"/>
      <c r="F190" s="91"/>
      <c r="G190" s="91"/>
      <c r="H190" s="9"/>
      <c r="I190" s="9"/>
      <c r="J190" s="9"/>
      <c r="K190" s="199"/>
      <c r="L190" s="199"/>
      <c r="M190" s="199"/>
      <c r="N190" s="199"/>
      <c r="O190" s="199"/>
      <c r="P190" s="175"/>
      <c r="Q190" s="175"/>
      <c r="R190" s="199"/>
      <c r="S190" s="199"/>
      <c r="T190" s="199"/>
      <c r="U190" s="131"/>
      <c r="V190" s="105"/>
      <c r="W190" s="105"/>
      <c r="X190" s="106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T190" s="32"/>
    </row>
    <row r="191" spans="1:46" s="3" customFormat="1" ht="16.05" customHeight="1" x14ac:dyDescent="0.3">
      <c r="A191" s="21"/>
      <c r="B191" s="9"/>
      <c r="C191" s="87" t="s">
        <v>218</v>
      </c>
      <c r="D191" s="81"/>
      <c r="E191" s="9"/>
      <c r="F191" s="91">
        <v>781034</v>
      </c>
      <c r="G191" s="91">
        <v>636644</v>
      </c>
      <c r="H191" s="9"/>
      <c r="I191" s="9"/>
      <c r="J191" s="9"/>
      <c r="K191" s="199"/>
      <c r="L191" s="199"/>
      <c r="M191" s="199"/>
      <c r="N191" s="199"/>
      <c r="O191" s="199"/>
      <c r="P191" s="175"/>
      <c r="Q191" s="175"/>
      <c r="R191" s="199"/>
      <c r="S191" s="199"/>
      <c r="T191" s="199"/>
      <c r="U191" s="131"/>
      <c r="V191" s="105"/>
      <c r="W191" s="105"/>
      <c r="X191" s="106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T191" s="32"/>
    </row>
    <row r="192" spans="1:46" s="3" customFormat="1" ht="16.05" customHeight="1" x14ac:dyDescent="0.3">
      <c r="A192" s="21"/>
      <c r="B192" s="9"/>
      <c r="C192" s="87" t="s">
        <v>219</v>
      </c>
      <c r="D192" s="81"/>
      <c r="E192" s="9"/>
      <c r="F192" s="91">
        <v>0</v>
      </c>
      <c r="G192" s="91">
        <v>0</v>
      </c>
      <c r="H192" s="9"/>
      <c r="I192" s="9"/>
      <c r="J192" s="9"/>
      <c r="K192" s="199"/>
      <c r="L192" s="219" t="s">
        <v>230</v>
      </c>
      <c r="M192" s="199"/>
      <c r="N192" s="199"/>
      <c r="O192" s="199"/>
      <c r="P192" s="175"/>
      <c r="Q192" s="175"/>
      <c r="R192" s="199"/>
      <c r="S192" s="199"/>
      <c r="T192" s="199"/>
      <c r="U192" s="131"/>
      <c r="V192" s="105"/>
      <c r="W192" s="105"/>
      <c r="X192" s="106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T192" s="32"/>
    </row>
    <row r="193" spans="1:46" s="3" customFormat="1" ht="16.05" customHeight="1" x14ac:dyDescent="0.3">
      <c r="A193" s="21"/>
      <c r="B193" s="9"/>
      <c r="C193" s="87" t="s">
        <v>220</v>
      </c>
      <c r="D193" s="81"/>
      <c r="E193" s="9"/>
      <c r="F193" s="91">
        <v>-9325</v>
      </c>
      <c r="G193" s="91">
        <v>-9739</v>
      </c>
      <c r="H193" s="9"/>
      <c r="I193" s="9"/>
      <c r="J193" s="9"/>
      <c r="K193" s="199"/>
      <c r="L193" s="199"/>
      <c r="M193" s="199"/>
      <c r="N193" s="199"/>
      <c r="O193" s="199"/>
      <c r="P193" s="175"/>
      <c r="Q193" s="175"/>
      <c r="R193" s="199"/>
      <c r="S193" s="199"/>
      <c r="T193" s="199"/>
      <c r="U193" s="131"/>
      <c r="V193" s="105"/>
      <c r="W193" s="105"/>
      <c r="X193" s="106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T193" s="32"/>
    </row>
    <row r="194" spans="1:46" s="3" customFormat="1" ht="16.05" customHeight="1" x14ac:dyDescent="0.3">
      <c r="A194" s="21"/>
      <c r="B194" s="9"/>
      <c r="C194" s="87" t="s">
        <v>221</v>
      </c>
      <c r="D194" s="81"/>
      <c r="E194" s="9"/>
      <c r="F194" s="91">
        <v>1575506</v>
      </c>
      <c r="G194" s="91">
        <v>1177352</v>
      </c>
      <c r="H194" s="9"/>
      <c r="I194" s="9"/>
      <c r="J194" s="9"/>
      <c r="K194" s="199"/>
      <c r="L194" s="212" t="s">
        <v>246</v>
      </c>
      <c r="M194" s="199"/>
      <c r="N194" s="262">
        <f>F129</f>
        <v>4214482</v>
      </c>
      <c r="O194" s="262">
        <f>G129</f>
        <v>3409176</v>
      </c>
      <c r="P194" s="175"/>
      <c r="Q194" s="175"/>
      <c r="R194" s="199"/>
      <c r="S194" s="199"/>
      <c r="T194" s="199"/>
      <c r="U194" s="131"/>
      <c r="V194" s="105"/>
      <c r="W194" s="105"/>
      <c r="X194" s="106"/>
      <c r="Y194" s="107"/>
      <c r="Z194" s="107"/>
      <c r="AA194" s="107"/>
      <c r="AB194" s="107"/>
      <c r="AC194" s="107"/>
      <c r="AD194" s="107"/>
      <c r="AE194" s="107"/>
      <c r="AF194" s="107"/>
      <c r="AG194" s="107"/>
      <c r="AH194" s="107"/>
      <c r="AI194" s="107"/>
      <c r="AJ194" s="107"/>
      <c r="AK194" s="107"/>
      <c r="AL194" s="107"/>
      <c r="AM194" s="107"/>
      <c r="AN194" s="107"/>
      <c r="AO194" s="107"/>
      <c r="AP194" s="107"/>
      <c r="AQ194" s="107"/>
      <c r="AR194" s="107"/>
      <c r="AT194" s="32"/>
    </row>
    <row r="195" spans="1:46" s="3" customFormat="1" ht="16.05" customHeight="1" x14ac:dyDescent="0.3">
      <c r="A195" s="21"/>
      <c r="B195" s="9"/>
      <c r="C195" s="81"/>
      <c r="D195" s="81"/>
      <c r="E195" s="9"/>
      <c r="F195" s="91"/>
      <c r="G195" s="91"/>
      <c r="H195" s="9"/>
      <c r="I195" s="9"/>
      <c r="J195" s="9"/>
      <c r="K195" s="199"/>
      <c r="L195" s="199"/>
      <c r="M195" s="199"/>
      <c r="N195" s="199"/>
      <c r="O195" s="199"/>
      <c r="P195" s="175"/>
      <c r="Q195" s="175"/>
      <c r="R195" s="199"/>
      <c r="S195" s="199"/>
      <c r="T195" s="199"/>
      <c r="U195" s="131"/>
      <c r="V195" s="105"/>
      <c r="W195" s="105"/>
      <c r="X195" s="106"/>
      <c r="Y195" s="107"/>
      <c r="Z195" s="107"/>
      <c r="AA195" s="107"/>
      <c r="AB195" s="107"/>
      <c r="AC195" s="107"/>
      <c r="AD195" s="107"/>
      <c r="AE195" s="107"/>
      <c r="AF195" s="107"/>
      <c r="AG195" s="107"/>
      <c r="AH195" s="107"/>
      <c r="AI195" s="107"/>
      <c r="AJ195" s="107"/>
      <c r="AK195" s="107"/>
      <c r="AL195" s="107"/>
      <c r="AM195" s="107"/>
      <c r="AN195" s="107"/>
      <c r="AO195" s="107"/>
      <c r="AP195" s="107"/>
      <c r="AQ195" s="107"/>
      <c r="AR195" s="107"/>
      <c r="AT195" s="32"/>
    </row>
    <row r="196" spans="1:46" s="3" customFormat="1" ht="16.05" customHeight="1" x14ac:dyDescent="0.3">
      <c r="A196" s="21"/>
      <c r="B196" s="9"/>
      <c r="C196" s="86" t="s">
        <v>223</v>
      </c>
      <c r="D196" s="81"/>
      <c r="E196" s="9"/>
      <c r="F196" s="96">
        <v>2347215</v>
      </c>
      <c r="G196" s="96">
        <v>1804257</v>
      </c>
      <c r="H196" s="9"/>
      <c r="I196" s="9"/>
      <c r="J196" s="9"/>
      <c r="K196" s="199"/>
      <c r="L196" s="256" t="s">
        <v>205</v>
      </c>
      <c r="M196" s="199"/>
      <c r="N196" s="262">
        <f>F170</f>
        <v>3563903</v>
      </c>
      <c r="O196" s="262">
        <f>G170</f>
        <v>2667710</v>
      </c>
      <c r="P196" s="175"/>
      <c r="Q196" s="175"/>
      <c r="R196" s="199"/>
      <c r="S196" s="199"/>
      <c r="T196" s="199"/>
      <c r="U196" s="131"/>
      <c r="V196" s="105"/>
      <c r="W196" s="105"/>
      <c r="X196" s="106"/>
      <c r="Y196" s="107"/>
      <c r="Z196" s="107"/>
      <c r="AA196" s="107"/>
      <c r="AB196" s="107"/>
      <c r="AC196" s="107"/>
      <c r="AD196" s="107"/>
      <c r="AE196" s="107"/>
      <c r="AF196" s="107"/>
      <c r="AG196" s="107"/>
      <c r="AH196" s="107"/>
      <c r="AI196" s="107"/>
      <c r="AJ196" s="107"/>
      <c r="AK196" s="107"/>
      <c r="AL196" s="107"/>
      <c r="AM196" s="107"/>
      <c r="AN196" s="107"/>
      <c r="AO196" s="107"/>
      <c r="AP196" s="107"/>
      <c r="AQ196" s="107"/>
      <c r="AR196" s="107"/>
      <c r="AT196" s="32"/>
    </row>
    <row r="197" spans="1:46" s="3" customFormat="1" ht="16.05" customHeight="1" x14ac:dyDescent="0.3">
      <c r="A197" s="21"/>
      <c r="B197" s="9"/>
      <c r="C197" s="81"/>
      <c r="D197" s="81"/>
      <c r="E197" s="9"/>
      <c r="F197" s="91"/>
      <c r="G197" s="91"/>
      <c r="H197" s="9"/>
      <c r="I197" s="9"/>
      <c r="J197" s="9"/>
      <c r="K197" s="199"/>
      <c r="L197" s="199"/>
      <c r="M197" s="199"/>
      <c r="N197" s="199"/>
      <c r="O197" s="199"/>
      <c r="P197" s="175"/>
      <c r="Q197" s="175"/>
      <c r="R197" s="199"/>
      <c r="S197" s="199"/>
      <c r="T197" s="199"/>
      <c r="U197" s="131"/>
      <c r="V197" s="105"/>
      <c r="W197" s="105"/>
      <c r="X197" s="106"/>
      <c r="Y197" s="107"/>
      <c r="Z197" s="107"/>
      <c r="AA197" s="107"/>
      <c r="AB197" s="107"/>
      <c r="AC197" s="107"/>
      <c r="AD197" s="107"/>
      <c r="AE197" s="107"/>
      <c r="AF197" s="107"/>
      <c r="AG197" s="107"/>
      <c r="AH197" s="107"/>
      <c r="AI197" s="107"/>
      <c r="AJ197" s="107"/>
      <c r="AK197" s="107"/>
      <c r="AL197" s="107"/>
      <c r="AM197" s="107"/>
      <c r="AN197" s="107"/>
      <c r="AO197" s="107"/>
      <c r="AP197" s="107"/>
      <c r="AQ197" s="107"/>
      <c r="AR197" s="107"/>
      <c r="AT197" s="32"/>
    </row>
    <row r="198" spans="1:46" s="3" customFormat="1" ht="16.05" customHeight="1" x14ac:dyDescent="0.3">
      <c r="A198" s="21"/>
      <c r="B198" s="9"/>
      <c r="C198" s="86" t="s">
        <v>222</v>
      </c>
      <c r="D198" s="81"/>
      <c r="E198" s="9"/>
      <c r="F198" s="96">
        <v>3563903</v>
      </c>
      <c r="G198" s="96">
        <v>2667710</v>
      </c>
      <c r="H198" s="9"/>
      <c r="I198" s="9"/>
      <c r="J198" s="9"/>
      <c r="K198" s="199"/>
      <c r="L198" s="199"/>
      <c r="M198" s="199"/>
      <c r="N198" s="199"/>
      <c r="O198" s="199"/>
      <c r="P198" s="175"/>
      <c r="Q198" s="175"/>
      <c r="R198" s="199"/>
      <c r="S198" s="199"/>
      <c r="T198" s="199"/>
      <c r="U198" s="131"/>
      <c r="V198" s="105"/>
      <c r="W198" s="105"/>
      <c r="X198" s="106"/>
      <c r="Y198" s="107"/>
      <c r="Z198" s="107"/>
      <c r="AA198" s="107"/>
      <c r="AB198" s="107"/>
      <c r="AC198" s="107"/>
      <c r="AD198" s="107"/>
      <c r="AE198" s="107"/>
      <c r="AF198" s="107"/>
      <c r="AG198" s="107"/>
      <c r="AH198" s="107"/>
      <c r="AI198" s="107"/>
      <c r="AJ198" s="107"/>
      <c r="AK198" s="107"/>
      <c r="AL198" s="107"/>
      <c r="AM198" s="107"/>
      <c r="AN198" s="107"/>
      <c r="AO198" s="107"/>
      <c r="AP198" s="107"/>
      <c r="AQ198" s="107"/>
      <c r="AR198" s="107"/>
      <c r="AT198" s="32"/>
    </row>
    <row r="199" spans="1:46" s="3" customFormat="1" ht="16.05" customHeight="1" x14ac:dyDescent="0.3">
      <c r="A199" s="21"/>
      <c r="B199" s="9"/>
      <c r="C199" s="81"/>
      <c r="D199" s="81"/>
      <c r="E199" s="9"/>
      <c r="F199" s="91"/>
      <c r="G199" s="91"/>
      <c r="H199" s="9"/>
      <c r="I199" s="9"/>
      <c r="J199" s="9"/>
      <c r="K199" s="199"/>
      <c r="L199" s="263" t="s">
        <v>247</v>
      </c>
      <c r="M199" s="264" t="s">
        <v>3</v>
      </c>
      <c r="N199" s="265">
        <f>N194/N196</f>
        <v>1.182546775262963</v>
      </c>
      <c r="O199" s="265">
        <f>O194/O196</f>
        <v>1.2779410055815663</v>
      </c>
      <c r="P199" s="175">
        <v>1</v>
      </c>
      <c r="Q199" s="175">
        <f>N199*$P199</f>
        <v>1.182546775262963</v>
      </c>
      <c r="R199" s="175">
        <f>O199*$P199</f>
        <v>1.2779410055815663</v>
      </c>
      <c r="S199" s="199"/>
      <c r="T199" s="199"/>
      <c r="U199" s="131"/>
      <c r="V199" s="105"/>
      <c r="W199" s="105"/>
      <c r="X199" s="106"/>
      <c r="Y199" s="107"/>
      <c r="Z199" s="107"/>
      <c r="AA199" s="107"/>
      <c r="AB199" s="107"/>
      <c r="AC199" s="107"/>
      <c r="AD199" s="107"/>
      <c r="AE199" s="107"/>
      <c r="AF199" s="107"/>
      <c r="AG199" s="107"/>
      <c r="AH199" s="107"/>
      <c r="AI199" s="1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T199" s="32"/>
    </row>
    <row r="200" spans="1:46" s="3" customFormat="1" ht="16.05" customHeight="1" x14ac:dyDescent="0.3">
      <c r="A200" s="21"/>
      <c r="B200" s="9"/>
      <c r="C200" s="81"/>
      <c r="D200" s="81"/>
      <c r="E200" s="9"/>
      <c r="F200" s="91"/>
      <c r="G200" s="91"/>
      <c r="H200" s="9"/>
      <c r="I200" s="9"/>
      <c r="J200" s="9"/>
      <c r="K200" s="199"/>
      <c r="L200" s="199"/>
      <c r="M200" s="199"/>
      <c r="N200" s="199"/>
      <c r="O200" s="199"/>
      <c r="P200" s="199"/>
      <c r="Q200" s="199"/>
      <c r="R200" s="199"/>
      <c r="S200" s="199"/>
      <c r="T200" s="199"/>
      <c r="U200" s="131"/>
      <c r="V200" s="105"/>
      <c r="W200" s="105"/>
      <c r="X200" s="106"/>
      <c r="Y200" s="107"/>
      <c r="Z200" s="107"/>
      <c r="AA200" s="107"/>
      <c r="AB200" s="107"/>
      <c r="AC200" s="107"/>
      <c r="AD200" s="107"/>
      <c r="AE200" s="107"/>
      <c r="AF200" s="107"/>
      <c r="AG200" s="107"/>
      <c r="AH200" s="107"/>
      <c r="AI200" s="107"/>
      <c r="AJ200" s="107"/>
      <c r="AK200" s="107"/>
      <c r="AL200" s="107"/>
      <c r="AM200" s="107"/>
      <c r="AN200" s="107"/>
      <c r="AO200" s="107"/>
      <c r="AP200" s="107"/>
      <c r="AQ200" s="107"/>
      <c r="AR200" s="107"/>
      <c r="AT200" s="32"/>
    </row>
    <row r="201" spans="1:46" s="3" customFormat="1" ht="16.05" customHeight="1" x14ac:dyDescent="0.3">
      <c r="A201" s="21"/>
      <c r="B201" s="9"/>
      <c r="C201" s="9"/>
      <c r="D201" s="81"/>
      <c r="E201" s="9"/>
      <c r="F201" s="91"/>
      <c r="G201" s="91"/>
      <c r="H201" s="9"/>
      <c r="I201" s="9"/>
      <c r="J201" s="9"/>
      <c r="K201" s="199"/>
      <c r="L201" s="199"/>
      <c r="M201" s="199"/>
      <c r="N201" s="199"/>
      <c r="O201" s="199"/>
      <c r="P201" s="199"/>
      <c r="Q201" s="199"/>
      <c r="R201" s="199"/>
      <c r="S201" s="199"/>
      <c r="T201" s="199"/>
      <c r="U201" s="131"/>
      <c r="V201" s="105"/>
      <c r="W201" s="105"/>
      <c r="X201" s="106"/>
      <c r="Y201" s="107"/>
      <c r="Z201" s="107"/>
      <c r="AA201" s="107"/>
      <c r="AB201" s="107"/>
      <c r="AC201" s="107"/>
      <c r="AD201" s="107"/>
      <c r="AE201" s="107"/>
      <c r="AF201" s="107"/>
      <c r="AG201" s="107"/>
      <c r="AH201" s="107"/>
      <c r="AI201" s="107"/>
      <c r="AJ201" s="107"/>
      <c r="AK201" s="107"/>
      <c r="AL201" s="107"/>
      <c r="AM201" s="107"/>
      <c r="AN201" s="107"/>
      <c r="AO201" s="107"/>
      <c r="AP201" s="107"/>
      <c r="AQ201" s="107"/>
      <c r="AR201" s="107"/>
      <c r="AT201" s="32"/>
    </row>
    <row r="202" spans="1:46" s="3" customFormat="1" ht="16.05" customHeight="1" x14ac:dyDescent="0.3">
      <c r="A202" s="21"/>
      <c r="B202" s="9"/>
      <c r="C202" s="81"/>
      <c r="D202" s="81"/>
      <c r="E202" s="9"/>
      <c r="F202" s="91"/>
      <c r="G202" s="91"/>
      <c r="H202" s="9"/>
      <c r="I202" s="9"/>
      <c r="J202" s="9"/>
      <c r="K202" s="199"/>
      <c r="L202" s="107"/>
      <c r="M202" s="107"/>
      <c r="N202" s="107"/>
      <c r="O202" s="107"/>
      <c r="P202" s="107"/>
      <c r="Q202" s="107"/>
      <c r="R202" s="107"/>
      <c r="S202" s="199"/>
      <c r="T202" s="199"/>
      <c r="U202" s="131"/>
      <c r="V202" s="105"/>
      <c r="W202" s="105"/>
      <c r="X202" s="106"/>
      <c r="Y202" s="107"/>
      <c r="Z202" s="107"/>
      <c r="AA202" s="107"/>
      <c r="AB202" s="107"/>
      <c r="AC202" s="107"/>
      <c r="AD202" s="107"/>
      <c r="AE202" s="107"/>
      <c r="AF202" s="107"/>
      <c r="AG202" s="107"/>
      <c r="AH202" s="107"/>
      <c r="AI202" s="107"/>
      <c r="AJ202" s="107"/>
      <c r="AK202" s="107"/>
      <c r="AL202" s="107"/>
      <c r="AM202" s="107"/>
      <c r="AN202" s="107"/>
      <c r="AO202" s="107"/>
      <c r="AP202" s="107"/>
      <c r="AQ202" s="107"/>
      <c r="AR202" s="107"/>
      <c r="AT202" s="32"/>
    </row>
    <row r="203" spans="1:46" s="3" customFormat="1" ht="16.05" customHeight="1" thickBot="1" x14ac:dyDescent="0.35">
      <c r="A203" s="21"/>
      <c r="B203" s="9"/>
      <c r="C203" s="82" t="s">
        <v>224</v>
      </c>
      <c r="D203" s="81"/>
      <c r="E203" s="9"/>
      <c r="F203" s="97">
        <v>9841028.4000000004</v>
      </c>
      <c r="G203" s="97">
        <v>6493768.7999999998</v>
      </c>
      <c r="H203" s="9"/>
      <c r="I203" s="9"/>
      <c r="J203" s="9"/>
      <c r="K203" s="199"/>
      <c r="L203" s="199"/>
      <c r="M203" s="199"/>
      <c r="N203" s="199"/>
      <c r="O203" s="199"/>
      <c r="P203" s="268" t="s">
        <v>251</v>
      </c>
      <c r="Q203" s="269">
        <f>SUM(Q129:Q201)</f>
        <v>1.3347097622694122</v>
      </c>
      <c r="R203" s="269">
        <f>SUM(R129:R201)</f>
        <v>1.4305956023440043</v>
      </c>
      <c r="S203" s="199"/>
      <c r="T203" s="199"/>
      <c r="U203" s="131"/>
      <c r="V203" s="105"/>
      <c r="W203" s="105"/>
      <c r="X203" s="106"/>
      <c r="Y203" s="107"/>
      <c r="Z203" s="107"/>
      <c r="AA203" s="107"/>
      <c r="AB203" s="107"/>
      <c r="AC203" s="107"/>
      <c r="AD203" s="107"/>
      <c r="AE203" s="107"/>
      <c r="AF203" s="107"/>
      <c r="AG203" s="107"/>
      <c r="AH203" s="107"/>
      <c r="AI203" s="107"/>
      <c r="AJ203" s="107"/>
      <c r="AK203" s="107"/>
      <c r="AL203" s="107"/>
      <c r="AM203" s="107"/>
      <c r="AN203" s="107"/>
      <c r="AO203" s="107"/>
      <c r="AP203" s="107"/>
      <c r="AQ203" s="107"/>
      <c r="AR203" s="107"/>
      <c r="AT203" s="32"/>
    </row>
    <row r="204" spans="1:46" s="3" customFormat="1" ht="16.05" customHeight="1" thickTop="1" x14ac:dyDescent="0.3">
      <c r="A204" s="21"/>
      <c r="B204" s="9"/>
      <c r="C204" s="81"/>
      <c r="D204" s="81"/>
      <c r="E204" s="9"/>
      <c r="F204" s="95"/>
      <c r="G204" s="95"/>
      <c r="H204" s="9"/>
      <c r="I204" s="9"/>
      <c r="J204" s="9"/>
      <c r="K204" s="199"/>
      <c r="L204" s="199"/>
      <c r="M204" s="199"/>
      <c r="N204" s="199"/>
      <c r="O204" s="199"/>
      <c r="P204" s="199"/>
      <c r="Q204" s="199"/>
      <c r="R204" s="199"/>
      <c r="S204" s="199"/>
      <c r="T204" s="199"/>
      <c r="U204" s="131"/>
      <c r="V204" s="105"/>
      <c r="W204" s="105"/>
      <c r="X204" s="106"/>
      <c r="Y204" s="107"/>
      <c r="Z204" s="107"/>
      <c r="AA204" s="107"/>
      <c r="AB204" s="107"/>
      <c r="AC204" s="107"/>
      <c r="AD204" s="107"/>
      <c r="AE204" s="107"/>
      <c r="AF204" s="107"/>
      <c r="AG204" s="107"/>
      <c r="AH204" s="107"/>
      <c r="AI204" s="107"/>
      <c r="AJ204" s="107"/>
      <c r="AK204" s="107"/>
      <c r="AL204" s="107"/>
      <c r="AM204" s="107"/>
      <c r="AN204" s="107"/>
      <c r="AO204" s="107"/>
      <c r="AP204" s="107"/>
      <c r="AQ204" s="107"/>
      <c r="AR204" s="107"/>
      <c r="AT204" s="32"/>
    </row>
    <row r="205" spans="1:46" s="3" customFormat="1" ht="16.05" customHeight="1" x14ac:dyDescent="0.3">
      <c r="A205" s="21"/>
      <c r="B205" s="9"/>
      <c r="C205" s="81"/>
      <c r="D205" s="81"/>
      <c r="E205" s="9"/>
      <c r="F205" s="81"/>
      <c r="G205" s="81"/>
      <c r="H205" s="9"/>
      <c r="I205" s="9"/>
      <c r="J205" s="9"/>
      <c r="K205" s="199"/>
      <c r="L205" s="199"/>
      <c r="M205" s="199"/>
      <c r="N205" s="199"/>
      <c r="O205" s="199"/>
      <c r="P205" s="199"/>
      <c r="Q205" s="199"/>
      <c r="R205" s="199"/>
      <c r="S205" s="199"/>
      <c r="T205" s="199"/>
      <c r="U205" s="131"/>
      <c r="V205" s="105"/>
      <c r="W205" s="105"/>
      <c r="X205" s="106"/>
      <c r="Y205" s="107"/>
      <c r="Z205" s="107"/>
      <c r="AA205" s="107"/>
      <c r="AB205" s="107"/>
      <c r="AC205" s="107"/>
      <c r="AD205" s="107"/>
      <c r="AE205" s="107"/>
      <c r="AF205" s="107"/>
      <c r="AG205" s="107"/>
      <c r="AH205" s="107"/>
      <c r="AI205" s="107"/>
      <c r="AJ205" s="107"/>
      <c r="AK205" s="107"/>
      <c r="AL205" s="107"/>
      <c r="AM205" s="107"/>
      <c r="AN205" s="107"/>
      <c r="AO205" s="107"/>
      <c r="AP205" s="107"/>
      <c r="AQ205" s="107"/>
      <c r="AR205" s="107"/>
      <c r="AT205" s="32"/>
    </row>
    <row r="206" spans="1:46" s="3" customFormat="1" ht="16.05" customHeight="1" x14ac:dyDescent="0.3">
      <c r="A206" s="21"/>
      <c r="B206" s="81"/>
      <c r="C206" s="81"/>
      <c r="D206" s="81"/>
      <c r="E206" s="81"/>
      <c r="F206" s="81"/>
      <c r="G206" s="81"/>
      <c r="H206" s="9"/>
      <c r="I206" s="9"/>
      <c r="J206" s="9"/>
      <c r="K206" s="199"/>
      <c r="L206" s="199"/>
      <c r="M206" s="199"/>
      <c r="N206" s="199"/>
      <c r="O206" s="199"/>
      <c r="P206" s="199"/>
      <c r="Q206" s="199"/>
      <c r="R206" s="199"/>
      <c r="S206" s="199"/>
      <c r="T206" s="199"/>
      <c r="U206" s="131"/>
      <c r="V206" s="105"/>
      <c r="W206" s="105"/>
      <c r="X206" s="106"/>
      <c r="Y206" s="107"/>
      <c r="Z206" s="107"/>
      <c r="AA206" s="107"/>
      <c r="AB206" s="107"/>
      <c r="AC206" s="107"/>
      <c r="AD206" s="107"/>
      <c r="AE206" s="107"/>
      <c r="AF206" s="107"/>
      <c r="AG206" s="107"/>
      <c r="AH206" s="107"/>
      <c r="AI206" s="107"/>
      <c r="AJ206" s="107"/>
      <c r="AK206" s="107"/>
      <c r="AL206" s="107"/>
      <c r="AM206" s="107"/>
      <c r="AN206" s="107"/>
      <c r="AO206" s="107"/>
      <c r="AP206" s="107"/>
      <c r="AQ206" s="107"/>
      <c r="AR206" s="107"/>
      <c r="AT206" s="32"/>
    </row>
    <row r="207" spans="1:46" s="3" customFormat="1" ht="16.05" customHeight="1" x14ac:dyDescent="0.3">
      <c r="A207" s="21"/>
      <c r="B207" s="81"/>
      <c r="C207" s="81"/>
      <c r="D207" s="81"/>
      <c r="E207" s="81"/>
      <c r="F207" s="81"/>
      <c r="G207" s="81"/>
      <c r="H207" s="9"/>
      <c r="I207" s="9"/>
      <c r="J207" s="9"/>
      <c r="K207" s="199"/>
      <c r="L207" s="199"/>
      <c r="M207" s="199"/>
      <c r="N207" s="199"/>
      <c r="O207" s="199"/>
      <c r="P207" s="199"/>
      <c r="Q207" s="199"/>
      <c r="R207" s="199"/>
      <c r="S207" s="199"/>
      <c r="T207" s="199"/>
      <c r="U207" s="199"/>
      <c r="V207" s="105"/>
      <c r="W207" s="105"/>
      <c r="X207" s="106"/>
      <c r="Y207" s="107"/>
      <c r="Z207" s="107"/>
      <c r="AA207" s="107"/>
      <c r="AB207" s="107"/>
      <c r="AC207" s="107"/>
      <c r="AD207" s="107"/>
      <c r="AE207" s="107"/>
      <c r="AF207" s="107"/>
      <c r="AG207" s="107"/>
      <c r="AH207" s="107"/>
      <c r="AI207" s="107"/>
      <c r="AJ207" s="107"/>
      <c r="AK207" s="107"/>
      <c r="AL207" s="107"/>
      <c r="AM207" s="107"/>
      <c r="AN207" s="107"/>
      <c r="AO207" s="107"/>
      <c r="AP207" s="107"/>
      <c r="AQ207" s="107"/>
      <c r="AR207" s="107"/>
      <c r="AT207" s="32"/>
    </row>
    <row r="208" spans="1:46" s="3" customFormat="1" ht="16.05" customHeight="1" x14ac:dyDescent="0.3">
      <c r="A208" s="21"/>
      <c r="B208" s="43"/>
      <c r="C208" s="43"/>
      <c r="D208" s="43"/>
      <c r="E208" s="43"/>
      <c r="F208" s="43"/>
      <c r="G208" s="43"/>
      <c r="H208" s="11"/>
      <c r="I208" s="11"/>
      <c r="J208" s="10"/>
      <c r="K208" s="199"/>
      <c r="L208" s="199"/>
      <c r="M208" s="199"/>
      <c r="N208" s="199"/>
      <c r="O208" s="199"/>
      <c r="P208" s="199"/>
      <c r="Q208" s="199"/>
      <c r="R208" s="199"/>
      <c r="S208" s="199"/>
      <c r="T208" s="199"/>
      <c r="U208" s="199"/>
      <c r="V208" s="105"/>
      <c r="W208" s="105"/>
      <c r="X208" s="106"/>
      <c r="Y208" s="107"/>
      <c r="Z208" s="107"/>
      <c r="AA208" s="107"/>
      <c r="AB208" s="107"/>
      <c r="AC208" s="107"/>
      <c r="AD208" s="107"/>
      <c r="AE208" s="107"/>
      <c r="AF208" s="107"/>
      <c r="AG208" s="107"/>
      <c r="AH208" s="107"/>
      <c r="AI208" s="107"/>
      <c r="AJ208" s="107"/>
      <c r="AK208" s="107"/>
      <c r="AL208" s="107"/>
      <c r="AM208" s="107"/>
      <c r="AN208" s="107"/>
      <c r="AO208" s="107"/>
      <c r="AP208" s="107"/>
      <c r="AQ208" s="107"/>
      <c r="AR208" s="107"/>
      <c r="AT208" s="32"/>
    </row>
    <row r="209" spans="1:46" ht="16.05" customHeight="1" x14ac:dyDescent="0.3">
      <c r="A209" s="21"/>
      <c r="B209" s="43"/>
      <c r="C209" s="43"/>
      <c r="D209" s="43"/>
      <c r="E209" s="43"/>
      <c r="F209" s="43"/>
      <c r="G209" s="43"/>
      <c r="H209" s="11"/>
      <c r="I209" s="11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9"/>
      <c r="W209" s="9"/>
      <c r="AT209" s="162"/>
    </row>
    <row r="210" spans="1:46" ht="16.05" customHeight="1" x14ac:dyDescent="0.3">
      <c r="A210" s="21"/>
      <c r="B210" s="43"/>
      <c r="C210" s="43"/>
      <c r="D210" s="43"/>
      <c r="E210" s="43"/>
      <c r="F210" s="43"/>
      <c r="G210" s="43"/>
      <c r="H210" s="11"/>
      <c r="I210" s="11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9"/>
      <c r="W210" s="9"/>
      <c r="AT210" s="162"/>
    </row>
    <row r="211" spans="1:46" ht="16.05" customHeight="1" x14ac:dyDescent="0.3">
      <c r="A211" s="21"/>
      <c r="B211" s="43"/>
      <c r="C211" s="43"/>
      <c r="D211" s="43"/>
      <c r="E211" s="43"/>
      <c r="F211" s="43"/>
      <c r="G211" s="43"/>
      <c r="H211" s="11"/>
      <c r="I211" s="11"/>
      <c r="J211" s="10"/>
      <c r="K211" s="73"/>
      <c r="L211" s="10"/>
      <c r="M211" s="10"/>
      <c r="N211" s="10"/>
      <c r="O211" s="10"/>
      <c r="P211" s="10"/>
      <c r="Q211" s="73"/>
      <c r="R211" s="73"/>
      <c r="S211" s="73"/>
      <c r="T211" s="73"/>
      <c r="U211" s="35"/>
      <c r="V211" s="9"/>
      <c r="W211" s="9"/>
      <c r="AT211" s="162"/>
    </row>
    <row r="212" spans="1:46" ht="43.8" customHeight="1" x14ac:dyDescent="0.3">
      <c r="A212" s="27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9"/>
      <c r="X212" s="141"/>
      <c r="Y212" s="142"/>
      <c r="Z212" s="142"/>
      <c r="AA212" s="142"/>
      <c r="AB212" s="142"/>
      <c r="AC212" s="142"/>
      <c r="AD212" s="142"/>
      <c r="AE212" s="142"/>
      <c r="AF212" s="142"/>
      <c r="AG212" s="142"/>
      <c r="AH212" s="142"/>
      <c r="AI212" s="142"/>
      <c r="AJ212" s="142"/>
      <c r="AK212" s="142"/>
      <c r="AL212" s="142"/>
      <c r="AM212" s="142"/>
      <c r="AN212" s="142"/>
      <c r="AO212" s="142"/>
      <c r="AP212" s="142"/>
      <c r="AQ212" s="142"/>
      <c r="AR212" s="142"/>
      <c r="AS212" s="142"/>
      <c r="AT212" s="163"/>
    </row>
    <row r="213" spans="1:46" ht="14.4" hidden="1" customHeight="1" x14ac:dyDescent="0.3"/>
    <row r="214" spans="1:46" ht="14.4" hidden="1" customHeight="1" x14ac:dyDescent="0.3"/>
    <row r="215" spans="1:46" ht="14.4" hidden="1" customHeight="1" x14ac:dyDescent="0.3"/>
    <row r="216" spans="1:46" ht="14.4" hidden="1" customHeight="1" x14ac:dyDescent="0.3"/>
    <row r="217" spans="1:46" ht="14.4" hidden="1" customHeight="1" x14ac:dyDescent="0.3"/>
    <row r="218" spans="1:46" ht="14.4" hidden="1" customHeight="1" x14ac:dyDescent="0.3"/>
    <row r="219" spans="1:46" ht="14.4" hidden="1" customHeight="1" x14ac:dyDescent="0.3"/>
    <row r="220" spans="1:46" ht="14.4" hidden="1" customHeight="1" x14ac:dyDescent="0.3"/>
    <row r="221" spans="1:46" s="198" customFormat="1" ht="14.4" hidden="1" customHeight="1" x14ac:dyDescent="0.3">
      <c r="A221" s="24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106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</row>
    <row r="222" spans="1:46" s="198" customFormat="1" ht="14.4" hidden="1" customHeight="1" x14ac:dyDescent="0.3">
      <c r="A222" s="24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106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</row>
    <row r="223" spans="1:46" s="198" customFormat="1" ht="14.4" hidden="1" customHeight="1" x14ac:dyDescent="0.3">
      <c r="A223" s="24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106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</row>
    <row r="224" spans="1:46" s="198" customFormat="1" ht="14.4" hidden="1" customHeight="1" x14ac:dyDescent="0.3">
      <c r="A224" s="24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106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</row>
    <row r="225" spans="1:46" s="198" customFormat="1" ht="14.4" hidden="1" customHeight="1" x14ac:dyDescent="0.3">
      <c r="A225" s="24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106"/>
      <c r="Y225" s="107"/>
      <c r="Z225" s="107"/>
      <c r="AA225" s="107"/>
      <c r="AB225" s="107"/>
      <c r="AC225" s="107"/>
      <c r="AD225" s="107"/>
      <c r="AE225" s="107"/>
      <c r="AF225" s="107"/>
      <c r="AG225" s="107"/>
      <c r="AH225" s="107"/>
      <c r="AI225" s="107"/>
      <c r="AJ225" s="107"/>
      <c r="AK225" s="107"/>
      <c r="AL225" s="107"/>
      <c r="AM225" s="107"/>
      <c r="AN225" s="107"/>
      <c r="AO225" s="107"/>
      <c r="AP225" s="107"/>
      <c r="AQ225" s="107"/>
      <c r="AR225" s="107"/>
      <c r="AS225" s="107"/>
      <c r="AT225" s="107"/>
    </row>
    <row r="226" spans="1:46" s="198" customFormat="1" ht="14.4" hidden="1" customHeight="1" x14ac:dyDescent="0.3">
      <c r="A226" s="24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106"/>
      <c r="Y226" s="107"/>
      <c r="Z226" s="107"/>
      <c r="AA226" s="107"/>
      <c r="AB226" s="107"/>
      <c r="AC226" s="107"/>
      <c r="AD226" s="107"/>
      <c r="AE226" s="107"/>
      <c r="AF226" s="107"/>
      <c r="AG226" s="107"/>
      <c r="AH226" s="107"/>
      <c r="AI226" s="107"/>
      <c r="AJ226" s="107"/>
      <c r="AK226" s="107"/>
      <c r="AL226" s="107"/>
      <c r="AM226" s="107"/>
      <c r="AN226" s="107"/>
      <c r="AO226" s="107"/>
      <c r="AP226" s="107"/>
      <c r="AQ226" s="107"/>
      <c r="AR226" s="107"/>
      <c r="AS226" s="107"/>
      <c r="AT226" s="107"/>
    </row>
    <row r="227" spans="1:46" s="198" customFormat="1" ht="14.4" hidden="1" customHeight="1" x14ac:dyDescent="0.3">
      <c r="A227" s="24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106"/>
      <c r="Y227" s="107"/>
      <c r="Z227" s="107"/>
      <c r="AA227" s="107"/>
      <c r="AB227" s="107"/>
      <c r="AC227" s="107"/>
      <c r="AD227" s="107"/>
      <c r="AE227" s="107"/>
      <c r="AF227" s="107"/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  <c r="AQ227" s="107"/>
      <c r="AR227" s="107"/>
      <c r="AS227" s="107"/>
      <c r="AT227" s="107"/>
    </row>
    <row r="228" spans="1:46" s="198" customFormat="1" ht="14.4" hidden="1" customHeight="1" x14ac:dyDescent="0.3">
      <c r="A228" s="24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106"/>
      <c r="Y228" s="107"/>
      <c r="Z228" s="107"/>
      <c r="AA228" s="107"/>
      <c r="AB228" s="107"/>
      <c r="AC228" s="107"/>
      <c r="AD228" s="107"/>
      <c r="AE228" s="107"/>
      <c r="AF228" s="107"/>
      <c r="AG228" s="107"/>
      <c r="AH228" s="107"/>
      <c r="AI228" s="107"/>
      <c r="AJ228" s="107"/>
      <c r="AK228" s="107"/>
      <c r="AL228" s="107"/>
      <c r="AM228" s="107"/>
      <c r="AN228" s="107"/>
      <c r="AO228" s="107"/>
      <c r="AP228" s="107"/>
      <c r="AQ228" s="107"/>
      <c r="AR228" s="107"/>
      <c r="AS228" s="107"/>
      <c r="AT228" s="107"/>
    </row>
    <row r="229" spans="1:46" s="198" customFormat="1" ht="14.4" hidden="1" customHeight="1" x14ac:dyDescent="0.3">
      <c r="A229" s="24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106"/>
      <c r="Y229" s="107"/>
      <c r="Z229" s="107"/>
      <c r="AA229" s="107"/>
      <c r="AB229" s="107"/>
      <c r="AC229" s="107"/>
      <c r="AD229" s="107"/>
      <c r="AE229" s="107"/>
      <c r="AF229" s="107"/>
      <c r="AG229" s="107"/>
      <c r="AH229" s="107"/>
      <c r="AI229" s="107"/>
      <c r="AJ229" s="107"/>
      <c r="AK229" s="107"/>
      <c r="AL229" s="107"/>
      <c r="AM229" s="107"/>
      <c r="AN229" s="107"/>
      <c r="AO229" s="107"/>
      <c r="AP229" s="107"/>
      <c r="AQ229" s="107"/>
      <c r="AR229" s="107"/>
      <c r="AS229" s="107"/>
      <c r="AT229" s="107"/>
    </row>
    <row r="230" spans="1:46" s="198" customFormat="1" ht="14.4" hidden="1" customHeight="1" x14ac:dyDescent="0.3">
      <c r="A230" s="24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106"/>
      <c r="Y230" s="107"/>
      <c r="Z230" s="107"/>
      <c r="AA230" s="107"/>
      <c r="AB230" s="107"/>
      <c r="AC230" s="107"/>
      <c r="AD230" s="107"/>
      <c r="AE230" s="107"/>
      <c r="AF230" s="107"/>
      <c r="AG230" s="107"/>
      <c r="AH230" s="107"/>
      <c r="AI230" s="107"/>
      <c r="AJ230" s="107"/>
      <c r="AK230" s="107"/>
      <c r="AL230" s="107"/>
      <c r="AM230" s="107"/>
      <c r="AN230" s="107"/>
      <c r="AO230" s="107"/>
      <c r="AP230" s="107"/>
      <c r="AQ230" s="107"/>
      <c r="AR230" s="107"/>
      <c r="AS230" s="107"/>
      <c r="AT230" s="107"/>
    </row>
    <row r="231" spans="1:46" s="198" customFormat="1" ht="14.4" hidden="1" customHeight="1" x14ac:dyDescent="0.3">
      <c r="A231" s="24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106"/>
      <c r="Y231" s="107"/>
      <c r="Z231" s="107"/>
      <c r="AA231" s="107"/>
      <c r="AB231" s="107"/>
      <c r="AC231" s="107"/>
      <c r="AD231" s="107"/>
      <c r="AE231" s="107"/>
      <c r="AF231" s="107"/>
      <c r="AG231" s="107"/>
      <c r="AH231" s="107"/>
      <c r="AI231" s="107"/>
      <c r="AJ231" s="107"/>
      <c r="AK231" s="107"/>
      <c r="AL231" s="107"/>
      <c r="AM231" s="107"/>
      <c r="AN231" s="107"/>
      <c r="AO231" s="107"/>
      <c r="AP231" s="107"/>
      <c r="AQ231" s="107"/>
      <c r="AR231" s="107"/>
      <c r="AS231" s="107"/>
      <c r="AT231" s="107"/>
    </row>
    <row r="232" spans="1:46" s="198" customFormat="1" ht="14.4" hidden="1" customHeight="1" x14ac:dyDescent="0.3">
      <c r="A232" s="24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106"/>
      <c r="Y232" s="107"/>
      <c r="Z232" s="107"/>
      <c r="AA232" s="107"/>
      <c r="AB232" s="107"/>
      <c r="AC232" s="107"/>
      <c r="AD232" s="107"/>
      <c r="AE232" s="107"/>
      <c r="AF232" s="107"/>
      <c r="AG232" s="107"/>
      <c r="AH232" s="107"/>
      <c r="AI232" s="107"/>
      <c r="AJ232" s="107"/>
      <c r="AK232" s="107"/>
      <c r="AL232" s="107"/>
      <c r="AM232" s="107"/>
      <c r="AN232" s="107"/>
      <c r="AO232" s="107"/>
      <c r="AP232" s="107"/>
      <c r="AQ232" s="107"/>
      <c r="AR232" s="107"/>
      <c r="AS232" s="107"/>
      <c r="AT232" s="107"/>
    </row>
    <row r="233" spans="1:46" s="198" customFormat="1" ht="14.4" hidden="1" customHeight="1" x14ac:dyDescent="0.3">
      <c r="A233" s="24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106"/>
      <c r="Y233" s="107"/>
      <c r="Z233" s="107"/>
      <c r="AA233" s="107"/>
      <c r="AB233" s="107"/>
      <c r="AC233" s="107"/>
      <c r="AD233" s="107"/>
      <c r="AE233" s="107"/>
      <c r="AF233" s="107"/>
      <c r="AG233" s="107"/>
      <c r="AH233" s="107"/>
      <c r="AI233" s="107"/>
      <c r="AJ233" s="107"/>
      <c r="AK233" s="107"/>
      <c r="AL233" s="107"/>
      <c r="AM233" s="107"/>
      <c r="AN233" s="107"/>
      <c r="AO233" s="107"/>
      <c r="AP233" s="107"/>
      <c r="AQ233" s="107"/>
      <c r="AR233" s="107"/>
      <c r="AS233" s="107"/>
      <c r="AT233" s="107"/>
    </row>
    <row r="234" spans="1:46" s="198" customFormat="1" ht="14.4" hidden="1" customHeight="1" x14ac:dyDescent="0.3">
      <c r="A234" s="24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106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AK234" s="107"/>
      <c r="AL234" s="107"/>
      <c r="AM234" s="107"/>
      <c r="AN234" s="107"/>
      <c r="AO234" s="107"/>
      <c r="AP234" s="107"/>
      <c r="AQ234" s="107"/>
      <c r="AR234" s="107"/>
      <c r="AS234" s="107"/>
      <c r="AT234" s="107"/>
    </row>
    <row r="235" spans="1:46" s="198" customFormat="1" ht="14.4" hidden="1" customHeight="1" x14ac:dyDescent="0.3">
      <c r="A235" s="24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106"/>
      <c r="Y235" s="107"/>
      <c r="Z235" s="107"/>
      <c r="AA235" s="107"/>
      <c r="AB235" s="107"/>
      <c r="AC235" s="107"/>
      <c r="AD235" s="107"/>
      <c r="AE235" s="107"/>
      <c r="AF235" s="107"/>
      <c r="AG235" s="107"/>
      <c r="AH235" s="107"/>
      <c r="AI235" s="107"/>
      <c r="AJ235" s="107"/>
      <c r="AK235" s="107"/>
      <c r="AL235" s="107"/>
      <c r="AM235" s="107"/>
      <c r="AN235" s="107"/>
      <c r="AO235" s="107"/>
      <c r="AP235" s="107"/>
      <c r="AQ235" s="107"/>
      <c r="AR235" s="107"/>
      <c r="AS235" s="107"/>
      <c r="AT235" s="107"/>
    </row>
    <row r="236" spans="1:46" s="198" customFormat="1" ht="14.4" hidden="1" customHeight="1" x14ac:dyDescent="0.3">
      <c r="A236" s="24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106"/>
      <c r="Y236" s="107"/>
      <c r="Z236" s="107"/>
      <c r="AA236" s="107"/>
      <c r="AB236" s="107"/>
      <c r="AC236" s="107"/>
      <c r="AD236" s="107"/>
      <c r="AE236" s="107"/>
      <c r="AF236" s="107"/>
      <c r="AG236" s="107"/>
      <c r="AH236" s="107"/>
      <c r="AI236" s="107"/>
      <c r="AJ236" s="107"/>
      <c r="AK236" s="107"/>
      <c r="AL236" s="107"/>
      <c r="AM236" s="107"/>
      <c r="AN236" s="107"/>
      <c r="AO236" s="107"/>
      <c r="AP236" s="107"/>
      <c r="AQ236" s="107"/>
      <c r="AR236" s="107"/>
      <c r="AS236" s="107"/>
      <c r="AT236" s="107"/>
    </row>
    <row r="237" spans="1:46" s="198" customFormat="1" ht="14.4" hidden="1" customHeight="1" x14ac:dyDescent="0.3">
      <c r="A237" s="24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106"/>
      <c r="Y237" s="107"/>
      <c r="Z237" s="107"/>
      <c r="AA237" s="107"/>
      <c r="AB237" s="107"/>
      <c r="AC237" s="107"/>
      <c r="AD237" s="107"/>
      <c r="AE237" s="107"/>
      <c r="AF237" s="107"/>
      <c r="AG237" s="107"/>
      <c r="AH237" s="107"/>
      <c r="AI237" s="107"/>
      <c r="AJ237" s="107"/>
      <c r="AK237" s="107"/>
      <c r="AL237" s="107"/>
      <c r="AM237" s="107"/>
      <c r="AN237" s="107"/>
      <c r="AO237" s="107"/>
      <c r="AP237" s="107"/>
      <c r="AQ237" s="107"/>
      <c r="AR237" s="107"/>
      <c r="AS237" s="107"/>
      <c r="AT237" s="107"/>
    </row>
    <row r="238" spans="1:46" s="198" customFormat="1" ht="14.4" hidden="1" customHeight="1" x14ac:dyDescent="0.3">
      <c r="A238" s="24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106"/>
      <c r="Y238" s="107"/>
      <c r="Z238" s="107"/>
      <c r="AA238" s="107"/>
      <c r="AB238" s="107"/>
      <c r="AC238" s="107"/>
      <c r="AD238" s="107"/>
      <c r="AE238" s="107"/>
      <c r="AF238" s="107"/>
      <c r="AG238" s="107"/>
      <c r="AH238" s="107"/>
      <c r="AI238" s="107"/>
      <c r="AJ238" s="107"/>
      <c r="AK238" s="107"/>
      <c r="AL238" s="107"/>
      <c r="AM238" s="107"/>
      <c r="AN238" s="107"/>
      <c r="AO238" s="107"/>
      <c r="AP238" s="107"/>
      <c r="AQ238" s="107"/>
      <c r="AR238" s="107"/>
      <c r="AS238" s="107"/>
      <c r="AT238" s="107"/>
    </row>
    <row r="239" spans="1:46" s="198" customFormat="1" ht="14.4" hidden="1" customHeight="1" x14ac:dyDescent="0.3">
      <c r="A239" s="24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106"/>
      <c r="Y239" s="107"/>
      <c r="Z239" s="107"/>
      <c r="AA239" s="107"/>
      <c r="AB239" s="107"/>
      <c r="AC239" s="107"/>
      <c r="AD239" s="107"/>
      <c r="AE239" s="107"/>
      <c r="AF239" s="107"/>
      <c r="AG239" s="107"/>
      <c r="AH239" s="107"/>
      <c r="AI239" s="107"/>
      <c r="AJ239" s="107"/>
      <c r="AK239" s="107"/>
      <c r="AL239" s="107"/>
      <c r="AM239" s="107"/>
      <c r="AN239" s="107"/>
      <c r="AO239" s="107"/>
      <c r="AP239" s="107"/>
      <c r="AQ239" s="107"/>
      <c r="AR239" s="107"/>
      <c r="AS239" s="107"/>
      <c r="AT239" s="107"/>
    </row>
    <row r="240" spans="1:46" s="198" customFormat="1" ht="14.4" hidden="1" customHeight="1" x14ac:dyDescent="0.3">
      <c r="A240" s="24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106"/>
      <c r="Y240" s="107"/>
      <c r="Z240" s="107"/>
      <c r="AA240" s="107"/>
      <c r="AB240" s="107"/>
      <c r="AC240" s="107"/>
      <c r="AD240" s="107"/>
      <c r="AE240" s="107"/>
      <c r="AF240" s="107"/>
      <c r="AG240" s="107"/>
      <c r="AH240" s="107"/>
      <c r="AI240" s="107"/>
      <c r="AJ240" s="107"/>
      <c r="AK240" s="107"/>
      <c r="AL240" s="107"/>
      <c r="AM240" s="107"/>
      <c r="AN240" s="107"/>
      <c r="AO240" s="107"/>
      <c r="AP240" s="107"/>
      <c r="AQ240" s="107"/>
      <c r="AR240" s="107"/>
      <c r="AS240" s="107"/>
      <c r="AT240" s="107"/>
    </row>
    <row r="241" ht="0" hidden="1" customHeight="1" x14ac:dyDescent="0.3"/>
  </sheetData>
  <sheetProtection algorithmName="SHA-512" hashValue="BZnqT+cHu7bGT74oirfjPWkA1NIOzeVR5R4SulHtrZFD9L1p7NmvYFNlBg/OktzTShWcB5j3hUBub27NwsE2Zw==" saltValue="LNi5wAUIIsd0PyrkMymU7w==" spinCount="100000" sheet="1" objects="1" scenarios="1" formatCells="0" formatColumns="0" formatRows="0" insertColumns="0" insertRows="0" insertHyperlinks="0" deleteColumns="0" deleteRows="0" sort="0"/>
  <mergeCells count="10">
    <mergeCell ref="C13:H13"/>
    <mergeCell ref="C25:H25"/>
    <mergeCell ref="B40:H40"/>
    <mergeCell ref="A1:C2"/>
    <mergeCell ref="Y1:AE2"/>
    <mergeCell ref="L124:P125"/>
    <mergeCell ref="B80:F80"/>
    <mergeCell ref="B90:F90"/>
    <mergeCell ref="B120:F120"/>
    <mergeCell ref="G120:H120"/>
  </mergeCells>
  <conditionalFormatting sqref="T18:T20 T119:T205">
    <cfRule type="cellIs" dxfId="29" priority="21" operator="lessThan">
      <formula>0</formula>
    </cfRule>
  </conditionalFormatting>
  <conditionalFormatting sqref="T27:T30 T38 T34:T36">
    <cfRule type="cellIs" dxfId="28" priority="19" operator="lessThan">
      <formula>0</formula>
    </cfRule>
  </conditionalFormatting>
  <conditionalFormatting sqref="T49:T70 T78:T87 T76">
    <cfRule type="cellIs" dxfId="27" priority="17" operator="lessThan">
      <formula>0</formula>
    </cfRule>
  </conditionalFormatting>
  <conditionalFormatting sqref="T206">
    <cfRule type="cellIs" dxfId="26" priority="8" operator="lessThan">
      <formula>0</formula>
    </cfRule>
  </conditionalFormatting>
  <conditionalFormatting sqref="T114:T115">
    <cfRule type="cellIs" dxfId="25" priority="2" operator="lessThan">
      <formula>0</formula>
    </cfRule>
  </conditionalFormatting>
  <conditionalFormatting sqref="T116">
    <cfRule type="cellIs" dxfId="24" priority="6" operator="lessThan">
      <formula>0</formula>
    </cfRule>
  </conditionalFormatting>
  <conditionalFormatting sqref="T74:T75">
    <cfRule type="cellIs" dxfId="23" priority="1" operator="lessThan">
      <formula>0</formula>
    </cfRule>
  </conditionalFormatting>
  <conditionalFormatting sqref="T211">
    <cfRule type="cellIs" dxfId="22" priority="3" operator="lessThan">
      <formula>0</formula>
    </cfRule>
  </conditionalFormatting>
  <hyperlinks>
    <hyperlink ref="L126" r:id="rId1"/>
  </hyperlinks>
  <pageMargins left="0.7" right="0.7" top="0.75" bottom="0.75" header="0.3" footer="0.3"/>
  <pageSetup paperSize="9" orientation="portrait" r:id="rId2"/>
  <ignoredErrors>
    <ignoredError sqref="M47:M62" calculatedColumn="1"/>
  </ignoredErrors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V388"/>
  <sheetViews>
    <sheetView zoomScale="70" zoomScaleNormal="70" workbookViewId="0">
      <pane ySplit="2" topLeftCell="A3" activePane="bottomLeft" state="frozen"/>
      <selection pane="bottomLeft" activeCell="W3" sqref="W3"/>
    </sheetView>
  </sheetViews>
  <sheetFormatPr defaultColWidth="0" defaultRowHeight="0" customHeight="1" zeroHeight="1" x14ac:dyDescent="0.3"/>
  <cols>
    <col min="1" max="1" width="8.88671875" style="24" customWidth="1"/>
    <col min="2" max="2" width="12.109375" style="3" customWidth="1"/>
    <col min="3" max="3" width="21.77734375" style="3" customWidth="1"/>
    <col min="4" max="4" width="8.88671875" style="3" customWidth="1"/>
    <col min="5" max="7" width="13.21875" style="3" customWidth="1"/>
    <col min="8" max="11" width="9.77734375" style="3" customWidth="1"/>
    <col min="12" max="12" width="1.77734375" style="3" customWidth="1"/>
    <col min="13" max="13" width="1.77734375" style="3" hidden="1" customWidth="1"/>
    <col min="14" max="18" width="25.77734375" style="3" hidden="1" customWidth="1"/>
    <col min="19" max="19" width="10.88671875" style="3" hidden="1" customWidth="1"/>
    <col min="20" max="20" width="7.88671875" style="3" hidden="1" customWidth="1"/>
    <col min="21" max="21" width="4.109375" style="3" hidden="1" customWidth="1"/>
    <col min="22" max="22" width="3.21875" style="3" customWidth="1"/>
    <col min="23" max="23" width="2.44140625" style="6" customWidth="1"/>
    <col min="24" max="24" width="14.109375" style="3" customWidth="1"/>
    <col min="25" max="43" width="8.88671875" style="3" customWidth="1"/>
    <col min="44" max="45" width="8.88671875" style="3" hidden="1" customWidth="1"/>
    <col min="46" max="48" width="0" style="3" hidden="1" customWidth="1"/>
    <col min="49" max="16384" width="8.88671875" style="3" hidden="1"/>
  </cols>
  <sheetData>
    <row r="1" spans="1:45" ht="15.6" customHeight="1" x14ac:dyDescent="0.3">
      <c r="A1" s="526" t="s">
        <v>1473</v>
      </c>
      <c r="B1" s="526"/>
      <c r="C1" s="526"/>
      <c r="D1" s="13"/>
      <c r="E1" s="13"/>
      <c r="F1" s="13"/>
      <c r="G1" s="13"/>
      <c r="H1" s="9"/>
      <c r="I1" s="99"/>
      <c r="J1" s="99"/>
      <c r="K1" s="9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25"/>
      <c r="X1" s="520" t="s">
        <v>16</v>
      </c>
      <c r="Y1" s="520"/>
      <c r="Z1" s="520"/>
      <c r="AA1" s="520"/>
      <c r="AB1" s="520"/>
      <c r="AC1" s="520"/>
      <c r="AD1" s="520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31"/>
    </row>
    <row r="2" spans="1:45" ht="14.4" customHeight="1" x14ac:dyDescent="0.3">
      <c r="A2" s="526"/>
      <c r="B2" s="526"/>
      <c r="C2" s="526"/>
      <c r="D2" s="14"/>
      <c r="E2" s="14"/>
      <c r="F2" s="14"/>
      <c r="G2" s="14"/>
      <c r="H2" s="9"/>
      <c r="I2" s="99"/>
      <c r="J2" s="99"/>
      <c r="K2" s="9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25"/>
      <c r="X2" s="520"/>
      <c r="Y2" s="520"/>
      <c r="Z2" s="520"/>
      <c r="AA2" s="520"/>
      <c r="AB2" s="520"/>
      <c r="AC2" s="520"/>
      <c r="AD2" s="520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31"/>
    </row>
    <row r="3" spans="1:45" ht="14.4" x14ac:dyDescent="0.3">
      <c r="A3" s="17"/>
      <c r="B3" s="14"/>
      <c r="C3" s="14"/>
      <c r="D3" s="14"/>
      <c r="E3" s="14"/>
      <c r="F3" s="14"/>
      <c r="G3" s="14"/>
      <c r="H3" s="9"/>
      <c r="I3" s="99"/>
      <c r="J3" s="99"/>
      <c r="K3" s="9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106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S3" s="32"/>
    </row>
    <row r="4" spans="1:45" ht="14.4" x14ac:dyDescent="0.3">
      <c r="A4" s="17" t="s">
        <v>5</v>
      </c>
      <c r="B4" s="14"/>
      <c r="C4" s="14"/>
      <c r="D4" s="14"/>
      <c r="E4" s="14"/>
      <c r="F4" s="14"/>
      <c r="G4" s="14"/>
      <c r="H4" s="9"/>
      <c r="I4" s="99"/>
      <c r="J4" s="99"/>
      <c r="K4" s="9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106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S4" s="32"/>
    </row>
    <row r="5" spans="1:45" ht="14.4" x14ac:dyDescent="0.3">
      <c r="A5" s="18" t="s">
        <v>1448</v>
      </c>
      <c r="B5" s="14"/>
      <c r="C5" s="14"/>
      <c r="D5" s="14"/>
      <c r="E5" s="14"/>
      <c r="F5" s="14"/>
      <c r="G5" s="14"/>
      <c r="H5" s="9"/>
      <c r="I5" s="99"/>
      <c r="J5" s="99"/>
      <c r="K5" s="9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106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S5" s="32"/>
    </row>
    <row r="6" spans="1:45" ht="14.4" x14ac:dyDescent="0.3">
      <c r="A6" s="20" t="s">
        <v>6</v>
      </c>
      <c r="B6" s="15"/>
      <c r="C6" s="15">
        <v>1</v>
      </c>
      <c r="D6" s="15"/>
      <c r="E6" s="15"/>
      <c r="F6" s="15"/>
      <c r="G6" s="15"/>
      <c r="H6" s="9"/>
      <c r="I6" s="99"/>
      <c r="J6" s="99"/>
      <c r="K6" s="9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106"/>
      <c r="X6" s="107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107"/>
      <c r="AM6" s="107"/>
      <c r="AN6" s="107"/>
      <c r="AO6" s="107"/>
      <c r="AP6" s="107"/>
      <c r="AQ6" s="107"/>
      <c r="AS6" s="32"/>
    </row>
    <row r="7" spans="1:45" ht="14.4" x14ac:dyDescent="0.3">
      <c r="A7" s="21"/>
      <c r="B7" s="9"/>
      <c r="C7" s="9"/>
      <c r="D7" s="9"/>
      <c r="E7" s="9"/>
      <c r="F7" s="9"/>
      <c r="G7" s="9"/>
      <c r="H7" s="9"/>
      <c r="I7" s="99"/>
      <c r="J7" s="99"/>
      <c r="K7" s="9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106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S7" s="32"/>
    </row>
    <row r="8" spans="1:45" ht="14.4" x14ac:dyDescent="0.3">
      <c r="A8" s="22" t="s">
        <v>260</v>
      </c>
      <c r="B8" s="4"/>
      <c r="C8" s="4">
        <v>1</v>
      </c>
      <c r="D8" s="4"/>
      <c r="E8" s="4"/>
      <c r="F8" s="4"/>
      <c r="G8" s="4"/>
      <c r="H8" s="10"/>
      <c r="I8" s="98"/>
      <c r="J8" s="98"/>
      <c r="K8" s="98"/>
      <c r="L8" s="10"/>
      <c r="M8" s="16"/>
      <c r="N8" s="16" t="str">
        <f>"ANSWER FOR "&amp;A8</f>
        <v>ANSWER FOR UNSORTED DATA</v>
      </c>
      <c r="O8" s="16"/>
      <c r="P8" s="104">
        <f>C8</f>
        <v>1</v>
      </c>
      <c r="Q8" s="16"/>
      <c r="R8" s="16"/>
      <c r="S8" s="16"/>
      <c r="T8" s="9"/>
      <c r="U8" s="9"/>
      <c r="V8" s="9"/>
      <c r="W8" s="152"/>
      <c r="X8" s="152" t="str">
        <f>A8</f>
        <v>UNSORTED DATA</v>
      </c>
      <c r="Y8" s="152"/>
      <c r="Z8" s="152">
        <f>P8</f>
        <v>1</v>
      </c>
      <c r="AA8" s="152"/>
      <c r="AB8" s="152"/>
      <c r="AC8" s="152"/>
      <c r="AD8" s="152"/>
      <c r="AE8" s="107"/>
      <c r="AF8" s="107"/>
      <c r="AG8" s="107"/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S8" s="32"/>
    </row>
    <row r="9" spans="1:45" ht="14.4" x14ac:dyDescent="0.3">
      <c r="A9" s="21"/>
      <c r="B9" s="11"/>
      <c r="C9" s="11"/>
      <c r="D9" s="11"/>
      <c r="E9" s="11"/>
      <c r="F9" s="11"/>
      <c r="G9" s="11"/>
      <c r="H9" s="11"/>
      <c r="I9" s="11"/>
      <c r="J9" s="11"/>
      <c r="K9" s="11"/>
      <c r="L9" s="10"/>
      <c r="M9" s="9"/>
      <c r="N9" s="9"/>
      <c r="O9" s="9"/>
      <c r="P9" s="9"/>
      <c r="Q9" s="9"/>
      <c r="R9" s="9"/>
      <c r="S9" s="9"/>
      <c r="T9" s="9"/>
      <c r="U9" s="9"/>
      <c r="V9" s="9"/>
      <c r="W9" s="106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S9" s="32"/>
    </row>
    <row r="10" spans="1:45" ht="14.4" x14ac:dyDescent="0.3">
      <c r="A10" s="21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10"/>
      <c r="M10" s="8"/>
      <c r="N10" s="89"/>
      <c r="O10" s="8"/>
      <c r="P10" s="8"/>
      <c r="Q10" s="8"/>
      <c r="R10" s="8"/>
      <c r="S10" s="8"/>
      <c r="T10" s="8"/>
      <c r="U10" s="9"/>
      <c r="V10" s="9"/>
      <c r="W10" s="106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S10" s="32"/>
    </row>
    <row r="11" spans="1:45" ht="14.4" customHeight="1" x14ac:dyDescent="0.3">
      <c r="A11" s="21"/>
      <c r="B11" s="522" t="s">
        <v>1471</v>
      </c>
      <c r="C11" s="522"/>
      <c r="D11" s="522"/>
      <c r="E11" s="522"/>
      <c r="F11" s="522"/>
      <c r="G11" s="522"/>
      <c r="H11" s="35"/>
      <c r="I11" s="35"/>
      <c r="J11" s="35"/>
      <c r="K11" s="35"/>
      <c r="L11" s="10"/>
      <c r="M11" s="26"/>
      <c r="N11" s="103" t="s">
        <v>1449</v>
      </c>
      <c r="O11" s="26"/>
      <c r="P11" s="26"/>
      <c r="Q11" s="26"/>
      <c r="R11" s="26"/>
      <c r="S11" s="26"/>
      <c r="T11" s="26"/>
      <c r="U11" s="9"/>
      <c r="V11" s="9"/>
      <c r="W11" s="106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S11" s="32"/>
    </row>
    <row r="12" spans="1:45" ht="16.05" customHeight="1" x14ac:dyDescent="0.3">
      <c r="A12" s="21"/>
      <c r="B12" s="522"/>
      <c r="C12" s="522"/>
      <c r="D12" s="522"/>
      <c r="E12" s="522"/>
      <c r="F12" s="522"/>
      <c r="G12" s="522"/>
      <c r="H12" s="35"/>
      <c r="I12" s="35"/>
      <c r="J12" s="35"/>
      <c r="K12" s="35"/>
      <c r="L12" s="10"/>
      <c r="M12" s="26"/>
      <c r="N12" s="90" t="s">
        <v>1450</v>
      </c>
      <c r="O12" s="26"/>
      <c r="P12" s="26"/>
      <c r="Q12" s="26"/>
      <c r="R12" s="26"/>
      <c r="S12" s="26"/>
      <c r="T12" s="26"/>
      <c r="U12" s="9"/>
      <c r="V12" s="9"/>
      <c r="W12" s="106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S12" s="32"/>
    </row>
    <row r="13" spans="1:45" ht="16.05" customHeight="1" x14ac:dyDescent="0.3">
      <c r="A13" s="21"/>
      <c r="B13" s="522"/>
      <c r="C13" s="522"/>
      <c r="D13" s="522"/>
      <c r="E13" s="522"/>
      <c r="F13" s="522"/>
      <c r="G13" s="522"/>
      <c r="H13" s="35"/>
      <c r="I13" s="35"/>
      <c r="J13" s="35"/>
      <c r="K13" s="35"/>
      <c r="L13" s="10"/>
      <c r="M13" s="26"/>
      <c r="N13" s="89"/>
      <c r="O13" s="26"/>
      <c r="P13" s="26"/>
      <c r="Q13" s="26"/>
      <c r="R13" s="26"/>
      <c r="S13" s="26"/>
      <c r="T13" s="26"/>
      <c r="U13" s="9"/>
      <c r="V13" s="9"/>
      <c r="W13" s="106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S13" s="32"/>
    </row>
    <row r="14" spans="1:45" ht="16.05" customHeight="1" x14ac:dyDescent="0.3">
      <c r="A14" s="21"/>
      <c r="B14" s="522"/>
      <c r="C14" s="522"/>
      <c r="D14" s="522"/>
      <c r="E14" s="522"/>
      <c r="F14" s="522"/>
      <c r="G14" s="522"/>
      <c r="H14" s="35"/>
      <c r="I14" s="35"/>
      <c r="J14" s="35"/>
      <c r="K14" s="35"/>
      <c r="L14" s="10"/>
      <c r="M14" s="26"/>
      <c r="N14" s="89"/>
      <c r="O14" s="26"/>
      <c r="P14" s="26"/>
      <c r="Q14" s="26"/>
      <c r="R14" s="26"/>
      <c r="S14" s="26"/>
      <c r="T14" s="26"/>
      <c r="U14" s="9"/>
      <c r="V14" s="9"/>
      <c r="W14" s="106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S14" s="32"/>
    </row>
    <row r="15" spans="1:45" ht="16.05" customHeight="1" x14ac:dyDescent="0.3">
      <c r="A15" s="21"/>
      <c r="B15" s="522"/>
      <c r="C15" s="522"/>
      <c r="D15" s="522"/>
      <c r="E15" s="522"/>
      <c r="F15" s="522"/>
      <c r="G15" s="522"/>
      <c r="H15" s="35"/>
      <c r="I15" s="35"/>
      <c r="J15" s="35"/>
      <c r="K15" s="35"/>
      <c r="L15" s="10"/>
      <c r="M15" s="26"/>
      <c r="N15" s="89"/>
      <c r="O15" s="26"/>
      <c r="P15" s="26"/>
      <c r="Q15" s="26"/>
      <c r="R15" s="26"/>
      <c r="S15" s="26"/>
      <c r="T15" s="26"/>
      <c r="U15" s="9"/>
      <c r="V15" s="9"/>
      <c r="W15" s="106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S15" s="32"/>
    </row>
    <row r="16" spans="1:45" ht="16.05" customHeight="1" x14ac:dyDescent="0.3">
      <c r="A16" s="21"/>
      <c r="B16" s="522"/>
      <c r="C16" s="522"/>
      <c r="D16" s="522"/>
      <c r="E16" s="522"/>
      <c r="F16" s="522"/>
      <c r="G16" s="522"/>
      <c r="H16" s="35"/>
      <c r="I16" s="35"/>
      <c r="J16" s="35"/>
      <c r="K16" s="35"/>
      <c r="L16" s="10"/>
      <c r="M16" s="26"/>
      <c r="N16" s="89"/>
      <c r="O16" s="26"/>
      <c r="P16" s="26"/>
      <c r="Q16" s="26"/>
      <c r="R16" s="26"/>
      <c r="S16" s="26"/>
      <c r="T16" s="26"/>
      <c r="U16" s="9"/>
      <c r="V16" s="9"/>
      <c r="W16" s="106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S16" s="32"/>
    </row>
    <row r="17" spans="1:45" ht="16.05" customHeight="1" x14ac:dyDescent="0.3">
      <c r="A17" s="21"/>
      <c r="B17" s="522"/>
      <c r="C17" s="522"/>
      <c r="D17" s="522"/>
      <c r="E17" s="522"/>
      <c r="F17" s="522"/>
      <c r="G17" s="522"/>
      <c r="H17" s="35"/>
      <c r="I17" s="35"/>
      <c r="J17" s="35"/>
      <c r="K17" s="35"/>
      <c r="L17" s="10"/>
      <c r="M17" s="26"/>
      <c r="N17" s="89"/>
      <c r="O17" s="26"/>
      <c r="P17" s="26"/>
      <c r="Q17" s="26"/>
      <c r="R17" s="26"/>
      <c r="S17" s="26"/>
      <c r="T17" s="26"/>
      <c r="U17" s="9"/>
      <c r="V17" s="9"/>
      <c r="W17" s="106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S17" s="32"/>
    </row>
    <row r="18" spans="1:45" ht="16.05" customHeight="1" x14ac:dyDescent="0.3">
      <c r="A18" s="21"/>
      <c r="B18" s="522"/>
      <c r="C18" s="522"/>
      <c r="D18" s="522"/>
      <c r="E18" s="522"/>
      <c r="F18" s="522"/>
      <c r="G18" s="522"/>
      <c r="H18" s="35"/>
      <c r="I18" s="35"/>
      <c r="J18" s="35"/>
      <c r="K18" s="35"/>
      <c r="L18" s="10"/>
      <c r="M18" s="26"/>
      <c r="N18" s="89"/>
      <c r="O18" s="26"/>
      <c r="P18" s="26"/>
      <c r="Q18" s="26"/>
      <c r="R18" s="26"/>
      <c r="S18" s="26"/>
      <c r="T18" s="26"/>
      <c r="U18" s="9"/>
      <c r="V18" s="9"/>
      <c r="W18" s="106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S18" s="32"/>
    </row>
    <row r="19" spans="1:45" ht="16.05" customHeight="1" x14ac:dyDescent="0.3">
      <c r="A19" s="21"/>
      <c r="B19" s="522"/>
      <c r="C19" s="522"/>
      <c r="D19" s="522"/>
      <c r="E19" s="522"/>
      <c r="F19" s="522"/>
      <c r="G19" s="522"/>
      <c r="H19" s="35"/>
      <c r="I19" s="35"/>
      <c r="J19" s="35"/>
      <c r="K19" s="35"/>
      <c r="L19" s="10"/>
      <c r="M19" s="26"/>
      <c r="N19" s="89"/>
      <c r="O19" s="26"/>
      <c r="P19" s="26"/>
      <c r="Q19" s="26"/>
      <c r="R19" s="26"/>
      <c r="S19" s="26"/>
      <c r="T19" s="26"/>
      <c r="U19" s="9"/>
      <c r="V19" s="9"/>
      <c r="W19" s="106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S19" s="32"/>
    </row>
    <row r="20" spans="1:45" ht="16.05" customHeight="1" x14ac:dyDescent="0.3">
      <c r="A20" s="21"/>
      <c r="B20" s="522"/>
      <c r="C20" s="522"/>
      <c r="D20" s="522"/>
      <c r="E20" s="522"/>
      <c r="F20" s="522"/>
      <c r="G20" s="522"/>
      <c r="H20" s="35"/>
      <c r="I20" s="35"/>
      <c r="J20" s="35"/>
      <c r="K20" s="35"/>
      <c r="L20" s="10"/>
      <c r="M20" s="26"/>
      <c r="N20" s="89"/>
      <c r="O20" s="26"/>
      <c r="P20" s="26"/>
      <c r="Q20" s="26"/>
      <c r="R20" s="26"/>
      <c r="S20" s="26"/>
      <c r="T20" s="26"/>
      <c r="U20" s="9"/>
      <c r="V20" s="9"/>
      <c r="W20" s="106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S20" s="32"/>
    </row>
    <row r="21" spans="1:45" ht="16.05" customHeight="1" x14ac:dyDescent="0.3">
      <c r="A21" s="21"/>
      <c r="B21" s="522"/>
      <c r="C21" s="522"/>
      <c r="D21" s="522"/>
      <c r="E21" s="522"/>
      <c r="F21" s="522"/>
      <c r="G21" s="522"/>
      <c r="H21" s="35"/>
      <c r="I21" s="35"/>
      <c r="J21" s="35"/>
      <c r="K21" s="35"/>
      <c r="L21" s="10"/>
      <c r="M21" s="26"/>
      <c r="N21" s="89"/>
      <c r="O21" s="26"/>
      <c r="P21" s="26"/>
      <c r="Q21" s="26"/>
      <c r="R21" s="26"/>
      <c r="S21" s="26"/>
      <c r="T21" s="26"/>
      <c r="U21" s="9"/>
      <c r="V21" s="9"/>
      <c r="W21" s="106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S21" s="32"/>
    </row>
    <row r="22" spans="1:45" ht="16.05" customHeight="1" x14ac:dyDescent="0.3">
      <c r="A22" s="21"/>
      <c r="B22" s="522"/>
      <c r="C22" s="522"/>
      <c r="D22" s="522"/>
      <c r="E22" s="522"/>
      <c r="F22" s="522"/>
      <c r="G22" s="522"/>
      <c r="H22" s="35"/>
      <c r="I22" s="35"/>
      <c r="J22" s="35"/>
      <c r="K22" s="35"/>
      <c r="L22" s="10"/>
      <c r="M22" s="26"/>
      <c r="N22" s="89"/>
      <c r="O22" s="26"/>
      <c r="P22" s="26"/>
      <c r="Q22" s="26"/>
      <c r="R22" s="26"/>
      <c r="S22" s="26"/>
      <c r="T22" s="26"/>
      <c r="U22" s="9"/>
      <c r="V22" s="9"/>
      <c r="W22" s="106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S22" s="32"/>
    </row>
    <row r="23" spans="1:45" ht="16.05" customHeight="1" x14ac:dyDescent="0.3">
      <c r="A23" s="21"/>
      <c r="B23" s="522"/>
      <c r="C23" s="522"/>
      <c r="D23" s="522"/>
      <c r="E23" s="522"/>
      <c r="F23" s="522"/>
      <c r="G23" s="522"/>
      <c r="H23" s="35"/>
      <c r="I23" s="35"/>
      <c r="J23" s="35"/>
      <c r="K23" s="35"/>
      <c r="L23" s="10"/>
      <c r="M23" s="26"/>
      <c r="N23" s="89"/>
      <c r="O23" s="26"/>
      <c r="P23" s="26"/>
      <c r="Q23" s="26"/>
      <c r="R23" s="26"/>
      <c r="S23" s="26"/>
      <c r="T23" s="26"/>
      <c r="U23" s="9"/>
      <c r="V23" s="9"/>
      <c r="W23" s="106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S23" s="32"/>
    </row>
    <row r="24" spans="1:45" ht="16.05" customHeight="1" x14ac:dyDescent="0.3">
      <c r="A24" s="21"/>
      <c r="B24" s="522"/>
      <c r="C24" s="522"/>
      <c r="D24" s="522"/>
      <c r="E24" s="522"/>
      <c r="F24" s="522"/>
      <c r="G24" s="522"/>
      <c r="H24" s="35"/>
      <c r="I24" s="35"/>
      <c r="J24" s="35"/>
      <c r="K24" s="35"/>
      <c r="L24" s="10"/>
      <c r="M24" s="26"/>
      <c r="N24" s="89"/>
      <c r="O24" s="26"/>
      <c r="P24" s="26"/>
      <c r="Q24" s="26"/>
      <c r="R24" s="26"/>
      <c r="S24" s="26"/>
      <c r="T24" s="26"/>
      <c r="U24" s="9"/>
      <c r="V24" s="9"/>
      <c r="W24" s="106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S24" s="32"/>
    </row>
    <row r="25" spans="1:45" ht="16.05" customHeight="1" x14ac:dyDescent="0.3">
      <c r="A25" s="21"/>
      <c r="B25" s="522"/>
      <c r="C25" s="522"/>
      <c r="D25" s="522"/>
      <c r="E25" s="522"/>
      <c r="F25" s="522"/>
      <c r="G25" s="522"/>
      <c r="H25" s="35"/>
      <c r="I25" s="35"/>
      <c r="J25" s="35"/>
      <c r="K25" s="35"/>
      <c r="L25" s="10"/>
      <c r="M25" s="26"/>
      <c r="N25" s="89"/>
      <c r="O25" s="26"/>
      <c r="P25" s="26"/>
      <c r="Q25" s="26"/>
      <c r="R25" s="26"/>
      <c r="S25" s="26"/>
      <c r="T25" s="26"/>
      <c r="U25" s="9"/>
      <c r="V25" s="9"/>
      <c r="W25" s="106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S25" s="32"/>
    </row>
    <row r="26" spans="1:45" ht="16.05" customHeight="1" x14ac:dyDescent="0.3">
      <c r="A26" s="21"/>
      <c r="B26" s="522"/>
      <c r="C26" s="522"/>
      <c r="D26" s="522"/>
      <c r="E26" s="522"/>
      <c r="F26" s="522"/>
      <c r="G26" s="522"/>
      <c r="H26" s="10"/>
      <c r="I26" s="98"/>
      <c r="J26" s="98"/>
      <c r="K26" s="98"/>
      <c r="L26" s="10"/>
      <c r="M26" s="26"/>
      <c r="N26" s="89"/>
      <c r="O26" s="26"/>
      <c r="P26" s="26"/>
      <c r="Q26" s="26"/>
      <c r="R26" s="26"/>
      <c r="S26" s="26"/>
      <c r="T26" s="26"/>
      <c r="U26" s="9"/>
      <c r="V26" s="9"/>
      <c r="W26" s="106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S26" s="32"/>
    </row>
    <row r="27" spans="1:45" ht="16.05" customHeight="1" x14ac:dyDescent="0.3">
      <c r="A27" s="21"/>
      <c r="B27" s="522"/>
      <c r="C27" s="522"/>
      <c r="D27" s="522"/>
      <c r="E27" s="522"/>
      <c r="F27" s="522"/>
      <c r="G27" s="522"/>
      <c r="H27" s="11"/>
      <c r="I27" s="11"/>
      <c r="J27" s="11"/>
      <c r="K27" s="11"/>
      <c r="L27" s="10"/>
      <c r="M27" s="26"/>
      <c r="N27" s="89"/>
      <c r="O27" s="26"/>
      <c r="P27" s="26"/>
      <c r="Q27" s="26"/>
      <c r="R27" s="26"/>
      <c r="S27" s="26"/>
      <c r="T27" s="26"/>
      <c r="U27" s="9"/>
      <c r="V27" s="9"/>
      <c r="W27" s="106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S27" s="32"/>
    </row>
    <row r="28" spans="1:45" ht="16.05" customHeight="1" x14ac:dyDescent="0.3">
      <c r="A28" s="23"/>
      <c r="B28" s="522"/>
      <c r="C28" s="522"/>
      <c r="D28" s="522"/>
      <c r="E28" s="522"/>
      <c r="F28" s="522"/>
      <c r="G28" s="522"/>
      <c r="H28" s="10"/>
      <c r="I28" s="98"/>
      <c r="J28" s="98"/>
      <c r="K28" s="98"/>
      <c r="L28" s="10"/>
      <c r="M28" s="26"/>
      <c r="N28" s="89"/>
      <c r="O28" s="26"/>
      <c r="P28" s="26"/>
      <c r="Q28" s="26"/>
      <c r="R28" s="26"/>
      <c r="S28" s="26"/>
      <c r="T28" s="26"/>
      <c r="U28" s="9"/>
      <c r="V28" s="9"/>
      <c r="W28" s="106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S28" s="32"/>
    </row>
    <row r="29" spans="1:45" ht="16.05" customHeight="1" x14ac:dyDescent="0.3">
      <c r="A29" s="21"/>
      <c r="B29" s="522"/>
      <c r="C29" s="522"/>
      <c r="D29" s="522"/>
      <c r="E29" s="522"/>
      <c r="F29" s="522"/>
      <c r="G29" s="522"/>
      <c r="H29" s="10"/>
      <c r="I29" s="98"/>
      <c r="J29" s="98"/>
      <c r="K29" s="98"/>
      <c r="L29" s="10"/>
      <c r="M29" s="26"/>
      <c r="N29" s="89"/>
      <c r="O29" s="26"/>
      <c r="P29" s="26"/>
      <c r="Q29" s="26"/>
      <c r="R29" s="26"/>
      <c r="S29" s="26"/>
      <c r="T29" s="26"/>
      <c r="U29" s="9"/>
      <c r="V29" s="9"/>
      <c r="W29" s="106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S29" s="32"/>
    </row>
    <row r="30" spans="1:45" ht="16.05" customHeight="1" x14ac:dyDescent="0.3">
      <c r="A30" s="21"/>
      <c r="B30" s="522"/>
      <c r="C30" s="522"/>
      <c r="D30" s="522"/>
      <c r="E30" s="522"/>
      <c r="F30" s="522"/>
      <c r="G30" s="522"/>
      <c r="H30" s="10"/>
      <c r="I30" s="98"/>
      <c r="J30" s="98"/>
      <c r="K30" s="98"/>
      <c r="L30" s="10"/>
      <c r="M30" s="26"/>
      <c r="N30" s="89"/>
      <c r="O30" s="26"/>
      <c r="P30" s="26"/>
      <c r="Q30" s="26"/>
      <c r="R30" s="26"/>
      <c r="S30" s="26"/>
      <c r="T30" s="26"/>
      <c r="U30" s="9"/>
      <c r="V30" s="9"/>
      <c r="W30" s="106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S30" s="32"/>
    </row>
    <row r="31" spans="1:45" ht="15.6" customHeight="1" x14ac:dyDescent="0.3">
      <c r="A31" s="21"/>
      <c r="B31" s="522"/>
      <c r="C31" s="522"/>
      <c r="D31" s="522"/>
      <c r="E31" s="522"/>
      <c r="F31" s="522"/>
      <c r="G31" s="522"/>
      <c r="H31" s="10"/>
      <c r="I31" s="98"/>
      <c r="J31" s="98"/>
      <c r="K31" s="98"/>
      <c r="L31" s="10"/>
      <c r="M31" s="26"/>
      <c r="N31" s="89"/>
      <c r="O31" s="26"/>
      <c r="P31" s="26"/>
      <c r="Q31" s="26"/>
      <c r="R31" s="26"/>
      <c r="S31" s="26"/>
      <c r="T31" s="26"/>
      <c r="U31" s="9"/>
      <c r="V31" s="9"/>
      <c r="W31" s="106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S31" s="32"/>
    </row>
    <row r="32" spans="1:45" ht="16.05" customHeight="1" x14ac:dyDescent="0.3">
      <c r="A32" s="21"/>
      <c r="B32" s="522"/>
      <c r="C32" s="522"/>
      <c r="D32" s="522"/>
      <c r="E32" s="522"/>
      <c r="F32" s="522"/>
      <c r="G32" s="522"/>
      <c r="H32" s="10"/>
      <c r="I32" s="98"/>
      <c r="J32" s="98"/>
      <c r="K32" s="98"/>
      <c r="L32" s="10"/>
      <c r="M32" s="26"/>
      <c r="N32" s="89"/>
      <c r="O32" s="26"/>
      <c r="P32" s="26"/>
      <c r="Q32" s="26"/>
      <c r="R32" s="26"/>
      <c r="S32" s="26"/>
      <c r="T32" s="26"/>
      <c r="U32" s="9"/>
      <c r="V32" s="9"/>
      <c r="W32" s="106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S32" s="32"/>
    </row>
    <row r="33" spans="1:45" ht="16.05" customHeight="1" x14ac:dyDescent="0.3">
      <c r="A33" s="21"/>
      <c r="B33" s="522"/>
      <c r="C33" s="522"/>
      <c r="D33" s="522"/>
      <c r="E33" s="522"/>
      <c r="F33" s="522"/>
      <c r="G33" s="522"/>
      <c r="H33" s="9"/>
      <c r="I33" s="99"/>
      <c r="J33" s="99"/>
      <c r="K33" s="99"/>
      <c r="L33" s="9"/>
      <c r="M33" s="26"/>
      <c r="N33" s="89"/>
      <c r="O33" s="26"/>
      <c r="P33" s="26"/>
      <c r="Q33" s="26"/>
      <c r="R33" s="26"/>
      <c r="S33" s="26"/>
      <c r="T33" s="26"/>
      <c r="U33" s="9"/>
      <c r="V33" s="9"/>
      <c r="W33" s="106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S33" s="32"/>
    </row>
    <row r="34" spans="1:45" ht="16.05" customHeight="1" x14ac:dyDescent="0.3">
      <c r="A34" s="21"/>
      <c r="B34" s="522"/>
      <c r="C34" s="522"/>
      <c r="D34" s="522"/>
      <c r="E34" s="522"/>
      <c r="F34" s="522"/>
      <c r="G34" s="522"/>
      <c r="H34" s="9"/>
      <c r="I34" s="99"/>
      <c r="J34" s="99"/>
      <c r="K34" s="99"/>
      <c r="L34" s="9"/>
      <c r="M34" s="26"/>
      <c r="N34" s="89"/>
      <c r="O34" s="26"/>
      <c r="P34" s="26"/>
      <c r="Q34" s="26"/>
      <c r="R34" s="26"/>
      <c r="S34" s="26"/>
      <c r="T34" s="26"/>
      <c r="U34" s="9"/>
      <c r="V34" s="9"/>
      <c r="W34" s="106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S34" s="32"/>
    </row>
    <row r="35" spans="1:45" ht="16.05" customHeight="1" x14ac:dyDescent="0.3">
      <c r="A35" s="21"/>
      <c r="B35" s="522"/>
      <c r="C35" s="522"/>
      <c r="D35" s="522"/>
      <c r="E35" s="522"/>
      <c r="F35" s="522"/>
      <c r="G35" s="522"/>
      <c r="H35" s="9"/>
      <c r="I35" s="99"/>
      <c r="J35" s="99"/>
      <c r="K35" s="99"/>
      <c r="L35" s="9"/>
      <c r="M35" s="26"/>
      <c r="N35" s="89"/>
      <c r="O35" s="26"/>
      <c r="P35" s="26"/>
      <c r="Q35" s="26"/>
      <c r="R35" s="26"/>
      <c r="S35" s="26"/>
      <c r="T35" s="26"/>
      <c r="U35" s="9"/>
      <c r="V35" s="9"/>
      <c r="W35" s="106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S35" s="32"/>
    </row>
    <row r="36" spans="1:45" ht="16.05" customHeight="1" x14ac:dyDescent="0.3">
      <c r="A36" s="21"/>
      <c r="B36" s="522"/>
      <c r="C36" s="522"/>
      <c r="D36" s="522"/>
      <c r="E36" s="522"/>
      <c r="F36" s="522"/>
      <c r="G36" s="522"/>
      <c r="H36" s="99"/>
      <c r="I36" s="99"/>
      <c r="J36" s="99"/>
      <c r="K36" s="99"/>
      <c r="L36" s="99"/>
      <c r="M36" s="26"/>
      <c r="N36" s="89"/>
      <c r="O36" s="26"/>
      <c r="P36" s="26"/>
      <c r="Q36" s="26"/>
      <c r="R36" s="26"/>
      <c r="S36" s="26"/>
      <c r="T36" s="26"/>
      <c r="U36" s="99"/>
      <c r="V36" s="99"/>
      <c r="W36" s="106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S36" s="32"/>
    </row>
    <row r="37" spans="1:45" ht="16.05" customHeight="1" x14ac:dyDescent="0.3">
      <c r="A37" s="21"/>
      <c r="B37" s="522"/>
      <c r="C37" s="522"/>
      <c r="D37" s="522"/>
      <c r="E37" s="522"/>
      <c r="F37" s="522"/>
      <c r="G37" s="522"/>
      <c r="H37" s="99"/>
      <c r="I37" s="99"/>
      <c r="J37" s="99"/>
      <c r="K37" s="99"/>
      <c r="L37" s="99"/>
      <c r="M37" s="26"/>
      <c r="N37" s="89"/>
      <c r="O37" s="26"/>
      <c r="P37" s="26"/>
      <c r="Q37" s="26"/>
      <c r="R37" s="26"/>
      <c r="S37" s="26"/>
      <c r="T37" s="26"/>
      <c r="U37" s="99"/>
      <c r="V37" s="99"/>
      <c r="W37" s="106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S37" s="32"/>
    </row>
    <row r="38" spans="1:45" ht="16.05" customHeight="1" x14ac:dyDescent="0.3">
      <c r="A38" s="21"/>
      <c r="B38" s="522"/>
      <c r="C38" s="522"/>
      <c r="D38" s="522"/>
      <c r="E38" s="522"/>
      <c r="F38" s="522"/>
      <c r="G38" s="522"/>
      <c r="H38" s="99"/>
      <c r="I38" s="99"/>
      <c r="J38" s="99"/>
      <c r="K38" s="99"/>
      <c r="L38" s="99"/>
      <c r="M38" s="26"/>
      <c r="N38" s="103" t="s">
        <v>1451</v>
      </c>
      <c r="O38" s="26"/>
      <c r="P38" s="26"/>
      <c r="Q38" s="26"/>
      <c r="R38" s="26"/>
      <c r="S38" s="26"/>
      <c r="T38" s="26"/>
      <c r="U38" s="99"/>
      <c r="V38" s="99"/>
      <c r="W38" s="106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S38" s="32"/>
    </row>
    <row r="39" spans="1:45" ht="16.05" customHeight="1" x14ac:dyDescent="0.3">
      <c r="A39" s="21"/>
      <c r="B39" s="522"/>
      <c r="C39" s="522"/>
      <c r="D39" s="522"/>
      <c r="E39" s="522"/>
      <c r="F39" s="522"/>
      <c r="G39" s="522"/>
      <c r="H39" s="99"/>
      <c r="I39" s="99"/>
      <c r="J39" s="99"/>
      <c r="K39" s="99"/>
      <c r="L39" s="99"/>
      <c r="M39" s="26"/>
      <c r="N39" s="90" t="s">
        <v>1452</v>
      </c>
      <c r="O39" s="26"/>
      <c r="P39" s="26"/>
      <c r="Q39" s="26"/>
      <c r="R39" s="26"/>
      <c r="S39" s="26"/>
      <c r="T39" s="26"/>
      <c r="U39" s="99"/>
      <c r="V39" s="99"/>
      <c r="W39" s="106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S39" s="32"/>
    </row>
    <row r="40" spans="1:45" ht="16.05" customHeight="1" x14ac:dyDescent="0.3">
      <c r="A40" s="21"/>
      <c r="B40" s="522"/>
      <c r="C40" s="522"/>
      <c r="D40" s="522"/>
      <c r="E40" s="522"/>
      <c r="F40" s="522"/>
      <c r="G40" s="522"/>
      <c r="H40" s="99"/>
      <c r="I40" s="99"/>
      <c r="J40" s="99"/>
      <c r="K40" s="99"/>
      <c r="L40" s="99"/>
      <c r="M40" s="26"/>
      <c r="N40" s="26"/>
      <c r="O40" s="26"/>
      <c r="P40" s="26"/>
      <c r="Q40" s="26"/>
      <c r="R40" s="26"/>
      <c r="S40" s="26"/>
      <c r="T40" s="26"/>
      <c r="U40" s="99"/>
      <c r="V40" s="99"/>
      <c r="W40" s="106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S40" s="32"/>
    </row>
    <row r="41" spans="1:45" ht="16.05" customHeight="1" x14ac:dyDescent="0.3">
      <c r="A41" s="21"/>
      <c r="B41" s="522"/>
      <c r="C41" s="522"/>
      <c r="D41" s="522"/>
      <c r="E41" s="522"/>
      <c r="F41" s="522"/>
      <c r="G41" s="522"/>
      <c r="H41" s="99"/>
      <c r="I41" s="99"/>
      <c r="J41" s="99"/>
      <c r="K41" s="99"/>
      <c r="L41" s="99"/>
      <c r="M41" s="26"/>
      <c r="N41" s="26"/>
      <c r="O41" s="26"/>
      <c r="P41" s="26"/>
      <c r="Q41" s="26"/>
      <c r="R41" s="26"/>
      <c r="S41" s="26"/>
      <c r="T41" s="26"/>
      <c r="U41" s="99"/>
      <c r="V41" s="99"/>
      <c r="W41" s="106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S41" s="32"/>
    </row>
    <row r="42" spans="1:45" ht="16.05" customHeight="1" x14ac:dyDescent="0.3">
      <c r="A42" s="21"/>
      <c r="B42" s="522"/>
      <c r="C42" s="522"/>
      <c r="D42" s="522"/>
      <c r="E42" s="522"/>
      <c r="F42" s="522"/>
      <c r="G42" s="522"/>
      <c r="H42" s="99"/>
      <c r="I42" s="99"/>
      <c r="J42" s="99"/>
      <c r="K42" s="99"/>
      <c r="L42" s="99"/>
      <c r="M42" s="26"/>
      <c r="N42" s="26"/>
      <c r="O42" s="26"/>
      <c r="P42" s="26"/>
      <c r="Q42" s="26"/>
      <c r="R42" s="26"/>
      <c r="S42" s="26"/>
      <c r="T42" s="26"/>
      <c r="U42" s="99"/>
      <c r="V42" s="99"/>
      <c r="W42" s="106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S42" s="32"/>
    </row>
    <row r="43" spans="1:45" ht="16.05" customHeight="1" x14ac:dyDescent="0.3">
      <c r="A43" s="21"/>
      <c r="B43" s="522"/>
      <c r="C43" s="522"/>
      <c r="D43" s="522"/>
      <c r="E43" s="522"/>
      <c r="F43" s="522"/>
      <c r="G43" s="522"/>
      <c r="H43" s="99"/>
      <c r="I43" s="99"/>
      <c r="J43" s="99"/>
      <c r="K43" s="99"/>
      <c r="L43" s="99"/>
      <c r="M43" s="26"/>
      <c r="N43" s="26"/>
      <c r="O43" s="26"/>
      <c r="P43" s="26"/>
      <c r="Q43" s="26"/>
      <c r="R43" s="26"/>
      <c r="S43" s="26"/>
      <c r="T43" s="26"/>
      <c r="U43" s="99"/>
      <c r="V43" s="99"/>
      <c r="W43" s="106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S43" s="32"/>
    </row>
    <row r="44" spans="1:45" ht="14.4" x14ac:dyDescent="0.3">
      <c r="A44" s="21"/>
      <c r="B44" s="522"/>
      <c r="C44" s="522"/>
      <c r="D44" s="522"/>
      <c r="E44" s="522"/>
      <c r="F44" s="522"/>
      <c r="G44" s="522"/>
      <c r="H44" s="9"/>
      <c r="I44" s="99"/>
      <c r="J44" s="99"/>
      <c r="K44" s="99"/>
      <c r="L44" s="9"/>
      <c r="M44" s="26"/>
      <c r="N44" s="26"/>
      <c r="O44" s="26"/>
      <c r="P44" s="26"/>
      <c r="Q44" s="26"/>
      <c r="R44" s="26"/>
      <c r="S44" s="26"/>
      <c r="T44" s="26"/>
      <c r="U44" s="9"/>
      <c r="V44" s="9"/>
      <c r="W44" s="106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S44" s="32"/>
    </row>
    <row r="45" spans="1:45" ht="14.4" x14ac:dyDescent="0.3">
      <c r="A45" s="21"/>
      <c r="B45" s="522"/>
      <c r="C45" s="522"/>
      <c r="D45" s="522"/>
      <c r="E45" s="522"/>
      <c r="F45" s="522"/>
      <c r="G45" s="522"/>
      <c r="H45" s="9"/>
      <c r="I45" s="99"/>
      <c r="J45" s="99"/>
      <c r="K45" s="99"/>
      <c r="L45" s="9"/>
      <c r="M45" s="26"/>
      <c r="O45" s="26"/>
      <c r="P45" s="26"/>
      <c r="Q45" s="26"/>
      <c r="R45" s="26"/>
      <c r="S45" s="26"/>
      <c r="T45" s="26"/>
      <c r="U45" s="9"/>
      <c r="V45" s="9"/>
      <c r="W45" s="106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S45" s="32"/>
    </row>
    <row r="46" spans="1:45" ht="14.4" x14ac:dyDescent="0.3">
      <c r="A46" s="21"/>
      <c r="B46" s="522"/>
      <c r="C46" s="522"/>
      <c r="D46" s="522"/>
      <c r="E46" s="522"/>
      <c r="F46" s="522"/>
      <c r="G46" s="522"/>
      <c r="H46" s="9"/>
      <c r="I46" s="99"/>
      <c r="J46" s="99"/>
      <c r="K46" s="99"/>
      <c r="L46" s="9"/>
      <c r="M46" s="26"/>
      <c r="O46" s="26"/>
      <c r="P46" s="26"/>
      <c r="Q46" s="26"/>
      <c r="R46" s="26"/>
      <c r="S46" s="26"/>
      <c r="T46" s="26"/>
      <c r="U46" s="9"/>
      <c r="V46" s="9"/>
      <c r="W46" s="106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S46" s="32"/>
    </row>
    <row r="47" spans="1:45" ht="14.4" x14ac:dyDescent="0.3">
      <c r="A47" s="21"/>
      <c r="B47" s="522"/>
      <c r="C47" s="522"/>
      <c r="D47" s="522"/>
      <c r="E47" s="522"/>
      <c r="F47" s="522"/>
      <c r="G47" s="522"/>
      <c r="H47" s="9"/>
      <c r="I47" s="99"/>
      <c r="J47" s="99"/>
      <c r="K47" s="99"/>
      <c r="L47" s="9"/>
      <c r="M47" s="26"/>
      <c r="N47" s="26"/>
      <c r="O47" s="26"/>
      <c r="P47" s="26"/>
      <c r="Q47" s="26"/>
      <c r="R47" s="26"/>
      <c r="S47" s="26"/>
      <c r="T47" s="26"/>
      <c r="U47" s="9"/>
      <c r="V47" s="9"/>
      <c r="W47" s="106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S47" s="32"/>
    </row>
    <row r="48" spans="1:45" ht="16.05" customHeight="1" x14ac:dyDescent="0.3">
      <c r="A48" s="21"/>
      <c r="B48" s="43"/>
      <c r="C48" s="43"/>
      <c r="D48" s="43"/>
      <c r="E48" s="43"/>
      <c r="F48" s="43"/>
      <c r="G48" s="43"/>
      <c r="H48" s="9"/>
      <c r="I48" s="99"/>
      <c r="J48" s="99"/>
      <c r="K48" s="99"/>
      <c r="L48" s="9"/>
      <c r="M48" s="26"/>
      <c r="N48" s="26"/>
      <c r="O48" s="26"/>
      <c r="P48" s="26"/>
      <c r="Q48" s="26"/>
      <c r="R48" s="26"/>
      <c r="S48" s="26"/>
      <c r="T48" s="26"/>
      <c r="U48" s="9"/>
      <c r="V48" s="9"/>
      <c r="W48" s="106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S48" s="32"/>
    </row>
    <row r="49" spans="1:45" ht="16.05" customHeight="1" x14ac:dyDescent="0.3">
      <c r="A49" s="21"/>
      <c r="B49" s="102" t="s">
        <v>1330</v>
      </c>
      <c r="C49" s="43"/>
      <c r="D49" s="43"/>
      <c r="E49" s="43"/>
      <c r="F49" s="43"/>
      <c r="G49" s="43"/>
      <c r="H49" s="99"/>
      <c r="I49" s="99"/>
      <c r="J49" s="99"/>
      <c r="K49" s="99"/>
      <c r="L49" s="99"/>
      <c r="M49" s="26"/>
      <c r="N49" s="26"/>
      <c r="O49" s="26"/>
      <c r="P49" s="26"/>
      <c r="Q49" s="26"/>
      <c r="R49" s="26"/>
      <c r="S49" s="26"/>
      <c r="T49" s="26"/>
      <c r="U49" s="99"/>
      <c r="V49" s="99"/>
      <c r="W49" s="106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S49" s="32"/>
    </row>
    <row r="50" spans="1:45" ht="16.05" customHeight="1" thickBot="1" x14ac:dyDescent="0.35">
      <c r="A50" s="21"/>
      <c r="B50" s="102"/>
      <c r="C50" s="43"/>
      <c r="D50" s="43"/>
      <c r="E50" s="43"/>
      <c r="F50" s="43"/>
      <c r="G50" s="43"/>
      <c r="H50" s="99"/>
      <c r="I50" s="99"/>
      <c r="J50" s="99"/>
      <c r="K50" s="99"/>
      <c r="L50" s="99"/>
      <c r="M50" s="26"/>
      <c r="N50" s="26"/>
      <c r="O50" s="26"/>
      <c r="P50" s="26"/>
      <c r="Q50" s="26"/>
      <c r="R50" s="26"/>
      <c r="S50" s="26"/>
      <c r="T50" s="26"/>
      <c r="U50" s="99"/>
      <c r="V50" s="99"/>
      <c r="W50" s="106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S50" s="32"/>
    </row>
    <row r="51" spans="1:45" ht="16.05" customHeight="1" x14ac:dyDescent="0.3">
      <c r="A51" s="21"/>
      <c r="B51" s="102"/>
      <c r="C51" s="270" t="s">
        <v>1323</v>
      </c>
      <c r="D51" s="271" t="s">
        <v>1324</v>
      </c>
      <c r="E51" s="271" t="s">
        <v>1325</v>
      </c>
      <c r="F51" s="271" t="s">
        <v>1326</v>
      </c>
      <c r="G51" s="271" t="s">
        <v>1327</v>
      </c>
      <c r="H51" s="271" t="s">
        <v>1328</v>
      </c>
      <c r="I51" s="272" t="s">
        <v>1329</v>
      </c>
      <c r="J51" s="99"/>
      <c r="K51" s="99"/>
      <c r="L51" s="99"/>
      <c r="M51" s="26"/>
      <c r="N51" s="26"/>
      <c r="O51" s="26"/>
      <c r="P51" s="26"/>
      <c r="Q51" s="26"/>
      <c r="R51" s="26"/>
      <c r="S51" s="26"/>
      <c r="T51" s="26"/>
      <c r="U51" s="99"/>
      <c r="V51" s="99"/>
      <c r="W51" s="106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S51" s="32"/>
    </row>
    <row r="52" spans="1:45" ht="16.05" customHeight="1" x14ac:dyDescent="0.3">
      <c r="A52" s="21"/>
      <c r="B52" s="102"/>
      <c r="C52" s="273" t="s">
        <v>261</v>
      </c>
      <c r="D52" s="274" t="s">
        <v>438</v>
      </c>
      <c r="E52" s="274" t="s">
        <v>556</v>
      </c>
      <c r="F52" s="274" t="s">
        <v>792</v>
      </c>
      <c r="G52" s="274" t="s">
        <v>910</v>
      </c>
      <c r="H52" s="274" t="s">
        <v>1028</v>
      </c>
      <c r="I52" s="275" t="s">
        <v>1146</v>
      </c>
      <c r="J52" s="99"/>
      <c r="K52" s="99"/>
      <c r="L52" s="99"/>
      <c r="M52" s="26"/>
      <c r="N52" s="26"/>
      <c r="O52" s="26"/>
      <c r="P52" s="26"/>
      <c r="Q52" s="26"/>
      <c r="R52" s="26"/>
      <c r="S52" s="26"/>
      <c r="T52" s="26"/>
      <c r="U52" s="99"/>
      <c r="V52" s="99"/>
      <c r="W52" s="106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S52" s="32"/>
    </row>
    <row r="53" spans="1:45" ht="16.05" customHeight="1" x14ac:dyDescent="0.3">
      <c r="A53" s="21"/>
      <c r="B53" s="102"/>
      <c r="C53" s="273" t="s">
        <v>262</v>
      </c>
      <c r="D53" s="274" t="s">
        <v>439</v>
      </c>
      <c r="E53" s="274" t="s">
        <v>557</v>
      </c>
      <c r="F53" s="274" t="s">
        <v>793</v>
      </c>
      <c r="G53" s="274" t="s">
        <v>911</v>
      </c>
      <c r="H53" s="274" t="s">
        <v>1029</v>
      </c>
      <c r="I53" s="275" t="s">
        <v>1147</v>
      </c>
      <c r="J53" s="99"/>
      <c r="K53" s="99"/>
      <c r="L53" s="99"/>
      <c r="M53" s="26"/>
      <c r="N53" s="26"/>
      <c r="O53" s="26"/>
      <c r="P53" s="26"/>
      <c r="Q53" s="26"/>
      <c r="R53" s="26"/>
      <c r="S53" s="26"/>
      <c r="T53" s="26"/>
      <c r="U53" s="99"/>
      <c r="V53" s="99"/>
      <c r="W53" s="106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S53" s="32"/>
    </row>
    <row r="54" spans="1:45" ht="16.05" customHeight="1" x14ac:dyDescent="0.3">
      <c r="A54" s="21"/>
      <c r="B54" s="102"/>
      <c r="C54" s="273" t="s">
        <v>263</v>
      </c>
      <c r="D54" s="274" t="s">
        <v>440</v>
      </c>
      <c r="E54" s="274" t="s">
        <v>558</v>
      </c>
      <c r="F54" s="274" t="s">
        <v>794</v>
      </c>
      <c r="G54" s="274" t="s">
        <v>912</v>
      </c>
      <c r="H54" s="274" t="s">
        <v>1030</v>
      </c>
      <c r="I54" s="275" t="s">
        <v>1148</v>
      </c>
      <c r="J54" s="99"/>
      <c r="K54" s="99"/>
      <c r="L54" s="99"/>
      <c r="M54" s="26"/>
      <c r="N54" s="103" t="s">
        <v>1453</v>
      </c>
      <c r="O54" s="26"/>
      <c r="P54" s="26"/>
      <c r="Q54" s="26"/>
      <c r="R54" s="26"/>
      <c r="S54" s="26"/>
      <c r="T54" s="26"/>
      <c r="U54" s="99"/>
      <c r="V54" s="99"/>
      <c r="W54" s="106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S54" s="32"/>
    </row>
    <row r="55" spans="1:45" ht="16.05" customHeight="1" x14ac:dyDescent="0.3">
      <c r="A55" s="21"/>
      <c r="B55" s="102"/>
      <c r="C55" s="273" t="s">
        <v>264</v>
      </c>
      <c r="D55" s="274" t="s">
        <v>441</v>
      </c>
      <c r="E55" s="274" t="s">
        <v>559</v>
      </c>
      <c r="F55" s="274" t="s">
        <v>795</v>
      </c>
      <c r="G55" s="274" t="s">
        <v>913</v>
      </c>
      <c r="H55" s="274" t="s">
        <v>1031</v>
      </c>
      <c r="I55" s="275" t="s">
        <v>1149</v>
      </c>
      <c r="J55" s="99"/>
      <c r="K55" s="99"/>
      <c r="L55" s="99"/>
      <c r="M55" s="26"/>
      <c r="N55" s="90" t="s">
        <v>1454</v>
      </c>
      <c r="O55" s="26"/>
      <c r="P55" s="26"/>
      <c r="Q55" s="26"/>
      <c r="R55" s="26"/>
      <c r="S55" s="26"/>
      <c r="T55" s="26"/>
      <c r="U55" s="99"/>
      <c r="V55" s="99"/>
      <c r="W55" s="106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S55" s="32"/>
    </row>
    <row r="56" spans="1:45" ht="16.05" customHeight="1" x14ac:dyDescent="0.3">
      <c r="A56" s="21"/>
      <c r="B56" s="102"/>
      <c r="C56" s="273" t="s">
        <v>265</v>
      </c>
      <c r="D56" s="274" t="s">
        <v>442</v>
      </c>
      <c r="E56" s="274" t="s">
        <v>560</v>
      </c>
      <c r="F56" s="274" t="s">
        <v>796</v>
      </c>
      <c r="G56" s="274" t="s">
        <v>914</v>
      </c>
      <c r="H56" s="274" t="s">
        <v>1032</v>
      </c>
      <c r="I56" s="275" t="s">
        <v>1150</v>
      </c>
      <c r="J56" s="99"/>
      <c r="K56" s="99"/>
      <c r="L56" s="99"/>
      <c r="M56" s="26"/>
      <c r="N56" s="26"/>
      <c r="O56" s="26"/>
      <c r="P56" s="26"/>
      <c r="Q56" s="26"/>
      <c r="R56" s="26"/>
      <c r="S56" s="26"/>
      <c r="T56" s="26"/>
      <c r="U56" s="99"/>
      <c r="V56" s="99"/>
      <c r="W56" s="106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S56" s="32"/>
    </row>
    <row r="57" spans="1:45" ht="16.05" customHeight="1" x14ac:dyDescent="0.3">
      <c r="A57" s="21"/>
      <c r="B57" s="102"/>
      <c r="C57" s="273" t="s">
        <v>266</v>
      </c>
      <c r="D57" s="274" t="s">
        <v>443</v>
      </c>
      <c r="E57" s="274" t="s">
        <v>561</v>
      </c>
      <c r="F57" s="274" t="s">
        <v>797</v>
      </c>
      <c r="G57" s="274" t="s">
        <v>915</v>
      </c>
      <c r="H57" s="274" t="s">
        <v>1033</v>
      </c>
      <c r="I57" s="275" t="s">
        <v>1151</v>
      </c>
      <c r="J57" s="99"/>
      <c r="K57" s="99"/>
      <c r="L57" s="99"/>
      <c r="M57" s="26"/>
      <c r="N57" s="26"/>
      <c r="O57" s="26"/>
      <c r="P57" s="26"/>
      <c r="Q57" s="26"/>
      <c r="R57" s="26"/>
      <c r="S57" s="26"/>
      <c r="T57" s="26"/>
      <c r="U57" s="99"/>
      <c r="V57" s="99"/>
      <c r="W57" s="106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S57" s="32"/>
    </row>
    <row r="58" spans="1:45" ht="16.05" customHeight="1" x14ac:dyDescent="0.3">
      <c r="A58" s="21"/>
      <c r="B58" s="102"/>
      <c r="C58" s="273" t="s">
        <v>267</v>
      </c>
      <c r="D58" s="274" t="s">
        <v>444</v>
      </c>
      <c r="E58" s="274" t="s">
        <v>562</v>
      </c>
      <c r="F58" s="274" t="s">
        <v>798</v>
      </c>
      <c r="G58" s="274" t="s">
        <v>916</v>
      </c>
      <c r="H58" s="274" t="s">
        <v>1034</v>
      </c>
      <c r="I58" s="275" t="s">
        <v>1152</v>
      </c>
      <c r="J58" s="99"/>
      <c r="K58" s="99"/>
      <c r="L58" s="99"/>
      <c r="M58" s="26"/>
      <c r="N58" s="26"/>
      <c r="O58" s="26"/>
      <c r="P58" s="26"/>
      <c r="Q58" s="26"/>
      <c r="R58" s="26"/>
      <c r="S58" s="26"/>
      <c r="T58" s="26"/>
      <c r="U58" s="99"/>
      <c r="V58" s="99"/>
      <c r="W58" s="106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S58" s="32"/>
    </row>
    <row r="59" spans="1:45" ht="16.05" customHeight="1" x14ac:dyDescent="0.3">
      <c r="A59" s="21"/>
      <c r="B59" s="102"/>
      <c r="C59" s="273" t="s">
        <v>268</v>
      </c>
      <c r="D59" s="274" t="s">
        <v>445</v>
      </c>
      <c r="E59" s="274" t="s">
        <v>563</v>
      </c>
      <c r="F59" s="274" t="s">
        <v>799</v>
      </c>
      <c r="G59" s="274" t="s">
        <v>917</v>
      </c>
      <c r="H59" s="274" t="s">
        <v>1035</v>
      </c>
      <c r="I59" s="275" t="s">
        <v>1153</v>
      </c>
      <c r="J59" s="99"/>
      <c r="K59" s="99"/>
      <c r="L59" s="99"/>
      <c r="M59" s="26"/>
      <c r="N59" s="26"/>
      <c r="O59" s="26"/>
      <c r="P59" s="26"/>
      <c r="Q59" s="26"/>
      <c r="R59" s="26"/>
      <c r="S59" s="26"/>
      <c r="T59" s="26"/>
      <c r="U59" s="99"/>
      <c r="V59" s="99"/>
      <c r="W59" s="106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S59" s="32"/>
    </row>
    <row r="60" spans="1:45" ht="16.05" customHeight="1" x14ac:dyDescent="0.3">
      <c r="A60" s="21"/>
      <c r="B60" s="102"/>
      <c r="C60" s="273" t="s">
        <v>269</v>
      </c>
      <c r="D60" s="274" t="s">
        <v>446</v>
      </c>
      <c r="E60" s="274" t="s">
        <v>564</v>
      </c>
      <c r="F60" s="274" t="s">
        <v>800</v>
      </c>
      <c r="G60" s="274" t="s">
        <v>918</v>
      </c>
      <c r="H60" s="274" t="s">
        <v>1036</v>
      </c>
      <c r="I60" s="275" t="s">
        <v>1154</v>
      </c>
      <c r="J60" s="99"/>
      <c r="K60" s="99"/>
      <c r="L60" s="99"/>
      <c r="M60" s="26"/>
      <c r="N60" s="26"/>
      <c r="O60" s="26"/>
      <c r="P60" s="26"/>
      <c r="Q60" s="26"/>
      <c r="R60" s="26"/>
      <c r="S60" s="26"/>
      <c r="T60" s="26"/>
      <c r="U60" s="99"/>
      <c r="V60" s="99"/>
      <c r="W60" s="106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S60" s="32"/>
    </row>
    <row r="61" spans="1:45" ht="16.05" customHeight="1" x14ac:dyDescent="0.3">
      <c r="A61" s="21"/>
      <c r="B61" s="102"/>
      <c r="C61" s="273" t="s">
        <v>270</v>
      </c>
      <c r="D61" s="274" t="s">
        <v>447</v>
      </c>
      <c r="E61" s="274" t="s">
        <v>565</v>
      </c>
      <c r="F61" s="274" t="s">
        <v>801</v>
      </c>
      <c r="G61" s="274" t="s">
        <v>919</v>
      </c>
      <c r="H61" s="274" t="s">
        <v>1037</v>
      </c>
      <c r="I61" s="275" t="s">
        <v>1155</v>
      </c>
      <c r="J61" s="99"/>
      <c r="K61" s="99"/>
      <c r="L61" s="99"/>
      <c r="M61" s="26"/>
      <c r="N61" s="26"/>
      <c r="O61" s="26"/>
      <c r="P61" s="26"/>
      <c r="Q61" s="26"/>
      <c r="R61" s="26"/>
      <c r="S61" s="26"/>
      <c r="T61" s="26"/>
      <c r="U61" s="99"/>
      <c r="V61" s="99"/>
      <c r="W61" s="106"/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S61" s="32"/>
    </row>
    <row r="62" spans="1:45" ht="16.05" customHeight="1" x14ac:dyDescent="0.3">
      <c r="A62" s="21"/>
      <c r="B62" s="102"/>
      <c r="C62" s="273" t="s">
        <v>271</v>
      </c>
      <c r="D62" s="274" t="s">
        <v>448</v>
      </c>
      <c r="E62" s="274" t="s">
        <v>566</v>
      </c>
      <c r="F62" s="274" t="s">
        <v>802</v>
      </c>
      <c r="G62" s="274" t="s">
        <v>920</v>
      </c>
      <c r="H62" s="274" t="s">
        <v>1038</v>
      </c>
      <c r="I62" s="275" t="s">
        <v>1156</v>
      </c>
      <c r="J62" s="99"/>
      <c r="K62" s="99"/>
      <c r="L62" s="99"/>
      <c r="M62" s="26"/>
      <c r="N62" s="26"/>
      <c r="O62" s="26"/>
      <c r="P62" s="26"/>
      <c r="Q62" s="26"/>
      <c r="R62" s="26"/>
      <c r="S62" s="26"/>
      <c r="T62" s="26"/>
      <c r="U62" s="99"/>
      <c r="V62" s="99"/>
      <c r="W62" s="106"/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S62" s="32"/>
    </row>
    <row r="63" spans="1:45" ht="16.05" customHeight="1" x14ac:dyDescent="0.3">
      <c r="A63" s="21"/>
      <c r="B63" s="102"/>
      <c r="C63" s="273" t="s">
        <v>272</v>
      </c>
      <c r="D63" s="274" t="s">
        <v>449</v>
      </c>
      <c r="E63" s="274" t="s">
        <v>567</v>
      </c>
      <c r="F63" s="274" t="s">
        <v>803</v>
      </c>
      <c r="G63" s="274" t="s">
        <v>921</v>
      </c>
      <c r="H63" s="274" t="s">
        <v>1039</v>
      </c>
      <c r="I63" s="275" t="s">
        <v>1157</v>
      </c>
      <c r="J63" s="99"/>
      <c r="K63" s="99"/>
      <c r="L63" s="99"/>
      <c r="M63" s="26"/>
      <c r="N63" s="26"/>
      <c r="O63" s="26"/>
      <c r="P63" s="26"/>
      <c r="Q63" s="26"/>
      <c r="R63" s="26"/>
      <c r="S63" s="26"/>
      <c r="T63" s="26"/>
      <c r="U63" s="99"/>
      <c r="V63" s="99"/>
      <c r="W63" s="106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S63" s="32"/>
    </row>
    <row r="64" spans="1:45" ht="16.05" customHeight="1" x14ac:dyDescent="0.3">
      <c r="A64" s="21"/>
      <c r="B64" s="102"/>
      <c r="C64" s="273" t="s">
        <v>273</v>
      </c>
      <c r="D64" s="274" t="s">
        <v>450</v>
      </c>
      <c r="E64" s="274" t="s">
        <v>568</v>
      </c>
      <c r="F64" s="274" t="s">
        <v>804</v>
      </c>
      <c r="G64" s="274" t="s">
        <v>922</v>
      </c>
      <c r="H64" s="274" t="s">
        <v>1040</v>
      </c>
      <c r="I64" s="275" t="s">
        <v>1158</v>
      </c>
      <c r="J64" s="99"/>
      <c r="K64" s="99"/>
      <c r="L64" s="99"/>
      <c r="M64" s="26"/>
      <c r="N64" s="26"/>
      <c r="O64" s="26"/>
      <c r="P64" s="26"/>
      <c r="Q64" s="26"/>
      <c r="R64" s="26"/>
      <c r="S64" s="26"/>
      <c r="T64" s="26"/>
      <c r="U64" s="99"/>
      <c r="V64" s="99"/>
      <c r="W64" s="106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S64" s="32"/>
    </row>
    <row r="65" spans="1:45" ht="16.05" customHeight="1" x14ac:dyDescent="0.3">
      <c r="A65" s="21"/>
      <c r="B65" s="102"/>
      <c r="C65" s="273" t="s">
        <v>274</v>
      </c>
      <c r="D65" s="274" t="s">
        <v>451</v>
      </c>
      <c r="E65" s="274" t="s">
        <v>569</v>
      </c>
      <c r="F65" s="274" t="s">
        <v>805</v>
      </c>
      <c r="G65" s="274" t="s">
        <v>923</v>
      </c>
      <c r="H65" s="274" t="s">
        <v>1041</v>
      </c>
      <c r="I65" s="275" t="s">
        <v>1159</v>
      </c>
      <c r="J65" s="99"/>
      <c r="K65" s="99"/>
      <c r="L65" s="99"/>
      <c r="M65" s="26"/>
      <c r="N65" s="26"/>
      <c r="O65" s="26"/>
      <c r="P65" s="26"/>
      <c r="Q65" s="26"/>
      <c r="R65" s="26"/>
      <c r="S65" s="26"/>
      <c r="T65" s="26"/>
      <c r="U65" s="99"/>
      <c r="V65" s="99"/>
      <c r="W65" s="106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S65" s="32"/>
    </row>
    <row r="66" spans="1:45" ht="16.05" customHeight="1" x14ac:dyDescent="0.3">
      <c r="A66" s="21"/>
      <c r="B66" s="102"/>
      <c r="C66" s="273" t="s">
        <v>275</v>
      </c>
      <c r="D66" s="274" t="s">
        <v>452</v>
      </c>
      <c r="E66" s="274" t="s">
        <v>570</v>
      </c>
      <c r="F66" s="274" t="s">
        <v>806</v>
      </c>
      <c r="G66" s="274" t="s">
        <v>924</v>
      </c>
      <c r="H66" s="274" t="s">
        <v>1042</v>
      </c>
      <c r="I66" s="275" t="s">
        <v>1160</v>
      </c>
      <c r="J66" s="99"/>
      <c r="K66" s="99"/>
      <c r="L66" s="99"/>
      <c r="M66" s="26"/>
      <c r="N66" s="26"/>
      <c r="O66" s="26"/>
      <c r="P66" s="26"/>
      <c r="Q66" s="26"/>
      <c r="R66" s="26"/>
      <c r="S66" s="26"/>
      <c r="T66" s="26"/>
      <c r="U66" s="99"/>
      <c r="V66" s="99"/>
      <c r="W66" s="106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S66" s="32"/>
    </row>
    <row r="67" spans="1:45" ht="16.05" customHeight="1" x14ac:dyDescent="0.3">
      <c r="A67" s="21"/>
      <c r="B67" s="102"/>
      <c r="C67" s="273" t="s">
        <v>276</v>
      </c>
      <c r="D67" s="274" t="s">
        <v>453</v>
      </c>
      <c r="E67" s="274" t="s">
        <v>571</v>
      </c>
      <c r="F67" s="274" t="s">
        <v>807</v>
      </c>
      <c r="G67" s="274" t="s">
        <v>925</v>
      </c>
      <c r="H67" s="274" t="s">
        <v>1043</v>
      </c>
      <c r="I67" s="275" t="s">
        <v>1161</v>
      </c>
      <c r="J67" s="99"/>
      <c r="K67" s="99"/>
      <c r="L67" s="99"/>
      <c r="M67" s="26"/>
      <c r="N67" s="26"/>
      <c r="O67" s="26"/>
      <c r="P67" s="26"/>
      <c r="Q67" s="26"/>
      <c r="R67" s="26"/>
      <c r="S67" s="26"/>
      <c r="T67" s="26"/>
      <c r="U67" s="99"/>
      <c r="V67" s="99"/>
      <c r="W67" s="106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S67" s="32"/>
    </row>
    <row r="68" spans="1:45" ht="16.05" customHeight="1" x14ac:dyDescent="0.3">
      <c r="A68" s="21"/>
      <c r="B68" s="102"/>
      <c r="C68" s="273" t="s">
        <v>277</v>
      </c>
      <c r="D68" s="274" t="s">
        <v>454</v>
      </c>
      <c r="E68" s="274" t="s">
        <v>572</v>
      </c>
      <c r="F68" s="274" t="s">
        <v>808</v>
      </c>
      <c r="G68" s="274" t="s">
        <v>926</v>
      </c>
      <c r="H68" s="274" t="s">
        <v>1044</v>
      </c>
      <c r="I68" s="275" t="s">
        <v>1162</v>
      </c>
      <c r="J68" s="99"/>
      <c r="K68" s="99"/>
      <c r="L68" s="99"/>
      <c r="M68" s="26"/>
      <c r="N68" s="26"/>
      <c r="O68" s="26"/>
      <c r="P68" s="26"/>
      <c r="Q68" s="26"/>
      <c r="R68" s="26"/>
      <c r="S68" s="26"/>
      <c r="T68" s="26"/>
      <c r="U68" s="99"/>
      <c r="V68" s="99"/>
      <c r="W68" s="106"/>
      <c r="X68" s="107"/>
      <c r="Y68" s="107"/>
      <c r="Z68" s="107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S68" s="32"/>
    </row>
    <row r="69" spans="1:45" ht="16.05" customHeight="1" x14ac:dyDescent="0.3">
      <c r="A69" s="21"/>
      <c r="B69" s="102"/>
      <c r="C69" s="273" t="s">
        <v>278</v>
      </c>
      <c r="D69" s="274" t="s">
        <v>455</v>
      </c>
      <c r="E69" s="274" t="s">
        <v>573</v>
      </c>
      <c r="F69" s="274" t="s">
        <v>809</v>
      </c>
      <c r="G69" s="274" t="s">
        <v>927</v>
      </c>
      <c r="H69" s="274" t="s">
        <v>1045</v>
      </c>
      <c r="I69" s="275" t="s">
        <v>1163</v>
      </c>
      <c r="J69" s="99"/>
      <c r="K69" s="99"/>
      <c r="L69" s="99"/>
      <c r="M69" s="26"/>
      <c r="N69" s="26"/>
      <c r="O69" s="26"/>
      <c r="P69" s="26"/>
      <c r="Q69" s="26"/>
      <c r="R69" s="26"/>
      <c r="S69" s="26"/>
      <c r="T69" s="26"/>
      <c r="U69" s="99"/>
      <c r="V69" s="99"/>
      <c r="W69" s="106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S69" s="32"/>
    </row>
    <row r="70" spans="1:45" ht="16.05" customHeight="1" x14ac:dyDescent="0.3">
      <c r="A70" s="21"/>
      <c r="B70" s="102"/>
      <c r="C70" s="273" t="s">
        <v>279</v>
      </c>
      <c r="D70" s="274" t="s">
        <v>456</v>
      </c>
      <c r="E70" s="274" t="s">
        <v>574</v>
      </c>
      <c r="F70" s="274" t="s">
        <v>810</v>
      </c>
      <c r="G70" s="274" t="s">
        <v>928</v>
      </c>
      <c r="H70" s="274" t="s">
        <v>1046</v>
      </c>
      <c r="I70" s="275" t="s">
        <v>1164</v>
      </c>
      <c r="J70" s="99"/>
      <c r="K70" s="99"/>
      <c r="L70" s="99"/>
      <c r="M70" s="26"/>
      <c r="N70" s="26"/>
      <c r="O70" s="26"/>
      <c r="P70" s="26"/>
      <c r="Q70" s="26"/>
      <c r="R70" s="26"/>
      <c r="S70" s="26"/>
      <c r="T70" s="26"/>
      <c r="U70" s="99"/>
      <c r="V70" s="99"/>
      <c r="W70" s="106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S70" s="32"/>
    </row>
    <row r="71" spans="1:45" ht="16.05" customHeight="1" x14ac:dyDescent="0.3">
      <c r="A71" s="21"/>
      <c r="B71" s="102"/>
      <c r="C71" s="273" t="s">
        <v>280</v>
      </c>
      <c r="D71" s="274" t="s">
        <v>457</v>
      </c>
      <c r="E71" s="274" t="s">
        <v>575</v>
      </c>
      <c r="F71" s="274" t="s">
        <v>811</v>
      </c>
      <c r="G71" s="274" t="s">
        <v>929</v>
      </c>
      <c r="H71" s="274" t="s">
        <v>1047</v>
      </c>
      <c r="I71" s="275" t="s">
        <v>1165</v>
      </c>
      <c r="J71" s="99"/>
      <c r="K71" s="99"/>
      <c r="L71" s="99"/>
      <c r="M71" s="26"/>
      <c r="N71" s="26"/>
      <c r="O71" s="26"/>
      <c r="P71" s="26"/>
      <c r="Q71" s="26"/>
      <c r="R71" s="26"/>
      <c r="S71" s="26"/>
      <c r="T71" s="26"/>
      <c r="U71" s="99"/>
      <c r="V71" s="99"/>
      <c r="W71" s="106"/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S71" s="32"/>
    </row>
    <row r="72" spans="1:45" ht="16.05" customHeight="1" x14ac:dyDescent="0.3">
      <c r="A72" s="21"/>
      <c r="B72" s="102"/>
      <c r="C72" s="273" t="s">
        <v>281</v>
      </c>
      <c r="D72" s="274" t="s">
        <v>458</v>
      </c>
      <c r="E72" s="274" t="s">
        <v>576</v>
      </c>
      <c r="F72" s="274" t="s">
        <v>812</v>
      </c>
      <c r="G72" s="274" t="s">
        <v>930</v>
      </c>
      <c r="H72" s="274" t="s">
        <v>1048</v>
      </c>
      <c r="I72" s="275" t="s">
        <v>1166</v>
      </c>
      <c r="J72" s="99"/>
      <c r="K72" s="99"/>
      <c r="L72" s="99"/>
      <c r="M72" s="26"/>
      <c r="N72" s="26"/>
      <c r="O72" s="26"/>
      <c r="P72" s="26"/>
      <c r="Q72" s="26"/>
      <c r="R72" s="26"/>
      <c r="S72" s="26"/>
      <c r="T72" s="26"/>
      <c r="U72" s="99"/>
      <c r="V72" s="99"/>
      <c r="W72" s="106"/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S72" s="32"/>
    </row>
    <row r="73" spans="1:45" ht="16.05" customHeight="1" x14ac:dyDescent="0.3">
      <c r="A73" s="21"/>
      <c r="B73" s="102"/>
      <c r="C73" s="273" t="s">
        <v>282</v>
      </c>
      <c r="D73" s="274" t="s">
        <v>459</v>
      </c>
      <c r="E73" s="274" t="s">
        <v>577</v>
      </c>
      <c r="F73" s="274" t="s">
        <v>813</v>
      </c>
      <c r="G73" s="274" t="s">
        <v>931</v>
      </c>
      <c r="H73" s="274" t="s">
        <v>1049</v>
      </c>
      <c r="I73" s="275" t="s">
        <v>1167</v>
      </c>
      <c r="J73" s="99"/>
      <c r="K73" s="99"/>
      <c r="L73" s="99"/>
      <c r="M73" s="26"/>
      <c r="N73" s="26"/>
      <c r="O73" s="26"/>
      <c r="P73" s="26"/>
      <c r="Q73" s="26"/>
      <c r="R73" s="26"/>
      <c r="S73" s="26"/>
      <c r="T73" s="26"/>
      <c r="U73" s="99"/>
      <c r="V73" s="99"/>
      <c r="W73" s="106"/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S73" s="32"/>
    </row>
    <row r="74" spans="1:45" ht="16.05" customHeight="1" x14ac:dyDescent="0.3">
      <c r="A74" s="21"/>
      <c r="B74" s="102"/>
      <c r="C74" s="273" t="s">
        <v>283</v>
      </c>
      <c r="D74" s="274" t="s">
        <v>460</v>
      </c>
      <c r="E74" s="274" t="s">
        <v>578</v>
      </c>
      <c r="F74" s="274" t="s">
        <v>814</v>
      </c>
      <c r="G74" s="274" t="s">
        <v>932</v>
      </c>
      <c r="H74" s="274" t="s">
        <v>1050</v>
      </c>
      <c r="I74" s="275" t="s">
        <v>1168</v>
      </c>
      <c r="J74" s="99"/>
      <c r="K74" s="99"/>
      <c r="L74" s="99"/>
      <c r="M74" s="26"/>
      <c r="N74" s="26"/>
      <c r="O74" s="26"/>
      <c r="P74" s="26"/>
      <c r="Q74" s="26"/>
      <c r="R74" s="26"/>
      <c r="S74" s="26"/>
      <c r="T74" s="26"/>
      <c r="U74" s="99"/>
      <c r="V74" s="99"/>
      <c r="W74" s="106"/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S74" s="32"/>
    </row>
    <row r="75" spans="1:45" ht="16.05" customHeight="1" x14ac:dyDescent="0.3">
      <c r="A75" s="21"/>
      <c r="B75" s="102"/>
      <c r="C75" s="273" t="s">
        <v>284</v>
      </c>
      <c r="D75" s="274" t="s">
        <v>461</v>
      </c>
      <c r="E75" s="274" t="s">
        <v>579</v>
      </c>
      <c r="F75" s="274" t="s">
        <v>815</v>
      </c>
      <c r="G75" s="274" t="s">
        <v>933</v>
      </c>
      <c r="H75" s="274" t="s">
        <v>1051</v>
      </c>
      <c r="I75" s="275" t="s">
        <v>1169</v>
      </c>
      <c r="J75" s="99"/>
      <c r="K75" s="99"/>
      <c r="L75" s="99"/>
      <c r="M75" s="26"/>
      <c r="N75" s="26"/>
      <c r="O75" s="26"/>
      <c r="P75" s="26"/>
      <c r="Q75" s="26"/>
      <c r="R75" s="26"/>
      <c r="S75" s="26"/>
      <c r="T75" s="26"/>
      <c r="U75" s="99"/>
      <c r="V75" s="99"/>
      <c r="W75" s="106"/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S75" s="32"/>
    </row>
    <row r="76" spans="1:45" ht="16.05" customHeight="1" x14ac:dyDescent="0.3">
      <c r="A76" s="21"/>
      <c r="B76" s="102"/>
      <c r="C76" s="273" t="s">
        <v>285</v>
      </c>
      <c r="D76" s="274" t="s">
        <v>462</v>
      </c>
      <c r="E76" s="274" t="s">
        <v>580</v>
      </c>
      <c r="F76" s="274" t="s">
        <v>816</v>
      </c>
      <c r="G76" s="274" t="s">
        <v>934</v>
      </c>
      <c r="H76" s="274" t="s">
        <v>1052</v>
      </c>
      <c r="I76" s="275" t="s">
        <v>1170</v>
      </c>
      <c r="J76" s="99"/>
      <c r="K76" s="99"/>
      <c r="L76" s="99"/>
      <c r="M76" s="26"/>
      <c r="N76" s="26"/>
      <c r="O76" s="26"/>
      <c r="P76" s="26"/>
      <c r="Q76" s="26"/>
      <c r="R76" s="26"/>
      <c r="S76" s="26"/>
      <c r="T76" s="26"/>
      <c r="U76" s="99"/>
      <c r="V76" s="99"/>
      <c r="W76" s="106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S76" s="32"/>
    </row>
    <row r="77" spans="1:45" ht="16.05" customHeight="1" x14ac:dyDescent="0.3">
      <c r="A77" s="21"/>
      <c r="B77" s="102"/>
      <c r="C77" s="273" t="s">
        <v>286</v>
      </c>
      <c r="D77" s="274" t="s">
        <v>463</v>
      </c>
      <c r="E77" s="274" t="s">
        <v>581</v>
      </c>
      <c r="F77" s="274" t="s">
        <v>817</v>
      </c>
      <c r="G77" s="274" t="s">
        <v>935</v>
      </c>
      <c r="H77" s="274" t="s">
        <v>1053</v>
      </c>
      <c r="I77" s="275" t="s">
        <v>1171</v>
      </c>
      <c r="J77" s="99"/>
      <c r="K77" s="99"/>
      <c r="L77" s="99"/>
      <c r="M77" s="26"/>
      <c r="N77" s="26"/>
      <c r="O77" s="26"/>
      <c r="P77" s="26"/>
      <c r="Q77" s="26"/>
      <c r="R77" s="26"/>
      <c r="S77" s="26"/>
      <c r="T77" s="26"/>
      <c r="U77" s="99"/>
      <c r="V77" s="99"/>
      <c r="W77" s="106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S77" s="32"/>
    </row>
    <row r="78" spans="1:45" ht="16.05" customHeight="1" x14ac:dyDescent="0.3">
      <c r="A78" s="21"/>
      <c r="B78" s="102"/>
      <c r="C78" s="273" t="s">
        <v>287</v>
      </c>
      <c r="D78" s="274" t="s">
        <v>464</v>
      </c>
      <c r="E78" s="274" t="s">
        <v>582</v>
      </c>
      <c r="F78" s="274" t="s">
        <v>818</v>
      </c>
      <c r="G78" s="274" t="s">
        <v>936</v>
      </c>
      <c r="H78" s="274" t="s">
        <v>1054</v>
      </c>
      <c r="I78" s="275" t="s">
        <v>1172</v>
      </c>
      <c r="J78" s="99"/>
      <c r="K78" s="99"/>
      <c r="L78" s="99"/>
      <c r="M78" s="26"/>
      <c r="N78" s="26"/>
      <c r="O78" s="26"/>
      <c r="P78" s="26"/>
      <c r="Q78" s="26"/>
      <c r="R78" s="26"/>
      <c r="S78" s="26"/>
      <c r="T78" s="26"/>
      <c r="U78" s="99"/>
      <c r="V78" s="99"/>
      <c r="W78" s="106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S78" s="32"/>
    </row>
    <row r="79" spans="1:45" ht="16.05" customHeight="1" x14ac:dyDescent="0.3">
      <c r="A79" s="21"/>
      <c r="B79" s="102"/>
      <c r="C79" s="273" t="s">
        <v>288</v>
      </c>
      <c r="D79" s="274" t="s">
        <v>465</v>
      </c>
      <c r="E79" s="274" t="s">
        <v>583</v>
      </c>
      <c r="F79" s="274" t="s">
        <v>819</v>
      </c>
      <c r="G79" s="274" t="s">
        <v>937</v>
      </c>
      <c r="H79" s="274" t="s">
        <v>1055</v>
      </c>
      <c r="I79" s="275" t="s">
        <v>1173</v>
      </c>
      <c r="J79" s="99"/>
      <c r="K79" s="99"/>
      <c r="L79" s="99"/>
      <c r="M79" s="26"/>
      <c r="N79" s="26"/>
      <c r="O79" s="26"/>
      <c r="P79" s="26"/>
      <c r="Q79" s="26"/>
      <c r="R79" s="26"/>
      <c r="S79" s="26"/>
      <c r="T79" s="26"/>
      <c r="U79" s="99"/>
      <c r="V79" s="99"/>
      <c r="W79" s="106"/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S79" s="32"/>
    </row>
    <row r="80" spans="1:45" ht="16.05" customHeight="1" x14ac:dyDescent="0.3">
      <c r="A80" s="21"/>
      <c r="B80" s="102"/>
      <c r="C80" s="273" t="s">
        <v>289</v>
      </c>
      <c r="D80" s="274" t="s">
        <v>466</v>
      </c>
      <c r="E80" s="274" t="s">
        <v>584</v>
      </c>
      <c r="F80" s="274" t="s">
        <v>820</v>
      </c>
      <c r="G80" s="274" t="s">
        <v>938</v>
      </c>
      <c r="H80" s="274" t="s">
        <v>1056</v>
      </c>
      <c r="I80" s="275" t="s">
        <v>1174</v>
      </c>
      <c r="J80" s="99"/>
      <c r="K80" s="99"/>
      <c r="L80" s="99"/>
      <c r="M80" s="26"/>
      <c r="N80" s="26"/>
      <c r="O80" s="26"/>
      <c r="P80" s="26"/>
      <c r="Q80" s="26"/>
      <c r="R80" s="26"/>
      <c r="S80" s="26"/>
      <c r="T80" s="26"/>
      <c r="U80" s="99"/>
      <c r="V80" s="99"/>
      <c r="W80" s="106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S80" s="32"/>
    </row>
    <row r="81" spans="1:45" ht="16.05" customHeight="1" x14ac:dyDescent="0.3">
      <c r="A81" s="21"/>
      <c r="B81" s="102"/>
      <c r="C81" s="273" t="s">
        <v>290</v>
      </c>
      <c r="D81" s="274" t="s">
        <v>467</v>
      </c>
      <c r="E81" s="274" t="s">
        <v>585</v>
      </c>
      <c r="F81" s="274" t="s">
        <v>821</v>
      </c>
      <c r="G81" s="274" t="s">
        <v>939</v>
      </c>
      <c r="H81" s="274" t="s">
        <v>1057</v>
      </c>
      <c r="I81" s="275" t="s">
        <v>1175</v>
      </c>
      <c r="J81" s="99"/>
      <c r="K81" s="99"/>
      <c r="L81" s="99"/>
      <c r="M81" s="26"/>
      <c r="N81" s="26"/>
      <c r="O81" s="26"/>
      <c r="P81" s="26"/>
      <c r="Q81" s="26"/>
      <c r="R81" s="26"/>
      <c r="S81" s="26"/>
      <c r="T81" s="26"/>
      <c r="U81" s="99"/>
      <c r="V81" s="99"/>
      <c r="W81" s="106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S81" s="32"/>
    </row>
    <row r="82" spans="1:45" ht="16.05" customHeight="1" x14ac:dyDescent="0.3">
      <c r="A82" s="21"/>
      <c r="B82" s="102"/>
      <c r="C82" s="273" t="s">
        <v>291</v>
      </c>
      <c r="D82" s="274" t="s">
        <v>468</v>
      </c>
      <c r="E82" s="274" t="s">
        <v>586</v>
      </c>
      <c r="F82" s="274" t="s">
        <v>822</v>
      </c>
      <c r="G82" s="274" t="s">
        <v>940</v>
      </c>
      <c r="H82" s="274" t="s">
        <v>1058</v>
      </c>
      <c r="I82" s="275" t="s">
        <v>1176</v>
      </c>
      <c r="J82" s="99"/>
      <c r="K82" s="99"/>
      <c r="L82" s="99"/>
      <c r="M82" s="26"/>
      <c r="N82" s="26"/>
      <c r="O82" s="26"/>
      <c r="P82" s="26"/>
      <c r="Q82" s="26"/>
      <c r="R82" s="26"/>
      <c r="S82" s="26"/>
      <c r="T82" s="26"/>
      <c r="U82" s="99"/>
      <c r="V82" s="99"/>
      <c r="W82" s="106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S82" s="32"/>
    </row>
    <row r="83" spans="1:45" ht="16.05" customHeight="1" x14ac:dyDescent="0.3">
      <c r="A83" s="21"/>
      <c r="B83" s="102"/>
      <c r="C83" s="273" t="s">
        <v>292</v>
      </c>
      <c r="D83" s="274" t="s">
        <v>469</v>
      </c>
      <c r="E83" s="274" t="s">
        <v>587</v>
      </c>
      <c r="F83" s="274" t="s">
        <v>823</v>
      </c>
      <c r="G83" s="274" t="s">
        <v>941</v>
      </c>
      <c r="H83" s="274" t="s">
        <v>1059</v>
      </c>
      <c r="I83" s="275" t="s">
        <v>1177</v>
      </c>
      <c r="J83" s="99"/>
      <c r="K83" s="99"/>
      <c r="L83" s="99"/>
      <c r="M83" s="26"/>
      <c r="N83" s="26"/>
      <c r="O83" s="26"/>
      <c r="P83" s="26"/>
      <c r="Q83" s="26"/>
      <c r="R83" s="26"/>
      <c r="S83" s="26"/>
      <c r="T83" s="26"/>
      <c r="U83" s="99"/>
      <c r="V83" s="99"/>
      <c r="W83" s="106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S83" s="32"/>
    </row>
    <row r="84" spans="1:45" ht="16.05" customHeight="1" x14ac:dyDescent="0.3">
      <c r="A84" s="21"/>
      <c r="B84" s="102"/>
      <c r="C84" s="273" t="s">
        <v>293</v>
      </c>
      <c r="D84" s="274" t="s">
        <v>470</v>
      </c>
      <c r="E84" s="274" t="s">
        <v>588</v>
      </c>
      <c r="F84" s="274" t="s">
        <v>824</v>
      </c>
      <c r="G84" s="274" t="s">
        <v>942</v>
      </c>
      <c r="H84" s="274" t="s">
        <v>1060</v>
      </c>
      <c r="I84" s="275" t="s">
        <v>1178</v>
      </c>
      <c r="J84" s="99"/>
      <c r="K84" s="99"/>
      <c r="L84" s="99"/>
      <c r="M84" s="26"/>
      <c r="N84" s="26"/>
      <c r="O84" s="26"/>
      <c r="P84" s="26"/>
      <c r="Q84" s="26"/>
      <c r="R84" s="26"/>
      <c r="S84" s="26"/>
      <c r="T84" s="26"/>
      <c r="U84" s="99"/>
      <c r="V84" s="99"/>
      <c r="W84" s="106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S84" s="32"/>
    </row>
    <row r="85" spans="1:45" ht="16.05" customHeight="1" x14ac:dyDescent="0.3">
      <c r="A85" s="21"/>
      <c r="B85" s="102"/>
      <c r="C85" s="273" t="s">
        <v>294</v>
      </c>
      <c r="D85" s="274" t="s">
        <v>471</v>
      </c>
      <c r="E85" s="274" t="s">
        <v>589</v>
      </c>
      <c r="F85" s="274" t="s">
        <v>825</v>
      </c>
      <c r="G85" s="274" t="s">
        <v>943</v>
      </c>
      <c r="H85" s="274" t="s">
        <v>1061</v>
      </c>
      <c r="I85" s="275" t="s">
        <v>1179</v>
      </c>
      <c r="J85" s="99"/>
      <c r="K85" s="99"/>
      <c r="L85" s="99"/>
      <c r="M85" s="26"/>
      <c r="N85" s="26"/>
      <c r="O85" s="26"/>
      <c r="P85" s="26"/>
      <c r="Q85" s="26"/>
      <c r="R85" s="26"/>
      <c r="S85" s="26"/>
      <c r="T85" s="26"/>
      <c r="U85" s="99"/>
      <c r="V85" s="99"/>
      <c r="W85" s="106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S85" s="32"/>
    </row>
    <row r="86" spans="1:45" ht="16.05" customHeight="1" x14ac:dyDescent="0.3">
      <c r="A86" s="21"/>
      <c r="B86" s="102"/>
      <c r="C86" s="273" t="s">
        <v>295</v>
      </c>
      <c r="D86" s="274" t="s">
        <v>472</v>
      </c>
      <c r="E86" s="274" t="s">
        <v>590</v>
      </c>
      <c r="F86" s="274" t="s">
        <v>826</v>
      </c>
      <c r="G86" s="274" t="s">
        <v>944</v>
      </c>
      <c r="H86" s="274" t="s">
        <v>1062</v>
      </c>
      <c r="I86" s="275" t="s">
        <v>1180</v>
      </c>
      <c r="J86" s="99"/>
      <c r="K86" s="99"/>
      <c r="L86" s="99"/>
      <c r="M86" s="26"/>
      <c r="N86" s="26"/>
      <c r="O86" s="26"/>
      <c r="P86" s="26"/>
      <c r="Q86" s="26"/>
      <c r="R86" s="26"/>
      <c r="S86" s="26"/>
      <c r="T86" s="26"/>
      <c r="U86" s="99"/>
      <c r="V86" s="99"/>
      <c r="W86" s="106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S86" s="32"/>
    </row>
    <row r="87" spans="1:45" ht="16.05" customHeight="1" x14ac:dyDescent="0.3">
      <c r="A87" s="21"/>
      <c r="B87" s="102"/>
      <c r="C87" s="273" t="s">
        <v>296</v>
      </c>
      <c r="D87" s="274" t="s">
        <v>473</v>
      </c>
      <c r="E87" s="274" t="s">
        <v>591</v>
      </c>
      <c r="F87" s="274" t="s">
        <v>827</v>
      </c>
      <c r="G87" s="274" t="s">
        <v>945</v>
      </c>
      <c r="H87" s="274" t="s">
        <v>1063</v>
      </c>
      <c r="I87" s="275" t="s">
        <v>1181</v>
      </c>
      <c r="J87" s="99"/>
      <c r="K87" s="99"/>
      <c r="L87" s="99"/>
      <c r="M87" s="26"/>
      <c r="N87" s="26"/>
      <c r="O87" s="26"/>
      <c r="P87" s="26"/>
      <c r="Q87" s="26"/>
      <c r="R87" s="26"/>
      <c r="S87" s="26"/>
      <c r="T87" s="26"/>
      <c r="U87" s="99"/>
      <c r="V87" s="99"/>
      <c r="W87" s="106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S87" s="32"/>
    </row>
    <row r="88" spans="1:45" ht="16.05" customHeight="1" x14ac:dyDescent="0.3">
      <c r="A88" s="21"/>
      <c r="B88" s="102"/>
      <c r="C88" s="273" t="s">
        <v>297</v>
      </c>
      <c r="D88" s="274" t="s">
        <v>474</v>
      </c>
      <c r="E88" s="274" t="s">
        <v>592</v>
      </c>
      <c r="F88" s="274" t="s">
        <v>828</v>
      </c>
      <c r="G88" s="274" t="s">
        <v>946</v>
      </c>
      <c r="H88" s="274" t="s">
        <v>1064</v>
      </c>
      <c r="I88" s="275" t="s">
        <v>1182</v>
      </c>
      <c r="J88" s="99"/>
      <c r="K88" s="99"/>
      <c r="L88" s="99"/>
      <c r="M88" s="26"/>
      <c r="N88" s="26"/>
      <c r="O88" s="26"/>
      <c r="P88" s="26"/>
      <c r="Q88" s="26"/>
      <c r="R88" s="26"/>
      <c r="S88" s="26"/>
      <c r="T88" s="26"/>
      <c r="U88" s="99"/>
      <c r="V88" s="99"/>
      <c r="W88" s="106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S88" s="32"/>
    </row>
    <row r="89" spans="1:45" ht="16.05" customHeight="1" x14ac:dyDescent="0.3">
      <c r="A89" s="21"/>
      <c r="B89" s="102"/>
      <c r="C89" s="273" t="s">
        <v>298</v>
      </c>
      <c r="D89" s="274" t="s">
        <v>475</v>
      </c>
      <c r="E89" s="274" t="s">
        <v>593</v>
      </c>
      <c r="F89" s="274" t="s">
        <v>829</v>
      </c>
      <c r="G89" s="274" t="s">
        <v>947</v>
      </c>
      <c r="H89" s="274" t="s">
        <v>1065</v>
      </c>
      <c r="I89" s="275" t="s">
        <v>1183</v>
      </c>
      <c r="J89" s="99"/>
      <c r="K89" s="99"/>
      <c r="L89" s="99"/>
      <c r="M89" s="26"/>
      <c r="N89" s="26"/>
      <c r="O89" s="26"/>
      <c r="P89" s="26"/>
      <c r="Q89" s="26"/>
      <c r="R89" s="26"/>
      <c r="S89" s="26"/>
      <c r="T89" s="26"/>
      <c r="U89" s="99"/>
      <c r="V89" s="99"/>
      <c r="W89" s="106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S89" s="32"/>
    </row>
    <row r="90" spans="1:45" ht="16.05" customHeight="1" x14ac:dyDescent="0.3">
      <c r="A90" s="21"/>
      <c r="B90" s="102"/>
      <c r="C90" s="273" t="s">
        <v>299</v>
      </c>
      <c r="D90" s="274" t="s">
        <v>476</v>
      </c>
      <c r="E90" s="274" t="s">
        <v>594</v>
      </c>
      <c r="F90" s="274" t="s">
        <v>830</v>
      </c>
      <c r="G90" s="274" t="s">
        <v>948</v>
      </c>
      <c r="H90" s="274" t="s">
        <v>1066</v>
      </c>
      <c r="I90" s="275" t="s">
        <v>1184</v>
      </c>
      <c r="J90" s="99"/>
      <c r="K90" s="99"/>
      <c r="L90" s="99"/>
      <c r="M90" s="26"/>
      <c r="N90" s="26"/>
      <c r="O90" s="26"/>
      <c r="P90" s="26"/>
      <c r="Q90" s="26"/>
      <c r="R90" s="26"/>
      <c r="S90" s="26"/>
      <c r="T90" s="26"/>
      <c r="U90" s="99"/>
      <c r="V90" s="99"/>
      <c r="W90" s="106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S90" s="32"/>
    </row>
    <row r="91" spans="1:45" ht="16.05" customHeight="1" x14ac:dyDescent="0.3">
      <c r="A91" s="21"/>
      <c r="B91" s="102"/>
      <c r="C91" s="273" t="s">
        <v>300</v>
      </c>
      <c r="D91" s="274" t="s">
        <v>477</v>
      </c>
      <c r="E91" s="274" t="s">
        <v>595</v>
      </c>
      <c r="F91" s="274" t="s">
        <v>831</v>
      </c>
      <c r="G91" s="274" t="s">
        <v>949</v>
      </c>
      <c r="H91" s="274" t="s">
        <v>1067</v>
      </c>
      <c r="I91" s="275" t="s">
        <v>1185</v>
      </c>
      <c r="J91" s="99"/>
      <c r="K91" s="99"/>
      <c r="L91" s="99"/>
      <c r="M91" s="26"/>
      <c r="N91" s="26"/>
      <c r="O91" s="26"/>
      <c r="P91" s="26"/>
      <c r="Q91" s="26"/>
      <c r="R91" s="26"/>
      <c r="S91" s="26"/>
      <c r="T91" s="26"/>
      <c r="U91" s="99"/>
      <c r="V91" s="99"/>
      <c r="W91" s="106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S91" s="32"/>
    </row>
    <row r="92" spans="1:45" ht="16.05" customHeight="1" x14ac:dyDescent="0.3">
      <c r="A92" s="21"/>
      <c r="B92" s="102"/>
      <c r="C92" s="273" t="s">
        <v>301</v>
      </c>
      <c r="D92" s="274" t="s">
        <v>478</v>
      </c>
      <c r="E92" s="274" t="s">
        <v>596</v>
      </c>
      <c r="F92" s="274" t="s">
        <v>832</v>
      </c>
      <c r="G92" s="274" t="s">
        <v>950</v>
      </c>
      <c r="H92" s="274" t="s">
        <v>1068</v>
      </c>
      <c r="I92" s="275" t="s">
        <v>1186</v>
      </c>
      <c r="J92" s="99"/>
      <c r="K92" s="99"/>
      <c r="L92" s="99"/>
      <c r="M92" s="26"/>
      <c r="N92" s="26"/>
      <c r="O92" s="26"/>
      <c r="P92" s="26"/>
      <c r="Q92" s="26"/>
      <c r="R92" s="26"/>
      <c r="S92" s="26"/>
      <c r="T92" s="26"/>
      <c r="U92" s="99"/>
      <c r="V92" s="99"/>
      <c r="W92" s="106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S92" s="32"/>
    </row>
    <row r="93" spans="1:45" ht="16.05" customHeight="1" x14ac:dyDescent="0.3">
      <c r="A93" s="21"/>
      <c r="B93" s="102"/>
      <c r="C93" s="273" t="s">
        <v>302</v>
      </c>
      <c r="D93" s="274" t="s">
        <v>479</v>
      </c>
      <c r="E93" s="274" t="s">
        <v>597</v>
      </c>
      <c r="F93" s="274" t="s">
        <v>833</v>
      </c>
      <c r="G93" s="274" t="s">
        <v>951</v>
      </c>
      <c r="H93" s="274" t="s">
        <v>1069</v>
      </c>
      <c r="I93" s="275" t="s">
        <v>1187</v>
      </c>
      <c r="J93" s="99"/>
      <c r="K93" s="99"/>
      <c r="L93" s="99"/>
      <c r="M93" s="26"/>
      <c r="N93" s="26"/>
      <c r="O93" s="26"/>
      <c r="P93" s="26"/>
      <c r="Q93" s="26"/>
      <c r="R93" s="26"/>
      <c r="S93" s="26"/>
      <c r="T93" s="26"/>
      <c r="U93" s="99"/>
      <c r="V93" s="99"/>
      <c r="W93" s="106"/>
      <c r="X93" s="107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S93" s="32"/>
    </row>
    <row r="94" spans="1:45" ht="16.05" customHeight="1" x14ac:dyDescent="0.3">
      <c r="A94" s="21"/>
      <c r="B94" s="102"/>
      <c r="C94" s="273" t="s">
        <v>303</v>
      </c>
      <c r="D94" s="274" t="s">
        <v>480</v>
      </c>
      <c r="E94" s="274" t="s">
        <v>598</v>
      </c>
      <c r="F94" s="274" t="s">
        <v>834</v>
      </c>
      <c r="G94" s="274" t="s">
        <v>952</v>
      </c>
      <c r="H94" s="274" t="s">
        <v>1070</v>
      </c>
      <c r="I94" s="275" t="s">
        <v>1188</v>
      </c>
      <c r="J94" s="99"/>
      <c r="K94" s="99"/>
      <c r="L94" s="99"/>
      <c r="M94" s="26"/>
      <c r="N94" s="26"/>
      <c r="O94" s="26"/>
      <c r="P94" s="26"/>
      <c r="Q94" s="26"/>
      <c r="R94" s="26"/>
      <c r="S94" s="26"/>
      <c r="T94" s="26"/>
      <c r="U94" s="99"/>
      <c r="V94" s="99"/>
      <c r="W94" s="106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S94" s="32"/>
    </row>
    <row r="95" spans="1:45" ht="16.05" customHeight="1" x14ac:dyDescent="0.3">
      <c r="A95" s="21"/>
      <c r="B95" s="102"/>
      <c r="C95" s="273" t="s">
        <v>304</v>
      </c>
      <c r="D95" s="274" t="s">
        <v>481</v>
      </c>
      <c r="E95" s="274" t="s">
        <v>599</v>
      </c>
      <c r="F95" s="274" t="s">
        <v>835</v>
      </c>
      <c r="G95" s="274" t="s">
        <v>953</v>
      </c>
      <c r="H95" s="274" t="s">
        <v>1071</v>
      </c>
      <c r="I95" s="275" t="s">
        <v>1189</v>
      </c>
      <c r="J95" s="99"/>
      <c r="K95" s="99"/>
      <c r="L95" s="99"/>
      <c r="M95" s="26"/>
      <c r="N95" s="26"/>
      <c r="O95" s="26"/>
      <c r="P95" s="26"/>
      <c r="Q95" s="26"/>
      <c r="R95" s="26"/>
      <c r="S95" s="26"/>
      <c r="T95" s="26"/>
      <c r="U95" s="99"/>
      <c r="V95" s="99"/>
      <c r="W95" s="106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S95" s="32"/>
    </row>
    <row r="96" spans="1:45" ht="16.05" customHeight="1" x14ac:dyDescent="0.3">
      <c r="A96" s="21"/>
      <c r="B96" s="102"/>
      <c r="C96" s="273" t="s">
        <v>305</v>
      </c>
      <c r="D96" s="274" t="s">
        <v>482</v>
      </c>
      <c r="E96" s="274" t="s">
        <v>600</v>
      </c>
      <c r="F96" s="274" t="s">
        <v>836</v>
      </c>
      <c r="G96" s="274" t="s">
        <v>954</v>
      </c>
      <c r="H96" s="274" t="s">
        <v>1072</v>
      </c>
      <c r="I96" s="275" t="s">
        <v>1190</v>
      </c>
      <c r="J96" s="99"/>
      <c r="K96" s="99"/>
      <c r="L96" s="99"/>
      <c r="M96" s="26"/>
      <c r="N96" s="26"/>
      <c r="O96" s="26"/>
      <c r="P96" s="26"/>
      <c r="Q96" s="26"/>
      <c r="R96" s="26"/>
      <c r="S96" s="26"/>
      <c r="T96" s="26"/>
      <c r="U96" s="99"/>
      <c r="V96" s="99"/>
      <c r="W96" s="106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S96" s="32"/>
    </row>
    <row r="97" spans="1:45" ht="16.05" customHeight="1" x14ac:dyDescent="0.3">
      <c r="A97" s="21"/>
      <c r="B97" s="102"/>
      <c r="C97" s="273" t="s">
        <v>306</v>
      </c>
      <c r="D97" s="274" t="s">
        <v>483</v>
      </c>
      <c r="E97" s="274" t="s">
        <v>601</v>
      </c>
      <c r="F97" s="274" t="s">
        <v>837</v>
      </c>
      <c r="G97" s="274" t="s">
        <v>955</v>
      </c>
      <c r="H97" s="274" t="s">
        <v>1073</v>
      </c>
      <c r="I97" s="275" t="s">
        <v>1191</v>
      </c>
      <c r="J97" s="99"/>
      <c r="K97" s="99"/>
      <c r="L97" s="99"/>
      <c r="M97" s="26"/>
      <c r="N97" s="26"/>
      <c r="O97" s="26"/>
      <c r="P97" s="26"/>
      <c r="Q97" s="26"/>
      <c r="R97" s="26"/>
      <c r="S97" s="26"/>
      <c r="T97" s="26"/>
      <c r="U97" s="99"/>
      <c r="V97" s="99"/>
      <c r="W97" s="106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S97" s="32"/>
    </row>
    <row r="98" spans="1:45" ht="16.05" customHeight="1" x14ac:dyDescent="0.3">
      <c r="A98" s="21"/>
      <c r="B98" s="102"/>
      <c r="C98" s="273" t="s">
        <v>307</v>
      </c>
      <c r="D98" s="274" t="s">
        <v>484</v>
      </c>
      <c r="E98" s="274" t="s">
        <v>602</v>
      </c>
      <c r="F98" s="274" t="s">
        <v>838</v>
      </c>
      <c r="G98" s="274" t="s">
        <v>956</v>
      </c>
      <c r="H98" s="274" t="s">
        <v>1074</v>
      </c>
      <c r="I98" s="275" t="s">
        <v>1192</v>
      </c>
      <c r="J98" s="99"/>
      <c r="K98" s="99"/>
      <c r="L98" s="99"/>
      <c r="M98" s="26"/>
      <c r="N98" s="26"/>
      <c r="O98" s="26"/>
      <c r="P98" s="26"/>
      <c r="Q98" s="26"/>
      <c r="R98" s="26"/>
      <c r="S98" s="26"/>
      <c r="T98" s="26"/>
      <c r="U98" s="99"/>
      <c r="V98" s="99"/>
      <c r="W98" s="106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S98" s="32"/>
    </row>
    <row r="99" spans="1:45" ht="16.05" customHeight="1" x14ac:dyDescent="0.3">
      <c r="A99" s="21"/>
      <c r="B99" s="102"/>
      <c r="C99" s="273" t="s">
        <v>308</v>
      </c>
      <c r="D99" s="274" t="s">
        <v>485</v>
      </c>
      <c r="E99" s="274" t="s">
        <v>603</v>
      </c>
      <c r="F99" s="274" t="s">
        <v>839</v>
      </c>
      <c r="G99" s="274" t="s">
        <v>957</v>
      </c>
      <c r="H99" s="274" t="s">
        <v>1075</v>
      </c>
      <c r="I99" s="275" t="s">
        <v>1193</v>
      </c>
      <c r="J99" s="99"/>
      <c r="K99" s="99"/>
      <c r="L99" s="99"/>
      <c r="M99" s="26"/>
      <c r="N99" s="26"/>
      <c r="O99" s="26"/>
      <c r="P99" s="26"/>
      <c r="Q99" s="26"/>
      <c r="R99" s="26"/>
      <c r="S99" s="26"/>
      <c r="T99" s="26"/>
      <c r="U99" s="99"/>
      <c r="V99" s="99"/>
      <c r="W99" s="106"/>
      <c r="X99" s="107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S99" s="32"/>
    </row>
    <row r="100" spans="1:45" ht="16.05" customHeight="1" x14ac:dyDescent="0.3">
      <c r="A100" s="21"/>
      <c r="B100" s="102"/>
      <c r="C100" s="273" t="s">
        <v>309</v>
      </c>
      <c r="D100" s="274" t="s">
        <v>486</v>
      </c>
      <c r="E100" s="274" t="s">
        <v>604</v>
      </c>
      <c r="F100" s="274" t="s">
        <v>840</v>
      </c>
      <c r="G100" s="274" t="s">
        <v>958</v>
      </c>
      <c r="H100" s="274" t="s">
        <v>1076</v>
      </c>
      <c r="I100" s="275" t="s">
        <v>1194</v>
      </c>
      <c r="J100" s="99"/>
      <c r="K100" s="99"/>
      <c r="L100" s="99"/>
      <c r="M100" s="26"/>
      <c r="N100" s="26"/>
      <c r="O100" s="26"/>
      <c r="P100" s="26"/>
      <c r="Q100" s="26"/>
      <c r="R100" s="26"/>
      <c r="S100" s="26"/>
      <c r="T100" s="26"/>
      <c r="U100" s="99"/>
      <c r="V100" s="99"/>
      <c r="W100" s="106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S100" s="32"/>
    </row>
    <row r="101" spans="1:45" ht="16.05" customHeight="1" x14ac:dyDescent="0.3">
      <c r="A101" s="21"/>
      <c r="B101" s="102"/>
      <c r="C101" s="273" t="s">
        <v>310</v>
      </c>
      <c r="D101" s="274" t="s">
        <v>487</v>
      </c>
      <c r="E101" s="274" t="s">
        <v>605</v>
      </c>
      <c r="F101" s="274" t="s">
        <v>841</v>
      </c>
      <c r="G101" s="274" t="s">
        <v>959</v>
      </c>
      <c r="H101" s="274" t="s">
        <v>1077</v>
      </c>
      <c r="I101" s="275" t="s">
        <v>1195</v>
      </c>
      <c r="J101" s="99"/>
      <c r="K101" s="99"/>
      <c r="L101" s="99"/>
      <c r="M101" s="26"/>
      <c r="N101" s="26"/>
      <c r="O101" s="26"/>
      <c r="P101" s="26"/>
      <c r="Q101" s="26"/>
      <c r="R101" s="26"/>
      <c r="S101" s="26"/>
      <c r="T101" s="26"/>
      <c r="U101" s="99"/>
      <c r="V101" s="99"/>
      <c r="W101" s="106"/>
      <c r="X101" s="107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S101" s="32"/>
    </row>
    <row r="102" spans="1:45" ht="16.05" customHeight="1" x14ac:dyDescent="0.3">
      <c r="A102" s="21"/>
      <c r="B102" s="102"/>
      <c r="C102" s="273" t="s">
        <v>311</v>
      </c>
      <c r="D102" s="274" t="s">
        <v>488</v>
      </c>
      <c r="E102" s="274" t="s">
        <v>606</v>
      </c>
      <c r="F102" s="274" t="s">
        <v>842</v>
      </c>
      <c r="G102" s="274" t="s">
        <v>960</v>
      </c>
      <c r="H102" s="274" t="s">
        <v>1078</v>
      </c>
      <c r="I102" s="275" t="s">
        <v>1196</v>
      </c>
      <c r="J102" s="99"/>
      <c r="K102" s="99"/>
      <c r="L102" s="99"/>
      <c r="M102" s="26"/>
      <c r="N102" s="26"/>
      <c r="O102" s="26"/>
      <c r="P102" s="26"/>
      <c r="Q102" s="26"/>
      <c r="R102" s="26"/>
      <c r="S102" s="26"/>
      <c r="T102" s="26"/>
      <c r="U102" s="99"/>
      <c r="V102" s="99"/>
      <c r="W102" s="106"/>
      <c r="X102" s="107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S102" s="32"/>
    </row>
    <row r="103" spans="1:45" ht="16.05" customHeight="1" x14ac:dyDescent="0.3">
      <c r="A103" s="21"/>
      <c r="B103" s="102"/>
      <c r="C103" s="273" t="s">
        <v>312</v>
      </c>
      <c r="D103" s="274" t="s">
        <v>489</v>
      </c>
      <c r="E103" s="274" t="s">
        <v>607</v>
      </c>
      <c r="F103" s="274" t="s">
        <v>843</v>
      </c>
      <c r="G103" s="274" t="s">
        <v>961</v>
      </c>
      <c r="H103" s="274" t="s">
        <v>1079</v>
      </c>
      <c r="I103" s="275" t="s">
        <v>1197</v>
      </c>
      <c r="J103" s="99"/>
      <c r="K103" s="99"/>
      <c r="L103" s="99"/>
      <c r="M103" s="26"/>
      <c r="N103" s="26"/>
      <c r="O103" s="26"/>
      <c r="P103" s="26"/>
      <c r="Q103" s="26"/>
      <c r="R103" s="26"/>
      <c r="S103" s="26"/>
      <c r="T103" s="26"/>
      <c r="U103" s="99"/>
      <c r="V103" s="99"/>
      <c r="W103" s="106"/>
      <c r="X103" s="107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S103" s="32"/>
    </row>
    <row r="104" spans="1:45" ht="16.05" customHeight="1" x14ac:dyDescent="0.3">
      <c r="A104" s="21"/>
      <c r="B104" s="102"/>
      <c r="C104" s="273" t="s">
        <v>313</v>
      </c>
      <c r="D104" s="274" t="s">
        <v>490</v>
      </c>
      <c r="E104" s="274" t="s">
        <v>608</v>
      </c>
      <c r="F104" s="274" t="s">
        <v>844</v>
      </c>
      <c r="G104" s="274" t="s">
        <v>962</v>
      </c>
      <c r="H104" s="274" t="s">
        <v>1080</v>
      </c>
      <c r="I104" s="275" t="s">
        <v>1198</v>
      </c>
      <c r="J104" s="99"/>
      <c r="K104" s="99"/>
      <c r="L104" s="99"/>
      <c r="M104" s="26"/>
      <c r="N104" s="26"/>
      <c r="O104" s="26"/>
      <c r="P104" s="26"/>
      <c r="Q104" s="26"/>
      <c r="R104" s="26"/>
      <c r="S104" s="26"/>
      <c r="T104" s="26"/>
      <c r="U104" s="99"/>
      <c r="V104" s="99"/>
      <c r="W104" s="106"/>
      <c r="X104" s="107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S104" s="32"/>
    </row>
    <row r="105" spans="1:45" ht="16.05" customHeight="1" x14ac:dyDescent="0.3">
      <c r="A105" s="21"/>
      <c r="B105" s="102"/>
      <c r="C105" s="273" t="s">
        <v>314</v>
      </c>
      <c r="D105" s="274" t="s">
        <v>491</v>
      </c>
      <c r="E105" s="274" t="s">
        <v>609</v>
      </c>
      <c r="F105" s="274" t="s">
        <v>845</v>
      </c>
      <c r="G105" s="274" t="s">
        <v>963</v>
      </c>
      <c r="H105" s="274" t="s">
        <v>1081</v>
      </c>
      <c r="I105" s="275" t="s">
        <v>1199</v>
      </c>
      <c r="J105" s="99"/>
      <c r="K105" s="99"/>
      <c r="L105" s="99"/>
      <c r="M105" s="26"/>
      <c r="N105" s="26"/>
      <c r="O105" s="26"/>
      <c r="P105" s="26"/>
      <c r="Q105" s="26"/>
      <c r="R105" s="26"/>
      <c r="S105" s="26"/>
      <c r="T105" s="26"/>
      <c r="U105" s="99"/>
      <c r="V105" s="99"/>
      <c r="W105" s="106"/>
      <c r="X105" s="107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S105" s="32"/>
    </row>
    <row r="106" spans="1:45" ht="16.05" customHeight="1" x14ac:dyDescent="0.3">
      <c r="A106" s="21"/>
      <c r="B106" s="102"/>
      <c r="C106" s="273" t="s">
        <v>315</v>
      </c>
      <c r="D106" s="274" t="s">
        <v>492</v>
      </c>
      <c r="E106" s="274" t="s">
        <v>610</v>
      </c>
      <c r="F106" s="274" t="s">
        <v>846</v>
      </c>
      <c r="G106" s="274" t="s">
        <v>964</v>
      </c>
      <c r="H106" s="274" t="s">
        <v>1082</v>
      </c>
      <c r="I106" s="275" t="s">
        <v>1200</v>
      </c>
      <c r="J106" s="99"/>
      <c r="K106" s="99"/>
      <c r="L106" s="99"/>
      <c r="M106" s="26"/>
      <c r="N106" s="26"/>
      <c r="O106" s="26"/>
      <c r="P106" s="26"/>
      <c r="Q106" s="26"/>
      <c r="R106" s="26"/>
      <c r="S106" s="26"/>
      <c r="T106" s="26"/>
      <c r="U106" s="99"/>
      <c r="V106" s="99"/>
      <c r="W106" s="106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S106" s="32"/>
    </row>
    <row r="107" spans="1:45" ht="16.05" customHeight="1" x14ac:dyDescent="0.3">
      <c r="A107" s="21"/>
      <c r="B107" s="102"/>
      <c r="C107" s="273" t="s">
        <v>316</v>
      </c>
      <c r="D107" s="274" t="s">
        <v>493</v>
      </c>
      <c r="E107" s="274" t="s">
        <v>611</v>
      </c>
      <c r="F107" s="274" t="s">
        <v>847</v>
      </c>
      <c r="G107" s="274" t="s">
        <v>965</v>
      </c>
      <c r="H107" s="274" t="s">
        <v>1083</v>
      </c>
      <c r="I107" s="275" t="s">
        <v>1201</v>
      </c>
      <c r="J107" s="99"/>
      <c r="K107" s="99"/>
      <c r="L107" s="99"/>
      <c r="M107" s="26"/>
      <c r="N107" s="26"/>
      <c r="O107" s="26"/>
      <c r="P107" s="26"/>
      <c r="Q107" s="26"/>
      <c r="R107" s="26"/>
      <c r="S107" s="26"/>
      <c r="T107" s="26"/>
      <c r="U107" s="99"/>
      <c r="V107" s="99"/>
      <c r="W107" s="106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S107" s="32"/>
    </row>
    <row r="108" spans="1:45" ht="16.05" customHeight="1" x14ac:dyDescent="0.3">
      <c r="A108" s="21"/>
      <c r="B108" s="102"/>
      <c r="C108" s="273" t="s">
        <v>317</v>
      </c>
      <c r="D108" s="274" t="s">
        <v>494</v>
      </c>
      <c r="E108" s="274" t="s">
        <v>612</v>
      </c>
      <c r="F108" s="274" t="s">
        <v>848</v>
      </c>
      <c r="G108" s="274" t="s">
        <v>966</v>
      </c>
      <c r="H108" s="274" t="s">
        <v>1084</v>
      </c>
      <c r="I108" s="275" t="s">
        <v>1202</v>
      </c>
      <c r="J108" s="99"/>
      <c r="K108" s="99"/>
      <c r="L108" s="99"/>
      <c r="M108" s="26"/>
      <c r="N108" s="26"/>
      <c r="O108" s="26"/>
      <c r="P108" s="26"/>
      <c r="Q108" s="26"/>
      <c r="R108" s="26"/>
      <c r="S108" s="26"/>
      <c r="T108" s="26"/>
      <c r="U108" s="99"/>
      <c r="V108" s="99"/>
      <c r="W108" s="106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S108" s="32"/>
    </row>
    <row r="109" spans="1:45" ht="16.05" customHeight="1" x14ac:dyDescent="0.3">
      <c r="A109" s="21"/>
      <c r="B109" s="102"/>
      <c r="C109" s="273" t="s">
        <v>318</v>
      </c>
      <c r="D109" s="274" t="s">
        <v>495</v>
      </c>
      <c r="E109" s="274" t="s">
        <v>613</v>
      </c>
      <c r="F109" s="274" t="s">
        <v>849</v>
      </c>
      <c r="G109" s="274" t="s">
        <v>967</v>
      </c>
      <c r="H109" s="274" t="s">
        <v>1085</v>
      </c>
      <c r="I109" s="275" t="s">
        <v>1203</v>
      </c>
      <c r="J109" s="99"/>
      <c r="K109" s="99"/>
      <c r="L109" s="99"/>
      <c r="M109" s="26"/>
      <c r="N109" s="26"/>
      <c r="O109" s="26"/>
      <c r="P109" s="26"/>
      <c r="Q109" s="26"/>
      <c r="R109" s="26"/>
      <c r="S109" s="26"/>
      <c r="T109" s="26"/>
      <c r="U109" s="99"/>
      <c r="V109" s="99"/>
      <c r="W109" s="106"/>
      <c r="X109" s="107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S109" s="32"/>
    </row>
    <row r="110" spans="1:45" ht="16.05" customHeight="1" x14ac:dyDescent="0.3">
      <c r="A110" s="21"/>
      <c r="B110" s="102"/>
      <c r="C110" s="273" t="s">
        <v>319</v>
      </c>
      <c r="D110" s="274" t="s">
        <v>496</v>
      </c>
      <c r="E110" s="274" t="s">
        <v>614</v>
      </c>
      <c r="F110" s="274" t="s">
        <v>850</v>
      </c>
      <c r="G110" s="274" t="s">
        <v>968</v>
      </c>
      <c r="H110" s="274" t="s">
        <v>1086</v>
      </c>
      <c r="I110" s="275" t="s">
        <v>1204</v>
      </c>
      <c r="J110" s="99"/>
      <c r="K110" s="99"/>
      <c r="L110" s="99"/>
      <c r="M110" s="26"/>
      <c r="N110" s="26"/>
      <c r="O110" s="26"/>
      <c r="P110" s="26"/>
      <c r="Q110" s="26"/>
      <c r="R110" s="26"/>
      <c r="S110" s="26"/>
      <c r="T110" s="26"/>
      <c r="U110" s="99"/>
      <c r="V110" s="99"/>
      <c r="W110" s="106"/>
      <c r="X110" s="107"/>
      <c r="Y110" s="107"/>
      <c r="Z110" s="107"/>
      <c r="AA110" s="107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S110" s="32"/>
    </row>
    <row r="111" spans="1:45" ht="16.05" customHeight="1" x14ac:dyDescent="0.3">
      <c r="A111" s="21"/>
      <c r="B111" s="102"/>
      <c r="C111" s="273" t="s">
        <v>320</v>
      </c>
      <c r="D111" s="274" t="s">
        <v>497</v>
      </c>
      <c r="E111" s="274" t="s">
        <v>615</v>
      </c>
      <c r="F111" s="274" t="s">
        <v>851</v>
      </c>
      <c r="G111" s="274" t="s">
        <v>969</v>
      </c>
      <c r="H111" s="274" t="s">
        <v>1087</v>
      </c>
      <c r="I111" s="275" t="s">
        <v>1205</v>
      </c>
      <c r="J111" s="99"/>
      <c r="K111" s="99"/>
      <c r="L111" s="99"/>
      <c r="M111" s="26"/>
      <c r="N111" s="26"/>
      <c r="O111" s="26"/>
      <c r="P111" s="26"/>
      <c r="Q111" s="26"/>
      <c r="R111" s="26"/>
      <c r="S111" s="26"/>
      <c r="T111" s="26"/>
      <c r="U111" s="99"/>
      <c r="V111" s="99"/>
      <c r="W111" s="106"/>
      <c r="X111" s="107"/>
      <c r="Y111" s="107"/>
      <c r="Z111" s="107"/>
      <c r="AA111" s="107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S111" s="32"/>
    </row>
    <row r="112" spans="1:45" ht="16.05" customHeight="1" x14ac:dyDescent="0.3">
      <c r="A112" s="21"/>
      <c r="B112" s="102"/>
      <c r="C112" s="273" t="s">
        <v>321</v>
      </c>
      <c r="D112" s="274" t="s">
        <v>498</v>
      </c>
      <c r="E112" s="274" t="s">
        <v>616</v>
      </c>
      <c r="F112" s="274" t="s">
        <v>852</v>
      </c>
      <c r="G112" s="274" t="s">
        <v>970</v>
      </c>
      <c r="H112" s="274" t="s">
        <v>1088</v>
      </c>
      <c r="I112" s="275" t="s">
        <v>1206</v>
      </c>
      <c r="J112" s="99"/>
      <c r="K112" s="99"/>
      <c r="L112" s="99"/>
      <c r="M112" s="26"/>
      <c r="N112" s="26"/>
      <c r="O112" s="26"/>
      <c r="P112" s="26"/>
      <c r="Q112" s="26"/>
      <c r="R112" s="26"/>
      <c r="S112" s="26"/>
      <c r="T112" s="26"/>
      <c r="U112" s="99"/>
      <c r="V112" s="99"/>
      <c r="W112" s="106"/>
      <c r="X112" s="107"/>
      <c r="Y112" s="107"/>
      <c r="Z112" s="107"/>
      <c r="AA112" s="107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S112" s="32"/>
    </row>
    <row r="113" spans="1:45" ht="16.05" customHeight="1" x14ac:dyDescent="0.3">
      <c r="A113" s="21"/>
      <c r="B113" s="102"/>
      <c r="C113" s="273" t="s">
        <v>322</v>
      </c>
      <c r="D113" s="274" t="s">
        <v>499</v>
      </c>
      <c r="E113" s="274" t="s">
        <v>617</v>
      </c>
      <c r="F113" s="274" t="s">
        <v>853</v>
      </c>
      <c r="G113" s="274" t="s">
        <v>971</v>
      </c>
      <c r="H113" s="274" t="s">
        <v>1089</v>
      </c>
      <c r="I113" s="275" t="s">
        <v>1207</v>
      </c>
      <c r="J113" s="99"/>
      <c r="K113" s="99"/>
      <c r="L113" s="99"/>
      <c r="M113" s="26"/>
      <c r="N113" s="26"/>
      <c r="O113" s="26"/>
      <c r="P113" s="26"/>
      <c r="Q113" s="26"/>
      <c r="R113" s="26"/>
      <c r="S113" s="26"/>
      <c r="T113" s="26"/>
      <c r="U113" s="99"/>
      <c r="V113" s="99"/>
      <c r="W113" s="106"/>
      <c r="X113" s="107"/>
      <c r="Y113" s="107"/>
      <c r="Z113" s="107"/>
      <c r="AA113" s="107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S113" s="32"/>
    </row>
    <row r="114" spans="1:45" ht="16.05" customHeight="1" x14ac:dyDescent="0.3">
      <c r="A114" s="21"/>
      <c r="B114" s="102"/>
      <c r="C114" s="273" t="s">
        <v>323</v>
      </c>
      <c r="D114" s="274" t="s">
        <v>500</v>
      </c>
      <c r="E114" s="274" t="s">
        <v>618</v>
      </c>
      <c r="F114" s="274" t="s">
        <v>854</v>
      </c>
      <c r="G114" s="274" t="s">
        <v>972</v>
      </c>
      <c r="H114" s="274" t="s">
        <v>1090</v>
      </c>
      <c r="I114" s="275" t="s">
        <v>1208</v>
      </c>
      <c r="J114" s="99"/>
      <c r="K114" s="99"/>
      <c r="L114" s="99"/>
      <c r="M114" s="26"/>
      <c r="N114" s="26"/>
      <c r="O114" s="26"/>
      <c r="P114" s="26"/>
      <c r="Q114" s="26"/>
      <c r="R114" s="26"/>
      <c r="S114" s="26"/>
      <c r="T114" s="26"/>
      <c r="U114" s="99"/>
      <c r="V114" s="99"/>
      <c r="W114" s="106"/>
      <c r="X114" s="107"/>
      <c r="Y114" s="107"/>
      <c r="Z114" s="107"/>
      <c r="AA114" s="107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S114" s="32"/>
    </row>
    <row r="115" spans="1:45" ht="16.05" customHeight="1" x14ac:dyDescent="0.3">
      <c r="A115" s="21"/>
      <c r="B115" s="102"/>
      <c r="C115" s="273" t="s">
        <v>324</v>
      </c>
      <c r="D115" s="274" t="s">
        <v>501</v>
      </c>
      <c r="E115" s="274" t="s">
        <v>619</v>
      </c>
      <c r="F115" s="274" t="s">
        <v>855</v>
      </c>
      <c r="G115" s="274" t="s">
        <v>973</v>
      </c>
      <c r="H115" s="274" t="s">
        <v>1091</v>
      </c>
      <c r="I115" s="275" t="s">
        <v>1209</v>
      </c>
      <c r="J115" s="99"/>
      <c r="K115" s="99"/>
      <c r="L115" s="99"/>
      <c r="M115" s="26"/>
      <c r="N115" s="26"/>
      <c r="O115" s="26"/>
      <c r="P115" s="26"/>
      <c r="Q115" s="26"/>
      <c r="R115" s="26"/>
      <c r="S115" s="26"/>
      <c r="T115" s="26"/>
      <c r="U115" s="99"/>
      <c r="V115" s="99"/>
      <c r="W115" s="106"/>
      <c r="X115" s="107"/>
      <c r="Y115" s="107"/>
      <c r="Z115" s="107"/>
      <c r="AA115" s="107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S115" s="32"/>
    </row>
    <row r="116" spans="1:45" ht="16.05" customHeight="1" x14ac:dyDescent="0.3">
      <c r="A116" s="21"/>
      <c r="B116" s="102"/>
      <c r="C116" s="273" t="s">
        <v>325</v>
      </c>
      <c r="D116" s="274" t="s">
        <v>502</v>
      </c>
      <c r="E116" s="274" t="s">
        <v>620</v>
      </c>
      <c r="F116" s="274" t="s">
        <v>856</v>
      </c>
      <c r="G116" s="274" t="s">
        <v>974</v>
      </c>
      <c r="H116" s="274" t="s">
        <v>1092</v>
      </c>
      <c r="I116" s="275" t="s">
        <v>1210</v>
      </c>
      <c r="J116" s="99"/>
      <c r="K116" s="99"/>
      <c r="L116" s="99"/>
      <c r="M116" s="26"/>
      <c r="N116" s="26"/>
      <c r="O116" s="26"/>
      <c r="P116" s="26"/>
      <c r="Q116" s="26"/>
      <c r="R116" s="26"/>
      <c r="S116" s="26"/>
      <c r="T116" s="26"/>
      <c r="U116" s="99"/>
      <c r="V116" s="99"/>
      <c r="W116" s="106"/>
      <c r="X116" s="107"/>
      <c r="Y116" s="107"/>
      <c r="Z116" s="107"/>
      <c r="AA116" s="107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S116" s="32"/>
    </row>
    <row r="117" spans="1:45" ht="16.05" customHeight="1" x14ac:dyDescent="0.3">
      <c r="A117" s="21"/>
      <c r="B117" s="102"/>
      <c r="C117" s="273" t="s">
        <v>326</v>
      </c>
      <c r="D117" s="274" t="s">
        <v>503</v>
      </c>
      <c r="E117" s="274" t="s">
        <v>621</v>
      </c>
      <c r="F117" s="274" t="s">
        <v>857</v>
      </c>
      <c r="G117" s="274" t="s">
        <v>975</v>
      </c>
      <c r="H117" s="274" t="s">
        <v>1093</v>
      </c>
      <c r="I117" s="275" t="s">
        <v>1211</v>
      </c>
      <c r="J117" s="99"/>
      <c r="K117" s="99"/>
      <c r="L117" s="99"/>
      <c r="M117" s="26"/>
      <c r="N117" s="26"/>
      <c r="O117" s="26"/>
      <c r="P117" s="26"/>
      <c r="Q117" s="26"/>
      <c r="R117" s="26"/>
      <c r="S117" s="26"/>
      <c r="T117" s="26"/>
      <c r="U117" s="99"/>
      <c r="V117" s="99"/>
      <c r="W117" s="106"/>
      <c r="X117" s="107"/>
      <c r="Y117" s="107"/>
      <c r="Z117" s="107"/>
      <c r="AA117" s="107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S117" s="32"/>
    </row>
    <row r="118" spans="1:45" ht="16.05" customHeight="1" x14ac:dyDescent="0.3">
      <c r="A118" s="21"/>
      <c r="B118" s="102"/>
      <c r="C118" s="273" t="s">
        <v>327</v>
      </c>
      <c r="D118" s="274" t="s">
        <v>504</v>
      </c>
      <c r="E118" s="274" t="s">
        <v>622</v>
      </c>
      <c r="F118" s="274" t="s">
        <v>858</v>
      </c>
      <c r="G118" s="274" t="s">
        <v>976</v>
      </c>
      <c r="H118" s="274" t="s">
        <v>1094</v>
      </c>
      <c r="I118" s="275" t="s">
        <v>1212</v>
      </c>
      <c r="J118" s="99"/>
      <c r="K118" s="99"/>
      <c r="L118" s="99"/>
      <c r="M118" s="26"/>
      <c r="N118" s="26"/>
      <c r="O118" s="26"/>
      <c r="P118" s="26"/>
      <c r="Q118" s="26"/>
      <c r="R118" s="26"/>
      <c r="S118" s="26"/>
      <c r="T118" s="26"/>
      <c r="U118" s="99"/>
      <c r="V118" s="99"/>
      <c r="W118" s="106"/>
      <c r="X118" s="107"/>
      <c r="Y118" s="107"/>
      <c r="Z118" s="107"/>
      <c r="AA118" s="107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S118" s="32"/>
    </row>
    <row r="119" spans="1:45" ht="16.05" customHeight="1" x14ac:dyDescent="0.3">
      <c r="A119" s="21"/>
      <c r="B119" s="102"/>
      <c r="C119" s="273" t="s">
        <v>328</v>
      </c>
      <c r="D119" s="274" t="s">
        <v>505</v>
      </c>
      <c r="E119" s="274" t="s">
        <v>623</v>
      </c>
      <c r="F119" s="274" t="s">
        <v>859</v>
      </c>
      <c r="G119" s="274" t="s">
        <v>977</v>
      </c>
      <c r="H119" s="274" t="s">
        <v>1095</v>
      </c>
      <c r="I119" s="275" t="s">
        <v>1213</v>
      </c>
      <c r="J119" s="99"/>
      <c r="K119" s="99"/>
      <c r="L119" s="99"/>
      <c r="M119" s="26"/>
      <c r="N119" s="26"/>
      <c r="O119" s="26"/>
      <c r="P119" s="26"/>
      <c r="Q119" s="26"/>
      <c r="R119" s="26"/>
      <c r="S119" s="26"/>
      <c r="T119" s="26"/>
      <c r="U119" s="99"/>
      <c r="V119" s="99"/>
      <c r="W119" s="106"/>
      <c r="X119" s="107"/>
      <c r="Y119" s="107"/>
      <c r="Z119" s="107"/>
      <c r="AA119" s="107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S119" s="32"/>
    </row>
    <row r="120" spans="1:45" ht="16.05" customHeight="1" x14ac:dyDescent="0.3">
      <c r="A120" s="21"/>
      <c r="B120" s="102"/>
      <c r="C120" s="273" t="s">
        <v>329</v>
      </c>
      <c r="D120" s="274" t="s">
        <v>506</v>
      </c>
      <c r="E120" s="274" t="s">
        <v>624</v>
      </c>
      <c r="F120" s="274" t="s">
        <v>860</v>
      </c>
      <c r="G120" s="274" t="s">
        <v>978</v>
      </c>
      <c r="H120" s="274" t="s">
        <v>1096</v>
      </c>
      <c r="I120" s="275" t="s">
        <v>1214</v>
      </c>
      <c r="J120" s="99"/>
      <c r="K120" s="99"/>
      <c r="L120" s="99"/>
      <c r="M120" s="26"/>
      <c r="N120" s="26"/>
      <c r="O120" s="26"/>
      <c r="P120" s="26"/>
      <c r="Q120" s="26"/>
      <c r="R120" s="26"/>
      <c r="S120" s="26"/>
      <c r="T120" s="26"/>
      <c r="U120" s="99"/>
      <c r="V120" s="99"/>
      <c r="W120" s="106"/>
      <c r="X120" s="107"/>
      <c r="Y120" s="107"/>
      <c r="Z120" s="107"/>
      <c r="AA120" s="107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S120" s="32"/>
    </row>
    <row r="121" spans="1:45" ht="16.05" customHeight="1" x14ac:dyDescent="0.3">
      <c r="A121" s="21"/>
      <c r="B121" s="102"/>
      <c r="C121" s="273" t="s">
        <v>330</v>
      </c>
      <c r="D121" s="274" t="s">
        <v>507</v>
      </c>
      <c r="E121" s="274" t="s">
        <v>625</v>
      </c>
      <c r="F121" s="274" t="s">
        <v>861</v>
      </c>
      <c r="G121" s="274" t="s">
        <v>979</v>
      </c>
      <c r="H121" s="274" t="s">
        <v>1097</v>
      </c>
      <c r="I121" s="275" t="s">
        <v>1215</v>
      </c>
      <c r="J121" s="99"/>
      <c r="K121" s="99"/>
      <c r="L121" s="99"/>
      <c r="M121" s="26"/>
      <c r="N121" s="26"/>
      <c r="O121" s="26"/>
      <c r="P121" s="26"/>
      <c r="Q121" s="26"/>
      <c r="R121" s="26"/>
      <c r="S121" s="26"/>
      <c r="T121" s="26"/>
      <c r="U121" s="99"/>
      <c r="V121" s="99"/>
      <c r="W121" s="106"/>
      <c r="X121" s="107"/>
      <c r="Y121" s="107"/>
      <c r="Z121" s="107"/>
      <c r="AA121" s="107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S121" s="32"/>
    </row>
    <row r="122" spans="1:45" ht="16.05" customHeight="1" x14ac:dyDescent="0.3">
      <c r="A122" s="21"/>
      <c r="B122" s="102"/>
      <c r="C122" s="273" t="s">
        <v>331</v>
      </c>
      <c r="D122" s="274" t="s">
        <v>508</v>
      </c>
      <c r="E122" s="274" t="s">
        <v>626</v>
      </c>
      <c r="F122" s="274" t="s">
        <v>862</v>
      </c>
      <c r="G122" s="274" t="s">
        <v>980</v>
      </c>
      <c r="H122" s="274" t="s">
        <v>1098</v>
      </c>
      <c r="I122" s="275" t="s">
        <v>1216</v>
      </c>
      <c r="J122" s="99"/>
      <c r="K122" s="99"/>
      <c r="L122" s="99"/>
      <c r="M122" s="26"/>
      <c r="N122" s="26"/>
      <c r="O122" s="26"/>
      <c r="P122" s="26"/>
      <c r="Q122" s="26"/>
      <c r="R122" s="26"/>
      <c r="S122" s="26"/>
      <c r="T122" s="26"/>
      <c r="U122" s="99"/>
      <c r="V122" s="99"/>
      <c r="W122" s="106"/>
      <c r="X122" s="107"/>
      <c r="Y122" s="107"/>
      <c r="Z122" s="107"/>
      <c r="AA122" s="107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S122" s="32"/>
    </row>
    <row r="123" spans="1:45" ht="16.05" customHeight="1" x14ac:dyDescent="0.3">
      <c r="A123" s="21"/>
      <c r="B123" s="102"/>
      <c r="C123" s="273" t="s">
        <v>332</v>
      </c>
      <c r="D123" s="274" t="s">
        <v>509</v>
      </c>
      <c r="E123" s="274" t="s">
        <v>627</v>
      </c>
      <c r="F123" s="274" t="s">
        <v>863</v>
      </c>
      <c r="G123" s="274" t="s">
        <v>981</v>
      </c>
      <c r="H123" s="274" t="s">
        <v>1099</v>
      </c>
      <c r="I123" s="275" t="s">
        <v>1217</v>
      </c>
      <c r="J123" s="99"/>
      <c r="K123" s="99"/>
      <c r="L123" s="99"/>
      <c r="M123" s="26"/>
      <c r="N123" s="26"/>
      <c r="O123" s="26"/>
      <c r="P123" s="26"/>
      <c r="Q123" s="26"/>
      <c r="R123" s="26"/>
      <c r="S123" s="26"/>
      <c r="T123" s="26"/>
      <c r="U123" s="99"/>
      <c r="V123" s="99"/>
      <c r="W123" s="106"/>
      <c r="X123" s="107"/>
      <c r="Y123" s="107"/>
      <c r="Z123" s="107"/>
      <c r="AA123" s="107"/>
      <c r="AB123" s="107"/>
      <c r="AC123" s="107"/>
      <c r="AD123" s="107"/>
      <c r="AE123" s="107"/>
      <c r="AF123" s="107"/>
      <c r="AG123" s="107"/>
      <c r="AH123" s="107"/>
      <c r="AI123" s="107"/>
      <c r="AJ123" s="107"/>
      <c r="AK123" s="107"/>
      <c r="AL123" s="107"/>
      <c r="AM123" s="107"/>
      <c r="AN123" s="107"/>
      <c r="AO123" s="107"/>
      <c r="AP123" s="107"/>
      <c r="AQ123" s="107"/>
      <c r="AS123" s="32"/>
    </row>
    <row r="124" spans="1:45" ht="16.05" customHeight="1" x14ac:dyDescent="0.3">
      <c r="A124" s="21"/>
      <c r="B124" s="102"/>
      <c r="C124" s="273" t="s">
        <v>333</v>
      </c>
      <c r="D124" s="274" t="s">
        <v>510</v>
      </c>
      <c r="E124" s="274" t="s">
        <v>628</v>
      </c>
      <c r="F124" s="274" t="s">
        <v>864</v>
      </c>
      <c r="G124" s="274" t="s">
        <v>982</v>
      </c>
      <c r="H124" s="274" t="s">
        <v>1100</v>
      </c>
      <c r="I124" s="275" t="s">
        <v>1218</v>
      </c>
      <c r="J124" s="99"/>
      <c r="K124" s="99"/>
      <c r="L124" s="99"/>
      <c r="M124" s="26"/>
      <c r="N124" s="26"/>
      <c r="O124" s="26"/>
      <c r="P124" s="26"/>
      <c r="Q124" s="26"/>
      <c r="R124" s="26"/>
      <c r="S124" s="26"/>
      <c r="T124" s="26"/>
      <c r="U124" s="99"/>
      <c r="V124" s="99"/>
      <c r="W124" s="106"/>
      <c r="X124" s="107"/>
      <c r="Y124" s="107"/>
      <c r="Z124" s="107"/>
      <c r="AA124" s="107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S124" s="32"/>
    </row>
    <row r="125" spans="1:45" ht="16.05" customHeight="1" x14ac:dyDescent="0.3">
      <c r="A125" s="21"/>
      <c r="B125" s="102"/>
      <c r="C125" s="273" t="s">
        <v>334</v>
      </c>
      <c r="D125" s="274" t="s">
        <v>511</v>
      </c>
      <c r="E125" s="274" t="s">
        <v>629</v>
      </c>
      <c r="F125" s="274" t="s">
        <v>865</v>
      </c>
      <c r="G125" s="274" t="s">
        <v>983</v>
      </c>
      <c r="H125" s="274" t="s">
        <v>1101</v>
      </c>
      <c r="I125" s="275" t="s">
        <v>1219</v>
      </c>
      <c r="J125" s="99"/>
      <c r="K125" s="99"/>
      <c r="L125" s="99"/>
      <c r="M125" s="26"/>
      <c r="N125" s="26"/>
      <c r="O125" s="26"/>
      <c r="P125" s="26"/>
      <c r="Q125" s="26"/>
      <c r="R125" s="26"/>
      <c r="S125" s="26"/>
      <c r="T125" s="26"/>
      <c r="U125" s="99"/>
      <c r="V125" s="99"/>
      <c r="W125" s="106"/>
      <c r="X125" s="107"/>
      <c r="Y125" s="107"/>
      <c r="Z125" s="107"/>
      <c r="AA125" s="107"/>
      <c r="AB125" s="107"/>
      <c r="AC125" s="107"/>
      <c r="AD125" s="107"/>
      <c r="AE125" s="107"/>
      <c r="AF125" s="107"/>
      <c r="AG125" s="107"/>
      <c r="AH125" s="107"/>
      <c r="AI125" s="107"/>
      <c r="AJ125" s="107"/>
      <c r="AK125" s="107"/>
      <c r="AL125" s="107"/>
      <c r="AM125" s="107"/>
      <c r="AN125" s="107"/>
      <c r="AO125" s="107"/>
      <c r="AP125" s="107"/>
      <c r="AQ125" s="107"/>
      <c r="AS125" s="32"/>
    </row>
    <row r="126" spans="1:45" ht="16.05" customHeight="1" x14ac:dyDescent="0.3">
      <c r="A126" s="21"/>
      <c r="B126" s="102"/>
      <c r="C126" s="273" t="s">
        <v>335</v>
      </c>
      <c r="D126" s="274" t="s">
        <v>512</v>
      </c>
      <c r="E126" s="274" t="s">
        <v>630</v>
      </c>
      <c r="F126" s="274" t="s">
        <v>866</v>
      </c>
      <c r="G126" s="274" t="s">
        <v>984</v>
      </c>
      <c r="H126" s="274" t="s">
        <v>1102</v>
      </c>
      <c r="I126" s="275" t="s">
        <v>1220</v>
      </c>
      <c r="J126" s="99"/>
      <c r="K126" s="99"/>
      <c r="L126" s="99"/>
      <c r="M126" s="26"/>
      <c r="N126" s="26"/>
      <c r="O126" s="26"/>
      <c r="P126" s="26"/>
      <c r="Q126" s="26"/>
      <c r="R126" s="26"/>
      <c r="S126" s="26"/>
      <c r="T126" s="26"/>
      <c r="U126" s="99"/>
      <c r="V126" s="99"/>
      <c r="W126" s="106"/>
      <c r="X126" s="107"/>
      <c r="Y126" s="107"/>
      <c r="Z126" s="107"/>
      <c r="AA126" s="107"/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S126" s="32"/>
    </row>
    <row r="127" spans="1:45" ht="16.05" customHeight="1" x14ac:dyDescent="0.3">
      <c r="A127" s="21"/>
      <c r="B127" s="102"/>
      <c r="C127" s="273" t="s">
        <v>336</v>
      </c>
      <c r="D127" s="274" t="s">
        <v>513</v>
      </c>
      <c r="E127" s="274" t="s">
        <v>631</v>
      </c>
      <c r="F127" s="274" t="s">
        <v>867</v>
      </c>
      <c r="G127" s="274" t="s">
        <v>985</v>
      </c>
      <c r="H127" s="274" t="s">
        <v>1103</v>
      </c>
      <c r="I127" s="275" t="s">
        <v>1221</v>
      </c>
      <c r="J127" s="99"/>
      <c r="K127" s="99"/>
      <c r="L127" s="99"/>
      <c r="M127" s="26"/>
      <c r="N127" s="26"/>
      <c r="O127" s="26"/>
      <c r="P127" s="26"/>
      <c r="Q127" s="26"/>
      <c r="R127" s="26"/>
      <c r="S127" s="26"/>
      <c r="T127" s="26"/>
      <c r="U127" s="99"/>
      <c r="V127" s="99"/>
      <c r="W127" s="106"/>
      <c r="X127" s="107"/>
      <c r="Y127" s="107"/>
      <c r="Z127" s="107"/>
      <c r="AA127" s="107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S127" s="32"/>
    </row>
    <row r="128" spans="1:45" ht="16.05" customHeight="1" x14ac:dyDescent="0.3">
      <c r="A128" s="21"/>
      <c r="B128" s="102"/>
      <c r="C128" s="273" t="s">
        <v>337</v>
      </c>
      <c r="D128" s="274" t="s">
        <v>514</v>
      </c>
      <c r="E128" s="274" t="s">
        <v>632</v>
      </c>
      <c r="F128" s="274" t="s">
        <v>868</v>
      </c>
      <c r="G128" s="274" t="s">
        <v>986</v>
      </c>
      <c r="H128" s="274" t="s">
        <v>1104</v>
      </c>
      <c r="I128" s="275" t="s">
        <v>1222</v>
      </c>
      <c r="J128" s="99"/>
      <c r="K128" s="99"/>
      <c r="L128" s="99"/>
      <c r="M128" s="26"/>
      <c r="N128" s="26"/>
      <c r="O128" s="26"/>
      <c r="P128" s="26"/>
      <c r="Q128" s="26"/>
      <c r="R128" s="26"/>
      <c r="S128" s="26"/>
      <c r="T128" s="26"/>
      <c r="U128" s="99"/>
      <c r="V128" s="99"/>
      <c r="W128" s="106"/>
      <c r="X128" s="107"/>
      <c r="Y128" s="107"/>
      <c r="Z128" s="107"/>
      <c r="AA128" s="107"/>
      <c r="AB128" s="107"/>
      <c r="AC128" s="107"/>
      <c r="AD128" s="107"/>
      <c r="AE128" s="107"/>
      <c r="AF128" s="107"/>
      <c r="AG128" s="107"/>
      <c r="AH128" s="107"/>
      <c r="AI128" s="107"/>
      <c r="AJ128" s="107"/>
      <c r="AK128" s="107"/>
      <c r="AL128" s="107"/>
      <c r="AM128" s="107"/>
      <c r="AN128" s="107"/>
      <c r="AO128" s="107"/>
      <c r="AP128" s="107"/>
      <c r="AQ128" s="107"/>
      <c r="AS128" s="32"/>
    </row>
    <row r="129" spans="1:45" ht="16.05" customHeight="1" x14ac:dyDescent="0.3">
      <c r="A129" s="21"/>
      <c r="B129" s="102"/>
      <c r="C129" s="273" t="s">
        <v>338</v>
      </c>
      <c r="D129" s="274" t="s">
        <v>515</v>
      </c>
      <c r="E129" s="274" t="s">
        <v>633</v>
      </c>
      <c r="F129" s="274" t="s">
        <v>869</v>
      </c>
      <c r="G129" s="274" t="s">
        <v>987</v>
      </c>
      <c r="H129" s="274" t="s">
        <v>1105</v>
      </c>
      <c r="I129" s="275" t="s">
        <v>1223</v>
      </c>
      <c r="J129" s="99"/>
      <c r="K129" s="99"/>
      <c r="L129" s="99"/>
      <c r="M129" s="26"/>
      <c r="N129" s="26"/>
      <c r="O129" s="26"/>
      <c r="P129" s="26"/>
      <c r="Q129" s="26"/>
      <c r="R129" s="26"/>
      <c r="S129" s="26"/>
      <c r="T129" s="26"/>
      <c r="U129" s="99"/>
      <c r="V129" s="99"/>
      <c r="W129" s="106"/>
      <c r="X129" s="107"/>
      <c r="Y129" s="107"/>
      <c r="Z129" s="107"/>
      <c r="AA129" s="107"/>
      <c r="AB129" s="107"/>
      <c r="AC129" s="107"/>
      <c r="AD129" s="107"/>
      <c r="AE129" s="107"/>
      <c r="AF129" s="107"/>
      <c r="AG129" s="107"/>
      <c r="AH129" s="107"/>
      <c r="AI129" s="107"/>
      <c r="AJ129" s="107"/>
      <c r="AK129" s="107"/>
      <c r="AL129" s="107"/>
      <c r="AM129" s="107"/>
      <c r="AN129" s="107"/>
      <c r="AO129" s="107"/>
      <c r="AP129" s="107"/>
      <c r="AQ129" s="107"/>
      <c r="AS129" s="32"/>
    </row>
    <row r="130" spans="1:45" ht="16.05" customHeight="1" x14ac:dyDescent="0.3">
      <c r="A130" s="21"/>
      <c r="B130" s="102"/>
      <c r="C130" s="273" t="s">
        <v>339</v>
      </c>
      <c r="D130" s="274" t="s">
        <v>516</v>
      </c>
      <c r="E130" s="274" t="s">
        <v>634</v>
      </c>
      <c r="F130" s="274" t="s">
        <v>870</v>
      </c>
      <c r="G130" s="274" t="s">
        <v>988</v>
      </c>
      <c r="H130" s="274" t="s">
        <v>1106</v>
      </c>
      <c r="I130" s="275" t="s">
        <v>1224</v>
      </c>
      <c r="J130" s="99"/>
      <c r="K130" s="99"/>
      <c r="L130" s="99"/>
      <c r="M130" s="26"/>
      <c r="N130" s="26"/>
      <c r="O130" s="26"/>
      <c r="P130" s="26"/>
      <c r="Q130" s="26"/>
      <c r="R130" s="26"/>
      <c r="S130" s="26"/>
      <c r="T130" s="26"/>
      <c r="U130" s="99"/>
      <c r="V130" s="99"/>
      <c r="W130" s="106"/>
      <c r="X130" s="107"/>
      <c r="Y130" s="107"/>
      <c r="Z130" s="107"/>
      <c r="AA130" s="107"/>
      <c r="AB130" s="107"/>
      <c r="AC130" s="107"/>
      <c r="AD130" s="107"/>
      <c r="AE130" s="107"/>
      <c r="AF130" s="107"/>
      <c r="AG130" s="107"/>
      <c r="AH130" s="107"/>
      <c r="AI130" s="107"/>
      <c r="AJ130" s="107"/>
      <c r="AK130" s="107"/>
      <c r="AL130" s="107"/>
      <c r="AM130" s="107"/>
      <c r="AN130" s="107"/>
      <c r="AO130" s="107"/>
      <c r="AP130" s="107"/>
      <c r="AQ130" s="107"/>
      <c r="AS130" s="32"/>
    </row>
    <row r="131" spans="1:45" ht="16.05" customHeight="1" x14ac:dyDescent="0.3">
      <c r="A131" s="21"/>
      <c r="B131" s="102"/>
      <c r="C131" s="273" t="s">
        <v>340</v>
      </c>
      <c r="D131" s="274" t="s">
        <v>517</v>
      </c>
      <c r="E131" s="274" t="s">
        <v>635</v>
      </c>
      <c r="F131" s="274" t="s">
        <v>871</v>
      </c>
      <c r="G131" s="274" t="s">
        <v>989</v>
      </c>
      <c r="H131" s="274" t="s">
        <v>1107</v>
      </c>
      <c r="I131" s="275" t="s">
        <v>1225</v>
      </c>
      <c r="J131" s="99"/>
      <c r="K131" s="99"/>
      <c r="L131" s="99"/>
      <c r="M131" s="26"/>
      <c r="N131" s="26"/>
      <c r="O131" s="26"/>
      <c r="P131" s="26"/>
      <c r="Q131" s="26"/>
      <c r="R131" s="26"/>
      <c r="S131" s="26"/>
      <c r="T131" s="26"/>
      <c r="U131" s="99"/>
      <c r="V131" s="99"/>
      <c r="W131" s="106"/>
      <c r="X131" s="107"/>
      <c r="Y131" s="107"/>
      <c r="Z131" s="107"/>
      <c r="AA131" s="107"/>
      <c r="AB131" s="107"/>
      <c r="AC131" s="107"/>
      <c r="AD131" s="107"/>
      <c r="AE131" s="107"/>
      <c r="AF131" s="107"/>
      <c r="AG131" s="107"/>
      <c r="AH131" s="107"/>
      <c r="AI131" s="107"/>
      <c r="AJ131" s="107"/>
      <c r="AK131" s="107"/>
      <c r="AL131" s="107"/>
      <c r="AM131" s="107"/>
      <c r="AN131" s="107"/>
      <c r="AO131" s="107"/>
      <c r="AP131" s="107"/>
      <c r="AQ131" s="107"/>
      <c r="AS131" s="32"/>
    </row>
    <row r="132" spans="1:45" ht="16.05" customHeight="1" x14ac:dyDescent="0.3">
      <c r="A132" s="21"/>
      <c r="B132" s="102"/>
      <c r="C132" s="273" t="s">
        <v>341</v>
      </c>
      <c r="D132" s="274" t="s">
        <v>518</v>
      </c>
      <c r="E132" s="274" t="s">
        <v>636</v>
      </c>
      <c r="F132" s="274" t="s">
        <v>872</v>
      </c>
      <c r="G132" s="274" t="s">
        <v>990</v>
      </c>
      <c r="H132" s="274" t="s">
        <v>1108</v>
      </c>
      <c r="I132" s="275" t="s">
        <v>1226</v>
      </c>
      <c r="J132" s="99"/>
      <c r="K132" s="99"/>
      <c r="L132" s="99"/>
      <c r="M132" s="26"/>
      <c r="N132" s="26"/>
      <c r="O132" s="26"/>
      <c r="P132" s="26"/>
      <c r="Q132" s="26"/>
      <c r="R132" s="26"/>
      <c r="S132" s="26"/>
      <c r="T132" s="26"/>
      <c r="U132" s="99"/>
      <c r="V132" s="99"/>
      <c r="W132" s="106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S132" s="32"/>
    </row>
    <row r="133" spans="1:45" ht="16.05" customHeight="1" x14ac:dyDescent="0.3">
      <c r="A133" s="21"/>
      <c r="B133" s="102"/>
      <c r="C133" s="273" t="s">
        <v>342</v>
      </c>
      <c r="D133" s="274" t="s">
        <v>519</v>
      </c>
      <c r="E133" s="274" t="s">
        <v>637</v>
      </c>
      <c r="F133" s="274" t="s">
        <v>873</v>
      </c>
      <c r="G133" s="274" t="s">
        <v>991</v>
      </c>
      <c r="H133" s="274" t="s">
        <v>1109</v>
      </c>
      <c r="I133" s="275" t="s">
        <v>1227</v>
      </c>
      <c r="J133" s="99"/>
      <c r="K133" s="99"/>
      <c r="L133" s="99"/>
      <c r="M133" s="26"/>
      <c r="N133" s="26"/>
      <c r="O133" s="26"/>
      <c r="P133" s="26"/>
      <c r="Q133" s="26"/>
      <c r="R133" s="26"/>
      <c r="S133" s="26"/>
      <c r="T133" s="26"/>
      <c r="U133" s="99"/>
      <c r="V133" s="99"/>
      <c r="W133" s="106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S133" s="32"/>
    </row>
    <row r="134" spans="1:45" ht="16.05" customHeight="1" x14ac:dyDescent="0.3">
      <c r="A134" s="21"/>
      <c r="B134" s="102"/>
      <c r="C134" s="273" t="s">
        <v>343</v>
      </c>
      <c r="D134" s="274" t="s">
        <v>520</v>
      </c>
      <c r="E134" s="274" t="s">
        <v>638</v>
      </c>
      <c r="F134" s="274" t="s">
        <v>874</v>
      </c>
      <c r="G134" s="274" t="s">
        <v>992</v>
      </c>
      <c r="H134" s="274" t="s">
        <v>1110</v>
      </c>
      <c r="I134" s="275" t="s">
        <v>1228</v>
      </c>
      <c r="J134" s="99"/>
      <c r="K134" s="99"/>
      <c r="L134" s="99"/>
      <c r="M134" s="26"/>
      <c r="N134" s="26"/>
      <c r="O134" s="26"/>
      <c r="P134" s="26"/>
      <c r="Q134" s="26"/>
      <c r="R134" s="26"/>
      <c r="S134" s="26"/>
      <c r="T134" s="26"/>
      <c r="U134" s="99"/>
      <c r="V134" s="99"/>
      <c r="W134" s="106"/>
      <c r="X134" s="107"/>
      <c r="Y134" s="107"/>
      <c r="Z134" s="107"/>
      <c r="AA134" s="107"/>
      <c r="AB134" s="107"/>
      <c r="AC134" s="107"/>
      <c r="AD134" s="107"/>
      <c r="AE134" s="107"/>
      <c r="AF134" s="107"/>
      <c r="AG134" s="107"/>
      <c r="AH134" s="107"/>
      <c r="AI134" s="107"/>
      <c r="AJ134" s="107"/>
      <c r="AK134" s="107"/>
      <c r="AL134" s="107"/>
      <c r="AM134" s="107"/>
      <c r="AN134" s="107"/>
      <c r="AO134" s="107"/>
      <c r="AP134" s="107"/>
      <c r="AQ134" s="107"/>
      <c r="AS134" s="32"/>
    </row>
    <row r="135" spans="1:45" ht="16.05" customHeight="1" x14ac:dyDescent="0.3">
      <c r="A135" s="21"/>
      <c r="B135" s="102"/>
      <c r="C135" s="273" t="s">
        <v>344</v>
      </c>
      <c r="D135" s="274" t="s">
        <v>521</v>
      </c>
      <c r="E135" s="274" t="s">
        <v>639</v>
      </c>
      <c r="F135" s="274" t="s">
        <v>875</v>
      </c>
      <c r="G135" s="274" t="s">
        <v>993</v>
      </c>
      <c r="H135" s="274" t="s">
        <v>1111</v>
      </c>
      <c r="I135" s="275" t="s">
        <v>1229</v>
      </c>
      <c r="J135" s="99"/>
      <c r="K135" s="99"/>
      <c r="L135" s="99"/>
      <c r="M135" s="26"/>
      <c r="N135" s="103" t="s">
        <v>1453</v>
      </c>
      <c r="O135" s="26"/>
      <c r="P135" s="26"/>
      <c r="Q135" s="26"/>
      <c r="R135" s="26"/>
      <c r="S135" s="26"/>
      <c r="T135" s="26"/>
      <c r="U135" s="99"/>
      <c r="V135" s="99"/>
      <c r="W135" s="106"/>
      <c r="X135" s="107"/>
      <c r="Y135" s="107"/>
      <c r="Z135" s="107"/>
      <c r="AA135" s="107"/>
      <c r="AB135" s="107"/>
      <c r="AC135" s="107"/>
      <c r="AD135" s="107"/>
      <c r="AE135" s="107"/>
      <c r="AF135" s="107"/>
      <c r="AG135" s="107"/>
      <c r="AH135" s="107"/>
      <c r="AI135" s="107"/>
      <c r="AJ135" s="107"/>
      <c r="AK135" s="107"/>
      <c r="AL135" s="107"/>
      <c r="AM135" s="107"/>
      <c r="AN135" s="107"/>
      <c r="AO135" s="107"/>
      <c r="AP135" s="107"/>
      <c r="AQ135" s="107"/>
      <c r="AS135" s="32"/>
    </row>
    <row r="136" spans="1:45" ht="16.05" customHeight="1" x14ac:dyDescent="0.3">
      <c r="A136" s="21"/>
      <c r="B136" s="102"/>
      <c r="C136" s="273" t="s">
        <v>345</v>
      </c>
      <c r="D136" s="274" t="s">
        <v>522</v>
      </c>
      <c r="E136" s="274" t="s">
        <v>640</v>
      </c>
      <c r="F136" s="274" t="s">
        <v>876</v>
      </c>
      <c r="G136" s="274" t="s">
        <v>994</v>
      </c>
      <c r="H136" s="274" t="s">
        <v>1112</v>
      </c>
      <c r="I136" s="275" t="s">
        <v>1230</v>
      </c>
      <c r="J136" s="99"/>
      <c r="K136" s="99"/>
      <c r="L136" s="99"/>
      <c r="M136" s="26"/>
      <c r="N136" s="90" t="s">
        <v>1455</v>
      </c>
      <c r="O136" s="26"/>
      <c r="P136" s="26"/>
      <c r="Q136" s="26"/>
      <c r="R136" s="26"/>
      <c r="S136" s="26"/>
      <c r="T136" s="26"/>
      <c r="U136" s="99"/>
      <c r="V136" s="99"/>
      <c r="W136" s="106"/>
      <c r="X136" s="107"/>
      <c r="Y136" s="107"/>
      <c r="Z136" s="107"/>
      <c r="AA136" s="107"/>
      <c r="AB136" s="107"/>
      <c r="AC136" s="107"/>
      <c r="AD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  <c r="AQ136" s="107"/>
      <c r="AS136" s="32"/>
    </row>
    <row r="137" spans="1:45" ht="16.05" customHeight="1" x14ac:dyDescent="0.3">
      <c r="A137" s="21"/>
      <c r="B137" s="102"/>
      <c r="C137" s="273" t="s">
        <v>346</v>
      </c>
      <c r="D137" s="274" t="s">
        <v>523</v>
      </c>
      <c r="E137" s="274" t="s">
        <v>641</v>
      </c>
      <c r="F137" s="274" t="s">
        <v>877</v>
      </c>
      <c r="G137" s="274" t="s">
        <v>995</v>
      </c>
      <c r="H137" s="274" t="s">
        <v>1113</v>
      </c>
      <c r="I137" s="275" t="s">
        <v>1231</v>
      </c>
      <c r="J137" s="99"/>
      <c r="K137" s="99"/>
      <c r="L137" s="99"/>
      <c r="M137" s="26"/>
      <c r="N137" s="26"/>
      <c r="O137" s="26"/>
      <c r="P137" s="26"/>
      <c r="Q137" s="26"/>
      <c r="R137" s="26"/>
      <c r="S137" s="26"/>
      <c r="T137" s="26"/>
      <c r="U137" s="99"/>
      <c r="V137" s="99"/>
      <c r="W137" s="106"/>
      <c r="X137" s="107"/>
      <c r="Y137" s="107"/>
      <c r="Z137" s="107"/>
      <c r="AA137" s="107"/>
      <c r="AB137" s="107"/>
      <c r="AC137" s="107"/>
      <c r="AD137" s="107"/>
      <c r="AE137" s="107"/>
      <c r="AF137" s="107"/>
      <c r="AG137" s="107"/>
      <c r="AH137" s="107"/>
      <c r="AI137" s="107"/>
      <c r="AJ137" s="107"/>
      <c r="AK137" s="107"/>
      <c r="AL137" s="107"/>
      <c r="AM137" s="107"/>
      <c r="AN137" s="107"/>
      <c r="AO137" s="107"/>
      <c r="AP137" s="107"/>
      <c r="AQ137" s="107"/>
      <c r="AS137" s="32"/>
    </row>
    <row r="138" spans="1:45" ht="16.05" customHeight="1" x14ac:dyDescent="0.3">
      <c r="A138" s="21"/>
      <c r="B138" s="102"/>
      <c r="C138" s="273" t="s">
        <v>347</v>
      </c>
      <c r="D138" s="274" t="s">
        <v>524</v>
      </c>
      <c r="E138" s="274" t="s">
        <v>642</v>
      </c>
      <c r="F138" s="274" t="s">
        <v>878</v>
      </c>
      <c r="G138" s="274" t="s">
        <v>996</v>
      </c>
      <c r="H138" s="274" t="s">
        <v>1114</v>
      </c>
      <c r="I138" s="275" t="s">
        <v>1232</v>
      </c>
      <c r="J138" s="99"/>
      <c r="K138" s="99"/>
      <c r="L138" s="99"/>
      <c r="M138" s="26"/>
      <c r="N138" s="26"/>
      <c r="O138" s="26"/>
      <c r="P138" s="26"/>
      <c r="Q138" s="26"/>
      <c r="R138" s="26"/>
      <c r="S138" s="26"/>
      <c r="T138" s="26"/>
      <c r="U138" s="99"/>
      <c r="V138" s="99"/>
      <c r="W138" s="106"/>
      <c r="X138" s="107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S138" s="32"/>
    </row>
    <row r="139" spans="1:45" ht="16.05" customHeight="1" x14ac:dyDescent="0.3">
      <c r="A139" s="21"/>
      <c r="B139" s="102"/>
      <c r="C139" s="273" t="s">
        <v>348</v>
      </c>
      <c r="D139" s="274" t="s">
        <v>525</v>
      </c>
      <c r="E139" s="274" t="s">
        <v>643</v>
      </c>
      <c r="F139" s="274" t="s">
        <v>879</v>
      </c>
      <c r="G139" s="274" t="s">
        <v>997</v>
      </c>
      <c r="H139" s="274" t="s">
        <v>1115</v>
      </c>
      <c r="I139" s="275" t="s">
        <v>1233</v>
      </c>
      <c r="J139" s="99"/>
      <c r="K139" s="99"/>
      <c r="L139" s="99"/>
      <c r="M139" s="26"/>
      <c r="N139" s="26"/>
      <c r="O139" s="26"/>
      <c r="P139" s="26"/>
      <c r="Q139" s="26"/>
      <c r="R139" s="26"/>
      <c r="S139" s="26"/>
      <c r="T139" s="26"/>
      <c r="U139" s="99"/>
      <c r="V139" s="99"/>
      <c r="W139" s="106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S139" s="32"/>
    </row>
    <row r="140" spans="1:45" ht="16.05" customHeight="1" x14ac:dyDescent="0.3">
      <c r="A140" s="21"/>
      <c r="B140" s="102"/>
      <c r="C140" s="273" t="s">
        <v>349</v>
      </c>
      <c r="D140" s="274" t="s">
        <v>526</v>
      </c>
      <c r="E140" s="274" t="s">
        <v>644</v>
      </c>
      <c r="F140" s="274" t="s">
        <v>880</v>
      </c>
      <c r="G140" s="274" t="s">
        <v>998</v>
      </c>
      <c r="H140" s="274" t="s">
        <v>1116</v>
      </c>
      <c r="I140" s="275" t="s">
        <v>1234</v>
      </c>
      <c r="J140" s="99"/>
      <c r="K140" s="99"/>
      <c r="L140" s="99"/>
      <c r="M140" s="26"/>
      <c r="N140" s="26"/>
      <c r="O140" s="26"/>
      <c r="P140" s="26"/>
      <c r="Q140" s="26"/>
      <c r="R140" s="26"/>
      <c r="S140" s="26"/>
      <c r="T140" s="26"/>
      <c r="U140" s="99"/>
      <c r="V140" s="99"/>
      <c r="W140" s="106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S140" s="32"/>
    </row>
    <row r="141" spans="1:45" ht="16.05" customHeight="1" x14ac:dyDescent="0.3">
      <c r="A141" s="21"/>
      <c r="B141" s="102"/>
      <c r="C141" s="273" t="s">
        <v>350</v>
      </c>
      <c r="D141" s="274" t="s">
        <v>527</v>
      </c>
      <c r="E141" s="274" t="s">
        <v>645</v>
      </c>
      <c r="F141" s="274" t="s">
        <v>881</v>
      </c>
      <c r="G141" s="274" t="s">
        <v>999</v>
      </c>
      <c r="H141" s="274" t="s">
        <v>1117</v>
      </c>
      <c r="I141" s="275" t="s">
        <v>1235</v>
      </c>
      <c r="J141" s="99"/>
      <c r="K141" s="99"/>
      <c r="L141" s="99"/>
      <c r="M141" s="26"/>
      <c r="N141" s="26"/>
      <c r="O141" s="26"/>
      <c r="P141" s="26"/>
      <c r="Q141" s="26"/>
      <c r="R141" s="26"/>
      <c r="S141" s="26"/>
      <c r="T141" s="26"/>
      <c r="U141" s="99"/>
      <c r="V141" s="99"/>
      <c r="W141" s="106"/>
      <c r="X141" s="107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S141" s="32"/>
    </row>
    <row r="142" spans="1:45" ht="16.05" customHeight="1" x14ac:dyDescent="0.3">
      <c r="A142" s="21"/>
      <c r="B142" s="102"/>
      <c r="C142" s="273" t="s">
        <v>351</v>
      </c>
      <c r="D142" s="274" t="s">
        <v>528</v>
      </c>
      <c r="E142" s="274" t="s">
        <v>646</v>
      </c>
      <c r="F142" s="274" t="s">
        <v>882</v>
      </c>
      <c r="G142" s="274" t="s">
        <v>1000</v>
      </c>
      <c r="H142" s="274" t="s">
        <v>1118</v>
      </c>
      <c r="I142" s="275" t="s">
        <v>1236</v>
      </c>
      <c r="J142" s="99"/>
      <c r="K142" s="99"/>
      <c r="L142" s="99"/>
      <c r="M142" s="26"/>
      <c r="N142" s="26"/>
      <c r="O142" s="26"/>
      <c r="P142" s="26"/>
      <c r="Q142" s="26"/>
      <c r="R142" s="26"/>
      <c r="S142" s="26"/>
      <c r="T142" s="26"/>
      <c r="U142" s="99"/>
      <c r="V142" s="99"/>
      <c r="W142" s="106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S142" s="32"/>
    </row>
    <row r="143" spans="1:45" ht="16.05" customHeight="1" x14ac:dyDescent="0.3">
      <c r="A143" s="21"/>
      <c r="B143" s="102"/>
      <c r="C143" s="273" t="s">
        <v>352</v>
      </c>
      <c r="D143" s="274" t="s">
        <v>529</v>
      </c>
      <c r="E143" s="274" t="s">
        <v>647</v>
      </c>
      <c r="F143" s="274" t="s">
        <v>883</v>
      </c>
      <c r="G143" s="274" t="s">
        <v>1001</v>
      </c>
      <c r="H143" s="274" t="s">
        <v>1119</v>
      </c>
      <c r="I143" s="275" t="s">
        <v>1237</v>
      </c>
      <c r="J143" s="99"/>
      <c r="K143" s="99"/>
      <c r="L143" s="99"/>
      <c r="M143" s="26"/>
      <c r="N143" s="26"/>
      <c r="O143" s="26"/>
      <c r="P143" s="26"/>
      <c r="Q143" s="26"/>
      <c r="R143" s="26"/>
      <c r="S143" s="26"/>
      <c r="T143" s="26"/>
      <c r="U143" s="99"/>
      <c r="V143" s="99"/>
      <c r="W143" s="106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S143" s="32"/>
    </row>
    <row r="144" spans="1:45" ht="16.05" customHeight="1" x14ac:dyDescent="0.3">
      <c r="A144" s="21"/>
      <c r="B144" s="102"/>
      <c r="C144" s="273" t="s">
        <v>353</v>
      </c>
      <c r="D144" s="274" t="s">
        <v>530</v>
      </c>
      <c r="E144" s="274" t="s">
        <v>648</v>
      </c>
      <c r="F144" s="274" t="s">
        <v>884</v>
      </c>
      <c r="G144" s="274" t="s">
        <v>1002</v>
      </c>
      <c r="H144" s="274" t="s">
        <v>1120</v>
      </c>
      <c r="I144" s="275" t="s">
        <v>1238</v>
      </c>
      <c r="J144" s="99"/>
      <c r="K144" s="99"/>
      <c r="L144" s="99"/>
      <c r="M144" s="26"/>
      <c r="N144" s="26"/>
      <c r="O144" s="26"/>
      <c r="P144" s="26"/>
      <c r="Q144" s="26"/>
      <c r="R144" s="26"/>
      <c r="S144" s="26"/>
      <c r="T144" s="26"/>
      <c r="U144" s="99"/>
      <c r="V144" s="99"/>
      <c r="W144" s="106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S144" s="32"/>
    </row>
    <row r="145" spans="1:45" ht="16.05" customHeight="1" x14ac:dyDescent="0.3">
      <c r="A145" s="21"/>
      <c r="B145" s="102"/>
      <c r="C145" s="273" t="s">
        <v>354</v>
      </c>
      <c r="D145" s="274" t="s">
        <v>531</v>
      </c>
      <c r="E145" s="274" t="s">
        <v>649</v>
      </c>
      <c r="F145" s="274" t="s">
        <v>885</v>
      </c>
      <c r="G145" s="274" t="s">
        <v>1003</v>
      </c>
      <c r="H145" s="274" t="s">
        <v>1121</v>
      </c>
      <c r="I145" s="275" t="s">
        <v>1239</v>
      </c>
      <c r="J145" s="99"/>
      <c r="K145" s="99"/>
      <c r="L145" s="99"/>
      <c r="M145" s="26"/>
      <c r="N145" s="26"/>
      <c r="O145" s="26"/>
      <c r="P145" s="26"/>
      <c r="Q145" s="26"/>
      <c r="R145" s="26"/>
      <c r="S145" s="26"/>
      <c r="T145" s="26"/>
      <c r="U145" s="99"/>
      <c r="V145" s="99"/>
      <c r="W145" s="106"/>
      <c r="X145" s="107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S145" s="32"/>
    </row>
    <row r="146" spans="1:45" ht="16.05" customHeight="1" x14ac:dyDescent="0.3">
      <c r="A146" s="21"/>
      <c r="B146" s="102"/>
      <c r="C146" s="273" t="s">
        <v>355</v>
      </c>
      <c r="D146" s="274" t="s">
        <v>532</v>
      </c>
      <c r="E146" s="274" t="s">
        <v>650</v>
      </c>
      <c r="F146" s="274" t="s">
        <v>886</v>
      </c>
      <c r="G146" s="274" t="s">
        <v>1004</v>
      </c>
      <c r="H146" s="274" t="s">
        <v>1122</v>
      </c>
      <c r="I146" s="275" t="s">
        <v>1240</v>
      </c>
      <c r="J146" s="99"/>
      <c r="K146" s="99"/>
      <c r="L146" s="99"/>
      <c r="M146" s="26"/>
      <c r="N146" s="26"/>
      <c r="O146" s="26"/>
      <c r="P146" s="26"/>
      <c r="Q146" s="26"/>
      <c r="R146" s="26"/>
      <c r="S146" s="26"/>
      <c r="T146" s="26"/>
      <c r="U146" s="99"/>
      <c r="V146" s="99"/>
      <c r="W146" s="106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S146" s="32"/>
    </row>
    <row r="147" spans="1:45" ht="16.05" customHeight="1" x14ac:dyDescent="0.3">
      <c r="A147" s="21"/>
      <c r="B147" s="102"/>
      <c r="C147" s="273" t="s">
        <v>356</v>
      </c>
      <c r="D147" s="274" t="s">
        <v>533</v>
      </c>
      <c r="E147" s="274" t="s">
        <v>651</v>
      </c>
      <c r="F147" s="274" t="s">
        <v>887</v>
      </c>
      <c r="G147" s="274" t="s">
        <v>1005</v>
      </c>
      <c r="H147" s="274" t="s">
        <v>1123</v>
      </c>
      <c r="I147" s="275" t="s">
        <v>1241</v>
      </c>
      <c r="J147" s="99"/>
      <c r="K147" s="99"/>
      <c r="L147" s="99"/>
      <c r="M147" s="26"/>
      <c r="N147" s="26"/>
      <c r="O147" s="26"/>
      <c r="P147" s="26"/>
      <c r="Q147" s="26"/>
      <c r="R147" s="26"/>
      <c r="S147" s="26"/>
      <c r="T147" s="26"/>
      <c r="U147" s="99"/>
      <c r="V147" s="99"/>
      <c r="W147" s="106"/>
      <c r="X147" s="107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S147" s="32"/>
    </row>
    <row r="148" spans="1:45" ht="16.05" customHeight="1" x14ac:dyDescent="0.3">
      <c r="A148" s="21"/>
      <c r="B148" s="102"/>
      <c r="C148" s="273" t="s">
        <v>357</v>
      </c>
      <c r="D148" s="274" t="s">
        <v>534</v>
      </c>
      <c r="E148" s="274" t="s">
        <v>652</v>
      </c>
      <c r="F148" s="274" t="s">
        <v>888</v>
      </c>
      <c r="G148" s="274" t="s">
        <v>1006</v>
      </c>
      <c r="H148" s="274" t="s">
        <v>1124</v>
      </c>
      <c r="I148" s="275" t="s">
        <v>1242</v>
      </c>
      <c r="J148" s="99"/>
      <c r="K148" s="99"/>
      <c r="L148" s="99"/>
      <c r="M148" s="26"/>
      <c r="N148" s="26"/>
      <c r="O148" s="26"/>
      <c r="P148" s="26"/>
      <c r="Q148" s="26"/>
      <c r="R148" s="26"/>
      <c r="S148" s="26"/>
      <c r="T148" s="26"/>
      <c r="U148" s="99"/>
      <c r="V148" s="99"/>
      <c r="W148" s="106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S148" s="32"/>
    </row>
    <row r="149" spans="1:45" ht="16.05" customHeight="1" x14ac:dyDescent="0.3">
      <c r="A149" s="21"/>
      <c r="B149" s="102"/>
      <c r="C149" s="273" t="s">
        <v>358</v>
      </c>
      <c r="D149" s="274" t="s">
        <v>535</v>
      </c>
      <c r="E149" s="274" t="s">
        <v>653</v>
      </c>
      <c r="F149" s="274" t="s">
        <v>889</v>
      </c>
      <c r="G149" s="274" t="s">
        <v>1007</v>
      </c>
      <c r="H149" s="274" t="s">
        <v>1125</v>
      </c>
      <c r="I149" s="275" t="s">
        <v>1243</v>
      </c>
      <c r="J149" s="99"/>
      <c r="K149" s="99"/>
      <c r="L149" s="99"/>
      <c r="M149" s="26"/>
      <c r="N149" s="26"/>
      <c r="O149" s="26"/>
      <c r="P149" s="26"/>
      <c r="Q149" s="26"/>
      <c r="R149" s="26"/>
      <c r="S149" s="26"/>
      <c r="T149" s="26"/>
      <c r="U149" s="99"/>
      <c r="V149" s="99"/>
      <c r="W149" s="106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S149" s="32"/>
    </row>
    <row r="150" spans="1:45" ht="16.05" customHeight="1" x14ac:dyDescent="0.3">
      <c r="A150" s="21"/>
      <c r="B150" s="102"/>
      <c r="C150" s="273" t="s">
        <v>359</v>
      </c>
      <c r="D150" s="274" t="s">
        <v>536</v>
      </c>
      <c r="E150" s="274" t="s">
        <v>654</v>
      </c>
      <c r="F150" s="274" t="s">
        <v>890</v>
      </c>
      <c r="G150" s="274" t="s">
        <v>1008</v>
      </c>
      <c r="H150" s="274" t="s">
        <v>1126</v>
      </c>
      <c r="I150" s="275" t="s">
        <v>1244</v>
      </c>
      <c r="J150" s="99"/>
      <c r="K150" s="99"/>
      <c r="L150" s="99"/>
      <c r="M150" s="26"/>
      <c r="N150" s="26"/>
      <c r="O150" s="26"/>
      <c r="P150" s="26"/>
      <c r="Q150" s="26"/>
      <c r="R150" s="26"/>
      <c r="S150" s="26"/>
      <c r="T150" s="26"/>
      <c r="U150" s="99"/>
      <c r="V150" s="99"/>
      <c r="W150" s="106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S150" s="32"/>
    </row>
    <row r="151" spans="1:45" ht="16.05" customHeight="1" x14ac:dyDescent="0.3">
      <c r="A151" s="21"/>
      <c r="B151" s="102"/>
      <c r="C151" s="273" t="s">
        <v>360</v>
      </c>
      <c r="D151" s="274" t="s">
        <v>537</v>
      </c>
      <c r="E151" s="274" t="s">
        <v>655</v>
      </c>
      <c r="F151" s="274" t="s">
        <v>891</v>
      </c>
      <c r="G151" s="274" t="s">
        <v>1009</v>
      </c>
      <c r="H151" s="274" t="s">
        <v>1127</v>
      </c>
      <c r="I151" s="275" t="s">
        <v>1245</v>
      </c>
      <c r="J151" s="99"/>
      <c r="K151" s="99"/>
      <c r="L151" s="99"/>
      <c r="M151" s="26"/>
      <c r="N151" s="26"/>
      <c r="O151" s="26"/>
      <c r="P151" s="26"/>
      <c r="Q151" s="26"/>
      <c r="R151" s="26"/>
      <c r="S151" s="26"/>
      <c r="T151" s="26"/>
      <c r="U151" s="99"/>
      <c r="V151" s="99"/>
      <c r="W151" s="106"/>
      <c r="X151" s="107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S151" s="32"/>
    </row>
    <row r="152" spans="1:45" ht="16.05" customHeight="1" x14ac:dyDescent="0.3">
      <c r="A152" s="21"/>
      <c r="B152" s="102"/>
      <c r="C152" s="273" t="s">
        <v>361</v>
      </c>
      <c r="D152" s="274" t="s">
        <v>538</v>
      </c>
      <c r="E152" s="274" t="s">
        <v>656</v>
      </c>
      <c r="F152" s="274" t="s">
        <v>892</v>
      </c>
      <c r="G152" s="274" t="s">
        <v>1010</v>
      </c>
      <c r="H152" s="274" t="s">
        <v>1128</v>
      </c>
      <c r="I152" s="275" t="s">
        <v>1246</v>
      </c>
      <c r="J152" s="99"/>
      <c r="K152" s="99"/>
      <c r="L152" s="99"/>
      <c r="M152" s="26"/>
      <c r="N152" s="26"/>
      <c r="O152" s="26"/>
      <c r="P152" s="26"/>
      <c r="Q152" s="26"/>
      <c r="R152" s="26"/>
      <c r="S152" s="26"/>
      <c r="T152" s="26"/>
      <c r="U152" s="99"/>
      <c r="V152" s="99"/>
      <c r="W152" s="106"/>
      <c r="X152" s="107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S152" s="32"/>
    </row>
    <row r="153" spans="1:45" ht="16.05" customHeight="1" x14ac:dyDescent="0.3">
      <c r="A153" s="21"/>
      <c r="B153" s="102"/>
      <c r="C153" s="273" t="s">
        <v>362</v>
      </c>
      <c r="D153" s="274" t="s">
        <v>539</v>
      </c>
      <c r="E153" s="274" t="s">
        <v>657</v>
      </c>
      <c r="F153" s="274" t="s">
        <v>893</v>
      </c>
      <c r="G153" s="274" t="s">
        <v>1011</v>
      </c>
      <c r="H153" s="274" t="s">
        <v>1129</v>
      </c>
      <c r="I153" s="275" t="s">
        <v>1247</v>
      </c>
      <c r="J153" s="99"/>
      <c r="K153" s="99"/>
      <c r="L153" s="99"/>
      <c r="M153" s="26"/>
      <c r="N153" s="26"/>
      <c r="O153" s="26"/>
      <c r="P153" s="26"/>
      <c r="Q153" s="26"/>
      <c r="R153" s="26"/>
      <c r="S153" s="26"/>
      <c r="T153" s="26"/>
      <c r="U153" s="99"/>
      <c r="V153" s="99"/>
      <c r="W153" s="106"/>
      <c r="X153" s="107"/>
      <c r="Y153" s="107"/>
      <c r="Z153" s="107"/>
      <c r="AA153" s="107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S153" s="32"/>
    </row>
    <row r="154" spans="1:45" ht="16.05" customHeight="1" x14ac:dyDescent="0.3">
      <c r="A154" s="21"/>
      <c r="B154" s="102"/>
      <c r="C154" s="273" t="s">
        <v>363</v>
      </c>
      <c r="D154" s="274" t="s">
        <v>540</v>
      </c>
      <c r="E154" s="274" t="s">
        <v>658</v>
      </c>
      <c r="F154" s="274" t="s">
        <v>894</v>
      </c>
      <c r="G154" s="274" t="s">
        <v>1012</v>
      </c>
      <c r="H154" s="274" t="s">
        <v>1130</v>
      </c>
      <c r="I154" s="275" t="s">
        <v>1248</v>
      </c>
      <c r="J154" s="99"/>
      <c r="K154" s="99"/>
      <c r="L154" s="99"/>
      <c r="M154" s="26"/>
      <c r="N154" s="26"/>
      <c r="O154" s="26"/>
      <c r="P154" s="26"/>
      <c r="Q154" s="26"/>
      <c r="R154" s="26"/>
      <c r="S154" s="26"/>
      <c r="T154" s="26"/>
      <c r="U154" s="99"/>
      <c r="V154" s="99"/>
      <c r="W154" s="106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S154" s="32"/>
    </row>
    <row r="155" spans="1:45" ht="16.05" customHeight="1" x14ac:dyDescent="0.3">
      <c r="A155" s="21"/>
      <c r="B155" s="102"/>
      <c r="C155" s="273" t="s">
        <v>364</v>
      </c>
      <c r="D155" s="274" t="s">
        <v>541</v>
      </c>
      <c r="E155" s="274" t="s">
        <v>659</v>
      </c>
      <c r="F155" s="274" t="s">
        <v>895</v>
      </c>
      <c r="G155" s="274" t="s">
        <v>1013</v>
      </c>
      <c r="H155" s="274" t="s">
        <v>1131</v>
      </c>
      <c r="I155" s="275" t="s">
        <v>1249</v>
      </c>
      <c r="J155" s="99"/>
      <c r="K155" s="99"/>
      <c r="L155" s="99"/>
      <c r="M155" s="26"/>
      <c r="N155" s="26"/>
      <c r="O155" s="26"/>
      <c r="P155" s="26"/>
      <c r="Q155" s="26"/>
      <c r="R155" s="26"/>
      <c r="S155" s="26"/>
      <c r="T155" s="26"/>
      <c r="U155" s="99"/>
      <c r="V155" s="99"/>
      <c r="W155" s="106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S155" s="32"/>
    </row>
    <row r="156" spans="1:45" ht="16.05" customHeight="1" x14ac:dyDescent="0.3">
      <c r="A156" s="21"/>
      <c r="B156" s="102"/>
      <c r="C156" s="273" t="s">
        <v>365</v>
      </c>
      <c r="D156" s="274" t="s">
        <v>542</v>
      </c>
      <c r="E156" s="274" t="s">
        <v>660</v>
      </c>
      <c r="F156" s="274" t="s">
        <v>896</v>
      </c>
      <c r="G156" s="274" t="s">
        <v>1014</v>
      </c>
      <c r="H156" s="274" t="s">
        <v>1132</v>
      </c>
      <c r="I156" s="275" t="s">
        <v>1250</v>
      </c>
      <c r="J156" s="99"/>
      <c r="K156" s="99"/>
      <c r="L156" s="99"/>
      <c r="M156" s="26"/>
      <c r="N156" s="26"/>
      <c r="O156" s="26"/>
      <c r="P156" s="26"/>
      <c r="Q156" s="26"/>
      <c r="R156" s="26"/>
      <c r="S156" s="26"/>
      <c r="T156" s="26"/>
      <c r="U156" s="99"/>
      <c r="V156" s="99"/>
      <c r="W156" s="106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S156" s="32"/>
    </row>
    <row r="157" spans="1:45" ht="16.05" customHeight="1" x14ac:dyDescent="0.3">
      <c r="A157" s="21"/>
      <c r="B157" s="102"/>
      <c r="C157" s="273" t="s">
        <v>366</v>
      </c>
      <c r="D157" s="274" t="s">
        <v>543</v>
      </c>
      <c r="E157" s="274" t="s">
        <v>661</v>
      </c>
      <c r="F157" s="274" t="s">
        <v>897</v>
      </c>
      <c r="G157" s="274" t="s">
        <v>1015</v>
      </c>
      <c r="H157" s="274" t="s">
        <v>1133</v>
      </c>
      <c r="I157" s="275" t="s">
        <v>1251</v>
      </c>
      <c r="J157" s="99"/>
      <c r="K157" s="99"/>
      <c r="L157" s="99"/>
      <c r="M157" s="26"/>
      <c r="N157" s="26"/>
      <c r="O157" s="26"/>
      <c r="P157" s="26"/>
      <c r="Q157" s="26"/>
      <c r="R157" s="26"/>
      <c r="S157" s="26"/>
      <c r="T157" s="26"/>
      <c r="U157" s="99"/>
      <c r="V157" s="99"/>
      <c r="W157" s="106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S157" s="32"/>
    </row>
    <row r="158" spans="1:45" ht="16.05" customHeight="1" x14ac:dyDescent="0.3">
      <c r="A158" s="21"/>
      <c r="B158" s="102"/>
      <c r="C158" s="273" t="s">
        <v>367</v>
      </c>
      <c r="D158" s="274" t="s">
        <v>544</v>
      </c>
      <c r="E158" s="274" t="s">
        <v>662</v>
      </c>
      <c r="F158" s="274" t="s">
        <v>898</v>
      </c>
      <c r="G158" s="274" t="s">
        <v>1016</v>
      </c>
      <c r="H158" s="274" t="s">
        <v>1134</v>
      </c>
      <c r="I158" s="275" t="s">
        <v>1252</v>
      </c>
      <c r="J158" s="99"/>
      <c r="K158" s="99"/>
      <c r="L158" s="99"/>
      <c r="M158" s="26"/>
      <c r="N158" s="26"/>
      <c r="O158" s="26"/>
      <c r="P158" s="26"/>
      <c r="Q158" s="26"/>
      <c r="R158" s="26"/>
      <c r="S158" s="26"/>
      <c r="T158" s="26"/>
      <c r="U158" s="99"/>
      <c r="V158" s="99"/>
      <c r="W158" s="106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S158" s="32"/>
    </row>
    <row r="159" spans="1:45" ht="16.05" customHeight="1" x14ac:dyDescent="0.3">
      <c r="A159" s="21"/>
      <c r="B159" s="102"/>
      <c r="C159" s="273" t="s">
        <v>368</v>
      </c>
      <c r="D159" s="274" t="s">
        <v>545</v>
      </c>
      <c r="E159" s="274" t="s">
        <v>663</v>
      </c>
      <c r="F159" s="274" t="s">
        <v>899</v>
      </c>
      <c r="G159" s="274" t="s">
        <v>1017</v>
      </c>
      <c r="H159" s="274" t="s">
        <v>1135</v>
      </c>
      <c r="I159" s="275" t="s">
        <v>1253</v>
      </c>
      <c r="J159" s="99"/>
      <c r="K159" s="99"/>
      <c r="L159" s="99"/>
      <c r="M159" s="26"/>
      <c r="N159" s="26"/>
      <c r="O159" s="26"/>
      <c r="P159" s="26"/>
      <c r="Q159" s="26"/>
      <c r="R159" s="26"/>
      <c r="S159" s="26"/>
      <c r="T159" s="26"/>
      <c r="U159" s="99"/>
      <c r="V159" s="99"/>
      <c r="W159" s="106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S159" s="32"/>
    </row>
    <row r="160" spans="1:45" ht="16.05" customHeight="1" x14ac:dyDescent="0.3">
      <c r="A160" s="21"/>
      <c r="B160" s="102"/>
      <c r="C160" s="273" t="s">
        <v>369</v>
      </c>
      <c r="D160" s="274" t="s">
        <v>546</v>
      </c>
      <c r="E160" s="274" t="s">
        <v>664</v>
      </c>
      <c r="F160" s="274" t="s">
        <v>900</v>
      </c>
      <c r="G160" s="274" t="s">
        <v>1018</v>
      </c>
      <c r="H160" s="274" t="s">
        <v>1136</v>
      </c>
      <c r="I160" s="275" t="s">
        <v>1254</v>
      </c>
      <c r="J160" s="99"/>
      <c r="K160" s="99"/>
      <c r="L160" s="99"/>
      <c r="M160" s="26"/>
      <c r="N160" s="26"/>
      <c r="O160" s="26"/>
      <c r="P160" s="26"/>
      <c r="Q160" s="26"/>
      <c r="R160" s="26"/>
      <c r="S160" s="26"/>
      <c r="T160" s="26"/>
      <c r="U160" s="99"/>
      <c r="V160" s="99"/>
      <c r="W160" s="106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S160" s="32"/>
    </row>
    <row r="161" spans="1:45" ht="16.05" customHeight="1" x14ac:dyDescent="0.3">
      <c r="A161" s="21"/>
      <c r="B161" s="102"/>
      <c r="C161" s="273" t="s">
        <v>370</v>
      </c>
      <c r="D161" s="274" t="s">
        <v>547</v>
      </c>
      <c r="E161" s="274" t="s">
        <v>665</v>
      </c>
      <c r="F161" s="274" t="s">
        <v>901</v>
      </c>
      <c r="G161" s="274" t="s">
        <v>1019</v>
      </c>
      <c r="H161" s="274" t="s">
        <v>1137</v>
      </c>
      <c r="I161" s="275" t="s">
        <v>1255</v>
      </c>
      <c r="J161" s="99"/>
      <c r="K161" s="99"/>
      <c r="L161" s="99"/>
      <c r="M161" s="26"/>
      <c r="N161" s="26"/>
      <c r="O161" s="26"/>
      <c r="P161" s="26"/>
      <c r="Q161" s="26"/>
      <c r="R161" s="26"/>
      <c r="S161" s="26"/>
      <c r="T161" s="26"/>
      <c r="U161" s="99"/>
      <c r="V161" s="99"/>
      <c r="W161" s="106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S161" s="32"/>
    </row>
    <row r="162" spans="1:45" ht="16.05" customHeight="1" x14ac:dyDescent="0.3">
      <c r="A162" s="21"/>
      <c r="B162" s="102"/>
      <c r="C162" s="273" t="s">
        <v>371</v>
      </c>
      <c r="D162" s="274" t="s">
        <v>548</v>
      </c>
      <c r="E162" s="274" t="s">
        <v>666</v>
      </c>
      <c r="F162" s="274" t="s">
        <v>902</v>
      </c>
      <c r="G162" s="274" t="s">
        <v>1020</v>
      </c>
      <c r="H162" s="274" t="s">
        <v>1138</v>
      </c>
      <c r="I162" s="275" t="s">
        <v>1256</v>
      </c>
      <c r="J162" s="99"/>
      <c r="K162" s="99"/>
      <c r="L162" s="99"/>
      <c r="M162" s="26"/>
      <c r="N162" s="26"/>
      <c r="O162" s="26"/>
      <c r="P162" s="26"/>
      <c r="Q162" s="26"/>
      <c r="R162" s="26"/>
      <c r="S162" s="26"/>
      <c r="T162" s="26"/>
      <c r="U162" s="99"/>
      <c r="V162" s="99"/>
      <c r="W162" s="106"/>
      <c r="X162" s="107"/>
      <c r="Y162" s="107"/>
      <c r="Z162" s="107"/>
      <c r="AA162" s="107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S162" s="32"/>
    </row>
    <row r="163" spans="1:45" ht="16.05" customHeight="1" x14ac:dyDescent="0.3">
      <c r="A163" s="21"/>
      <c r="B163" s="102"/>
      <c r="C163" s="273" t="s">
        <v>372</v>
      </c>
      <c r="D163" s="274" t="s">
        <v>549</v>
      </c>
      <c r="E163" s="274" t="s">
        <v>667</v>
      </c>
      <c r="F163" s="274" t="s">
        <v>903</v>
      </c>
      <c r="G163" s="274" t="s">
        <v>1021</v>
      </c>
      <c r="H163" s="274" t="s">
        <v>1139</v>
      </c>
      <c r="I163" s="275" t="s">
        <v>1257</v>
      </c>
      <c r="J163" s="99"/>
      <c r="K163" s="99"/>
      <c r="L163" s="99"/>
      <c r="M163" s="26"/>
      <c r="N163" s="26"/>
      <c r="O163" s="26"/>
      <c r="P163" s="26"/>
      <c r="Q163" s="26"/>
      <c r="R163" s="26"/>
      <c r="S163" s="26"/>
      <c r="T163" s="26"/>
      <c r="U163" s="99"/>
      <c r="V163" s="99"/>
      <c r="W163" s="106"/>
      <c r="X163" s="107"/>
      <c r="Y163" s="107"/>
      <c r="Z163" s="107"/>
      <c r="AA163" s="107"/>
      <c r="AB163" s="107"/>
      <c r="AC163" s="107"/>
      <c r="AD163" s="107"/>
      <c r="AE163" s="107"/>
      <c r="AF163" s="107"/>
      <c r="AG163" s="107"/>
      <c r="AH163" s="107"/>
      <c r="AI163" s="107"/>
      <c r="AJ163" s="107"/>
      <c r="AK163" s="107"/>
      <c r="AL163" s="107"/>
      <c r="AM163" s="107"/>
      <c r="AN163" s="107"/>
      <c r="AO163" s="107"/>
      <c r="AP163" s="107"/>
      <c r="AQ163" s="107"/>
      <c r="AS163" s="32"/>
    </row>
    <row r="164" spans="1:45" ht="16.05" customHeight="1" x14ac:dyDescent="0.3">
      <c r="A164" s="21"/>
      <c r="B164" s="102"/>
      <c r="C164" s="273" t="s">
        <v>373</v>
      </c>
      <c r="D164" s="274" t="s">
        <v>550</v>
      </c>
      <c r="E164" s="274" t="s">
        <v>668</v>
      </c>
      <c r="F164" s="274" t="s">
        <v>904</v>
      </c>
      <c r="G164" s="274" t="s">
        <v>1022</v>
      </c>
      <c r="H164" s="274" t="s">
        <v>1140</v>
      </c>
      <c r="I164" s="275" t="s">
        <v>1258</v>
      </c>
      <c r="J164" s="99"/>
      <c r="K164" s="99"/>
      <c r="L164" s="99"/>
      <c r="M164" s="26"/>
      <c r="N164" s="26"/>
      <c r="O164" s="26"/>
      <c r="P164" s="26"/>
      <c r="Q164" s="26"/>
      <c r="R164" s="26"/>
      <c r="S164" s="26"/>
      <c r="T164" s="26"/>
      <c r="U164" s="99"/>
      <c r="V164" s="99"/>
      <c r="W164" s="106"/>
      <c r="X164" s="107"/>
      <c r="Y164" s="107"/>
      <c r="Z164" s="107"/>
      <c r="AA164" s="107"/>
      <c r="AB164" s="107"/>
      <c r="AC164" s="107"/>
      <c r="AD164" s="107"/>
      <c r="AE164" s="107"/>
      <c r="AF164" s="107"/>
      <c r="AG164" s="107"/>
      <c r="AH164" s="107"/>
      <c r="AI164" s="107"/>
      <c r="AJ164" s="107"/>
      <c r="AK164" s="107"/>
      <c r="AL164" s="107"/>
      <c r="AM164" s="107"/>
      <c r="AN164" s="107"/>
      <c r="AO164" s="107"/>
      <c r="AP164" s="107"/>
      <c r="AQ164" s="107"/>
      <c r="AS164" s="32"/>
    </row>
    <row r="165" spans="1:45" ht="16.05" customHeight="1" x14ac:dyDescent="0.3">
      <c r="A165" s="21"/>
      <c r="B165" s="102"/>
      <c r="C165" s="273" t="s">
        <v>374</v>
      </c>
      <c r="D165" s="274" t="s">
        <v>551</v>
      </c>
      <c r="E165" s="274" t="s">
        <v>669</v>
      </c>
      <c r="F165" s="274" t="s">
        <v>905</v>
      </c>
      <c r="G165" s="274" t="s">
        <v>1023</v>
      </c>
      <c r="H165" s="274" t="s">
        <v>1141</v>
      </c>
      <c r="I165" s="275" t="s">
        <v>1259</v>
      </c>
      <c r="J165" s="99"/>
      <c r="K165" s="99"/>
      <c r="L165" s="99"/>
      <c r="M165" s="26"/>
      <c r="N165" s="26"/>
      <c r="O165" s="26"/>
      <c r="P165" s="26"/>
      <c r="Q165" s="26"/>
      <c r="R165" s="26"/>
      <c r="S165" s="26"/>
      <c r="T165" s="26"/>
      <c r="U165" s="99"/>
      <c r="V165" s="99"/>
      <c r="W165" s="106"/>
      <c r="X165" s="107"/>
      <c r="Y165" s="107"/>
      <c r="Z165" s="107"/>
      <c r="AA165" s="107"/>
      <c r="AB165" s="107"/>
      <c r="AC165" s="107"/>
      <c r="AD165" s="107"/>
      <c r="AE165" s="107"/>
      <c r="AF165" s="107"/>
      <c r="AG165" s="107"/>
      <c r="AH165" s="107"/>
      <c r="AI165" s="107"/>
      <c r="AJ165" s="107"/>
      <c r="AK165" s="107"/>
      <c r="AL165" s="107"/>
      <c r="AM165" s="107"/>
      <c r="AN165" s="107"/>
      <c r="AO165" s="107"/>
      <c r="AP165" s="107"/>
      <c r="AQ165" s="107"/>
      <c r="AS165" s="32"/>
    </row>
    <row r="166" spans="1:45" ht="16.05" customHeight="1" x14ac:dyDescent="0.3">
      <c r="A166" s="21"/>
      <c r="B166" s="102"/>
      <c r="C166" s="273" t="s">
        <v>375</v>
      </c>
      <c r="D166" s="274" t="s">
        <v>552</v>
      </c>
      <c r="E166" s="274" t="s">
        <v>670</v>
      </c>
      <c r="F166" s="274" t="s">
        <v>906</v>
      </c>
      <c r="G166" s="274" t="s">
        <v>1024</v>
      </c>
      <c r="H166" s="274" t="s">
        <v>1142</v>
      </c>
      <c r="I166" s="275" t="s">
        <v>1260</v>
      </c>
      <c r="J166" s="99"/>
      <c r="K166" s="99"/>
      <c r="L166" s="99"/>
      <c r="M166" s="26"/>
      <c r="N166" s="103" t="s">
        <v>1456</v>
      </c>
      <c r="O166" s="26"/>
      <c r="P166" s="26"/>
      <c r="Q166" s="26"/>
      <c r="R166" s="26"/>
      <c r="S166" s="26"/>
      <c r="T166" s="26"/>
      <c r="U166" s="99"/>
      <c r="V166" s="99"/>
      <c r="W166" s="106"/>
      <c r="X166" s="107"/>
      <c r="Y166" s="107"/>
      <c r="Z166" s="107"/>
      <c r="AA166" s="107"/>
      <c r="AB166" s="107"/>
      <c r="AC166" s="107"/>
      <c r="AD166" s="107"/>
      <c r="AE166" s="107"/>
      <c r="AF166" s="107"/>
      <c r="AG166" s="107"/>
      <c r="AH166" s="107"/>
      <c r="AI166" s="107"/>
      <c r="AJ166" s="107"/>
      <c r="AK166" s="107"/>
      <c r="AL166" s="107"/>
      <c r="AM166" s="107"/>
      <c r="AN166" s="107"/>
      <c r="AO166" s="107"/>
      <c r="AP166" s="107"/>
      <c r="AQ166" s="107"/>
      <c r="AS166" s="32"/>
    </row>
    <row r="167" spans="1:45" ht="16.05" customHeight="1" x14ac:dyDescent="0.3">
      <c r="A167" s="21"/>
      <c r="B167" s="102"/>
      <c r="C167" s="273" t="s">
        <v>376</v>
      </c>
      <c r="D167" s="274" t="s">
        <v>553</v>
      </c>
      <c r="E167" s="274" t="s">
        <v>671</v>
      </c>
      <c r="F167" s="274" t="s">
        <v>907</v>
      </c>
      <c r="G167" s="274" t="s">
        <v>1025</v>
      </c>
      <c r="H167" s="274" t="s">
        <v>1143</v>
      </c>
      <c r="I167" s="275" t="s">
        <v>1261</v>
      </c>
      <c r="J167" s="99"/>
      <c r="K167" s="99"/>
      <c r="L167" s="99"/>
      <c r="M167" s="26"/>
      <c r="N167" s="90" t="s">
        <v>1458</v>
      </c>
      <c r="O167" s="26"/>
      <c r="P167" s="26"/>
      <c r="Q167" s="26"/>
      <c r="R167" s="26"/>
      <c r="S167" s="26"/>
      <c r="T167" s="26"/>
      <c r="U167" s="99"/>
      <c r="V167" s="99"/>
      <c r="W167" s="106"/>
      <c r="X167" s="107"/>
      <c r="Y167" s="107"/>
      <c r="Z167" s="107"/>
      <c r="AA167" s="107"/>
      <c r="AB167" s="107"/>
      <c r="AC167" s="107"/>
      <c r="AD167" s="107"/>
      <c r="AE167" s="107"/>
      <c r="AF167" s="107"/>
      <c r="AG167" s="107"/>
      <c r="AH167" s="107"/>
      <c r="AI167" s="107"/>
      <c r="AJ167" s="107"/>
      <c r="AK167" s="107"/>
      <c r="AL167" s="107"/>
      <c r="AM167" s="107"/>
      <c r="AN167" s="107"/>
      <c r="AO167" s="107"/>
      <c r="AP167" s="107"/>
      <c r="AQ167" s="107"/>
      <c r="AS167" s="32"/>
    </row>
    <row r="168" spans="1:45" ht="16.05" customHeight="1" x14ac:dyDescent="0.3">
      <c r="A168" s="21"/>
      <c r="B168" s="102"/>
      <c r="C168" s="273" t="s">
        <v>377</v>
      </c>
      <c r="D168" s="274" t="s">
        <v>554</v>
      </c>
      <c r="E168" s="274" t="s">
        <v>672</v>
      </c>
      <c r="F168" s="274" t="s">
        <v>908</v>
      </c>
      <c r="G168" s="274" t="s">
        <v>1026</v>
      </c>
      <c r="H168" s="274" t="s">
        <v>1144</v>
      </c>
      <c r="I168" s="275" t="s">
        <v>1262</v>
      </c>
      <c r="J168" s="99"/>
      <c r="K168" s="99"/>
      <c r="L168" s="99"/>
      <c r="M168" s="26"/>
      <c r="N168" s="26"/>
      <c r="O168" s="26"/>
      <c r="P168" s="26"/>
      <c r="Q168" s="26"/>
      <c r="R168" s="26"/>
      <c r="S168" s="26"/>
      <c r="T168" s="26"/>
      <c r="U168" s="99"/>
      <c r="V168" s="99"/>
      <c r="W168" s="106"/>
      <c r="X168" s="107"/>
      <c r="Y168" s="107"/>
      <c r="Z168" s="107"/>
      <c r="AA168" s="107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S168" s="32"/>
    </row>
    <row r="169" spans="1:45" ht="16.05" customHeight="1" x14ac:dyDescent="0.3">
      <c r="A169" s="21"/>
      <c r="B169" s="102"/>
      <c r="C169" s="273" t="s">
        <v>378</v>
      </c>
      <c r="D169" s="274" t="s">
        <v>1462</v>
      </c>
      <c r="E169" s="274" t="s">
        <v>673</v>
      </c>
      <c r="F169" s="274" t="s">
        <v>909</v>
      </c>
      <c r="G169" s="274" t="s">
        <v>1464</v>
      </c>
      <c r="H169" s="274" t="s">
        <v>1465</v>
      </c>
      <c r="I169" s="275" t="s">
        <v>1263</v>
      </c>
      <c r="J169" s="99"/>
      <c r="K169" s="99"/>
      <c r="L169" s="99"/>
      <c r="M169" s="26"/>
      <c r="N169" s="26"/>
      <c r="O169" s="26"/>
      <c r="P169" s="26"/>
      <c r="Q169" s="26"/>
      <c r="R169" s="26"/>
      <c r="S169" s="26"/>
      <c r="T169" s="26"/>
      <c r="U169" s="99"/>
      <c r="V169" s="99"/>
      <c r="W169" s="106"/>
      <c r="X169" s="107"/>
      <c r="Y169" s="107"/>
      <c r="Z169" s="107"/>
      <c r="AA169" s="107"/>
      <c r="AB169" s="107"/>
      <c r="AC169" s="107"/>
      <c r="AD169" s="107"/>
      <c r="AE169" s="107"/>
      <c r="AF169" s="107"/>
      <c r="AG169" s="107"/>
      <c r="AH169" s="107"/>
      <c r="AI169" s="107"/>
      <c r="AJ169" s="107"/>
      <c r="AK169" s="107"/>
      <c r="AL169" s="107"/>
      <c r="AM169" s="107"/>
      <c r="AN169" s="107"/>
      <c r="AO169" s="107"/>
      <c r="AP169" s="107"/>
      <c r="AQ169" s="107"/>
      <c r="AS169" s="32"/>
    </row>
    <row r="170" spans="1:45" ht="16.05" customHeight="1" x14ac:dyDescent="0.3">
      <c r="A170" s="21"/>
      <c r="B170" s="102"/>
      <c r="C170" s="273" t="s">
        <v>379</v>
      </c>
      <c r="D170" s="274" t="s">
        <v>555</v>
      </c>
      <c r="E170" s="274" t="s">
        <v>674</v>
      </c>
      <c r="F170" s="274" t="s">
        <v>1463</v>
      </c>
      <c r="G170" s="274" t="s">
        <v>1027</v>
      </c>
      <c r="H170" s="274" t="s">
        <v>1145</v>
      </c>
      <c r="I170" s="275" t="s">
        <v>1264</v>
      </c>
      <c r="J170" s="99"/>
      <c r="K170" s="99"/>
      <c r="L170" s="99"/>
      <c r="M170" s="26"/>
      <c r="N170" s="26"/>
      <c r="O170" s="26"/>
      <c r="P170" s="26"/>
      <c r="Q170" s="26"/>
      <c r="R170" s="26"/>
      <c r="S170" s="26"/>
      <c r="T170" s="26"/>
      <c r="U170" s="99"/>
      <c r="V170" s="99"/>
      <c r="W170" s="106"/>
      <c r="X170" s="107"/>
      <c r="Y170" s="107"/>
      <c r="Z170" s="107"/>
      <c r="AA170" s="107"/>
      <c r="AB170" s="107"/>
      <c r="AC170" s="107"/>
      <c r="AD170" s="107"/>
      <c r="AE170" s="107"/>
      <c r="AF170" s="107"/>
      <c r="AG170" s="107"/>
      <c r="AH170" s="107"/>
      <c r="AI170" s="107"/>
      <c r="AJ170" s="107"/>
      <c r="AK170" s="107"/>
      <c r="AL170" s="107"/>
      <c r="AM170" s="107"/>
      <c r="AN170" s="107"/>
      <c r="AO170" s="107"/>
      <c r="AP170" s="107"/>
      <c r="AQ170" s="107"/>
      <c r="AS170" s="32"/>
    </row>
    <row r="171" spans="1:45" ht="16.05" customHeight="1" x14ac:dyDescent="0.3">
      <c r="A171" s="21"/>
      <c r="B171" s="102"/>
      <c r="C171" s="273" t="s">
        <v>380</v>
      </c>
      <c r="D171" s="274" t="s">
        <v>1447</v>
      </c>
      <c r="E171" s="274" t="s">
        <v>675</v>
      </c>
      <c r="F171" s="274" t="s">
        <v>1447</v>
      </c>
      <c r="G171" s="274" t="s">
        <v>1447</v>
      </c>
      <c r="H171" s="274" t="s">
        <v>1447</v>
      </c>
      <c r="I171" s="275" t="s">
        <v>1265</v>
      </c>
      <c r="J171" s="99"/>
      <c r="K171" s="99"/>
      <c r="L171" s="99"/>
      <c r="M171" s="26"/>
      <c r="N171" s="26"/>
      <c r="O171" s="26"/>
      <c r="P171" s="26"/>
      <c r="Q171" s="26"/>
      <c r="R171" s="26"/>
      <c r="S171" s="26"/>
      <c r="T171" s="26"/>
      <c r="U171" s="99"/>
      <c r="V171" s="99"/>
      <c r="W171" s="106"/>
      <c r="X171" s="107"/>
      <c r="Y171" s="107"/>
      <c r="Z171" s="107"/>
      <c r="AA171" s="107"/>
      <c r="AB171" s="107"/>
      <c r="AC171" s="107"/>
      <c r="AD171" s="107"/>
      <c r="AE171" s="107"/>
      <c r="AF171" s="107"/>
      <c r="AG171" s="107"/>
      <c r="AH171" s="107"/>
      <c r="AI171" s="107"/>
      <c r="AJ171" s="107"/>
      <c r="AK171" s="107"/>
      <c r="AL171" s="107"/>
      <c r="AM171" s="107"/>
      <c r="AN171" s="107"/>
      <c r="AO171" s="107"/>
      <c r="AP171" s="107"/>
      <c r="AQ171" s="107"/>
      <c r="AS171" s="32"/>
    </row>
    <row r="172" spans="1:45" ht="16.05" customHeight="1" x14ac:dyDescent="0.3">
      <c r="A172" s="21"/>
      <c r="B172" s="102"/>
      <c r="C172" s="273" t="s">
        <v>381</v>
      </c>
      <c r="D172" s="274" t="s">
        <v>1447</v>
      </c>
      <c r="E172" s="274" t="s">
        <v>676</v>
      </c>
      <c r="F172" s="274" t="s">
        <v>1447</v>
      </c>
      <c r="G172" s="274" t="s">
        <v>1447</v>
      </c>
      <c r="H172" s="274" t="s">
        <v>1447</v>
      </c>
      <c r="I172" s="275" t="s">
        <v>1266</v>
      </c>
      <c r="J172" s="99"/>
      <c r="K172" s="99"/>
      <c r="L172" s="99"/>
      <c r="M172" s="26"/>
      <c r="N172" s="26"/>
      <c r="O172" s="26"/>
      <c r="P172" s="26"/>
      <c r="Q172" s="26"/>
      <c r="R172" s="26"/>
      <c r="S172" s="26"/>
      <c r="T172" s="26"/>
      <c r="U172" s="99"/>
      <c r="V172" s="99"/>
      <c r="W172" s="106"/>
      <c r="X172" s="107"/>
      <c r="Y172" s="107"/>
      <c r="Z172" s="107"/>
      <c r="AA172" s="107"/>
      <c r="AB172" s="107"/>
      <c r="AC172" s="107"/>
      <c r="AD172" s="107"/>
      <c r="AE172" s="107"/>
      <c r="AF172" s="107"/>
      <c r="AG172" s="107"/>
      <c r="AH172" s="107"/>
      <c r="AI172" s="107"/>
      <c r="AJ172" s="107"/>
      <c r="AK172" s="107"/>
      <c r="AL172" s="107"/>
      <c r="AM172" s="107"/>
      <c r="AN172" s="107"/>
      <c r="AO172" s="107"/>
      <c r="AP172" s="107"/>
      <c r="AQ172" s="107"/>
      <c r="AS172" s="32"/>
    </row>
    <row r="173" spans="1:45" ht="16.05" customHeight="1" x14ac:dyDescent="0.3">
      <c r="A173" s="21"/>
      <c r="B173" s="102"/>
      <c r="C173" s="273" t="s">
        <v>382</v>
      </c>
      <c r="D173" s="274" t="s">
        <v>1447</v>
      </c>
      <c r="E173" s="274" t="s">
        <v>677</v>
      </c>
      <c r="F173" s="274" t="s">
        <v>1447</v>
      </c>
      <c r="G173" s="274" t="s">
        <v>1447</v>
      </c>
      <c r="H173" s="274" t="s">
        <v>1447</v>
      </c>
      <c r="I173" s="275" t="s">
        <v>1267</v>
      </c>
      <c r="J173" s="99"/>
      <c r="K173" s="99"/>
      <c r="L173" s="99"/>
      <c r="M173" s="26"/>
      <c r="N173" s="26"/>
      <c r="O173" s="26"/>
      <c r="P173" s="26"/>
      <c r="Q173" s="26"/>
      <c r="R173" s="26"/>
      <c r="S173" s="26"/>
      <c r="T173" s="26"/>
      <c r="U173" s="99"/>
      <c r="V173" s="99"/>
      <c r="W173" s="106"/>
      <c r="X173" s="107"/>
      <c r="Y173" s="107"/>
      <c r="Z173" s="107"/>
      <c r="AA173" s="107"/>
      <c r="AB173" s="107"/>
      <c r="AC173" s="107"/>
      <c r="AD173" s="107"/>
      <c r="AE173" s="107"/>
      <c r="AF173" s="107"/>
      <c r="AG173" s="107"/>
      <c r="AH173" s="107"/>
      <c r="AI173" s="107"/>
      <c r="AJ173" s="107"/>
      <c r="AK173" s="107"/>
      <c r="AL173" s="107"/>
      <c r="AM173" s="107"/>
      <c r="AN173" s="107"/>
      <c r="AO173" s="107"/>
      <c r="AP173" s="107"/>
      <c r="AQ173" s="107"/>
      <c r="AS173" s="32"/>
    </row>
    <row r="174" spans="1:45" ht="16.05" customHeight="1" x14ac:dyDescent="0.3">
      <c r="A174" s="21"/>
      <c r="B174" s="102"/>
      <c r="C174" s="273" t="s">
        <v>383</v>
      </c>
      <c r="D174" s="274" t="s">
        <v>1447</v>
      </c>
      <c r="E174" s="274" t="s">
        <v>678</v>
      </c>
      <c r="F174" s="274" t="s">
        <v>1447</v>
      </c>
      <c r="G174" s="274" t="s">
        <v>1447</v>
      </c>
      <c r="H174" s="274" t="s">
        <v>1447</v>
      </c>
      <c r="I174" s="275" t="s">
        <v>1268</v>
      </c>
      <c r="J174" s="99"/>
      <c r="K174" s="99"/>
      <c r="L174" s="99"/>
      <c r="M174" s="26"/>
      <c r="N174" s="26"/>
      <c r="O174" s="26"/>
      <c r="P174" s="26"/>
      <c r="Q174" s="26"/>
      <c r="R174" s="26"/>
      <c r="S174" s="26"/>
      <c r="T174" s="26"/>
      <c r="U174" s="99"/>
      <c r="V174" s="99"/>
      <c r="W174" s="106"/>
      <c r="X174" s="107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S174" s="32"/>
    </row>
    <row r="175" spans="1:45" ht="16.05" customHeight="1" x14ac:dyDescent="0.3">
      <c r="A175" s="21"/>
      <c r="B175" s="102"/>
      <c r="C175" s="273" t="s">
        <v>384</v>
      </c>
      <c r="D175" s="274" t="s">
        <v>1447</v>
      </c>
      <c r="E175" s="274" t="s">
        <v>679</v>
      </c>
      <c r="F175" s="274" t="s">
        <v>1447</v>
      </c>
      <c r="G175" s="274" t="s">
        <v>1447</v>
      </c>
      <c r="H175" s="274" t="s">
        <v>1447</v>
      </c>
      <c r="I175" s="275" t="s">
        <v>1269</v>
      </c>
      <c r="J175" s="99"/>
      <c r="K175" s="99"/>
      <c r="L175" s="99"/>
      <c r="M175" s="26"/>
      <c r="N175" s="26"/>
      <c r="O175" s="26"/>
      <c r="P175" s="26"/>
      <c r="Q175" s="26"/>
      <c r="R175" s="26"/>
      <c r="S175" s="26"/>
      <c r="T175" s="26"/>
      <c r="U175" s="99"/>
      <c r="V175" s="99"/>
      <c r="W175" s="106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S175" s="32"/>
    </row>
    <row r="176" spans="1:45" ht="16.05" customHeight="1" x14ac:dyDescent="0.3">
      <c r="A176" s="21"/>
      <c r="B176" s="102"/>
      <c r="C176" s="273" t="s">
        <v>385</v>
      </c>
      <c r="D176" s="274" t="s">
        <v>1447</v>
      </c>
      <c r="E176" s="274" t="s">
        <v>680</v>
      </c>
      <c r="F176" s="274" t="s">
        <v>1447</v>
      </c>
      <c r="G176" s="274" t="s">
        <v>1447</v>
      </c>
      <c r="H176" s="274" t="s">
        <v>1447</v>
      </c>
      <c r="I176" s="275" t="s">
        <v>1270</v>
      </c>
      <c r="J176" s="99"/>
      <c r="K176" s="99"/>
      <c r="L176" s="99"/>
      <c r="M176" s="26"/>
      <c r="N176" s="26"/>
      <c r="O176" s="26"/>
      <c r="P176" s="26"/>
      <c r="Q176" s="26"/>
      <c r="R176" s="26"/>
      <c r="S176" s="26"/>
      <c r="T176" s="26"/>
      <c r="U176" s="99"/>
      <c r="V176" s="99"/>
      <c r="W176" s="106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S176" s="32"/>
    </row>
    <row r="177" spans="1:45" ht="16.05" customHeight="1" x14ac:dyDescent="0.3">
      <c r="A177" s="21"/>
      <c r="B177" s="102"/>
      <c r="C177" s="273" t="s">
        <v>386</v>
      </c>
      <c r="D177" s="274" t="s">
        <v>1447</v>
      </c>
      <c r="E177" s="274" t="s">
        <v>681</v>
      </c>
      <c r="F177" s="274" t="s">
        <v>1447</v>
      </c>
      <c r="G177" s="274" t="s">
        <v>1447</v>
      </c>
      <c r="H177" s="274" t="s">
        <v>1447</v>
      </c>
      <c r="I177" s="275" t="s">
        <v>1271</v>
      </c>
      <c r="J177" s="99"/>
      <c r="K177" s="99"/>
      <c r="L177" s="99"/>
      <c r="M177" s="26"/>
      <c r="N177" s="26"/>
      <c r="O177" s="26"/>
      <c r="P177" s="26"/>
      <c r="Q177" s="26"/>
      <c r="R177" s="26"/>
      <c r="S177" s="26"/>
      <c r="T177" s="26"/>
      <c r="U177" s="99"/>
      <c r="V177" s="99"/>
      <c r="W177" s="106"/>
      <c r="X177" s="107"/>
      <c r="Y177" s="107"/>
      <c r="Z177" s="107"/>
      <c r="AA177" s="107"/>
      <c r="AB177" s="107"/>
      <c r="AC177" s="107"/>
      <c r="AD177" s="107"/>
      <c r="AE177" s="107"/>
      <c r="AF177" s="107"/>
      <c r="AG177" s="107"/>
      <c r="AH177" s="107"/>
      <c r="AI177" s="107"/>
      <c r="AJ177" s="107"/>
      <c r="AK177" s="107"/>
      <c r="AL177" s="107"/>
      <c r="AM177" s="107"/>
      <c r="AN177" s="107"/>
      <c r="AO177" s="107"/>
      <c r="AP177" s="107"/>
      <c r="AQ177" s="107"/>
      <c r="AS177" s="32"/>
    </row>
    <row r="178" spans="1:45" ht="16.05" customHeight="1" x14ac:dyDescent="0.3">
      <c r="A178" s="21"/>
      <c r="B178" s="102"/>
      <c r="C178" s="273" t="s">
        <v>387</v>
      </c>
      <c r="D178" s="274" t="s">
        <v>1447</v>
      </c>
      <c r="E178" s="274" t="s">
        <v>682</v>
      </c>
      <c r="F178" s="274" t="s">
        <v>1447</v>
      </c>
      <c r="G178" s="274" t="s">
        <v>1447</v>
      </c>
      <c r="H178" s="274" t="s">
        <v>1447</v>
      </c>
      <c r="I178" s="275" t="s">
        <v>1272</v>
      </c>
      <c r="J178" s="99"/>
      <c r="K178" s="99"/>
      <c r="L178" s="99"/>
      <c r="M178" s="26"/>
      <c r="N178" s="90" t="s">
        <v>1457</v>
      </c>
      <c r="O178" s="26"/>
      <c r="P178" s="26"/>
      <c r="Q178" s="26"/>
      <c r="R178" s="26"/>
      <c r="S178" s="26"/>
      <c r="T178" s="26"/>
      <c r="U178" s="99"/>
      <c r="V178" s="99"/>
      <c r="W178" s="106"/>
      <c r="X178" s="107"/>
      <c r="Y178" s="107"/>
      <c r="Z178" s="107"/>
      <c r="AA178" s="107"/>
      <c r="AB178" s="107"/>
      <c r="AC178" s="107"/>
      <c r="AD178" s="107"/>
      <c r="AE178" s="107"/>
      <c r="AF178" s="107"/>
      <c r="AG178" s="107"/>
      <c r="AH178" s="107"/>
      <c r="AI178" s="107"/>
      <c r="AJ178" s="107"/>
      <c r="AK178" s="107"/>
      <c r="AL178" s="107"/>
      <c r="AM178" s="107"/>
      <c r="AN178" s="107"/>
      <c r="AO178" s="107"/>
      <c r="AP178" s="107"/>
      <c r="AQ178" s="107"/>
      <c r="AS178" s="32"/>
    </row>
    <row r="179" spans="1:45" ht="16.05" customHeight="1" x14ac:dyDescent="0.3">
      <c r="A179" s="21"/>
      <c r="B179" s="102"/>
      <c r="C179" s="273" t="s">
        <v>388</v>
      </c>
      <c r="D179" s="274" t="s">
        <v>1447</v>
      </c>
      <c r="E179" s="274" t="s">
        <v>683</v>
      </c>
      <c r="F179" s="274" t="s">
        <v>1447</v>
      </c>
      <c r="G179" s="274" t="s">
        <v>1447</v>
      </c>
      <c r="H179" s="274" t="s">
        <v>1447</v>
      </c>
      <c r="I179" s="275" t="s">
        <v>1273</v>
      </c>
      <c r="J179" s="99"/>
      <c r="K179" s="99"/>
      <c r="L179" s="99"/>
      <c r="M179" s="26"/>
      <c r="N179" s="26"/>
      <c r="O179" s="26"/>
      <c r="P179" s="26"/>
      <c r="Q179" s="26"/>
      <c r="R179" s="26"/>
      <c r="S179" s="26"/>
      <c r="T179" s="26"/>
      <c r="U179" s="99"/>
      <c r="V179" s="99"/>
      <c r="W179" s="106"/>
      <c r="X179" s="107"/>
      <c r="Y179" s="107"/>
      <c r="Z179" s="107"/>
      <c r="AA179" s="107"/>
      <c r="AB179" s="107"/>
      <c r="AC179" s="107"/>
      <c r="AD179" s="107"/>
      <c r="AE179" s="107"/>
      <c r="AF179" s="107"/>
      <c r="AG179" s="107"/>
      <c r="AH179" s="107"/>
      <c r="AI179" s="107"/>
      <c r="AJ179" s="107"/>
      <c r="AK179" s="107"/>
      <c r="AL179" s="107"/>
      <c r="AM179" s="107"/>
      <c r="AN179" s="107"/>
      <c r="AO179" s="107"/>
      <c r="AP179" s="107"/>
      <c r="AQ179" s="107"/>
      <c r="AS179" s="32"/>
    </row>
    <row r="180" spans="1:45" ht="16.05" customHeight="1" x14ac:dyDescent="0.3">
      <c r="A180" s="21"/>
      <c r="B180" s="102"/>
      <c r="C180" s="273" t="s">
        <v>389</v>
      </c>
      <c r="D180" s="274" t="s">
        <v>1447</v>
      </c>
      <c r="E180" s="274" t="s">
        <v>684</v>
      </c>
      <c r="F180" s="274" t="s">
        <v>1447</v>
      </c>
      <c r="G180" s="274" t="s">
        <v>1447</v>
      </c>
      <c r="H180" s="274" t="s">
        <v>1447</v>
      </c>
      <c r="I180" s="275" t="s">
        <v>1274</v>
      </c>
      <c r="J180" s="99"/>
      <c r="K180" s="99"/>
      <c r="L180" s="99"/>
      <c r="M180" s="26"/>
      <c r="N180" s="26"/>
      <c r="O180" s="26"/>
      <c r="P180" s="26"/>
      <c r="Q180" s="26"/>
      <c r="R180" s="26"/>
      <c r="S180" s="26"/>
      <c r="T180" s="26"/>
      <c r="U180" s="99"/>
      <c r="V180" s="99"/>
      <c r="W180" s="106"/>
      <c r="X180" s="107"/>
      <c r="Y180" s="107"/>
      <c r="Z180" s="107"/>
      <c r="AA180" s="107"/>
      <c r="AB180" s="107"/>
      <c r="AC180" s="107"/>
      <c r="AD180" s="107"/>
      <c r="AE180" s="107"/>
      <c r="AF180" s="107"/>
      <c r="AG180" s="107"/>
      <c r="AH180" s="107"/>
      <c r="AI180" s="107"/>
      <c r="AJ180" s="107"/>
      <c r="AK180" s="107"/>
      <c r="AL180" s="107"/>
      <c r="AM180" s="107"/>
      <c r="AN180" s="107"/>
      <c r="AO180" s="107"/>
      <c r="AP180" s="107"/>
      <c r="AQ180" s="107"/>
      <c r="AS180" s="32"/>
    </row>
    <row r="181" spans="1:45" ht="16.05" customHeight="1" x14ac:dyDescent="0.3">
      <c r="A181" s="21"/>
      <c r="B181" s="102"/>
      <c r="C181" s="273" t="s">
        <v>390</v>
      </c>
      <c r="D181" s="274" t="s">
        <v>1447</v>
      </c>
      <c r="E181" s="274" t="s">
        <v>685</v>
      </c>
      <c r="F181" s="274" t="s">
        <v>1447</v>
      </c>
      <c r="G181" s="274" t="s">
        <v>1447</v>
      </c>
      <c r="H181" s="274" t="s">
        <v>1447</v>
      </c>
      <c r="I181" s="275" t="s">
        <v>1275</v>
      </c>
      <c r="J181" s="99"/>
      <c r="K181" s="99"/>
      <c r="L181" s="99"/>
      <c r="M181" s="26"/>
      <c r="N181" s="26"/>
      <c r="O181" s="26"/>
      <c r="P181" s="26"/>
      <c r="Q181" s="26"/>
      <c r="R181" s="26"/>
      <c r="S181" s="26"/>
      <c r="T181" s="26"/>
      <c r="U181" s="99"/>
      <c r="V181" s="99"/>
      <c r="W181" s="106"/>
      <c r="X181" s="107"/>
      <c r="Y181" s="107"/>
      <c r="Z181" s="107"/>
      <c r="AA181" s="107"/>
      <c r="AB181" s="107"/>
      <c r="AC181" s="107"/>
      <c r="AD181" s="107"/>
      <c r="AE181" s="107"/>
      <c r="AF181" s="107"/>
      <c r="AG181" s="107"/>
      <c r="AH181" s="107"/>
      <c r="AI181" s="107"/>
      <c r="AJ181" s="107"/>
      <c r="AK181" s="107"/>
      <c r="AL181" s="107"/>
      <c r="AM181" s="107"/>
      <c r="AN181" s="107"/>
      <c r="AO181" s="107"/>
      <c r="AP181" s="107"/>
      <c r="AQ181" s="107"/>
      <c r="AS181" s="32"/>
    </row>
    <row r="182" spans="1:45" ht="16.05" customHeight="1" x14ac:dyDescent="0.3">
      <c r="A182" s="21"/>
      <c r="B182" s="102"/>
      <c r="C182" s="273" t="s">
        <v>391</v>
      </c>
      <c r="D182" s="274" t="s">
        <v>1447</v>
      </c>
      <c r="E182" s="274" t="s">
        <v>686</v>
      </c>
      <c r="F182" s="274" t="s">
        <v>1447</v>
      </c>
      <c r="G182" s="274" t="s">
        <v>1447</v>
      </c>
      <c r="H182" s="274" t="s">
        <v>1447</v>
      </c>
      <c r="I182" s="275" t="s">
        <v>1276</v>
      </c>
      <c r="J182" s="99"/>
      <c r="K182" s="99"/>
      <c r="L182" s="99"/>
      <c r="M182" s="26"/>
      <c r="N182" s="26"/>
      <c r="O182" s="26"/>
      <c r="P182" s="26"/>
      <c r="Q182" s="26"/>
      <c r="R182" s="26"/>
      <c r="S182" s="26"/>
      <c r="T182" s="26"/>
      <c r="U182" s="99"/>
      <c r="V182" s="99"/>
      <c r="W182" s="106"/>
      <c r="X182" s="107"/>
      <c r="Y182" s="107"/>
      <c r="Z182" s="107"/>
      <c r="AA182" s="107"/>
      <c r="AB182" s="107"/>
      <c r="AC182" s="107"/>
      <c r="AD182" s="107"/>
      <c r="AE182" s="107"/>
      <c r="AF182" s="107"/>
      <c r="AG182" s="107"/>
      <c r="AH182" s="107"/>
      <c r="AI182" s="107"/>
      <c r="AJ182" s="107"/>
      <c r="AK182" s="107"/>
      <c r="AL182" s="107"/>
      <c r="AM182" s="107"/>
      <c r="AN182" s="107"/>
      <c r="AO182" s="107"/>
      <c r="AP182" s="107"/>
      <c r="AQ182" s="107"/>
      <c r="AS182" s="32"/>
    </row>
    <row r="183" spans="1:45" ht="16.05" customHeight="1" x14ac:dyDescent="0.3">
      <c r="A183" s="21"/>
      <c r="B183" s="102"/>
      <c r="C183" s="273" t="s">
        <v>392</v>
      </c>
      <c r="D183" s="274" t="s">
        <v>1447</v>
      </c>
      <c r="E183" s="274" t="s">
        <v>687</v>
      </c>
      <c r="F183" s="274" t="s">
        <v>1447</v>
      </c>
      <c r="G183" s="274" t="s">
        <v>1447</v>
      </c>
      <c r="H183" s="274" t="s">
        <v>1447</v>
      </c>
      <c r="I183" s="275" t="s">
        <v>1277</v>
      </c>
      <c r="J183" s="99"/>
      <c r="K183" s="99"/>
      <c r="L183" s="99"/>
      <c r="M183" s="26"/>
      <c r="N183" s="26"/>
      <c r="O183" s="26"/>
      <c r="P183" s="26"/>
      <c r="Q183" s="26"/>
      <c r="R183" s="26"/>
      <c r="S183" s="26"/>
      <c r="T183" s="26"/>
      <c r="U183" s="99"/>
      <c r="V183" s="99"/>
      <c r="W183" s="106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S183" s="32"/>
    </row>
    <row r="184" spans="1:45" ht="16.05" customHeight="1" x14ac:dyDescent="0.3">
      <c r="A184" s="21"/>
      <c r="B184" s="102"/>
      <c r="C184" s="273" t="s">
        <v>393</v>
      </c>
      <c r="D184" s="274" t="s">
        <v>1447</v>
      </c>
      <c r="E184" s="274" t="s">
        <v>688</v>
      </c>
      <c r="F184" s="274" t="s">
        <v>1447</v>
      </c>
      <c r="G184" s="274" t="s">
        <v>1447</v>
      </c>
      <c r="H184" s="274" t="s">
        <v>1447</v>
      </c>
      <c r="I184" s="275" t="s">
        <v>1278</v>
      </c>
      <c r="J184" s="99"/>
      <c r="K184" s="99"/>
      <c r="L184" s="99"/>
      <c r="M184" s="26"/>
      <c r="N184" s="26"/>
      <c r="O184" s="26"/>
      <c r="P184" s="26"/>
      <c r="Q184" s="26"/>
      <c r="R184" s="26"/>
      <c r="S184" s="26"/>
      <c r="T184" s="26"/>
      <c r="U184" s="99"/>
      <c r="V184" s="99"/>
      <c r="W184" s="106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S184" s="32"/>
    </row>
    <row r="185" spans="1:45" ht="16.05" customHeight="1" x14ac:dyDescent="0.3">
      <c r="A185" s="21"/>
      <c r="B185" s="102"/>
      <c r="C185" s="273" t="s">
        <v>394</v>
      </c>
      <c r="D185" s="274" t="s">
        <v>1447</v>
      </c>
      <c r="E185" s="274" t="s">
        <v>689</v>
      </c>
      <c r="F185" s="274" t="s">
        <v>1447</v>
      </c>
      <c r="G185" s="274" t="s">
        <v>1447</v>
      </c>
      <c r="H185" s="274" t="s">
        <v>1447</v>
      </c>
      <c r="I185" s="275" t="s">
        <v>1279</v>
      </c>
      <c r="J185" s="99"/>
      <c r="K185" s="99"/>
      <c r="L185" s="99"/>
      <c r="M185" s="26"/>
      <c r="N185" s="26"/>
      <c r="O185" s="26"/>
      <c r="P185" s="26"/>
      <c r="Q185" s="26"/>
      <c r="R185" s="26"/>
      <c r="S185" s="26"/>
      <c r="T185" s="26"/>
      <c r="U185" s="99"/>
      <c r="V185" s="99"/>
      <c r="W185" s="106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S185" s="32"/>
    </row>
    <row r="186" spans="1:45" ht="16.05" customHeight="1" x14ac:dyDescent="0.3">
      <c r="A186" s="21"/>
      <c r="B186" s="102"/>
      <c r="C186" s="273" t="s">
        <v>395</v>
      </c>
      <c r="D186" s="274" t="s">
        <v>1447</v>
      </c>
      <c r="E186" s="274" t="s">
        <v>690</v>
      </c>
      <c r="F186" s="274" t="s">
        <v>1447</v>
      </c>
      <c r="G186" s="274" t="s">
        <v>1447</v>
      </c>
      <c r="H186" s="274" t="s">
        <v>1447</v>
      </c>
      <c r="I186" s="275" t="s">
        <v>1280</v>
      </c>
      <c r="J186" s="99"/>
      <c r="K186" s="99"/>
      <c r="L186" s="99"/>
      <c r="M186" s="26"/>
      <c r="N186" s="26"/>
      <c r="O186" s="26"/>
      <c r="P186" s="26"/>
      <c r="Q186" s="26"/>
      <c r="R186" s="26"/>
      <c r="S186" s="26"/>
      <c r="T186" s="26"/>
      <c r="U186" s="99"/>
      <c r="V186" s="99"/>
      <c r="W186" s="106"/>
      <c r="X186" s="107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S186" s="32"/>
    </row>
    <row r="187" spans="1:45" ht="16.05" customHeight="1" x14ac:dyDescent="0.3">
      <c r="A187" s="21"/>
      <c r="B187" s="102"/>
      <c r="C187" s="273" t="s">
        <v>396</v>
      </c>
      <c r="D187" s="274" t="s">
        <v>1447</v>
      </c>
      <c r="E187" s="274" t="s">
        <v>691</v>
      </c>
      <c r="F187" s="274" t="s">
        <v>1447</v>
      </c>
      <c r="G187" s="274" t="s">
        <v>1447</v>
      </c>
      <c r="H187" s="274" t="s">
        <v>1447</v>
      </c>
      <c r="I187" s="275" t="s">
        <v>1281</v>
      </c>
      <c r="J187" s="99"/>
      <c r="K187" s="99"/>
      <c r="L187" s="99"/>
      <c r="M187" s="26"/>
      <c r="N187" s="26"/>
      <c r="O187" s="26"/>
      <c r="P187" s="26"/>
      <c r="Q187" s="26"/>
      <c r="R187" s="26"/>
      <c r="S187" s="26"/>
      <c r="T187" s="26"/>
      <c r="U187" s="99"/>
      <c r="V187" s="99"/>
      <c r="W187" s="106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S187" s="32"/>
    </row>
    <row r="188" spans="1:45" ht="16.05" customHeight="1" x14ac:dyDescent="0.3">
      <c r="A188" s="21"/>
      <c r="B188" s="102"/>
      <c r="C188" s="273" t="s">
        <v>397</v>
      </c>
      <c r="D188" s="274" t="s">
        <v>1447</v>
      </c>
      <c r="E188" s="274" t="s">
        <v>692</v>
      </c>
      <c r="F188" s="274" t="s">
        <v>1447</v>
      </c>
      <c r="G188" s="274" t="s">
        <v>1447</v>
      </c>
      <c r="H188" s="274" t="s">
        <v>1447</v>
      </c>
      <c r="I188" s="275" t="s">
        <v>1282</v>
      </c>
      <c r="J188" s="99"/>
      <c r="K188" s="99"/>
      <c r="L188" s="99"/>
      <c r="M188" s="26"/>
      <c r="N188" s="26"/>
      <c r="O188" s="26"/>
      <c r="P188" s="26"/>
      <c r="Q188" s="26"/>
      <c r="R188" s="26"/>
      <c r="S188" s="26"/>
      <c r="T188" s="26"/>
      <c r="U188" s="99"/>
      <c r="V188" s="99"/>
      <c r="W188" s="106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S188" s="32"/>
    </row>
    <row r="189" spans="1:45" ht="16.05" customHeight="1" x14ac:dyDescent="0.3">
      <c r="A189" s="21"/>
      <c r="B189" s="102"/>
      <c r="C189" s="273" t="s">
        <v>398</v>
      </c>
      <c r="D189" s="274" t="s">
        <v>1447</v>
      </c>
      <c r="E189" s="274" t="s">
        <v>693</v>
      </c>
      <c r="F189" s="274" t="s">
        <v>1447</v>
      </c>
      <c r="G189" s="274" t="s">
        <v>1447</v>
      </c>
      <c r="H189" s="274" t="s">
        <v>1447</v>
      </c>
      <c r="I189" s="275" t="s">
        <v>1283</v>
      </c>
      <c r="J189" s="99"/>
      <c r="K189" s="99"/>
      <c r="L189" s="99"/>
      <c r="M189" s="26"/>
      <c r="N189" s="26"/>
      <c r="O189" s="26"/>
      <c r="P189" s="26"/>
      <c r="Q189" s="26"/>
      <c r="R189" s="26"/>
      <c r="S189" s="26"/>
      <c r="T189" s="26"/>
      <c r="U189" s="99"/>
      <c r="V189" s="99"/>
      <c r="W189" s="106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S189" s="32"/>
    </row>
    <row r="190" spans="1:45" ht="16.05" customHeight="1" x14ac:dyDescent="0.3">
      <c r="A190" s="21"/>
      <c r="B190" s="102"/>
      <c r="C190" s="273" t="s">
        <v>399</v>
      </c>
      <c r="D190" s="274" t="s">
        <v>1447</v>
      </c>
      <c r="E190" s="274" t="s">
        <v>694</v>
      </c>
      <c r="F190" s="274" t="s">
        <v>1447</v>
      </c>
      <c r="G190" s="274" t="s">
        <v>1447</v>
      </c>
      <c r="H190" s="274" t="s">
        <v>1447</v>
      </c>
      <c r="I190" s="275" t="s">
        <v>1284</v>
      </c>
      <c r="J190" s="99"/>
      <c r="K190" s="99"/>
      <c r="L190" s="99"/>
      <c r="M190" s="26"/>
      <c r="N190" s="26"/>
      <c r="O190" s="26"/>
      <c r="P190" s="26"/>
      <c r="Q190" s="26"/>
      <c r="R190" s="26"/>
      <c r="S190" s="26"/>
      <c r="T190" s="26"/>
      <c r="U190" s="99"/>
      <c r="V190" s="99"/>
      <c r="W190" s="106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S190" s="32"/>
    </row>
    <row r="191" spans="1:45" ht="16.05" customHeight="1" x14ac:dyDescent="0.3">
      <c r="A191" s="21"/>
      <c r="B191" s="102"/>
      <c r="C191" s="273" t="s">
        <v>400</v>
      </c>
      <c r="D191" s="274" t="s">
        <v>1447</v>
      </c>
      <c r="E191" s="274" t="s">
        <v>695</v>
      </c>
      <c r="F191" s="274" t="s">
        <v>1447</v>
      </c>
      <c r="G191" s="274" t="s">
        <v>1447</v>
      </c>
      <c r="H191" s="274" t="s">
        <v>1447</v>
      </c>
      <c r="I191" s="275" t="s">
        <v>1285</v>
      </c>
      <c r="J191" s="99"/>
      <c r="K191" s="99"/>
      <c r="L191" s="99"/>
      <c r="M191" s="26"/>
      <c r="N191" s="26"/>
      <c r="O191" s="26"/>
      <c r="P191" s="26"/>
      <c r="Q191" s="26"/>
      <c r="R191" s="26"/>
      <c r="S191" s="26"/>
      <c r="T191" s="26"/>
      <c r="U191" s="99"/>
      <c r="V191" s="99"/>
      <c r="W191" s="106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S191" s="32"/>
    </row>
    <row r="192" spans="1:45" ht="16.05" customHeight="1" x14ac:dyDescent="0.3">
      <c r="A192" s="21"/>
      <c r="B192" s="102"/>
      <c r="C192" s="273" t="s">
        <v>401</v>
      </c>
      <c r="D192" s="274" t="s">
        <v>1447</v>
      </c>
      <c r="E192" s="274" t="s">
        <v>696</v>
      </c>
      <c r="F192" s="274" t="s">
        <v>1447</v>
      </c>
      <c r="G192" s="274" t="s">
        <v>1447</v>
      </c>
      <c r="H192" s="274" t="s">
        <v>1447</v>
      </c>
      <c r="I192" s="275" t="s">
        <v>1286</v>
      </c>
      <c r="J192" s="99"/>
      <c r="K192" s="99"/>
      <c r="L192" s="99"/>
      <c r="M192" s="26"/>
      <c r="N192" s="26"/>
      <c r="O192" s="26"/>
      <c r="P192" s="26"/>
      <c r="Q192" s="26"/>
      <c r="R192" s="26"/>
      <c r="S192" s="26"/>
      <c r="T192" s="26"/>
      <c r="U192" s="99"/>
      <c r="V192" s="99"/>
      <c r="W192" s="106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S192" s="32"/>
    </row>
    <row r="193" spans="1:45" ht="16.05" customHeight="1" x14ac:dyDescent="0.3">
      <c r="A193" s="21"/>
      <c r="B193" s="102"/>
      <c r="C193" s="273" t="s">
        <v>402</v>
      </c>
      <c r="D193" s="274" t="s">
        <v>1447</v>
      </c>
      <c r="E193" s="274" t="s">
        <v>697</v>
      </c>
      <c r="F193" s="274" t="s">
        <v>1447</v>
      </c>
      <c r="G193" s="274" t="s">
        <v>1447</v>
      </c>
      <c r="H193" s="274" t="s">
        <v>1447</v>
      </c>
      <c r="I193" s="275" t="s">
        <v>1287</v>
      </c>
      <c r="J193" s="99"/>
      <c r="K193" s="99"/>
      <c r="L193" s="99"/>
      <c r="M193" s="26"/>
      <c r="N193" s="103" t="s">
        <v>1459</v>
      </c>
      <c r="O193" s="26"/>
      <c r="P193" s="26"/>
      <c r="Q193" s="26"/>
      <c r="R193" s="26"/>
      <c r="S193" s="26"/>
      <c r="T193" s="26"/>
      <c r="U193" s="99"/>
      <c r="V193" s="99"/>
      <c r="W193" s="106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S193" s="32"/>
    </row>
    <row r="194" spans="1:45" ht="16.05" customHeight="1" x14ac:dyDescent="0.3">
      <c r="A194" s="21"/>
      <c r="B194" s="102"/>
      <c r="C194" s="273" t="s">
        <v>403</v>
      </c>
      <c r="D194" s="274" t="s">
        <v>1447</v>
      </c>
      <c r="E194" s="274" t="s">
        <v>698</v>
      </c>
      <c r="F194" s="274" t="s">
        <v>1447</v>
      </c>
      <c r="G194" s="274" t="s">
        <v>1447</v>
      </c>
      <c r="H194" s="274" t="s">
        <v>1447</v>
      </c>
      <c r="I194" s="275" t="s">
        <v>1288</v>
      </c>
      <c r="J194" s="99"/>
      <c r="K194" s="99"/>
      <c r="L194" s="99"/>
      <c r="M194" s="26"/>
      <c r="N194" s="90" t="s">
        <v>1460</v>
      </c>
      <c r="O194" s="26"/>
      <c r="P194" s="26"/>
      <c r="Q194" s="26"/>
      <c r="R194" s="26"/>
      <c r="S194" s="26"/>
      <c r="T194" s="26"/>
      <c r="U194" s="99"/>
      <c r="V194" s="99"/>
      <c r="W194" s="106"/>
      <c r="X194" s="107"/>
      <c r="Y194" s="107"/>
      <c r="Z194" s="107"/>
      <c r="AA194" s="107"/>
      <c r="AB194" s="107"/>
      <c r="AC194" s="107"/>
      <c r="AD194" s="107"/>
      <c r="AE194" s="107"/>
      <c r="AF194" s="107"/>
      <c r="AG194" s="107"/>
      <c r="AH194" s="107"/>
      <c r="AI194" s="107"/>
      <c r="AJ194" s="107"/>
      <c r="AK194" s="107"/>
      <c r="AL194" s="107"/>
      <c r="AM194" s="107"/>
      <c r="AN194" s="107"/>
      <c r="AO194" s="107"/>
      <c r="AP194" s="107"/>
      <c r="AQ194" s="107"/>
      <c r="AS194" s="32"/>
    </row>
    <row r="195" spans="1:45" ht="16.05" customHeight="1" x14ac:dyDescent="0.3">
      <c r="A195" s="21"/>
      <c r="B195" s="102"/>
      <c r="C195" s="273" t="s">
        <v>404</v>
      </c>
      <c r="D195" s="274" t="s">
        <v>1447</v>
      </c>
      <c r="E195" s="274" t="s">
        <v>699</v>
      </c>
      <c r="F195" s="274" t="s">
        <v>1447</v>
      </c>
      <c r="G195" s="274" t="s">
        <v>1447</v>
      </c>
      <c r="H195" s="274" t="s">
        <v>1447</v>
      </c>
      <c r="I195" s="275" t="s">
        <v>1289</v>
      </c>
      <c r="J195" s="99"/>
      <c r="K195" s="99"/>
      <c r="L195" s="99"/>
      <c r="M195" s="26"/>
      <c r="N195" s="26"/>
      <c r="O195" s="26"/>
      <c r="P195" s="26"/>
      <c r="Q195" s="26"/>
      <c r="R195" s="26"/>
      <c r="S195" s="26"/>
      <c r="T195" s="26"/>
      <c r="U195" s="99"/>
      <c r="V195" s="99"/>
      <c r="W195" s="106"/>
      <c r="X195" s="107"/>
      <c r="Y195" s="107"/>
      <c r="Z195" s="107"/>
      <c r="AA195" s="107"/>
      <c r="AB195" s="107"/>
      <c r="AC195" s="107"/>
      <c r="AD195" s="107"/>
      <c r="AE195" s="107"/>
      <c r="AF195" s="107"/>
      <c r="AG195" s="107"/>
      <c r="AH195" s="107"/>
      <c r="AI195" s="107"/>
      <c r="AJ195" s="107"/>
      <c r="AK195" s="107"/>
      <c r="AL195" s="107"/>
      <c r="AM195" s="107"/>
      <c r="AN195" s="107"/>
      <c r="AO195" s="107"/>
      <c r="AP195" s="107"/>
      <c r="AQ195" s="107"/>
      <c r="AS195" s="32"/>
    </row>
    <row r="196" spans="1:45" ht="16.05" customHeight="1" x14ac:dyDescent="0.3">
      <c r="A196" s="21"/>
      <c r="B196" s="102"/>
      <c r="C196" s="273" t="s">
        <v>405</v>
      </c>
      <c r="D196" s="274" t="s">
        <v>1447</v>
      </c>
      <c r="E196" s="274" t="s">
        <v>700</v>
      </c>
      <c r="F196" s="274" t="s">
        <v>1447</v>
      </c>
      <c r="G196" s="274" t="s">
        <v>1447</v>
      </c>
      <c r="H196" s="274" t="s">
        <v>1447</v>
      </c>
      <c r="I196" s="275" t="s">
        <v>1290</v>
      </c>
      <c r="J196" s="99"/>
      <c r="K196" s="99"/>
      <c r="L196" s="99"/>
      <c r="M196" s="26"/>
      <c r="N196" s="26"/>
      <c r="O196" s="26"/>
      <c r="P196" s="26"/>
      <c r="Q196" s="26"/>
      <c r="R196" s="26"/>
      <c r="S196" s="26"/>
      <c r="T196" s="26"/>
      <c r="U196" s="99"/>
      <c r="V196" s="99"/>
      <c r="W196" s="106"/>
      <c r="X196" s="107"/>
      <c r="Y196" s="107"/>
      <c r="Z196" s="107"/>
      <c r="AA196" s="107"/>
      <c r="AB196" s="107"/>
      <c r="AC196" s="107"/>
      <c r="AD196" s="107"/>
      <c r="AE196" s="107"/>
      <c r="AF196" s="107"/>
      <c r="AG196" s="107"/>
      <c r="AH196" s="107"/>
      <c r="AI196" s="107"/>
      <c r="AJ196" s="107"/>
      <c r="AK196" s="107"/>
      <c r="AL196" s="107"/>
      <c r="AM196" s="107"/>
      <c r="AN196" s="107"/>
      <c r="AO196" s="107"/>
      <c r="AP196" s="107"/>
      <c r="AQ196" s="107"/>
      <c r="AS196" s="32"/>
    </row>
    <row r="197" spans="1:45" ht="16.05" customHeight="1" x14ac:dyDescent="0.3">
      <c r="A197" s="21"/>
      <c r="B197" s="102"/>
      <c r="C197" s="273" t="s">
        <v>406</v>
      </c>
      <c r="D197" s="274" t="s">
        <v>1447</v>
      </c>
      <c r="E197" s="274" t="s">
        <v>701</v>
      </c>
      <c r="F197" s="274" t="s">
        <v>1447</v>
      </c>
      <c r="G197" s="274" t="s">
        <v>1447</v>
      </c>
      <c r="H197" s="274" t="s">
        <v>1447</v>
      </c>
      <c r="I197" s="275" t="s">
        <v>1291</v>
      </c>
      <c r="J197" s="99"/>
      <c r="K197" s="99"/>
      <c r="L197" s="99"/>
      <c r="M197" s="26"/>
      <c r="N197" s="26"/>
      <c r="O197" s="26"/>
      <c r="P197" s="26"/>
      <c r="Q197" s="26"/>
      <c r="R197" s="26"/>
      <c r="S197" s="26"/>
      <c r="T197" s="26"/>
      <c r="U197" s="99"/>
      <c r="V197" s="99"/>
      <c r="W197" s="106"/>
      <c r="X197" s="107"/>
      <c r="Y197" s="107"/>
      <c r="Z197" s="107"/>
      <c r="AA197" s="107"/>
      <c r="AB197" s="107"/>
      <c r="AC197" s="107"/>
      <c r="AD197" s="107"/>
      <c r="AE197" s="107"/>
      <c r="AF197" s="107"/>
      <c r="AG197" s="107"/>
      <c r="AH197" s="107"/>
      <c r="AI197" s="107"/>
      <c r="AJ197" s="107"/>
      <c r="AK197" s="107"/>
      <c r="AL197" s="107"/>
      <c r="AM197" s="107"/>
      <c r="AN197" s="107"/>
      <c r="AO197" s="107"/>
      <c r="AP197" s="107"/>
      <c r="AQ197" s="107"/>
      <c r="AS197" s="32"/>
    </row>
    <row r="198" spans="1:45" ht="16.05" customHeight="1" x14ac:dyDescent="0.3">
      <c r="A198" s="21"/>
      <c r="B198" s="102"/>
      <c r="C198" s="273" t="s">
        <v>407</v>
      </c>
      <c r="D198" s="274" t="s">
        <v>1447</v>
      </c>
      <c r="E198" s="274" t="s">
        <v>702</v>
      </c>
      <c r="F198" s="274" t="s">
        <v>1447</v>
      </c>
      <c r="G198" s="274" t="s">
        <v>1447</v>
      </c>
      <c r="H198" s="274" t="s">
        <v>1447</v>
      </c>
      <c r="I198" s="275" t="s">
        <v>1292</v>
      </c>
      <c r="J198" s="99"/>
      <c r="K198" s="99"/>
      <c r="L198" s="99"/>
      <c r="M198" s="26"/>
      <c r="N198" s="26"/>
      <c r="O198" s="26"/>
      <c r="P198" s="26"/>
      <c r="Q198" s="26"/>
      <c r="R198" s="26"/>
      <c r="S198" s="26"/>
      <c r="T198" s="26"/>
      <c r="U198" s="99"/>
      <c r="V198" s="99"/>
      <c r="W198" s="106"/>
      <c r="X198" s="107"/>
      <c r="Y198" s="107"/>
      <c r="Z198" s="107"/>
      <c r="AA198" s="107"/>
      <c r="AB198" s="107"/>
      <c r="AC198" s="107"/>
      <c r="AD198" s="107"/>
      <c r="AE198" s="107"/>
      <c r="AF198" s="107"/>
      <c r="AG198" s="107"/>
      <c r="AH198" s="107"/>
      <c r="AI198" s="107"/>
      <c r="AJ198" s="107"/>
      <c r="AK198" s="107"/>
      <c r="AL198" s="107"/>
      <c r="AM198" s="107"/>
      <c r="AN198" s="107"/>
      <c r="AO198" s="107"/>
      <c r="AP198" s="107"/>
      <c r="AQ198" s="107"/>
      <c r="AS198" s="32"/>
    </row>
    <row r="199" spans="1:45" ht="16.05" customHeight="1" x14ac:dyDescent="0.3">
      <c r="A199" s="21"/>
      <c r="B199" s="102"/>
      <c r="C199" s="273" t="s">
        <v>408</v>
      </c>
      <c r="D199" s="274" t="s">
        <v>1447</v>
      </c>
      <c r="E199" s="274" t="s">
        <v>703</v>
      </c>
      <c r="F199" s="274" t="s">
        <v>1447</v>
      </c>
      <c r="G199" s="274" t="s">
        <v>1447</v>
      </c>
      <c r="H199" s="274" t="s">
        <v>1447</v>
      </c>
      <c r="I199" s="275" t="s">
        <v>1293</v>
      </c>
      <c r="J199" s="99"/>
      <c r="K199" s="99"/>
      <c r="L199" s="99"/>
      <c r="M199" s="26"/>
      <c r="N199" s="26"/>
      <c r="O199" s="26"/>
      <c r="P199" s="26"/>
      <c r="Q199" s="26"/>
      <c r="R199" s="26"/>
      <c r="S199" s="26"/>
      <c r="T199" s="26"/>
      <c r="U199" s="99"/>
      <c r="V199" s="99"/>
      <c r="W199" s="106"/>
      <c r="X199" s="107"/>
      <c r="Y199" s="107"/>
      <c r="Z199" s="107"/>
      <c r="AA199" s="107"/>
      <c r="AB199" s="107"/>
      <c r="AC199" s="107"/>
      <c r="AD199" s="107"/>
      <c r="AE199" s="107"/>
      <c r="AF199" s="107"/>
      <c r="AG199" s="107"/>
      <c r="AH199" s="107"/>
      <c r="AI199" s="107"/>
      <c r="AJ199" s="107"/>
      <c r="AK199" s="107"/>
      <c r="AL199" s="107"/>
      <c r="AM199" s="107"/>
      <c r="AN199" s="107"/>
      <c r="AO199" s="107"/>
      <c r="AP199" s="107"/>
      <c r="AQ199" s="107"/>
      <c r="AS199" s="32"/>
    </row>
    <row r="200" spans="1:45" ht="16.05" customHeight="1" x14ac:dyDescent="0.3">
      <c r="A200" s="21"/>
      <c r="B200" s="102"/>
      <c r="C200" s="273" t="s">
        <v>409</v>
      </c>
      <c r="D200" s="274" t="s">
        <v>1447</v>
      </c>
      <c r="E200" s="274" t="s">
        <v>704</v>
      </c>
      <c r="F200" s="274" t="s">
        <v>1447</v>
      </c>
      <c r="G200" s="274" t="s">
        <v>1447</v>
      </c>
      <c r="H200" s="274" t="s">
        <v>1447</v>
      </c>
      <c r="I200" s="275" t="s">
        <v>1294</v>
      </c>
      <c r="J200" s="99"/>
      <c r="K200" s="99"/>
      <c r="L200" s="99"/>
      <c r="M200" s="26"/>
      <c r="N200" s="26"/>
      <c r="O200" s="26"/>
      <c r="P200" s="26"/>
      <c r="Q200" s="26"/>
      <c r="R200" s="26"/>
      <c r="S200" s="26"/>
      <c r="T200" s="26"/>
      <c r="U200" s="99"/>
      <c r="V200" s="99"/>
      <c r="W200" s="106"/>
      <c r="X200" s="107"/>
      <c r="Y200" s="107"/>
      <c r="Z200" s="107"/>
      <c r="AA200" s="107"/>
      <c r="AB200" s="107"/>
      <c r="AC200" s="107"/>
      <c r="AD200" s="107"/>
      <c r="AE200" s="107"/>
      <c r="AF200" s="107"/>
      <c r="AG200" s="107"/>
      <c r="AH200" s="107"/>
      <c r="AI200" s="107"/>
      <c r="AJ200" s="107"/>
      <c r="AK200" s="107"/>
      <c r="AL200" s="107"/>
      <c r="AM200" s="107"/>
      <c r="AN200" s="107"/>
      <c r="AO200" s="107"/>
      <c r="AP200" s="107"/>
      <c r="AQ200" s="107"/>
      <c r="AS200" s="32"/>
    </row>
    <row r="201" spans="1:45" ht="16.05" customHeight="1" x14ac:dyDescent="0.3">
      <c r="A201" s="21"/>
      <c r="B201" s="102"/>
      <c r="C201" s="273" t="s">
        <v>410</v>
      </c>
      <c r="D201" s="274" t="s">
        <v>1447</v>
      </c>
      <c r="E201" s="274" t="s">
        <v>705</v>
      </c>
      <c r="F201" s="274" t="s">
        <v>1447</v>
      </c>
      <c r="G201" s="274" t="s">
        <v>1447</v>
      </c>
      <c r="H201" s="274" t="s">
        <v>1447</v>
      </c>
      <c r="I201" s="275" t="s">
        <v>1295</v>
      </c>
      <c r="J201" s="99"/>
      <c r="K201" s="99"/>
      <c r="L201" s="99"/>
      <c r="M201" s="26"/>
      <c r="N201" s="26"/>
      <c r="O201" s="26"/>
      <c r="P201" s="26"/>
      <c r="Q201" s="26"/>
      <c r="R201" s="26"/>
      <c r="S201" s="26"/>
      <c r="T201" s="26"/>
      <c r="U201" s="99"/>
      <c r="V201" s="99"/>
      <c r="W201" s="106"/>
      <c r="X201" s="107"/>
      <c r="Y201" s="107"/>
      <c r="Z201" s="107"/>
      <c r="AA201" s="107"/>
      <c r="AB201" s="107"/>
      <c r="AC201" s="107"/>
      <c r="AD201" s="107"/>
      <c r="AE201" s="107"/>
      <c r="AF201" s="107"/>
      <c r="AG201" s="107"/>
      <c r="AH201" s="107"/>
      <c r="AI201" s="107"/>
      <c r="AJ201" s="107"/>
      <c r="AK201" s="107"/>
      <c r="AL201" s="107"/>
      <c r="AM201" s="107"/>
      <c r="AN201" s="107"/>
      <c r="AO201" s="107"/>
      <c r="AP201" s="107"/>
      <c r="AQ201" s="107"/>
      <c r="AS201" s="32"/>
    </row>
    <row r="202" spans="1:45" ht="16.05" customHeight="1" x14ac:dyDescent="0.3">
      <c r="A202" s="21"/>
      <c r="B202" s="102"/>
      <c r="C202" s="273" t="s">
        <v>411</v>
      </c>
      <c r="D202" s="274" t="s">
        <v>1447</v>
      </c>
      <c r="E202" s="274" t="s">
        <v>706</v>
      </c>
      <c r="F202" s="274" t="s">
        <v>1447</v>
      </c>
      <c r="G202" s="274" t="s">
        <v>1447</v>
      </c>
      <c r="H202" s="274" t="s">
        <v>1447</v>
      </c>
      <c r="I202" s="275" t="s">
        <v>1296</v>
      </c>
      <c r="J202" s="99"/>
      <c r="K202" s="99"/>
      <c r="L202" s="99"/>
      <c r="M202" s="26"/>
      <c r="N202" s="26"/>
      <c r="O202" s="26"/>
      <c r="P202" s="26"/>
      <c r="Q202" s="26"/>
      <c r="R202" s="26"/>
      <c r="S202" s="26"/>
      <c r="T202" s="26"/>
      <c r="U202" s="99"/>
      <c r="V202" s="99"/>
      <c r="W202" s="106"/>
      <c r="X202" s="107"/>
      <c r="Y202" s="107"/>
      <c r="Z202" s="107"/>
      <c r="AA202" s="107"/>
      <c r="AB202" s="107"/>
      <c r="AC202" s="107"/>
      <c r="AD202" s="107"/>
      <c r="AE202" s="107"/>
      <c r="AF202" s="107"/>
      <c r="AG202" s="107"/>
      <c r="AH202" s="107"/>
      <c r="AI202" s="107"/>
      <c r="AJ202" s="107"/>
      <c r="AK202" s="107"/>
      <c r="AL202" s="107"/>
      <c r="AM202" s="107"/>
      <c r="AN202" s="107"/>
      <c r="AO202" s="107"/>
      <c r="AP202" s="107"/>
      <c r="AQ202" s="107"/>
      <c r="AS202" s="32"/>
    </row>
    <row r="203" spans="1:45" ht="16.05" customHeight="1" x14ac:dyDescent="0.3">
      <c r="A203" s="21"/>
      <c r="B203" s="102"/>
      <c r="C203" s="273" t="s">
        <v>412</v>
      </c>
      <c r="D203" s="274" t="s">
        <v>1447</v>
      </c>
      <c r="E203" s="274" t="s">
        <v>707</v>
      </c>
      <c r="F203" s="274" t="s">
        <v>1447</v>
      </c>
      <c r="G203" s="274" t="s">
        <v>1447</v>
      </c>
      <c r="H203" s="274" t="s">
        <v>1447</v>
      </c>
      <c r="I203" s="275" t="s">
        <v>1297</v>
      </c>
      <c r="J203" s="99"/>
      <c r="K203" s="99"/>
      <c r="L203" s="99"/>
      <c r="M203" s="26"/>
      <c r="N203" s="26"/>
      <c r="O203" s="26"/>
      <c r="P203" s="26"/>
      <c r="Q203" s="26"/>
      <c r="R203" s="26"/>
      <c r="S203" s="26"/>
      <c r="T203" s="26"/>
      <c r="U203" s="99"/>
      <c r="V203" s="99"/>
      <c r="W203" s="106"/>
      <c r="X203" s="107"/>
      <c r="Y203" s="107"/>
      <c r="Z203" s="107"/>
      <c r="AA203" s="107"/>
      <c r="AB203" s="107"/>
      <c r="AC203" s="107"/>
      <c r="AD203" s="107"/>
      <c r="AE203" s="107"/>
      <c r="AF203" s="107"/>
      <c r="AG203" s="107"/>
      <c r="AH203" s="107"/>
      <c r="AI203" s="107"/>
      <c r="AJ203" s="107"/>
      <c r="AK203" s="107"/>
      <c r="AL203" s="107"/>
      <c r="AM203" s="107"/>
      <c r="AN203" s="107"/>
      <c r="AO203" s="107"/>
      <c r="AP203" s="107"/>
      <c r="AQ203" s="107"/>
      <c r="AS203" s="32"/>
    </row>
    <row r="204" spans="1:45" ht="16.05" customHeight="1" x14ac:dyDescent="0.3">
      <c r="A204" s="21"/>
      <c r="B204" s="102"/>
      <c r="C204" s="273" t="s">
        <v>413</v>
      </c>
      <c r="D204" s="274" t="s">
        <v>1447</v>
      </c>
      <c r="E204" s="274" t="s">
        <v>708</v>
      </c>
      <c r="F204" s="274" t="s">
        <v>1447</v>
      </c>
      <c r="G204" s="274" t="s">
        <v>1447</v>
      </c>
      <c r="H204" s="274" t="s">
        <v>1447</v>
      </c>
      <c r="I204" s="275" t="s">
        <v>1298</v>
      </c>
      <c r="J204" s="99"/>
      <c r="K204" s="99"/>
      <c r="L204" s="99"/>
      <c r="M204" s="26"/>
      <c r="N204" s="26"/>
      <c r="O204" s="26"/>
      <c r="P204" s="26"/>
      <c r="Q204" s="26"/>
      <c r="R204" s="26"/>
      <c r="S204" s="26"/>
      <c r="T204" s="26"/>
      <c r="U204" s="99"/>
      <c r="V204" s="99"/>
      <c r="W204" s="106"/>
      <c r="X204" s="107"/>
      <c r="Y204" s="107"/>
      <c r="Z204" s="107"/>
      <c r="AA204" s="107"/>
      <c r="AB204" s="107"/>
      <c r="AC204" s="107"/>
      <c r="AD204" s="107"/>
      <c r="AE204" s="107"/>
      <c r="AF204" s="107"/>
      <c r="AG204" s="107"/>
      <c r="AH204" s="107"/>
      <c r="AI204" s="107"/>
      <c r="AJ204" s="107"/>
      <c r="AK204" s="107"/>
      <c r="AL204" s="107"/>
      <c r="AM204" s="107"/>
      <c r="AN204" s="107"/>
      <c r="AO204" s="107"/>
      <c r="AP204" s="107"/>
      <c r="AQ204" s="107"/>
      <c r="AS204" s="32"/>
    </row>
    <row r="205" spans="1:45" ht="16.05" customHeight="1" x14ac:dyDescent="0.3">
      <c r="A205" s="21"/>
      <c r="B205" s="102"/>
      <c r="C205" s="273" t="s">
        <v>414</v>
      </c>
      <c r="D205" s="274" t="s">
        <v>1447</v>
      </c>
      <c r="E205" s="274" t="s">
        <v>709</v>
      </c>
      <c r="F205" s="274" t="s">
        <v>1447</v>
      </c>
      <c r="G205" s="274" t="s">
        <v>1447</v>
      </c>
      <c r="H205" s="274" t="s">
        <v>1447</v>
      </c>
      <c r="I205" s="275" t="s">
        <v>1299</v>
      </c>
      <c r="J205" s="99"/>
      <c r="K205" s="99"/>
      <c r="L205" s="99"/>
      <c r="M205" s="26"/>
      <c r="N205" s="26"/>
      <c r="O205" s="26"/>
      <c r="P205" s="26"/>
      <c r="Q205" s="26"/>
      <c r="R205" s="26"/>
      <c r="S205" s="26"/>
      <c r="T205" s="26"/>
      <c r="U205" s="99"/>
      <c r="V205" s="99"/>
      <c r="W205" s="106"/>
      <c r="X205" s="107"/>
      <c r="Y205" s="107"/>
      <c r="Z205" s="107"/>
      <c r="AA205" s="107"/>
      <c r="AB205" s="107"/>
      <c r="AC205" s="107"/>
      <c r="AD205" s="107"/>
      <c r="AE205" s="107"/>
      <c r="AF205" s="107"/>
      <c r="AG205" s="107"/>
      <c r="AH205" s="107"/>
      <c r="AI205" s="107"/>
      <c r="AJ205" s="107"/>
      <c r="AK205" s="107"/>
      <c r="AL205" s="107"/>
      <c r="AM205" s="107"/>
      <c r="AN205" s="107"/>
      <c r="AO205" s="107"/>
      <c r="AP205" s="107"/>
      <c r="AQ205" s="107"/>
      <c r="AS205" s="32"/>
    </row>
    <row r="206" spans="1:45" ht="16.05" customHeight="1" x14ac:dyDescent="0.3">
      <c r="A206" s="21"/>
      <c r="B206" s="102"/>
      <c r="C206" s="273" t="s">
        <v>415</v>
      </c>
      <c r="D206" s="274" t="s">
        <v>1447</v>
      </c>
      <c r="E206" s="274" t="s">
        <v>710</v>
      </c>
      <c r="F206" s="274" t="s">
        <v>1447</v>
      </c>
      <c r="G206" s="274" t="s">
        <v>1447</v>
      </c>
      <c r="H206" s="274" t="s">
        <v>1447</v>
      </c>
      <c r="I206" s="275" t="s">
        <v>1300</v>
      </c>
      <c r="J206" s="99"/>
      <c r="K206" s="99"/>
      <c r="L206" s="99"/>
      <c r="M206" s="26"/>
      <c r="N206" s="26"/>
      <c r="O206" s="26"/>
      <c r="P206" s="26"/>
      <c r="Q206" s="26"/>
      <c r="R206" s="26"/>
      <c r="S206" s="26"/>
      <c r="T206" s="26"/>
      <c r="U206" s="99"/>
      <c r="V206" s="99"/>
      <c r="W206" s="106"/>
      <c r="X206" s="107"/>
      <c r="Y206" s="107"/>
      <c r="Z206" s="107"/>
      <c r="AA206" s="107"/>
      <c r="AB206" s="107"/>
      <c r="AC206" s="107"/>
      <c r="AD206" s="107"/>
      <c r="AE206" s="107"/>
      <c r="AF206" s="107"/>
      <c r="AG206" s="107"/>
      <c r="AH206" s="107"/>
      <c r="AI206" s="107"/>
      <c r="AJ206" s="107"/>
      <c r="AK206" s="107"/>
      <c r="AL206" s="107"/>
      <c r="AM206" s="107"/>
      <c r="AN206" s="107"/>
      <c r="AO206" s="107"/>
      <c r="AP206" s="107"/>
      <c r="AQ206" s="107"/>
      <c r="AS206" s="32"/>
    </row>
    <row r="207" spans="1:45" ht="16.05" customHeight="1" x14ac:dyDescent="0.3">
      <c r="A207" s="21"/>
      <c r="B207" s="102"/>
      <c r="C207" s="273" t="s">
        <v>416</v>
      </c>
      <c r="D207" s="274" t="s">
        <v>1447</v>
      </c>
      <c r="E207" s="274" t="s">
        <v>711</v>
      </c>
      <c r="F207" s="274" t="s">
        <v>1447</v>
      </c>
      <c r="G207" s="274" t="s">
        <v>1447</v>
      </c>
      <c r="H207" s="274" t="s">
        <v>1447</v>
      </c>
      <c r="I207" s="275" t="s">
        <v>1301</v>
      </c>
      <c r="J207" s="99"/>
      <c r="K207" s="99"/>
      <c r="L207" s="99"/>
      <c r="M207" s="26"/>
      <c r="N207" s="26"/>
      <c r="O207" s="26"/>
      <c r="P207" s="26"/>
      <c r="Q207" s="26"/>
      <c r="R207" s="26"/>
      <c r="S207" s="26"/>
      <c r="T207" s="26"/>
      <c r="U207" s="99"/>
      <c r="V207" s="99"/>
      <c r="W207" s="106"/>
      <c r="X207" s="107"/>
      <c r="Y207" s="107"/>
      <c r="Z207" s="107"/>
      <c r="AA207" s="107"/>
      <c r="AB207" s="107"/>
      <c r="AC207" s="107"/>
      <c r="AD207" s="107"/>
      <c r="AE207" s="107"/>
      <c r="AF207" s="107"/>
      <c r="AG207" s="107"/>
      <c r="AH207" s="107"/>
      <c r="AI207" s="107"/>
      <c r="AJ207" s="107"/>
      <c r="AK207" s="107"/>
      <c r="AL207" s="107"/>
      <c r="AM207" s="107"/>
      <c r="AN207" s="107"/>
      <c r="AO207" s="107"/>
      <c r="AP207" s="107"/>
      <c r="AQ207" s="107"/>
      <c r="AS207" s="32"/>
    </row>
    <row r="208" spans="1:45" ht="16.05" customHeight="1" x14ac:dyDescent="0.3">
      <c r="A208" s="21"/>
      <c r="B208" s="102"/>
      <c r="C208" s="273" t="s">
        <v>417</v>
      </c>
      <c r="D208" s="274" t="s">
        <v>1447</v>
      </c>
      <c r="E208" s="274" t="s">
        <v>712</v>
      </c>
      <c r="F208" s="274" t="s">
        <v>1447</v>
      </c>
      <c r="G208" s="274" t="s">
        <v>1447</v>
      </c>
      <c r="H208" s="274" t="s">
        <v>1447</v>
      </c>
      <c r="I208" s="275" t="s">
        <v>1302</v>
      </c>
      <c r="J208" s="99"/>
      <c r="K208" s="99"/>
      <c r="L208" s="99"/>
      <c r="M208" s="26"/>
      <c r="N208" s="26"/>
      <c r="O208" s="26"/>
      <c r="P208" s="26"/>
      <c r="Q208" s="26"/>
      <c r="R208" s="26"/>
      <c r="S208" s="26"/>
      <c r="T208" s="26"/>
      <c r="U208" s="99"/>
      <c r="V208" s="99"/>
      <c r="W208" s="106"/>
      <c r="X208" s="107"/>
      <c r="Y208" s="107"/>
      <c r="Z208" s="107"/>
      <c r="AA208" s="107"/>
      <c r="AB208" s="107"/>
      <c r="AC208" s="107"/>
      <c r="AD208" s="107"/>
      <c r="AE208" s="107"/>
      <c r="AF208" s="107"/>
      <c r="AG208" s="107"/>
      <c r="AH208" s="107"/>
      <c r="AI208" s="107"/>
      <c r="AJ208" s="107"/>
      <c r="AK208" s="107"/>
      <c r="AL208" s="107"/>
      <c r="AM208" s="107"/>
      <c r="AN208" s="107"/>
      <c r="AO208" s="107"/>
      <c r="AP208" s="107"/>
      <c r="AQ208" s="107"/>
      <c r="AS208" s="32"/>
    </row>
    <row r="209" spans="1:45" ht="16.05" customHeight="1" x14ac:dyDescent="0.3">
      <c r="A209" s="21"/>
      <c r="B209" s="102"/>
      <c r="C209" s="273" t="s">
        <v>418</v>
      </c>
      <c r="D209" s="274" t="s">
        <v>1447</v>
      </c>
      <c r="E209" s="274" t="s">
        <v>713</v>
      </c>
      <c r="F209" s="274" t="s">
        <v>1447</v>
      </c>
      <c r="G209" s="274" t="s">
        <v>1447</v>
      </c>
      <c r="H209" s="274" t="s">
        <v>1447</v>
      </c>
      <c r="I209" s="275" t="s">
        <v>1303</v>
      </c>
      <c r="J209" s="99"/>
      <c r="K209" s="99"/>
      <c r="L209" s="99"/>
      <c r="M209" s="26"/>
      <c r="N209" s="26"/>
      <c r="O209" s="26"/>
      <c r="P209" s="26"/>
      <c r="Q209" s="26"/>
      <c r="R209" s="26"/>
      <c r="S209" s="26"/>
      <c r="T209" s="26"/>
      <c r="U209" s="99"/>
      <c r="V209" s="99"/>
      <c r="W209" s="106"/>
      <c r="X209" s="107"/>
      <c r="Y209" s="107"/>
      <c r="Z209" s="107"/>
      <c r="AA209" s="107"/>
      <c r="AB209" s="107"/>
      <c r="AC209" s="107"/>
      <c r="AD209" s="107"/>
      <c r="AE209" s="107"/>
      <c r="AF209" s="107"/>
      <c r="AG209" s="107"/>
      <c r="AH209" s="107"/>
      <c r="AI209" s="107"/>
      <c r="AJ209" s="107"/>
      <c r="AK209" s="107"/>
      <c r="AL209" s="107"/>
      <c r="AM209" s="107"/>
      <c r="AN209" s="107"/>
      <c r="AO209" s="107"/>
      <c r="AP209" s="107"/>
      <c r="AQ209" s="107"/>
      <c r="AS209" s="32"/>
    </row>
    <row r="210" spans="1:45" ht="16.05" customHeight="1" x14ac:dyDescent="0.3">
      <c r="A210" s="21"/>
      <c r="B210" s="102"/>
      <c r="C210" s="273" t="s">
        <v>419</v>
      </c>
      <c r="D210" s="274" t="s">
        <v>1447</v>
      </c>
      <c r="E210" s="274" t="s">
        <v>714</v>
      </c>
      <c r="F210" s="274" t="s">
        <v>1447</v>
      </c>
      <c r="G210" s="274" t="s">
        <v>1447</v>
      </c>
      <c r="H210" s="274" t="s">
        <v>1447</v>
      </c>
      <c r="I210" s="275" t="s">
        <v>1304</v>
      </c>
      <c r="J210" s="99"/>
      <c r="K210" s="99"/>
      <c r="L210" s="99"/>
      <c r="M210" s="26"/>
      <c r="N210" s="90" t="s">
        <v>1469</v>
      </c>
      <c r="O210" s="26"/>
      <c r="P210" s="26"/>
      <c r="Q210" s="26"/>
      <c r="R210" s="26"/>
      <c r="S210" s="26"/>
      <c r="T210" s="26"/>
      <c r="U210" s="99"/>
      <c r="V210" s="99"/>
      <c r="W210" s="106"/>
      <c r="X210" s="107"/>
      <c r="Y210" s="107"/>
      <c r="Z210" s="107"/>
      <c r="AA210" s="107"/>
      <c r="AB210" s="107"/>
      <c r="AC210" s="107"/>
      <c r="AD210" s="107"/>
      <c r="AE210" s="107"/>
      <c r="AF210" s="107"/>
      <c r="AG210" s="107"/>
      <c r="AH210" s="107"/>
      <c r="AI210" s="107"/>
      <c r="AJ210" s="107"/>
      <c r="AK210" s="107"/>
      <c r="AL210" s="107"/>
      <c r="AM210" s="107"/>
      <c r="AN210" s="107"/>
      <c r="AO210" s="107"/>
      <c r="AP210" s="107"/>
      <c r="AQ210" s="107"/>
      <c r="AS210" s="32"/>
    </row>
    <row r="211" spans="1:45" ht="16.05" customHeight="1" x14ac:dyDescent="0.3">
      <c r="A211" s="21"/>
      <c r="B211" s="102"/>
      <c r="C211" s="273" t="s">
        <v>420</v>
      </c>
      <c r="D211" s="274" t="s">
        <v>1447</v>
      </c>
      <c r="E211" s="274" t="s">
        <v>715</v>
      </c>
      <c r="F211" s="274" t="s">
        <v>1447</v>
      </c>
      <c r="G211" s="274" t="s">
        <v>1447</v>
      </c>
      <c r="H211" s="274" t="s">
        <v>1447</v>
      </c>
      <c r="I211" s="275" t="s">
        <v>1305</v>
      </c>
      <c r="J211" s="99"/>
      <c r="K211" s="99"/>
      <c r="L211" s="99"/>
      <c r="M211" s="26"/>
      <c r="N211" s="26"/>
      <c r="O211" s="26"/>
      <c r="P211" s="26"/>
      <c r="Q211" s="26"/>
      <c r="R211" s="26"/>
      <c r="S211" s="26"/>
      <c r="T211" s="26"/>
      <c r="U211" s="99"/>
      <c r="V211" s="99"/>
      <c r="W211" s="106"/>
      <c r="X211" s="107"/>
      <c r="Y211" s="107"/>
      <c r="Z211" s="107"/>
      <c r="AA211" s="107"/>
      <c r="AB211" s="107"/>
      <c r="AC211" s="107"/>
      <c r="AD211" s="107"/>
      <c r="AE211" s="107"/>
      <c r="AF211" s="107"/>
      <c r="AG211" s="107"/>
      <c r="AH211" s="107"/>
      <c r="AI211" s="107"/>
      <c r="AJ211" s="107"/>
      <c r="AK211" s="107"/>
      <c r="AL211" s="107"/>
      <c r="AM211" s="107"/>
      <c r="AN211" s="107"/>
      <c r="AO211" s="107"/>
      <c r="AP211" s="107"/>
      <c r="AQ211" s="107"/>
      <c r="AS211" s="32"/>
    </row>
    <row r="212" spans="1:45" ht="16.05" customHeight="1" x14ac:dyDescent="0.3">
      <c r="A212" s="21"/>
      <c r="B212" s="102"/>
      <c r="C212" s="273" t="s">
        <v>421</v>
      </c>
      <c r="D212" s="274" t="s">
        <v>1447</v>
      </c>
      <c r="E212" s="274" t="s">
        <v>716</v>
      </c>
      <c r="F212" s="274" t="s">
        <v>1447</v>
      </c>
      <c r="G212" s="274" t="s">
        <v>1447</v>
      </c>
      <c r="H212" s="274" t="s">
        <v>1447</v>
      </c>
      <c r="I212" s="275" t="s">
        <v>1306</v>
      </c>
      <c r="J212" s="99"/>
      <c r="K212" s="99"/>
      <c r="L212" s="99"/>
      <c r="M212" s="26"/>
      <c r="N212" s="26"/>
      <c r="O212" s="26"/>
      <c r="P212" s="26"/>
      <c r="Q212" s="26"/>
      <c r="R212" s="26"/>
      <c r="S212" s="26"/>
      <c r="T212" s="26"/>
      <c r="U212" s="99"/>
      <c r="V212" s="99"/>
      <c r="W212" s="106"/>
      <c r="X212" s="107"/>
      <c r="Y212" s="107"/>
      <c r="Z212" s="107"/>
      <c r="AA212" s="107"/>
      <c r="AB212" s="107"/>
      <c r="AC212" s="107"/>
      <c r="AD212" s="107"/>
      <c r="AE212" s="107"/>
      <c r="AF212" s="107"/>
      <c r="AG212" s="107"/>
      <c r="AH212" s="107"/>
      <c r="AI212" s="107"/>
      <c r="AJ212" s="107"/>
      <c r="AK212" s="107"/>
      <c r="AL212" s="107"/>
      <c r="AM212" s="107"/>
      <c r="AN212" s="107"/>
      <c r="AO212" s="107"/>
      <c r="AP212" s="107"/>
      <c r="AQ212" s="107"/>
      <c r="AS212" s="32"/>
    </row>
    <row r="213" spans="1:45" ht="16.05" customHeight="1" x14ac:dyDescent="0.3">
      <c r="A213" s="21"/>
      <c r="B213" s="102"/>
      <c r="C213" s="273" t="s">
        <v>422</v>
      </c>
      <c r="D213" s="274" t="s">
        <v>1447</v>
      </c>
      <c r="E213" s="274" t="s">
        <v>717</v>
      </c>
      <c r="F213" s="274" t="s">
        <v>1447</v>
      </c>
      <c r="G213" s="274" t="s">
        <v>1447</v>
      </c>
      <c r="H213" s="274" t="s">
        <v>1447</v>
      </c>
      <c r="I213" s="275" t="s">
        <v>1307</v>
      </c>
      <c r="J213" s="99"/>
      <c r="K213" s="99"/>
      <c r="L213" s="99"/>
      <c r="M213" s="26"/>
      <c r="N213" s="26"/>
      <c r="O213" s="26"/>
      <c r="P213" s="26"/>
      <c r="Q213" s="26"/>
      <c r="R213" s="26"/>
      <c r="S213" s="26"/>
      <c r="T213" s="26"/>
      <c r="U213" s="99"/>
      <c r="V213" s="99"/>
      <c r="W213" s="106"/>
      <c r="X213" s="107"/>
      <c r="Y213" s="107"/>
      <c r="Z213" s="107"/>
      <c r="AA213" s="107"/>
      <c r="AB213" s="107"/>
      <c r="AC213" s="107"/>
      <c r="AD213" s="107"/>
      <c r="AE213" s="107"/>
      <c r="AF213" s="107"/>
      <c r="AG213" s="107"/>
      <c r="AH213" s="107"/>
      <c r="AI213" s="107"/>
      <c r="AJ213" s="107"/>
      <c r="AK213" s="107"/>
      <c r="AL213" s="107"/>
      <c r="AM213" s="107"/>
      <c r="AN213" s="107"/>
      <c r="AO213" s="107"/>
      <c r="AP213" s="107"/>
      <c r="AQ213" s="107"/>
      <c r="AS213" s="32"/>
    </row>
    <row r="214" spans="1:45" ht="16.05" customHeight="1" x14ac:dyDescent="0.3">
      <c r="A214" s="21"/>
      <c r="B214" s="102"/>
      <c r="C214" s="273" t="s">
        <v>423</v>
      </c>
      <c r="D214" s="274" t="s">
        <v>1447</v>
      </c>
      <c r="E214" s="274" t="s">
        <v>718</v>
      </c>
      <c r="F214" s="274" t="s">
        <v>1447</v>
      </c>
      <c r="G214" s="274" t="s">
        <v>1447</v>
      </c>
      <c r="H214" s="274" t="s">
        <v>1447</v>
      </c>
      <c r="I214" s="275" t="s">
        <v>1308</v>
      </c>
      <c r="J214" s="99"/>
      <c r="K214" s="99"/>
      <c r="L214" s="99"/>
      <c r="M214" s="26"/>
      <c r="N214" s="26"/>
      <c r="O214" s="26"/>
      <c r="P214" s="26"/>
      <c r="Q214" s="26"/>
      <c r="R214" s="26"/>
      <c r="S214" s="26"/>
      <c r="T214" s="26"/>
      <c r="U214" s="99"/>
      <c r="V214" s="99"/>
      <c r="W214" s="106"/>
      <c r="X214" s="107"/>
      <c r="Y214" s="107"/>
      <c r="Z214" s="107"/>
      <c r="AA214" s="107"/>
      <c r="AB214" s="107"/>
      <c r="AC214" s="107"/>
      <c r="AD214" s="107"/>
      <c r="AE214" s="107"/>
      <c r="AF214" s="107"/>
      <c r="AG214" s="107"/>
      <c r="AH214" s="107"/>
      <c r="AI214" s="107"/>
      <c r="AJ214" s="107"/>
      <c r="AK214" s="107"/>
      <c r="AL214" s="107"/>
      <c r="AM214" s="107"/>
      <c r="AN214" s="107"/>
      <c r="AO214" s="107"/>
      <c r="AP214" s="107"/>
      <c r="AQ214" s="107"/>
      <c r="AS214" s="32"/>
    </row>
    <row r="215" spans="1:45" ht="16.05" customHeight="1" x14ac:dyDescent="0.3">
      <c r="A215" s="21"/>
      <c r="B215" s="102"/>
      <c r="C215" s="273" t="s">
        <v>424</v>
      </c>
      <c r="D215" s="274" t="s">
        <v>1447</v>
      </c>
      <c r="E215" s="274" t="s">
        <v>719</v>
      </c>
      <c r="F215" s="274" t="s">
        <v>1447</v>
      </c>
      <c r="G215" s="274" t="s">
        <v>1447</v>
      </c>
      <c r="H215" s="274" t="s">
        <v>1447</v>
      </c>
      <c r="I215" s="275" t="s">
        <v>1309</v>
      </c>
      <c r="J215" s="99"/>
      <c r="K215" s="99"/>
      <c r="L215" s="99"/>
      <c r="M215" s="26"/>
      <c r="N215" s="26"/>
      <c r="O215" s="26"/>
      <c r="P215" s="26"/>
      <c r="Q215" s="26"/>
      <c r="R215" s="26"/>
      <c r="S215" s="26"/>
      <c r="T215" s="26"/>
      <c r="U215" s="99"/>
      <c r="V215" s="99"/>
      <c r="W215" s="106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S215" s="32"/>
    </row>
    <row r="216" spans="1:45" ht="16.05" customHeight="1" x14ac:dyDescent="0.3">
      <c r="A216" s="21"/>
      <c r="B216" s="102"/>
      <c r="C216" s="273" t="s">
        <v>425</v>
      </c>
      <c r="D216" s="274" t="s">
        <v>1447</v>
      </c>
      <c r="E216" s="274" t="s">
        <v>720</v>
      </c>
      <c r="F216" s="274" t="s">
        <v>1447</v>
      </c>
      <c r="G216" s="274" t="s">
        <v>1447</v>
      </c>
      <c r="H216" s="274" t="s">
        <v>1447</v>
      </c>
      <c r="I216" s="275" t="s">
        <v>1310</v>
      </c>
      <c r="J216" s="99"/>
      <c r="K216" s="99"/>
      <c r="L216" s="99"/>
      <c r="M216" s="26"/>
      <c r="N216" s="26"/>
      <c r="O216" s="26"/>
      <c r="P216" s="26"/>
      <c r="Q216" s="26"/>
      <c r="R216" s="26"/>
      <c r="S216" s="26"/>
      <c r="T216" s="26"/>
      <c r="U216" s="99"/>
      <c r="V216" s="99"/>
      <c r="W216" s="106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S216" s="32"/>
    </row>
    <row r="217" spans="1:45" ht="16.05" customHeight="1" x14ac:dyDescent="0.3">
      <c r="A217" s="21"/>
      <c r="B217" s="102"/>
      <c r="C217" s="273" t="s">
        <v>426</v>
      </c>
      <c r="D217" s="274" t="s">
        <v>1447</v>
      </c>
      <c r="E217" s="274" t="s">
        <v>721</v>
      </c>
      <c r="F217" s="274" t="s">
        <v>1447</v>
      </c>
      <c r="G217" s="274" t="s">
        <v>1447</v>
      </c>
      <c r="H217" s="274" t="s">
        <v>1447</v>
      </c>
      <c r="I217" s="275" t="s">
        <v>1311</v>
      </c>
      <c r="J217" s="99"/>
      <c r="K217" s="99"/>
      <c r="L217" s="99"/>
      <c r="M217" s="26"/>
      <c r="N217" s="26"/>
      <c r="O217" s="26"/>
      <c r="P217" s="26"/>
      <c r="Q217" s="26"/>
      <c r="R217" s="26"/>
      <c r="S217" s="26"/>
      <c r="T217" s="26"/>
      <c r="U217" s="99"/>
      <c r="V217" s="99"/>
      <c r="W217" s="106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S217" s="32"/>
    </row>
    <row r="218" spans="1:45" ht="16.05" customHeight="1" x14ac:dyDescent="0.3">
      <c r="A218" s="21"/>
      <c r="B218" s="102"/>
      <c r="C218" s="273" t="s">
        <v>427</v>
      </c>
      <c r="D218" s="274" t="s">
        <v>1447</v>
      </c>
      <c r="E218" s="274" t="s">
        <v>722</v>
      </c>
      <c r="F218" s="274" t="s">
        <v>1447</v>
      </c>
      <c r="G218" s="274" t="s">
        <v>1447</v>
      </c>
      <c r="H218" s="274" t="s">
        <v>1447</v>
      </c>
      <c r="I218" s="275" t="s">
        <v>1312</v>
      </c>
      <c r="J218" s="99"/>
      <c r="K218" s="99"/>
      <c r="L218" s="99"/>
      <c r="M218" s="26"/>
      <c r="N218" s="26"/>
      <c r="O218" s="26"/>
      <c r="P218" s="26"/>
      <c r="Q218" s="26"/>
      <c r="R218" s="26"/>
      <c r="S218" s="26"/>
      <c r="T218" s="26"/>
      <c r="U218" s="99"/>
      <c r="V218" s="99"/>
      <c r="W218" s="106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S218" s="32"/>
    </row>
    <row r="219" spans="1:45" ht="16.05" customHeight="1" x14ac:dyDescent="0.3">
      <c r="A219" s="21"/>
      <c r="B219" s="102"/>
      <c r="C219" s="273" t="s">
        <v>428</v>
      </c>
      <c r="D219" s="274" t="s">
        <v>1447</v>
      </c>
      <c r="E219" s="274" t="s">
        <v>723</v>
      </c>
      <c r="F219" s="274" t="s">
        <v>1447</v>
      </c>
      <c r="G219" s="274" t="s">
        <v>1447</v>
      </c>
      <c r="H219" s="274" t="s">
        <v>1447</v>
      </c>
      <c r="I219" s="275" t="s">
        <v>1313</v>
      </c>
      <c r="J219" s="99"/>
      <c r="K219" s="99"/>
      <c r="L219" s="99"/>
      <c r="M219" s="26"/>
      <c r="N219" s="26"/>
      <c r="O219" s="26"/>
      <c r="P219" s="26"/>
      <c r="Q219" s="26"/>
      <c r="R219" s="26"/>
      <c r="S219" s="26"/>
      <c r="T219" s="26"/>
      <c r="U219" s="99"/>
      <c r="V219" s="99"/>
      <c r="W219" s="106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S219" s="32"/>
    </row>
    <row r="220" spans="1:45" ht="16.05" customHeight="1" x14ac:dyDescent="0.3">
      <c r="A220" s="21"/>
      <c r="B220" s="102"/>
      <c r="C220" s="273" t="s">
        <v>429</v>
      </c>
      <c r="D220" s="274" t="s">
        <v>1447</v>
      </c>
      <c r="E220" s="274" t="s">
        <v>724</v>
      </c>
      <c r="F220" s="274" t="s">
        <v>1447</v>
      </c>
      <c r="G220" s="274" t="s">
        <v>1447</v>
      </c>
      <c r="H220" s="274" t="s">
        <v>1447</v>
      </c>
      <c r="I220" s="275" t="s">
        <v>1314</v>
      </c>
      <c r="J220" s="99"/>
      <c r="K220" s="99"/>
      <c r="L220" s="99"/>
      <c r="M220" s="26"/>
      <c r="N220" s="26"/>
      <c r="O220" s="26"/>
      <c r="P220" s="26"/>
      <c r="Q220" s="26"/>
      <c r="R220" s="26"/>
      <c r="S220" s="26"/>
      <c r="T220" s="26"/>
      <c r="U220" s="99"/>
      <c r="V220" s="99"/>
      <c r="W220" s="106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S220" s="32"/>
    </row>
    <row r="221" spans="1:45" ht="16.05" customHeight="1" x14ac:dyDescent="0.3">
      <c r="A221" s="21"/>
      <c r="B221" s="102"/>
      <c r="C221" s="273" t="s">
        <v>430</v>
      </c>
      <c r="D221" s="274" t="s">
        <v>1447</v>
      </c>
      <c r="E221" s="274" t="s">
        <v>725</v>
      </c>
      <c r="F221" s="274" t="s">
        <v>1447</v>
      </c>
      <c r="G221" s="274" t="s">
        <v>1447</v>
      </c>
      <c r="H221" s="274" t="s">
        <v>1447</v>
      </c>
      <c r="I221" s="275" t="s">
        <v>1315</v>
      </c>
      <c r="J221" s="99"/>
      <c r="K221" s="99"/>
      <c r="L221" s="99"/>
      <c r="M221" s="26"/>
      <c r="N221" s="26"/>
      <c r="O221" s="26"/>
      <c r="P221" s="26"/>
      <c r="Q221" s="26"/>
      <c r="R221" s="26"/>
      <c r="S221" s="26"/>
      <c r="T221" s="26"/>
      <c r="U221" s="99"/>
      <c r="V221" s="99"/>
      <c r="W221" s="106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S221" s="32"/>
    </row>
    <row r="222" spans="1:45" ht="16.05" customHeight="1" x14ac:dyDescent="0.3">
      <c r="A222" s="21"/>
      <c r="B222" s="102"/>
      <c r="C222" s="273" t="s">
        <v>431</v>
      </c>
      <c r="D222" s="274" t="s">
        <v>1447</v>
      </c>
      <c r="E222" s="274" t="s">
        <v>726</v>
      </c>
      <c r="F222" s="274" t="s">
        <v>1447</v>
      </c>
      <c r="G222" s="274" t="s">
        <v>1447</v>
      </c>
      <c r="H222" s="274" t="s">
        <v>1447</v>
      </c>
      <c r="I222" s="275" t="s">
        <v>1316</v>
      </c>
      <c r="J222" s="99"/>
      <c r="K222" s="99"/>
      <c r="L222" s="99"/>
      <c r="M222" s="26"/>
      <c r="N222" s="26"/>
      <c r="O222" s="26"/>
      <c r="P222" s="26"/>
      <c r="Q222" s="26"/>
      <c r="R222" s="26"/>
      <c r="S222" s="26"/>
      <c r="T222" s="26"/>
      <c r="U222" s="99"/>
      <c r="V222" s="99"/>
      <c r="W222" s="106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S222" s="32"/>
    </row>
    <row r="223" spans="1:45" ht="16.05" customHeight="1" x14ac:dyDescent="0.3">
      <c r="A223" s="21"/>
      <c r="B223" s="102"/>
      <c r="C223" s="273" t="s">
        <v>432</v>
      </c>
      <c r="D223" s="274" t="s">
        <v>1447</v>
      </c>
      <c r="E223" s="274" t="s">
        <v>727</v>
      </c>
      <c r="F223" s="274" t="s">
        <v>1447</v>
      </c>
      <c r="G223" s="274" t="s">
        <v>1447</v>
      </c>
      <c r="H223" s="274" t="s">
        <v>1447</v>
      </c>
      <c r="I223" s="275" t="s">
        <v>1317</v>
      </c>
      <c r="J223" s="99"/>
      <c r="K223" s="99"/>
      <c r="L223" s="99"/>
      <c r="M223" s="26"/>
      <c r="N223" s="26"/>
      <c r="O223" s="26"/>
      <c r="P223" s="26"/>
      <c r="Q223" s="26"/>
      <c r="R223" s="26"/>
      <c r="S223" s="26"/>
      <c r="T223" s="26"/>
      <c r="U223" s="99"/>
      <c r="V223" s="99"/>
      <c r="W223" s="106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S223" s="32"/>
    </row>
    <row r="224" spans="1:45" ht="16.05" customHeight="1" x14ac:dyDescent="0.3">
      <c r="A224" s="21"/>
      <c r="B224" s="102"/>
      <c r="C224" s="273" t="s">
        <v>433</v>
      </c>
      <c r="D224" s="274" t="s">
        <v>1447</v>
      </c>
      <c r="E224" s="274" t="s">
        <v>728</v>
      </c>
      <c r="F224" s="274" t="s">
        <v>1447</v>
      </c>
      <c r="G224" s="274" t="s">
        <v>1447</v>
      </c>
      <c r="H224" s="274" t="s">
        <v>1447</v>
      </c>
      <c r="I224" s="275" t="s">
        <v>1318</v>
      </c>
      <c r="J224" s="99"/>
      <c r="K224" s="99"/>
      <c r="L224" s="99"/>
      <c r="M224" s="26"/>
      <c r="N224" s="26"/>
      <c r="O224" s="26"/>
      <c r="P224" s="26"/>
      <c r="Q224" s="26"/>
      <c r="R224" s="26"/>
      <c r="S224" s="26"/>
      <c r="T224" s="26"/>
      <c r="U224" s="99"/>
      <c r="V224" s="99"/>
      <c r="W224" s="106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S224" s="32"/>
    </row>
    <row r="225" spans="1:45" ht="16.05" customHeight="1" x14ac:dyDescent="0.3">
      <c r="A225" s="21"/>
      <c r="B225" s="102"/>
      <c r="C225" s="273" t="s">
        <v>434</v>
      </c>
      <c r="D225" s="274" t="s">
        <v>1447</v>
      </c>
      <c r="E225" s="274" t="s">
        <v>729</v>
      </c>
      <c r="F225" s="274" t="s">
        <v>1447</v>
      </c>
      <c r="G225" s="274" t="s">
        <v>1447</v>
      </c>
      <c r="H225" s="274" t="s">
        <v>1447</v>
      </c>
      <c r="I225" s="275" t="s">
        <v>1319</v>
      </c>
      <c r="J225" s="99"/>
      <c r="K225" s="99"/>
      <c r="L225" s="99"/>
      <c r="M225" s="26"/>
      <c r="N225" s="26"/>
      <c r="O225" s="26"/>
      <c r="P225" s="26"/>
      <c r="Q225" s="26"/>
      <c r="R225" s="26"/>
      <c r="S225" s="26"/>
      <c r="T225" s="26"/>
      <c r="U225" s="99"/>
      <c r="V225" s="99"/>
      <c r="W225" s="106"/>
      <c r="X225" s="107"/>
      <c r="Y225" s="107"/>
      <c r="Z225" s="107"/>
      <c r="AA225" s="107"/>
      <c r="AB225" s="107"/>
      <c r="AC225" s="107"/>
      <c r="AD225" s="107"/>
      <c r="AE225" s="107"/>
      <c r="AF225" s="107"/>
      <c r="AG225" s="107"/>
      <c r="AH225" s="107"/>
      <c r="AI225" s="107"/>
      <c r="AJ225" s="107"/>
      <c r="AK225" s="107"/>
      <c r="AL225" s="107"/>
      <c r="AM225" s="107"/>
      <c r="AN225" s="107"/>
      <c r="AO225" s="107"/>
      <c r="AP225" s="107"/>
      <c r="AQ225" s="107"/>
      <c r="AS225" s="32"/>
    </row>
    <row r="226" spans="1:45" ht="16.05" customHeight="1" x14ac:dyDescent="0.3">
      <c r="A226" s="21"/>
      <c r="B226" s="102"/>
      <c r="C226" s="273" t="s">
        <v>435</v>
      </c>
      <c r="D226" s="274" t="s">
        <v>1447</v>
      </c>
      <c r="E226" s="274" t="s">
        <v>730</v>
      </c>
      <c r="F226" s="274" t="s">
        <v>1447</v>
      </c>
      <c r="G226" s="274" t="s">
        <v>1447</v>
      </c>
      <c r="H226" s="274" t="s">
        <v>1447</v>
      </c>
      <c r="I226" s="275" t="s">
        <v>1320</v>
      </c>
      <c r="J226" s="99"/>
      <c r="K226" s="99"/>
      <c r="L226" s="99"/>
      <c r="M226" s="26"/>
      <c r="N226" s="26"/>
      <c r="O226" s="26"/>
      <c r="P226" s="26"/>
      <c r="Q226" s="26"/>
      <c r="R226" s="26"/>
      <c r="S226" s="26"/>
      <c r="T226" s="26"/>
      <c r="U226" s="99"/>
      <c r="V226" s="99"/>
      <c r="W226" s="106"/>
      <c r="X226" s="107"/>
      <c r="Y226" s="107"/>
      <c r="Z226" s="107"/>
      <c r="AA226" s="107"/>
      <c r="AB226" s="107"/>
      <c r="AC226" s="107"/>
      <c r="AD226" s="107"/>
      <c r="AE226" s="107"/>
      <c r="AF226" s="107"/>
      <c r="AG226" s="107"/>
      <c r="AH226" s="107"/>
      <c r="AI226" s="107"/>
      <c r="AJ226" s="107"/>
      <c r="AK226" s="107"/>
      <c r="AL226" s="107"/>
      <c r="AM226" s="107"/>
      <c r="AN226" s="107"/>
      <c r="AO226" s="107"/>
      <c r="AP226" s="107"/>
      <c r="AQ226" s="107"/>
      <c r="AS226" s="32"/>
    </row>
    <row r="227" spans="1:45" ht="16.05" customHeight="1" x14ac:dyDescent="0.3">
      <c r="A227" s="21"/>
      <c r="B227" s="102"/>
      <c r="C227" s="273" t="s">
        <v>436</v>
      </c>
      <c r="D227" s="274" t="s">
        <v>1447</v>
      </c>
      <c r="E227" s="274" t="s">
        <v>731</v>
      </c>
      <c r="F227" s="274" t="s">
        <v>1447</v>
      </c>
      <c r="G227" s="274" t="s">
        <v>1447</v>
      </c>
      <c r="H227" s="274" t="s">
        <v>1447</v>
      </c>
      <c r="I227" s="275" t="s">
        <v>1321</v>
      </c>
      <c r="J227" s="99"/>
      <c r="K227" s="99"/>
      <c r="L227" s="99"/>
      <c r="M227" s="26"/>
      <c r="N227" s="26"/>
      <c r="O227" s="26"/>
      <c r="P227" s="26"/>
      <c r="Q227" s="26"/>
      <c r="R227" s="26"/>
      <c r="S227" s="26"/>
      <c r="T227" s="26"/>
      <c r="U227" s="99"/>
      <c r="V227" s="99"/>
      <c r="W227" s="106"/>
      <c r="X227" s="107"/>
      <c r="Y227" s="107"/>
      <c r="Z227" s="107"/>
      <c r="AA227" s="107"/>
      <c r="AB227" s="107"/>
      <c r="AC227" s="107"/>
      <c r="AD227" s="107"/>
      <c r="AE227" s="107"/>
      <c r="AF227" s="107"/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  <c r="AQ227" s="107"/>
      <c r="AS227" s="32"/>
    </row>
    <row r="228" spans="1:45" ht="16.05" customHeight="1" x14ac:dyDescent="0.3">
      <c r="A228" s="21"/>
      <c r="B228" s="102"/>
      <c r="C228" s="273" t="s">
        <v>1461</v>
      </c>
      <c r="D228" s="274" t="s">
        <v>1447</v>
      </c>
      <c r="E228" s="274" t="s">
        <v>732</v>
      </c>
      <c r="F228" s="274" t="s">
        <v>1447</v>
      </c>
      <c r="G228" s="274" t="s">
        <v>1447</v>
      </c>
      <c r="H228" s="274" t="s">
        <v>1447</v>
      </c>
      <c r="I228" s="275" t="s">
        <v>1322</v>
      </c>
      <c r="J228" s="99"/>
      <c r="K228" s="99"/>
      <c r="L228" s="99"/>
      <c r="M228" s="26"/>
      <c r="N228" s="26"/>
      <c r="O228" s="26"/>
      <c r="P228" s="26"/>
      <c r="Q228" s="26"/>
      <c r="R228" s="26"/>
      <c r="S228" s="26"/>
      <c r="T228" s="26"/>
      <c r="U228" s="99"/>
      <c r="V228" s="99"/>
      <c r="W228" s="106"/>
      <c r="X228" s="107"/>
      <c r="Y228" s="107"/>
      <c r="Z228" s="107"/>
      <c r="AA228" s="107"/>
      <c r="AB228" s="107"/>
      <c r="AC228" s="107"/>
      <c r="AD228" s="107"/>
      <c r="AE228" s="107"/>
      <c r="AF228" s="107"/>
      <c r="AG228" s="107"/>
      <c r="AH228" s="107"/>
      <c r="AI228" s="107"/>
      <c r="AJ228" s="107"/>
      <c r="AK228" s="107"/>
      <c r="AL228" s="107"/>
      <c r="AM228" s="107"/>
      <c r="AN228" s="107"/>
      <c r="AO228" s="107"/>
      <c r="AP228" s="107"/>
      <c r="AQ228" s="107"/>
      <c r="AS228" s="32"/>
    </row>
    <row r="229" spans="1:45" ht="16.05" customHeight="1" x14ac:dyDescent="0.3">
      <c r="A229" s="21"/>
      <c r="B229" s="102"/>
      <c r="C229" s="273" t="s">
        <v>437</v>
      </c>
      <c r="D229" s="274" t="s">
        <v>1447</v>
      </c>
      <c r="E229" s="274" t="s">
        <v>733</v>
      </c>
      <c r="F229" s="274" t="s">
        <v>1447</v>
      </c>
      <c r="G229" s="274" t="s">
        <v>1447</v>
      </c>
      <c r="H229" s="274" t="s">
        <v>1447</v>
      </c>
      <c r="I229" s="275" t="s">
        <v>1466</v>
      </c>
      <c r="J229" s="99"/>
      <c r="K229" s="99"/>
      <c r="L229" s="99"/>
      <c r="M229" s="26"/>
      <c r="N229" s="26"/>
      <c r="O229" s="26"/>
      <c r="P229" s="26"/>
      <c r="Q229" s="26"/>
      <c r="R229" s="26"/>
      <c r="S229" s="26"/>
      <c r="T229" s="26"/>
      <c r="U229" s="99"/>
      <c r="V229" s="99"/>
      <c r="W229" s="106"/>
      <c r="X229" s="107"/>
      <c r="Y229" s="107"/>
      <c r="Z229" s="107"/>
      <c r="AA229" s="107"/>
      <c r="AB229" s="107"/>
      <c r="AC229" s="107"/>
      <c r="AD229" s="107"/>
      <c r="AE229" s="107"/>
      <c r="AF229" s="107"/>
      <c r="AG229" s="107"/>
      <c r="AH229" s="107"/>
      <c r="AI229" s="107"/>
      <c r="AJ229" s="107"/>
      <c r="AK229" s="107"/>
      <c r="AL229" s="107"/>
      <c r="AM229" s="107"/>
      <c r="AN229" s="107"/>
      <c r="AO229" s="107"/>
      <c r="AP229" s="107"/>
      <c r="AQ229" s="107"/>
      <c r="AS229" s="32"/>
    </row>
    <row r="230" spans="1:45" ht="16.05" customHeight="1" x14ac:dyDescent="0.3">
      <c r="A230" s="21"/>
      <c r="B230" s="102"/>
      <c r="C230" s="273" t="s">
        <v>1447</v>
      </c>
      <c r="D230" s="274" t="s">
        <v>1447</v>
      </c>
      <c r="E230" s="274" t="s">
        <v>734</v>
      </c>
      <c r="F230" s="274" t="s">
        <v>1447</v>
      </c>
      <c r="G230" s="274" t="s">
        <v>1447</v>
      </c>
      <c r="H230" s="274" t="s">
        <v>1447</v>
      </c>
      <c r="I230" s="275" t="s">
        <v>1447</v>
      </c>
      <c r="J230" s="99"/>
      <c r="K230" s="99"/>
      <c r="L230" s="99"/>
      <c r="M230" s="26"/>
      <c r="N230" s="26"/>
      <c r="O230" s="26"/>
      <c r="P230" s="26"/>
      <c r="Q230" s="26"/>
      <c r="R230" s="26"/>
      <c r="S230" s="26"/>
      <c r="T230" s="26"/>
      <c r="U230" s="99"/>
      <c r="V230" s="99"/>
      <c r="W230" s="106"/>
      <c r="X230" s="107"/>
      <c r="Y230" s="107"/>
      <c r="Z230" s="107"/>
      <c r="AA230" s="107"/>
      <c r="AB230" s="107"/>
      <c r="AC230" s="107"/>
      <c r="AD230" s="107"/>
      <c r="AE230" s="107"/>
      <c r="AF230" s="107"/>
      <c r="AG230" s="107"/>
      <c r="AH230" s="107"/>
      <c r="AI230" s="107"/>
      <c r="AJ230" s="107"/>
      <c r="AK230" s="107"/>
      <c r="AL230" s="107"/>
      <c r="AM230" s="107"/>
      <c r="AN230" s="107"/>
      <c r="AO230" s="107"/>
      <c r="AP230" s="107"/>
      <c r="AQ230" s="107"/>
      <c r="AS230" s="32"/>
    </row>
    <row r="231" spans="1:45" ht="16.05" customHeight="1" x14ac:dyDescent="0.3">
      <c r="A231" s="21"/>
      <c r="B231" s="102"/>
      <c r="C231" s="273" t="s">
        <v>1447</v>
      </c>
      <c r="D231" s="274" t="s">
        <v>1447</v>
      </c>
      <c r="E231" s="274" t="s">
        <v>735</v>
      </c>
      <c r="F231" s="274" t="s">
        <v>1447</v>
      </c>
      <c r="G231" s="274" t="s">
        <v>1447</v>
      </c>
      <c r="H231" s="274" t="s">
        <v>1447</v>
      </c>
      <c r="I231" s="275" t="s">
        <v>1447</v>
      </c>
      <c r="J231" s="99"/>
      <c r="K231" s="99"/>
      <c r="L231" s="99"/>
      <c r="M231" s="26"/>
      <c r="N231" s="26"/>
      <c r="O231" s="26"/>
      <c r="P231" s="26"/>
      <c r="Q231" s="26"/>
      <c r="R231" s="26"/>
      <c r="S231" s="26"/>
      <c r="T231" s="26"/>
      <c r="U231" s="99"/>
      <c r="V231" s="99"/>
      <c r="W231" s="106"/>
      <c r="X231" s="107"/>
      <c r="Y231" s="107"/>
      <c r="Z231" s="107"/>
      <c r="AA231" s="107"/>
      <c r="AB231" s="107"/>
      <c r="AC231" s="107"/>
      <c r="AD231" s="107"/>
      <c r="AE231" s="107"/>
      <c r="AF231" s="107"/>
      <c r="AG231" s="107"/>
      <c r="AH231" s="107"/>
      <c r="AI231" s="107"/>
      <c r="AJ231" s="107"/>
      <c r="AK231" s="107"/>
      <c r="AL231" s="107"/>
      <c r="AM231" s="107"/>
      <c r="AN231" s="107"/>
      <c r="AO231" s="107"/>
      <c r="AP231" s="107"/>
      <c r="AQ231" s="107"/>
      <c r="AS231" s="32"/>
    </row>
    <row r="232" spans="1:45" ht="16.05" customHeight="1" x14ac:dyDescent="0.3">
      <c r="A232" s="21"/>
      <c r="B232" s="102"/>
      <c r="C232" s="273" t="s">
        <v>1447</v>
      </c>
      <c r="D232" s="274" t="s">
        <v>1447</v>
      </c>
      <c r="E232" s="274" t="s">
        <v>736</v>
      </c>
      <c r="F232" s="274" t="s">
        <v>1447</v>
      </c>
      <c r="G232" s="274" t="s">
        <v>1447</v>
      </c>
      <c r="H232" s="274" t="s">
        <v>1447</v>
      </c>
      <c r="I232" s="275" t="s">
        <v>1447</v>
      </c>
      <c r="J232" s="99"/>
      <c r="K232" s="99"/>
      <c r="L232" s="99"/>
      <c r="M232" s="26"/>
      <c r="N232" s="26"/>
      <c r="O232" s="26"/>
      <c r="P232" s="26"/>
      <c r="Q232" s="26"/>
      <c r="R232" s="26"/>
      <c r="S232" s="26"/>
      <c r="T232" s="26"/>
      <c r="U232" s="99"/>
      <c r="V232" s="99"/>
      <c r="W232" s="106"/>
      <c r="X232" s="107"/>
      <c r="Y232" s="107"/>
      <c r="Z232" s="107"/>
      <c r="AA232" s="107"/>
      <c r="AB232" s="107"/>
      <c r="AC232" s="107"/>
      <c r="AD232" s="107"/>
      <c r="AE232" s="107"/>
      <c r="AF232" s="107"/>
      <c r="AG232" s="107"/>
      <c r="AH232" s="107"/>
      <c r="AI232" s="107"/>
      <c r="AJ232" s="107"/>
      <c r="AK232" s="107"/>
      <c r="AL232" s="107"/>
      <c r="AM232" s="107"/>
      <c r="AN232" s="107"/>
      <c r="AO232" s="107"/>
      <c r="AP232" s="107"/>
      <c r="AQ232" s="107"/>
      <c r="AS232" s="32"/>
    </row>
    <row r="233" spans="1:45" ht="16.05" customHeight="1" x14ac:dyDescent="0.3">
      <c r="A233" s="21"/>
      <c r="B233" s="102"/>
      <c r="C233" s="273" t="s">
        <v>1447</v>
      </c>
      <c r="D233" s="274" t="s">
        <v>1447</v>
      </c>
      <c r="E233" s="274" t="s">
        <v>737</v>
      </c>
      <c r="F233" s="274" t="s">
        <v>1447</v>
      </c>
      <c r="G233" s="274" t="s">
        <v>1447</v>
      </c>
      <c r="H233" s="274" t="s">
        <v>1447</v>
      </c>
      <c r="I233" s="275" t="s">
        <v>1447</v>
      </c>
      <c r="J233" s="99"/>
      <c r="K233" s="99"/>
      <c r="L233" s="99"/>
      <c r="M233" s="26"/>
      <c r="N233" s="26"/>
      <c r="O233" s="26"/>
      <c r="P233" s="26"/>
      <c r="Q233" s="26"/>
      <c r="R233" s="26"/>
      <c r="S233" s="26"/>
      <c r="T233" s="26"/>
      <c r="U233" s="99"/>
      <c r="V233" s="99"/>
      <c r="W233" s="106"/>
      <c r="X233" s="107"/>
      <c r="Y233" s="107"/>
      <c r="Z233" s="107"/>
      <c r="AA233" s="107"/>
      <c r="AB233" s="107"/>
      <c r="AC233" s="107"/>
      <c r="AD233" s="107"/>
      <c r="AE233" s="107"/>
      <c r="AF233" s="107"/>
      <c r="AG233" s="107"/>
      <c r="AH233" s="107"/>
      <c r="AI233" s="107"/>
      <c r="AJ233" s="107"/>
      <c r="AK233" s="107"/>
      <c r="AL233" s="107"/>
      <c r="AM233" s="107"/>
      <c r="AN233" s="107"/>
      <c r="AO233" s="107"/>
      <c r="AP233" s="107"/>
      <c r="AQ233" s="107"/>
      <c r="AS233" s="32"/>
    </row>
    <row r="234" spans="1:45" ht="16.05" customHeight="1" x14ac:dyDescent="0.3">
      <c r="A234" s="21"/>
      <c r="B234" s="102"/>
      <c r="C234" s="273" t="s">
        <v>1447</v>
      </c>
      <c r="D234" s="274" t="s">
        <v>1447</v>
      </c>
      <c r="E234" s="274" t="s">
        <v>738</v>
      </c>
      <c r="F234" s="274" t="s">
        <v>1447</v>
      </c>
      <c r="G234" s="274" t="s">
        <v>1447</v>
      </c>
      <c r="H234" s="274" t="s">
        <v>1447</v>
      </c>
      <c r="I234" s="275" t="s">
        <v>1447</v>
      </c>
      <c r="J234" s="99"/>
      <c r="K234" s="99"/>
      <c r="L234" s="99"/>
      <c r="M234" s="26"/>
      <c r="N234" s="26"/>
      <c r="O234" s="26"/>
      <c r="P234" s="26"/>
      <c r="Q234" s="26"/>
      <c r="R234" s="26"/>
      <c r="S234" s="26"/>
      <c r="T234" s="26"/>
      <c r="U234" s="99"/>
      <c r="V234" s="99"/>
      <c r="W234" s="106"/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AK234" s="107"/>
      <c r="AL234" s="107"/>
      <c r="AM234" s="107"/>
      <c r="AN234" s="107"/>
      <c r="AO234" s="107"/>
      <c r="AP234" s="107"/>
      <c r="AQ234" s="107"/>
      <c r="AS234" s="32"/>
    </row>
    <row r="235" spans="1:45" ht="16.05" customHeight="1" x14ac:dyDescent="0.3">
      <c r="A235" s="21"/>
      <c r="B235" s="102"/>
      <c r="C235" s="273" t="s">
        <v>1447</v>
      </c>
      <c r="D235" s="274" t="s">
        <v>1447</v>
      </c>
      <c r="E235" s="274" t="s">
        <v>739</v>
      </c>
      <c r="F235" s="274" t="s">
        <v>1447</v>
      </c>
      <c r="G235" s="274" t="s">
        <v>1447</v>
      </c>
      <c r="H235" s="274" t="s">
        <v>1447</v>
      </c>
      <c r="I235" s="275" t="s">
        <v>1447</v>
      </c>
      <c r="J235" s="99"/>
      <c r="K235" s="99"/>
      <c r="L235" s="99"/>
      <c r="M235" s="26"/>
      <c r="N235" s="103" t="s">
        <v>1467</v>
      </c>
      <c r="O235" s="26"/>
      <c r="P235" s="26"/>
      <c r="Q235" s="26"/>
      <c r="R235" s="26"/>
      <c r="S235" s="26"/>
      <c r="T235" s="26"/>
      <c r="U235" s="99"/>
      <c r="V235" s="99"/>
      <c r="W235" s="106"/>
      <c r="X235" s="107"/>
      <c r="Y235" s="107"/>
      <c r="Z235" s="107"/>
      <c r="AA235" s="107"/>
      <c r="AB235" s="107"/>
      <c r="AC235" s="107"/>
      <c r="AD235" s="107"/>
      <c r="AE235" s="107"/>
      <c r="AF235" s="107"/>
      <c r="AG235" s="107"/>
      <c r="AH235" s="107"/>
      <c r="AI235" s="107"/>
      <c r="AJ235" s="107"/>
      <c r="AK235" s="107"/>
      <c r="AL235" s="107"/>
      <c r="AM235" s="107"/>
      <c r="AN235" s="107"/>
      <c r="AO235" s="107"/>
      <c r="AP235" s="107"/>
      <c r="AQ235" s="107"/>
      <c r="AS235" s="32"/>
    </row>
    <row r="236" spans="1:45" ht="16.05" customHeight="1" x14ac:dyDescent="0.3">
      <c r="A236" s="21"/>
      <c r="B236" s="102"/>
      <c r="C236" s="273" t="s">
        <v>1447</v>
      </c>
      <c r="D236" s="274" t="s">
        <v>1447</v>
      </c>
      <c r="E236" s="274" t="s">
        <v>740</v>
      </c>
      <c r="F236" s="274" t="s">
        <v>1447</v>
      </c>
      <c r="G236" s="274" t="s">
        <v>1447</v>
      </c>
      <c r="H236" s="274" t="s">
        <v>1447</v>
      </c>
      <c r="I236" s="275" t="s">
        <v>1447</v>
      </c>
      <c r="J236" s="99"/>
      <c r="K236" s="99"/>
      <c r="L236" s="99"/>
      <c r="M236" s="26"/>
      <c r="N236" s="90" t="s">
        <v>1468</v>
      </c>
      <c r="O236" s="26"/>
      <c r="P236" s="26"/>
      <c r="Q236" s="26"/>
      <c r="R236" s="26"/>
      <c r="S236" s="26"/>
      <c r="T236" s="26"/>
      <c r="U236" s="99"/>
      <c r="V236" s="99"/>
      <c r="W236" s="106"/>
      <c r="X236" s="107"/>
      <c r="Y236" s="107"/>
      <c r="Z236" s="107"/>
      <c r="AA236" s="107"/>
      <c r="AB236" s="107"/>
      <c r="AC236" s="107"/>
      <c r="AD236" s="107"/>
      <c r="AE236" s="107"/>
      <c r="AF236" s="107"/>
      <c r="AG236" s="107"/>
      <c r="AH236" s="107"/>
      <c r="AI236" s="107"/>
      <c r="AJ236" s="107"/>
      <c r="AK236" s="107"/>
      <c r="AL236" s="107"/>
      <c r="AM236" s="107"/>
      <c r="AN236" s="107"/>
      <c r="AO236" s="107"/>
      <c r="AP236" s="107"/>
      <c r="AQ236" s="107"/>
      <c r="AS236" s="32"/>
    </row>
    <row r="237" spans="1:45" ht="16.05" customHeight="1" x14ac:dyDescent="0.3">
      <c r="A237" s="21"/>
      <c r="B237" s="102"/>
      <c r="C237" s="273" t="s">
        <v>1447</v>
      </c>
      <c r="D237" s="274" t="s">
        <v>1447</v>
      </c>
      <c r="E237" s="274" t="s">
        <v>741</v>
      </c>
      <c r="F237" s="274" t="s">
        <v>1447</v>
      </c>
      <c r="G237" s="274" t="s">
        <v>1447</v>
      </c>
      <c r="H237" s="274" t="s">
        <v>1447</v>
      </c>
      <c r="I237" s="275" t="s">
        <v>1447</v>
      </c>
      <c r="J237" s="99"/>
      <c r="K237" s="99"/>
      <c r="L237" s="99"/>
      <c r="M237" s="26"/>
      <c r="N237" s="26"/>
      <c r="O237" s="26"/>
      <c r="P237" s="26"/>
      <c r="Q237" s="26"/>
      <c r="R237" s="26"/>
      <c r="S237" s="26"/>
      <c r="T237" s="26"/>
      <c r="U237" s="99"/>
      <c r="V237" s="99"/>
      <c r="W237" s="106"/>
      <c r="X237" s="107"/>
      <c r="Y237" s="107"/>
      <c r="Z237" s="107"/>
      <c r="AA237" s="107"/>
      <c r="AB237" s="107"/>
      <c r="AC237" s="107"/>
      <c r="AD237" s="107"/>
      <c r="AE237" s="107"/>
      <c r="AF237" s="107"/>
      <c r="AG237" s="107"/>
      <c r="AH237" s="107"/>
      <c r="AI237" s="107"/>
      <c r="AJ237" s="107"/>
      <c r="AK237" s="107"/>
      <c r="AL237" s="107"/>
      <c r="AM237" s="107"/>
      <c r="AN237" s="107"/>
      <c r="AO237" s="107"/>
      <c r="AP237" s="107"/>
      <c r="AQ237" s="107"/>
      <c r="AS237" s="32"/>
    </row>
    <row r="238" spans="1:45" ht="16.05" customHeight="1" x14ac:dyDescent="0.3">
      <c r="A238" s="21"/>
      <c r="B238" s="102"/>
      <c r="C238" s="273" t="s">
        <v>1447</v>
      </c>
      <c r="D238" s="274" t="s">
        <v>1447</v>
      </c>
      <c r="E238" s="274" t="s">
        <v>742</v>
      </c>
      <c r="F238" s="274" t="s">
        <v>1447</v>
      </c>
      <c r="G238" s="274" t="s">
        <v>1447</v>
      </c>
      <c r="H238" s="274" t="s">
        <v>1447</v>
      </c>
      <c r="I238" s="275" t="s">
        <v>1447</v>
      </c>
      <c r="J238" s="99"/>
      <c r="K238" s="99"/>
      <c r="L238" s="99"/>
      <c r="M238" s="26"/>
      <c r="N238" s="26"/>
      <c r="O238" s="26"/>
      <c r="P238" s="26"/>
      <c r="Q238" s="26"/>
      <c r="R238" s="26"/>
      <c r="S238" s="26"/>
      <c r="T238" s="26"/>
      <c r="U238" s="99"/>
      <c r="V238" s="99"/>
      <c r="W238" s="106"/>
      <c r="X238" s="107"/>
      <c r="Y238" s="107"/>
      <c r="Z238" s="107"/>
      <c r="AA238" s="107"/>
      <c r="AB238" s="107"/>
      <c r="AC238" s="107"/>
      <c r="AD238" s="107"/>
      <c r="AE238" s="107"/>
      <c r="AF238" s="107"/>
      <c r="AG238" s="107"/>
      <c r="AH238" s="107"/>
      <c r="AI238" s="107"/>
      <c r="AJ238" s="107"/>
      <c r="AK238" s="107"/>
      <c r="AL238" s="107"/>
      <c r="AM238" s="107"/>
      <c r="AN238" s="107"/>
      <c r="AO238" s="107"/>
      <c r="AP238" s="107"/>
      <c r="AQ238" s="107"/>
      <c r="AS238" s="32"/>
    </row>
    <row r="239" spans="1:45" ht="16.05" customHeight="1" x14ac:dyDescent="0.3">
      <c r="A239" s="21"/>
      <c r="B239" s="102"/>
      <c r="C239" s="273" t="s">
        <v>1447</v>
      </c>
      <c r="D239" s="274" t="s">
        <v>1447</v>
      </c>
      <c r="E239" s="274" t="s">
        <v>743</v>
      </c>
      <c r="F239" s="274" t="s">
        <v>1447</v>
      </c>
      <c r="G239" s="274" t="s">
        <v>1447</v>
      </c>
      <c r="H239" s="274" t="s">
        <v>1447</v>
      </c>
      <c r="I239" s="275" t="s">
        <v>1447</v>
      </c>
      <c r="J239" s="99"/>
      <c r="K239" s="99"/>
      <c r="L239" s="99"/>
      <c r="M239" s="26"/>
      <c r="N239" s="26"/>
      <c r="O239" s="26"/>
      <c r="P239" s="26"/>
      <c r="Q239" s="26"/>
      <c r="R239" s="26"/>
      <c r="S239" s="26"/>
      <c r="T239" s="26"/>
      <c r="U239" s="99"/>
      <c r="V239" s="99"/>
      <c r="W239" s="106"/>
      <c r="X239" s="107"/>
      <c r="Y239" s="107"/>
      <c r="Z239" s="107"/>
      <c r="AA239" s="107"/>
      <c r="AB239" s="107"/>
      <c r="AC239" s="107"/>
      <c r="AD239" s="107"/>
      <c r="AE239" s="107"/>
      <c r="AF239" s="107"/>
      <c r="AG239" s="107"/>
      <c r="AH239" s="107"/>
      <c r="AI239" s="107"/>
      <c r="AJ239" s="107"/>
      <c r="AK239" s="107"/>
      <c r="AL239" s="107"/>
      <c r="AM239" s="107"/>
      <c r="AN239" s="107"/>
      <c r="AO239" s="107"/>
      <c r="AP239" s="107"/>
      <c r="AQ239" s="107"/>
      <c r="AS239" s="32"/>
    </row>
    <row r="240" spans="1:45" ht="16.05" customHeight="1" x14ac:dyDescent="0.3">
      <c r="A240" s="21"/>
      <c r="B240" s="102"/>
      <c r="C240" s="273" t="s">
        <v>1447</v>
      </c>
      <c r="D240" s="274" t="s">
        <v>1447</v>
      </c>
      <c r="E240" s="274" t="s">
        <v>744</v>
      </c>
      <c r="F240" s="274" t="s">
        <v>1447</v>
      </c>
      <c r="G240" s="274" t="s">
        <v>1447</v>
      </c>
      <c r="H240" s="274" t="s">
        <v>1447</v>
      </c>
      <c r="I240" s="275" t="s">
        <v>1447</v>
      </c>
      <c r="J240" s="99"/>
      <c r="K240" s="99"/>
      <c r="L240" s="99"/>
      <c r="M240" s="26"/>
      <c r="N240" s="26"/>
      <c r="O240" s="26"/>
      <c r="P240" s="26"/>
      <c r="Q240" s="26"/>
      <c r="R240" s="26"/>
      <c r="S240" s="26"/>
      <c r="T240" s="26"/>
      <c r="U240" s="99"/>
      <c r="V240" s="99"/>
      <c r="W240" s="106"/>
      <c r="X240" s="107"/>
      <c r="Y240" s="107"/>
      <c r="Z240" s="107"/>
      <c r="AA240" s="107"/>
      <c r="AB240" s="107"/>
      <c r="AC240" s="107"/>
      <c r="AD240" s="107"/>
      <c r="AE240" s="107"/>
      <c r="AF240" s="107"/>
      <c r="AG240" s="107"/>
      <c r="AH240" s="107"/>
      <c r="AI240" s="107"/>
      <c r="AJ240" s="107"/>
      <c r="AK240" s="107"/>
      <c r="AL240" s="107"/>
      <c r="AM240" s="107"/>
      <c r="AN240" s="107"/>
      <c r="AO240" s="107"/>
      <c r="AP240" s="107"/>
      <c r="AQ240" s="107"/>
      <c r="AS240" s="32"/>
    </row>
    <row r="241" spans="1:45" ht="16.05" customHeight="1" x14ac:dyDescent="0.3">
      <c r="A241" s="21"/>
      <c r="B241" s="102"/>
      <c r="C241" s="273" t="s">
        <v>1447</v>
      </c>
      <c r="D241" s="274" t="s">
        <v>1447</v>
      </c>
      <c r="E241" s="274" t="s">
        <v>745</v>
      </c>
      <c r="F241" s="274" t="s">
        <v>1447</v>
      </c>
      <c r="G241" s="274" t="s">
        <v>1447</v>
      </c>
      <c r="H241" s="274" t="s">
        <v>1447</v>
      </c>
      <c r="I241" s="275" t="s">
        <v>1447</v>
      </c>
      <c r="J241" s="99"/>
      <c r="K241" s="99"/>
      <c r="L241" s="99"/>
      <c r="M241" s="26"/>
      <c r="N241" s="26"/>
      <c r="O241" s="26"/>
      <c r="P241" s="26"/>
      <c r="Q241" s="26"/>
      <c r="R241" s="26"/>
      <c r="S241" s="26"/>
      <c r="T241" s="26"/>
      <c r="U241" s="99"/>
      <c r="V241" s="99"/>
      <c r="W241" s="106"/>
      <c r="X241" s="107"/>
      <c r="Y241" s="107"/>
      <c r="Z241" s="107"/>
      <c r="AA241" s="107"/>
      <c r="AB241" s="107"/>
      <c r="AC241" s="107"/>
      <c r="AD241" s="107"/>
      <c r="AE241" s="107"/>
      <c r="AF241" s="107"/>
      <c r="AG241" s="107"/>
      <c r="AH241" s="107"/>
      <c r="AI241" s="107"/>
      <c r="AJ241" s="107"/>
      <c r="AK241" s="107"/>
      <c r="AL241" s="107"/>
      <c r="AM241" s="107"/>
      <c r="AN241" s="107"/>
      <c r="AO241" s="107"/>
      <c r="AP241" s="107"/>
      <c r="AQ241" s="107"/>
      <c r="AS241" s="32"/>
    </row>
    <row r="242" spans="1:45" ht="16.05" customHeight="1" x14ac:dyDescent="0.3">
      <c r="A242" s="21"/>
      <c r="B242" s="102"/>
      <c r="C242" s="273" t="s">
        <v>1447</v>
      </c>
      <c r="D242" s="274" t="s">
        <v>1447</v>
      </c>
      <c r="E242" s="274" t="s">
        <v>746</v>
      </c>
      <c r="F242" s="274" t="s">
        <v>1447</v>
      </c>
      <c r="G242" s="274" t="s">
        <v>1447</v>
      </c>
      <c r="H242" s="274" t="s">
        <v>1447</v>
      </c>
      <c r="I242" s="275" t="s">
        <v>1447</v>
      </c>
      <c r="J242" s="99"/>
      <c r="K242" s="99"/>
      <c r="L242" s="99"/>
      <c r="M242" s="26"/>
      <c r="N242" s="26"/>
      <c r="O242" s="26"/>
      <c r="P242" s="26"/>
      <c r="Q242" s="26"/>
      <c r="R242" s="26"/>
      <c r="S242" s="26"/>
      <c r="T242" s="26"/>
      <c r="U242" s="99"/>
      <c r="V242" s="99"/>
      <c r="W242" s="106"/>
      <c r="X242" s="107"/>
      <c r="Y242" s="107"/>
      <c r="Z242" s="107"/>
      <c r="AA242" s="107"/>
      <c r="AB242" s="107"/>
      <c r="AC242" s="107"/>
      <c r="AD242" s="107"/>
      <c r="AE242" s="107"/>
      <c r="AF242" s="107"/>
      <c r="AG242" s="107"/>
      <c r="AH242" s="107"/>
      <c r="AI242" s="107"/>
      <c r="AJ242" s="107"/>
      <c r="AK242" s="107"/>
      <c r="AL242" s="107"/>
      <c r="AM242" s="107"/>
      <c r="AN242" s="107"/>
      <c r="AO242" s="107"/>
      <c r="AP242" s="107"/>
      <c r="AQ242" s="107"/>
      <c r="AS242" s="32"/>
    </row>
    <row r="243" spans="1:45" ht="16.05" customHeight="1" x14ac:dyDescent="0.3">
      <c r="A243" s="21"/>
      <c r="B243" s="102"/>
      <c r="C243" s="273" t="s">
        <v>1447</v>
      </c>
      <c r="D243" s="274" t="s">
        <v>1447</v>
      </c>
      <c r="E243" s="274" t="s">
        <v>747</v>
      </c>
      <c r="F243" s="274" t="s">
        <v>1447</v>
      </c>
      <c r="G243" s="274" t="s">
        <v>1447</v>
      </c>
      <c r="H243" s="274" t="s">
        <v>1447</v>
      </c>
      <c r="I243" s="275" t="s">
        <v>1447</v>
      </c>
      <c r="J243" s="99"/>
      <c r="K243" s="99"/>
      <c r="L243" s="99"/>
      <c r="M243" s="26"/>
      <c r="N243" s="26"/>
      <c r="O243" s="26"/>
      <c r="P243" s="26"/>
      <c r="Q243" s="26"/>
      <c r="R243" s="26"/>
      <c r="S243" s="26"/>
      <c r="T243" s="26"/>
      <c r="U243" s="99"/>
      <c r="V243" s="99"/>
      <c r="W243" s="106"/>
      <c r="X243" s="107"/>
      <c r="Y243" s="107"/>
      <c r="Z243" s="107"/>
      <c r="AA243" s="107"/>
      <c r="AB243" s="107"/>
      <c r="AC243" s="107"/>
      <c r="AD243" s="107"/>
      <c r="AE243" s="107"/>
      <c r="AF243" s="107"/>
      <c r="AG243" s="107"/>
      <c r="AH243" s="107"/>
      <c r="AI243" s="107"/>
      <c r="AJ243" s="107"/>
      <c r="AK243" s="107"/>
      <c r="AL243" s="107"/>
      <c r="AM243" s="107"/>
      <c r="AN243" s="107"/>
      <c r="AO243" s="107"/>
      <c r="AP243" s="107"/>
      <c r="AQ243" s="107"/>
      <c r="AS243" s="32"/>
    </row>
    <row r="244" spans="1:45" ht="16.05" customHeight="1" x14ac:dyDescent="0.3">
      <c r="A244" s="21"/>
      <c r="B244" s="102"/>
      <c r="C244" s="273" t="s">
        <v>1447</v>
      </c>
      <c r="D244" s="274" t="s">
        <v>1447</v>
      </c>
      <c r="E244" s="274" t="s">
        <v>748</v>
      </c>
      <c r="F244" s="274" t="s">
        <v>1447</v>
      </c>
      <c r="G244" s="274" t="s">
        <v>1447</v>
      </c>
      <c r="H244" s="274" t="s">
        <v>1447</v>
      </c>
      <c r="I244" s="275" t="s">
        <v>1447</v>
      </c>
      <c r="J244" s="99"/>
      <c r="K244" s="99"/>
      <c r="L244" s="99"/>
      <c r="M244" s="26"/>
      <c r="N244" s="26"/>
      <c r="O244" s="26"/>
      <c r="P244" s="26"/>
      <c r="Q244" s="26"/>
      <c r="R244" s="26"/>
      <c r="S244" s="26"/>
      <c r="T244" s="26"/>
      <c r="U244" s="99"/>
      <c r="V244" s="99"/>
      <c r="W244" s="106"/>
      <c r="X244" s="107"/>
      <c r="Y244" s="107"/>
      <c r="Z244" s="107"/>
      <c r="AA244" s="107"/>
      <c r="AB244" s="107"/>
      <c r="AC244" s="107"/>
      <c r="AD244" s="107"/>
      <c r="AE244" s="107"/>
      <c r="AF244" s="107"/>
      <c r="AG244" s="107"/>
      <c r="AH244" s="107"/>
      <c r="AI244" s="107"/>
      <c r="AJ244" s="107"/>
      <c r="AK244" s="107"/>
      <c r="AL244" s="107"/>
      <c r="AM244" s="107"/>
      <c r="AN244" s="107"/>
      <c r="AO244" s="107"/>
      <c r="AP244" s="107"/>
      <c r="AQ244" s="107"/>
      <c r="AS244" s="32"/>
    </row>
    <row r="245" spans="1:45" ht="16.05" customHeight="1" x14ac:dyDescent="0.3">
      <c r="A245" s="21"/>
      <c r="B245" s="102"/>
      <c r="C245" s="273" t="s">
        <v>1447</v>
      </c>
      <c r="D245" s="274" t="s">
        <v>1447</v>
      </c>
      <c r="E245" s="274" t="s">
        <v>749</v>
      </c>
      <c r="F245" s="274" t="s">
        <v>1447</v>
      </c>
      <c r="G245" s="274" t="s">
        <v>1447</v>
      </c>
      <c r="H245" s="274" t="s">
        <v>1447</v>
      </c>
      <c r="I245" s="275" t="s">
        <v>1447</v>
      </c>
      <c r="J245" s="99"/>
      <c r="K245" s="99"/>
      <c r="L245" s="99"/>
      <c r="M245" s="26"/>
      <c r="N245" s="26"/>
      <c r="O245" s="26"/>
      <c r="P245" s="26"/>
      <c r="Q245" s="26"/>
      <c r="R245" s="26"/>
      <c r="S245" s="26"/>
      <c r="T245" s="26"/>
      <c r="U245" s="99"/>
      <c r="V245" s="99"/>
      <c r="W245" s="106"/>
      <c r="X245" s="107"/>
      <c r="Y245" s="107"/>
      <c r="Z245" s="107"/>
      <c r="AA245" s="107"/>
      <c r="AB245" s="107"/>
      <c r="AC245" s="107"/>
      <c r="AD245" s="107"/>
      <c r="AE245" s="107"/>
      <c r="AF245" s="107"/>
      <c r="AG245" s="107"/>
      <c r="AH245" s="107"/>
      <c r="AI245" s="107"/>
      <c r="AJ245" s="107"/>
      <c r="AK245" s="107"/>
      <c r="AL245" s="107"/>
      <c r="AM245" s="107"/>
      <c r="AN245" s="107"/>
      <c r="AO245" s="107"/>
      <c r="AP245" s="107"/>
      <c r="AQ245" s="107"/>
      <c r="AS245" s="32"/>
    </row>
    <row r="246" spans="1:45" ht="16.05" customHeight="1" x14ac:dyDescent="0.3">
      <c r="A246" s="21"/>
      <c r="B246" s="102"/>
      <c r="C246" s="273" t="s">
        <v>1447</v>
      </c>
      <c r="D246" s="274" t="s">
        <v>1447</v>
      </c>
      <c r="E246" s="274" t="s">
        <v>750</v>
      </c>
      <c r="F246" s="274" t="s">
        <v>1447</v>
      </c>
      <c r="G246" s="274" t="s">
        <v>1447</v>
      </c>
      <c r="H246" s="274" t="s">
        <v>1447</v>
      </c>
      <c r="I246" s="275" t="s">
        <v>1447</v>
      </c>
      <c r="J246" s="99"/>
      <c r="K246" s="99"/>
      <c r="L246" s="99"/>
      <c r="M246" s="26"/>
      <c r="N246" s="26"/>
      <c r="O246" s="26"/>
      <c r="P246" s="26"/>
      <c r="Q246" s="26"/>
      <c r="R246" s="26"/>
      <c r="S246" s="26"/>
      <c r="T246" s="26"/>
      <c r="U246" s="99"/>
      <c r="V246" s="99"/>
      <c r="W246" s="106"/>
      <c r="X246" s="107"/>
      <c r="Y246" s="107"/>
      <c r="Z246" s="107"/>
      <c r="AA246" s="107"/>
      <c r="AB246" s="107"/>
      <c r="AC246" s="107"/>
      <c r="AD246" s="107"/>
      <c r="AE246" s="107"/>
      <c r="AF246" s="107"/>
      <c r="AG246" s="107"/>
      <c r="AH246" s="107"/>
      <c r="AI246" s="107"/>
      <c r="AJ246" s="107"/>
      <c r="AK246" s="107"/>
      <c r="AL246" s="107"/>
      <c r="AM246" s="107"/>
      <c r="AN246" s="107"/>
      <c r="AO246" s="107"/>
      <c r="AP246" s="107"/>
      <c r="AQ246" s="107"/>
      <c r="AS246" s="32"/>
    </row>
    <row r="247" spans="1:45" ht="16.05" customHeight="1" x14ac:dyDescent="0.3">
      <c r="A247" s="21"/>
      <c r="B247" s="102"/>
      <c r="C247" s="273" t="s">
        <v>1447</v>
      </c>
      <c r="D247" s="274" t="s">
        <v>1447</v>
      </c>
      <c r="E247" s="274" t="s">
        <v>751</v>
      </c>
      <c r="F247" s="274" t="s">
        <v>1447</v>
      </c>
      <c r="G247" s="274" t="s">
        <v>1447</v>
      </c>
      <c r="H247" s="274" t="s">
        <v>1447</v>
      </c>
      <c r="I247" s="275" t="s">
        <v>1447</v>
      </c>
      <c r="J247" s="99"/>
      <c r="K247" s="99"/>
      <c r="L247" s="99"/>
      <c r="M247" s="26"/>
      <c r="N247" s="26"/>
      <c r="O247" s="26"/>
      <c r="P247" s="26"/>
      <c r="Q247" s="26"/>
      <c r="R247" s="26"/>
      <c r="S247" s="26"/>
      <c r="T247" s="26"/>
      <c r="U247" s="99"/>
      <c r="V247" s="99"/>
      <c r="W247" s="106"/>
      <c r="X247" s="107"/>
      <c r="Y247" s="107"/>
      <c r="Z247" s="107"/>
      <c r="AA247" s="107"/>
      <c r="AB247" s="107"/>
      <c r="AC247" s="107"/>
      <c r="AD247" s="107"/>
      <c r="AE247" s="107"/>
      <c r="AF247" s="107"/>
      <c r="AG247" s="107"/>
      <c r="AH247" s="107"/>
      <c r="AI247" s="107"/>
      <c r="AJ247" s="107"/>
      <c r="AK247" s="107"/>
      <c r="AL247" s="107"/>
      <c r="AM247" s="107"/>
      <c r="AN247" s="107"/>
      <c r="AO247" s="107"/>
      <c r="AP247" s="107"/>
      <c r="AQ247" s="107"/>
      <c r="AS247" s="32"/>
    </row>
    <row r="248" spans="1:45" ht="16.05" customHeight="1" x14ac:dyDescent="0.3">
      <c r="A248" s="21"/>
      <c r="B248" s="102"/>
      <c r="C248" s="273" t="s">
        <v>1447</v>
      </c>
      <c r="D248" s="274" t="s">
        <v>1447</v>
      </c>
      <c r="E248" s="274" t="s">
        <v>752</v>
      </c>
      <c r="F248" s="274" t="s">
        <v>1447</v>
      </c>
      <c r="G248" s="274" t="s">
        <v>1447</v>
      </c>
      <c r="H248" s="274" t="s">
        <v>1447</v>
      </c>
      <c r="I248" s="275" t="s">
        <v>1447</v>
      </c>
      <c r="J248" s="99"/>
      <c r="K248" s="99"/>
      <c r="L248" s="99"/>
      <c r="M248" s="26"/>
      <c r="N248" s="26"/>
      <c r="O248" s="26"/>
      <c r="P248" s="26"/>
      <c r="Q248" s="26"/>
      <c r="R248" s="26"/>
      <c r="S248" s="26"/>
      <c r="T248" s="26"/>
      <c r="U248" s="99"/>
      <c r="V248" s="99"/>
      <c r="W248" s="106"/>
      <c r="X248" s="107"/>
      <c r="Y248" s="107"/>
      <c r="Z248" s="107"/>
      <c r="AA248" s="107"/>
      <c r="AB248" s="107"/>
      <c r="AC248" s="107"/>
      <c r="AD248" s="107"/>
      <c r="AE248" s="107"/>
      <c r="AF248" s="107"/>
      <c r="AG248" s="107"/>
      <c r="AH248" s="107"/>
      <c r="AI248" s="107"/>
      <c r="AJ248" s="107"/>
      <c r="AK248" s="107"/>
      <c r="AL248" s="107"/>
      <c r="AM248" s="107"/>
      <c r="AN248" s="107"/>
      <c r="AO248" s="107"/>
      <c r="AP248" s="107"/>
      <c r="AQ248" s="107"/>
      <c r="AS248" s="32"/>
    </row>
    <row r="249" spans="1:45" ht="16.05" customHeight="1" x14ac:dyDescent="0.3">
      <c r="A249" s="21"/>
      <c r="B249" s="102"/>
      <c r="C249" s="273" t="s">
        <v>1447</v>
      </c>
      <c r="D249" s="274" t="s">
        <v>1447</v>
      </c>
      <c r="E249" s="274" t="s">
        <v>753</v>
      </c>
      <c r="F249" s="274" t="s">
        <v>1447</v>
      </c>
      <c r="G249" s="274" t="s">
        <v>1447</v>
      </c>
      <c r="H249" s="274" t="s">
        <v>1447</v>
      </c>
      <c r="I249" s="275" t="s">
        <v>1447</v>
      </c>
      <c r="J249" s="99"/>
      <c r="K249" s="99"/>
      <c r="L249" s="99"/>
      <c r="M249" s="26"/>
      <c r="N249" s="26"/>
      <c r="O249" s="26"/>
      <c r="P249" s="26"/>
      <c r="Q249" s="26"/>
      <c r="R249" s="26"/>
      <c r="S249" s="26"/>
      <c r="T249" s="26"/>
      <c r="U249" s="99"/>
      <c r="V249" s="99"/>
      <c r="W249" s="106"/>
      <c r="X249" s="107"/>
      <c r="Y249" s="107"/>
      <c r="Z249" s="107"/>
      <c r="AA249" s="107"/>
      <c r="AB249" s="107"/>
      <c r="AC249" s="107"/>
      <c r="AD249" s="107"/>
      <c r="AE249" s="107"/>
      <c r="AF249" s="107"/>
      <c r="AG249" s="107"/>
      <c r="AH249" s="107"/>
      <c r="AI249" s="107"/>
      <c r="AJ249" s="107"/>
      <c r="AK249" s="107"/>
      <c r="AL249" s="107"/>
      <c r="AM249" s="107"/>
      <c r="AN249" s="107"/>
      <c r="AO249" s="107"/>
      <c r="AP249" s="107"/>
      <c r="AQ249" s="107"/>
      <c r="AS249" s="32"/>
    </row>
    <row r="250" spans="1:45" ht="16.05" customHeight="1" x14ac:dyDescent="0.3">
      <c r="A250" s="21"/>
      <c r="B250" s="102"/>
      <c r="C250" s="273" t="s">
        <v>1447</v>
      </c>
      <c r="D250" s="274" t="s">
        <v>1447</v>
      </c>
      <c r="E250" s="274" t="s">
        <v>754</v>
      </c>
      <c r="F250" s="274" t="s">
        <v>1447</v>
      </c>
      <c r="G250" s="274" t="s">
        <v>1447</v>
      </c>
      <c r="H250" s="274" t="s">
        <v>1447</v>
      </c>
      <c r="I250" s="275" t="s">
        <v>1447</v>
      </c>
      <c r="J250" s="99"/>
      <c r="K250" s="99"/>
      <c r="L250" s="99"/>
      <c r="M250" s="26"/>
      <c r="N250" s="26"/>
      <c r="O250" s="26"/>
      <c r="P250" s="26"/>
      <c r="Q250" s="26"/>
      <c r="R250" s="26"/>
      <c r="S250" s="26"/>
      <c r="T250" s="26"/>
      <c r="U250" s="99"/>
      <c r="V250" s="99"/>
      <c r="W250" s="106"/>
      <c r="X250" s="107"/>
      <c r="Y250" s="107"/>
      <c r="Z250" s="107"/>
      <c r="AA250" s="107"/>
      <c r="AB250" s="107"/>
      <c r="AC250" s="107"/>
      <c r="AD250" s="107"/>
      <c r="AE250" s="107"/>
      <c r="AF250" s="107"/>
      <c r="AG250" s="107"/>
      <c r="AH250" s="107"/>
      <c r="AI250" s="107"/>
      <c r="AJ250" s="107"/>
      <c r="AK250" s="107"/>
      <c r="AL250" s="107"/>
      <c r="AM250" s="107"/>
      <c r="AN250" s="107"/>
      <c r="AO250" s="107"/>
      <c r="AP250" s="107"/>
      <c r="AQ250" s="107"/>
      <c r="AS250" s="32"/>
    </row>
    <row r="251" spans="1:45" ht="16.05" customHeight="1" x14ac:dyDescent="0.3">
      <c r="A251" s="21"/>
      <c r="B251" s="102"/>
      <c r="C251" s="273" t="s">
        <v>1447</v>
      </c>
      <c r="D251" s="274" t="s">
        <v>1447</v>
      </c>
      <c r="E251" s="274" t="s">
        <v>755</v>
      </c>
      <c r="F251" s="274" t="s">
        <v>1447</v>
      </c>
      <c r="G251" s="274" t="s">
        <v>1447</v>
      </c>
      <c r="H251" s="274" t="s">
        <v>1447</v>
      </c>
      <c r="I251" s="275" t="s">
        <v>1447</v>
      </c>
      <c r="J251" s="99"/>
      <c r="K251" s="99"/>
      <c r="L251" s="99"/>
      <c r="M251" s="26"/>
      <c r="N251" s="26"/>
      <c r="O251" s="26"/>
      <c r="P251" s="26"/>
      <c r="Q251" s="26"/>
      <c r="R251" s="26"/>
      <c r="S251" s="26"/>
      <c r="T251" s="26"/>
      <c r="U251" s="99"/>
      <c r="V251" s="99"/>
      <c r="W251" s="106"/>
      <c r="X251" s="107"/>
      <c r="Y251" s="107"/>
      <c r="Z251" s="107"/>
      <c r="AA251" s="107"/>
      <c r="AB251" s="107"/>
      <c r="AC251" s="107"/>
      <c r="AD251" s="107"/>
      <c r="AE251" s="107"/>
      <c r="AF251" s="107"/>
      <c r="AG251" s="107"/>
      <c r="AH251" s="107"/>
      <c r="AI251" s="107"/>
      <c r="AJ251" s="107"/>
      <c r="AK251" s="107"/>
      <c r="AL251" s="107"/>
      <c r="AM251" s="107"/>
      <c r="AN251" s="107"/>
      <c r="AO251" s="107"/>
      <c r="AP251" s="107"/>
      <c r="AQ251" s="107"/>
      <c r="AS251" s="32"/>
    </row>
    <row r="252" spans="1:45" ht="16.05" customHeight="1" x14ac:dyDescent="0.3">
      <c r="A252" s="21"/>
      <c r="B252" s="102"/>
      <c r="C252" s="273" t="s">
        <v>1447</v>
      </c>
      <c r="D252" s="274" t="s">
        <v>1447</v>
      </c>
      <c r="E252" s="274" t="s">
        <v>756</v>
      </c>
      <c r="F252" s="274" t="s">
        <v>1447</v>
      </c>
      <c r="G252" s="274" t="s">
        <v>1447</v>
      </c>
      <c r="H252" s="274" t="s">
        <v>1447</v>
      </c>
      <c r="I252" s="275" t="s">
        <v>1447</v>
      </c>
      <c r="J252" s="99"/>
      <c r="K252" s="99"/>
      <c r="L252" s="99"/>
      <c r="M252" s="26"/>
      <c r="N252" s="26"/>
      <c r="O252" s="26"/>
      <c r="P252" s="26"/>
      <c r="Q252" s="26"/>
      <c r="R252" s="26"/>
      <c r="S252" s="26"/>
      <c r="T252" s="26"/>
      <c r="U252" s="99"/>
      <c r="V252" s="99"/>
      <c r="W252" s="106"/>
      <c r="X252" s="107"/>
      <c r="Y252" s="107"/>
      <c r="Z252" s="107"/>
      <c r="AA252" s="107"/>
      <c r="AB252" s="107"/>
      <c r="AC252" s="107"/>
      <c r="AD252" s="107"/>
      <c r="AE252" s="107"/>
      <c r="AF252" s="107"/>
      <c r="AG252" s="107"/>
      <c r="AH252" s="107"/>
      <c r="AI252" s="107"/>
      <c r="AJ252" s="107"/>
      <c r="AK252" s="107"/>
      <c r="AL252" s="107"/>
      <c r="AM252" s="107"/>
      <c r="AN252" s="107"/>
      <c r="AO252" s="107"/>
      <c r="AP252" s="107"/>
      <c r="AQ252" s="107"/>
      <c r="AS252" s="32"/>
    </row>
    <row r="253" spans="1:45" ht="16.05" customHeight="1" x14ac:dyDescent="0.3">
      <c r="A253" s="21"/>
      <c r="B253" s="102"/>
      <c r="C253" s="273" t="s">
        <v>1447</v>
      </c>
      <c r="D253" s="274" t="s">
        <v>1447</v>
      </c>
      <c r="E253" s="274" t="s">
        <v>757</v>
      </c>
      <c r="F253" s="274" t="s">
        <v>1447</v>
      </c>
      <c r="G253" s="274" t="s">
        <v>1447</v>
      </c>
      <c r="H253" s="274" t="s">
        <v>1447</v>
      </c>
      <c r="I253" s="275" t="s">
        <v>1447</v>
      </c>
      <c r="J253" s="99"/>
      <c r="K253" s="99"/>
      <c r="L253" s="99"/>
      <c r="M253" s="26"/>
      <c r="N253" s="26"/>
      <c r="O253" s="26"/>
      <c r="P253" s="26"/>
      <c r="Q253" s="26"/>
      <c r="R253" s="26"/>
      <c r="S253" s="26"/>
      <c r="T253" s="26"/>
      <c r="U253" s="99"/>
      <c r="V253" s="99"/>
      <c r="W253" s="106"/>
      <c r="X253" s="107"/>
      <c r="Y253" s="107"/>
      <c r="Z253" s="107"/>
      <c r="AA253" s="107"/>
      <c r="AB253" s="107"/>
      <c r="AC253" s="107"/>
      <c r="AD253" s="107"/>
      <c r="AE253" s="107"/>
      <c r="AF253" s="107"/>
      <c r="AG253" s="107"/>
      <c r="AH253" s="107"/>
      <c r="AI253" s="107"/>
      <c r="AJ253" s="107"/>
      <c r="AK253" s="107"/>
      <c r="AL253" s="107"/>
      <c r="AM253" s="107"/>
      <c r="AN253" s="107"/>
      <c r="AO253" s="107"/>
      <c r="AP253" s="107"/>
      <c r="AQ253" s="107"/>
      <c r="AS253" s="32"/>
    </row>
    <row r="254" spans="1:45" ht="16.05" customHeight="1" x14ac:dyDescent="0.3">
      <c r="A254" s="21"/>
      <c r="B254" s="102"/>
      <c r="C254" s="273" t="s">
        <v>1447</v>
      </c>
      <c r="D254" s="274" t="s">
        <v>1447</v>
      </c>
      <c r="E254" s="274" t="s">
        <v>758</v>
      </c>
      <c r="F254" s="274" t="s">
        <v>1447</v>
      </c>
      <c r="G254" s="274" t="s">
        <v>1447</v>
      </c>
      <c r="H254" s="274" t="s">
        <v>1447</v>
      </c>
      <c r="I254" s="275" t="s">
        <v>1447</v>
      </c>
      <c r="J254" s="99"/>
      <c r="K254" s="99"/>
      <c r="L254" s="99"/>
      <c r="M254" s="26"/>
      <c r="N254" s="26"/>
      <c r="O254" s="26"/>
      <c r="P254" s="26"/>
      <c r="Q254" s="26"/>
      <c r="R254" s="26"/>
      <c r="S254" s="26"/>
      <c r="T254" s="26"/>
      <c r="U254" s="99"/>
      <c r="V254" s="99"/>
      <c r="W254" s="106"/>
      <c r="X254" s="107"/>
      <c r="Y254" s="107"/>
      <c r="Z254" s="107"/>
      <c r="AA254" s="107"/>
      <c r="AB254" s="107"/>
      <c r="AC254" s="107"/>
      <c r="AD254" s="107"/>
      <c r="AE254" s="107"/>
      <c r="AF254" s="107"/>
      <c r="AG254" s="107"/>
      <c r="AH254" s="107"/>
      <c r="AI254" s="107"/>
      <c r="AJ254" s="107"/>
      <c r="AK254" s="107"/>
      <c r="AL254" s="107"/>
      <c r="AM254" s="107"/>
      <c r="AN254" s="107"/>
      <c r="AO254" s="107"/>
      <c r="AP254" s="107"/>
      <c r="AQ254" s="107"/>
      <c r="AS254" s="32"/>
    </row>
    <row r="255" spans="1:45" ht="16.05" customHeight="1" x14ac:dyDescent="0.3">
      <c r="A255" s="21"/>
      <c r="B255" s="102"/>
      <c r="C255" s="273" t="s">
        <v>1447</v>
      </c>
      <c r="D255" s="274" t="s">
        <v>1447</v>
      </c>
      <c r="E255" s="274" t="s">
        <v>759</v>
      </c>
      <c r="F255" s="274" t="s">
        <v>1447</v>
      </c>
      <c r="G255" s="274" t="s">
        <v>1447</v>
      </c>
      <c r="H255" s="274" t="s">
        <v>1447</v>
      </c>
      <c r="I255" s="275" t="s">
        <v>1447</v>
      </c>
      <c r="J255" s="99"/>
      <c r="K255" s="99"/>
      <c r="L255" s="99"/>
      <c r="M255" s="26"/>
      <c r="N255" s="26"/>
      <c r="O255" s="26"/>
      <c r="P255" s="26"/>
      <c r="Q255" s="26"/>
      <c r="R255" s="26"/>
      <c r="S255" s="26"/>
      <c r="T255" s="26"/>
      <c r="U255" s="99"/>
      <c r="V255" s="99"/>
      <c r="W255" s="106"/>
      <c r="X255" s="107"/>
      <c r="Y255" s="107"/>
      <c r="Z255" s="107"/>
      <c r="AA255" s="107"/>
      <c r="AB255" s="107"/>
      <c r="AC255" s="107"/>
      <c r="AD255" s="107"/>
      <c r="AE255" s="107"/>
      <c r="AF255" s="107"/>
      <c r="AG255" s="107"/>
      <c r="AH255" s="107"/>
      <c r="AI255" s="107"/>
      <c r="AJ255" s="107"/>
      <c r="AK255" s="107"/>
      <c r="AL255" s="107"/>
      <c r="AM255" s="107"/>
      <c r="AN255" s="107"/>
      <c r="AO255" s="107"/>
      <c r="AP255" s="107"/>
      <c r="AQ255" s="107"/>
      <c r="AS255" s="32"/>
    </row>
    <row r="256" spans="1:45" ht="16.05" customHeight="1" x14ac:dyDescent="0.3">
      <c r="A256" s="21"/>
      <c r="B256" s="102"/>
      <c r="C256" s="273" t="s">
        <v>1447</v>
      </c>
      <c r="D256" s="274" t="s">
        <v>1447</v>
      </c>
      <c r="E256" s="274" t="s">
        <v>760</v>
      </c>
      <c r="F256" s="274" t="s">
        <v>1447</v>
      </c>
      <c r="G256" s="274" t="s">
        <v>1447</v>
      </c>
      <c r="H256" s="274" t="s">
        <v>1447</v>
      </c>
      <c r="I256" s="275" t="s">
        <v>1447</v>
      </c>
      <c r="J256" s="99"/>
      <c r="K256" s="99"/>
      <c r="L256" s="99"/>
      <c r="M256" s="26"/>
      <c r="N256" s="26"/>
      <c r="O256" s="26"/>
      <c r="P256" s="26"/>
      <c r="Q256" s="26"/>
      <c r="R256" s="26"/>
      <c r="S256" s="26"/>
      <c r="T256" s="26"/>
      <c r="U256" s="99"/>
      <c r="V256" s="99"/>
      <c r="W256" s="106"/>
      <c r="X256" s="107"/>
      <c r="Y256" s="107"/>
      <c r="Z256" s="107"/>
      <c r="AA256" s="107"/>
      <c r="AB256" s="107"/>
      <c r="AC256" s="107"/>
      <c r="AD256" s="107"/>
      <c r="AE256" s="107"/>
      <c r="AF256" s="107"/>
      <c r="AG256" s="107"/>
      <c r="AH256" s="107"/>
      <c r="AI256" s="107"/>
      <c r="AJ256" s="107"/>
      <c r="AK256" s="107"/>
      <c r="AL256" s="107"/>
      <c r="AM256" s="107"/>
      <c r="AN256" s="107"/>
      <c r="AO256" s="107"/>
      <c r="AP256" s="107"/>
      <c r="AQ256" s="107"/>
      <c r="AS256" s="32"/>
    </row>
    <row r="257" spans="1:45" ht="16.05" customHeight="1" x14ac:dyDescent="0.3">
      <c r="A257" s="21"/>
      <c r="B257" s="102"/>
      <c r="C257" s="273" t="s">
        <v>1447</v>
      </c>
      <c r="D257" s="274" t="s">
        <v>1447</v>
      </c>
      <c r="E257" s="274" t="s">
        <v>761</v>
      </c>
      <c r="F257" s="274" t="s">
        <v>1447</v>
      </c>
      <c r="G257" s="274" t="s">
        <v>1447</v>
      </c>
      <c r="H257" s="274" t="s">
        <v>1447</v>
      </c>
      <c r="I257" s="275" t="s">
        <v>1447</v>
      </c>
      <c r="J257" s="99"/>
      <c r="K257" s="99"/>
      <c r="L257" s="99"/>
      <c r="M257" s="26"/>
      <c r="N257" s="26"/>
      <c r="O257" s="26"/>
      <c r="P257" s="26"/>
      <c r="Q257" s="26"/>
      <c r="R257" s="26"/>
      <c r="S257" s="26"/>
      <c r="T257" s="26"/>
      <c r="U257" s="99"/>
      <c r="V257" s="99"/>
      <c r="W257" s="106"/>
      <c r="X257" s="107"/>
      <c r="Y257" s="107"/>
      <c r="Z257" s="107"/>
      <c r="AA257" s="107"/>
      <c r="AB257" s="107"/>
      <c r="AC257" s="107"/>
      <c r="AD257" s="107"/>
      <c r="AE257" s="107"/>
      <c r="AF257" s="107"/>
      <c r="AG257" s="107"/>
      <c r="AH257" s="107"/>
      <c r="AI257" s="107"/>
      <c r="AJ257" s="107"/>
      <c r="AK257" s="107"/>
      <c r="AL257" s="107"/>
      <c r="AM257" s="107"/>
      <c r="AN257" s="107"/>
      <c r="AO257" s="107"/>
      <c r="AP257" s="107"/>
      <c r="AQ257" s="107"/>
      <c r="AS257" s="32"/>
    </row>
    <row r="258" spans="1:45" ht="16.05" customHeight="1" x14ac:dyDescent="0.3">
      <c r="A258" s="21"/>
      <c r="B258" s="102"/>
      <c r="C258" s="273" t="s">
        <v>1447</v>
      </c>
      <c r="D258" s="274" t="s">
        <v>1447</v>
      </c>
      <c r="E258" s="274" t="s">
        <v>762</v>
      </c>
      <c r="F258" s="274" t="s">
        <v>1447</v>
      </c>
      <c r="G258" s="274" t="s">
        <v>1447</v>
      </c>
      <c r="H258" s="274" t="s">
        <v>1447</v>
      </c>
      <c r="I258" s="275" t="s">
        <v>1447</v>
      </c>
      <c r="J258" s="99"/>
      <c r="K258" s="99"/>
      <c r="L258" s="99"/>
      <c r="M258" s="26"/>
      <c r="N258" s="26"/>
      <c r="O258" s="26"/>
      <c r="P258" s="26"/>
      <c r="Q258" s="26"/>
      <c r="R258" s="26"/>
      <c r="S258" s="26"/>
      <c r="T258" s="26"/>
      <c r="U258" s="99"/>
      <c r="V258" s="99"/>
      <c r="W258" s="106"/>
      <c r="X258" s="107"/>
      <c r="Y258" s="107"/>
      <c r="Z258" s="107"/>
      <c r="AA258" s="107"/>
      <c r="AB258" s="107"/>
      <c r="AC258" s="107"/>
      <c r="AD258" s="107"/>
      <c r="AE258" s="107"/>
      <c r="AF258" s="107"/>
      <c r="AG258" s="107"/>
      <c r="AH258" s="107"/>
      <c r="AI258" s="107"/>
      <c r="AJ258" s="107"/>
      <c r="AK258" s="107"/>
      <c r="AL258" s="107"/>
      <c r="AM258" s="107"/>
      <c r="AN258" s="107"/>
      <c r="AO258" s="107"/>
      <c r="AP258" s="107"/>
      <c r="AQ258" s="107"/>
      <c r="AS258" s="32"/>
    </row>
    <row r="259" spans="1:45" ht="16.05" customHeight="1" x14ac:dyDescent="0.3">
      <c r="A259" s="21"/>
      <c r="B259" s="102"/>
      <c r="C259" s="273" t="s">
        <v>1447</v>
      </c>
      <c r="D259" s="274" t="s">
        <v>1447</v>
      </c>
      <c r="E259" s="274" t="s">
        <v>763</v>
      </c>
      <c r="F259" s="274" t="s">
        <v>1447</v>
      </c>
      <c r="G259" s="274" t="s">
        <v>1447</v>
      </c>
      <c r="H259" s="274" t="s">
        <v>1447</v>
      </c>
      <c r="I259" s="275" t="s">
        <v>1447</v>
      </c>
      <c r="J259" s="99"/>
      <c r="K259" s="99"/>
      <c r="L259" s="99"/>
      <c r="M259" s="26"/>
      <c r="N259" s="26"/>
      <c r="O259" s="26"/>
      <c r="P259" s="26"/>
      <c r="Q259" s="26"/>
      <c r="R259" s="26"/>
      <c r="S259" s="26"/>
      <c r="T259" s="26"/>
      <c r="U259" s="99"/>
      <c r="V259" s="99"/>
      <c r="W259" s="106"/>
      <c r="X259" s="107"/>
      <c r="Y259" s="107"/>
      <c r="Z259" s="107"/>
      <c r="AA259" s="107"/>
      <c r="AB259" s="107"/>
      <c r="AC259" s="107"/>
      <c r="AD259" s="107"/>
      <c r="AE259" s="107"/>
      <c r="AF259" s="107"/>
      <c r="AG259" s="107"/>
      <c r="AH259" s="107"/>
      <c r="AI259" s="107"/>
      <c r="AJ259" s="107"/>
      <c r="AK259" s="107"/>
      <c r="AL259" s="107"/>
      <c r="AM259" s="107"/>
      <c r="AN259" s="107"/>
      <c r="AO259" s="107"/>
      <c r="AP259" s="107"/>
      <c r="AQ259" s="107"/>
      <c r="AS259" s="32"/>
    </row>
    <row r="260" spans="1:45" ht="16.05" customHeight="1" x14ac:dyDescent="0.3">
      <c r="A260" s="21"/>
      <c r="B260" s="102"/>
      <c r="C260" s="273" t="s">
        <v>1447</v>
      </c>
      <c r="D260" s="274" t="s">
        <v>1447</v>
      </c>
      <c r="E260" s="274" t="s">
        <v>764</v>
      </c>
      <c r="F260" s="274" t="s">
        <v>1447</v>
      </c>
      <c r="G260" s="274" t="s">
        <v>1447</v>
      </c>
      <c r="H260" s="274" t="s">
        <v>1447</v>
      </c>
      <c r="I260" s="275" t="s">
        <v>1447</v>
      </c>
      <c r="J260" s="99"/>
      <c r="K260" s="99"/>
      <c r="L260" s="99"/>
      <c r="M260" s="26"/>
      <c r="N260" s="26"/>
      <c r="O260" s="26"/>
      <c r="P260" s="26"/>
      <c r="Q260" s="26"/>
      <c r="R260" s="26"/>
      <c r="S260" s="26"/>
      <c r="T260" s="26"/>
      <c r="U260" s="99"/>
      <c r="V260" s="99"/>
      <c r="W260" s="106"/>
      <c r="X260" s="107"/>
      <c r="Y260" s="107"/>
      <c r="Z260" s="107"/>
      <c r="AA260" s="107"/>
      <c r="AB260" s="107"/>
      <c r="AC260" s="107"/>
      <c r="AD260" s="107"/>
      <c r="AE260" s="107"/>
      <c r="AF260" s="107"/>
      <c r="AG260" s="107"/>
      <c r="AH260" s="107"/>
      <c r="AI260" s="107"/>
      <c r="AJ260" s="107"/>
      <c r="AK260" s="107"/>
      <c r="AL260" s="107"/>
      <c r="AM260" s="107"/>
      <c r="AN260" s="107"/>
      <c r="AO260" s="107"/>
      <c r="AP260" s="107"/>
      <c r="AQ260" s="107"/>
      <c r="AS260" s="32"/>
    </row>
    <row r="261" spans="1:45" ht="16.05" customHeight="1" x14ac:dyDescent="0.3">
      <c r="A261" s="21"/>
      <c r="B261" s="102"/>
      <c r="C261" s="273" t="s">
        <v>1447</v>
      </c>
      <c r="D261" s="274" t="s">
        <v>1447</v>
      </c>
      <c r="E261" s="274" t="s">
        <v>765</v>
      </c>
      <c r="F261" s="274" t="s">
        <v>1447</v>
      </c>
      <c r="G261" s="274" t="s">
        <v>1447</v>
      </c>
      <c r="H261" s="274" t="s">
        <v>1447</v>
      </c>
      <c r="I261" s="275" t="s">
        <v>1447</v>
      </c>
      <c r="J261" s="99"/>
      <c r="K261" s="99"/>
      <c r="L261" s="99"/>
      <c r="M261" s="26"/>
      <c r="N261" s="26"/>
      <c r="O261" s="26"/>
      <c r="P261" s="26"/>
      <c r="Q261" s="26"/>
      <c r="R261" s="26"/>
      <c r="S261" s="26"/>
      <c r="T261" s="26"/>
      <c r="U261" s="99"/>
      <c r="V261" s="99"/>
      <c r="W261" s="106"/>
      <c r="X261" s="107"/>
      <c r="Y261" s="107"/>
      <c r="Z261" s="107"/>
      <c r="AA261" s="107"/>
      <c r="AB261" s="107"/>
      <c r="AC261" s="107"/>
      <c r="AD261" s="107"/>
      <c r="AE261" s="107"/>
      <c r="AF261" s="107"/>
      <c r="AG261" s="107"/>
      <c r="AH261" s="107"/>
      <c r="AI261" s="107"/>
      <c r="AJ261" s="107"/>
      <c r="AK261" s="107"/>
      <c r="AL261" s="107"/>
      <c r="AM261" s="107"/>
      <c r="AN261" s="107"/>
      <c r="AO261" s="107"/>
      <c r="AP261" s="107"/>
      <c r="AQ261" s="107"/>
      <c r="AS261" s="32"/>
    </row>
    <row r="262" spans="1:45" ht="16.05" customHeight="1" x14ac:dyDescent="0.3">
      <c r="A262" s="21"/>
      <c r="B262" s="102"/>
      <c r="C262" s="273" t="s">
        <v>1447</v>
      </c>
      <c r="D262" s="274" t="s">
        <v>1447</v>
      </c>
      <c r="E262" s="274" t="s">
        <v>766</v>
      </c>
      <c r="F262" s="274" t="s">
        <v>1447</v>
      </c>
      <c r="G262" s="274" t="s">
        <v>1447</v>
      </c>
      <c r="H262" s="274" t="s">
        <v>1447</v>
      </c>
      <c r="I262" s="275" t="s">
        <v>1447</v>
      </c>
      <c r="J262" s="99"/>
      <c r="K262" s="99"/>
      <c r="L262" s="99"/>
      <c r="M262" s="26"/>
      <c r="N262" s="26"/>
      <c r="O262" s="26"/>
      <c r="P262" s="26"/>
      <c r="Q262" s="26"/>
      <c r="R262" s="26"/>
      <c r="S262" s="26"/>
      <c r="T262" s="26"/>
      <c r="U262" s="99"/>
      <c r="V262" s="99"/>
      <c r="W262" s="106"/>
      <c r="X262" s="107"/>
      <c r="Y262" s="107"/>
      <c r="Z262" s="107"/>
      <c r="AA262" s="107"/>
      <c r="AB262" s="107"/>
      <c r="AC262" s="107"/>
      <c r="AD262" s="107"/>
      <c r="AE262" s="107"/>
      <c r="AF262" s="107"/>
      <c r="AG262" s="107"/>
      <c r="AH262" s="107"/>
      <c r="AI262" s="107"/>
      <c r="AJ262" s="107"/>
      <c r="AK262" s="107"/>
      <c r="AL262" s="107"/>
      <c r="AM262" s="107"/>
      <c r="AN262" s="107"/>
      <c r="AO262" s="107"/>
      <c r="AP262" s="107"/>
      <c r="AQ262" s="107"/>
      <c r="AS262" s="32"/>
    </row>
    <row r="263" spans="1:45" ht="16.05" customHeight="1" x14ac:dyDescent="0.3">
      <c r="A263" s="21"/>
      <c r="B263" s="102"/>
      <c r="C263" s="273" t="s">
        <v>1447</v>
      </c>
      <c r="D263" s="274" t="s">
        <v>1447</v>
      </c>
      <c r="E263" s="274" t="s">
        <v>767</v>
      </c>
      <c r="F263" s="274" t="s">
        <v>1447</v>
      </c>
      <c r="G263" s="274" t="s">
        <v>1447</v>
      </c>
      <c r="H263" s="274" t="s">
        <v>1447</v>
      </c>
      <c r="I263" s="275" t="s">
        <v>1447</v>
      </c>
      <c r="J263" s="99"/>
      <c r="K263" s="99"/>
      <c r="L263" s="99"/>
      <c r="M263" s="26"/>
      <c r="N263" s="26"/>
      <c r="O263" s="26"/>
      <c r="P263" s="26"/>
      <c r="Q263" s="26"/>
      <c r="R263" s="26"/>
      <c r="S263" s="26"/>
      <c r="T263" s="26"/>
      <c r="U263" s="99"/>
      <c r="V263" s="99"/>
      <c r="W263" s="106"/>
      <c r="X263" s="107"/>
      <c r="Y263" s="107"/>
      <c r="Z263" s="107"/>
      <c r="AA263" s="107"/>
      <c r="AB263" s="107"/>
      <c r="AC263" s="107"/>
      <c r="AD263" s="107"/>
      <c r="AE263" s="107"/>
      <c r="AF263" s="107"/>
      <c r="AG263" s="107"/>
      <c r="AH263" s="107"/>
      <c r="AI263" s="107"/>
      <c r="AJ263" s="107"/>
      <c r="AK263" s="107"/>
      <c r="AL263" s="107"/>
      <c r="AM263" s="107"/>
      <c r="AN263" s="107"/>
      <c r="AO263" s="107"/>
      <c r="AP263" s="107"/>
      <c r="AQ263" s="107"/>
      <c r="AS263" s="32"/>
    </row>
    <row r="264" spans="1:45" ht="16.05" customHeight="1" x14ac:dyDescent="0.3">
      <c r="A264" s="21"/>
      <c r="B264" s="102"/>
      <c r="C264" s="273" t="s">
        <v>1447</v>
      </c>
      <c r="D264" s="274" t="s">
        <v>1447</v>
      </c>
      <c r="E264" s="274" t="s">
        <v>768</v>
      </c>
      <c r="F264" s="274" t="s">
        <v>1447</v>
      </c>
      <c r="G264" s="274" t="s">
        <v>1447</v>
      </c>
      <c r="H264" s="274" t="s">
        <v>1447</v>
      </c>
      <c r="I264" s="275" t="s">
        <v>1447</v>
      </c>
      <c r="J264" s="99"/>
      <c r="K264" s="99"/>
      <c r="L264" s="99"/>
      <c r="M264" s="26"/>
      <c r="N264" s="26"/>
      <c r="O264" s="26"/>
      <c r="P264" s="26"/>
      <c r="Q264" s="26"/>
      <c r="R264" s="26"/>
      <c r="S264" s="26"/>
      <c r="T264" s="26"/>
      <c r="U264" s="99"/>
      <c r="V264" s="99"/>
      <c r="W264" s="106"/>
      <c r="X264" s="107"/>
      <c r="Y264" s="107"/>
      <c r="Z264" s="107"/>
      <c r="AA264" s="107"/>
      <c r="AB264" s="107"/>
      <c r="AC264" s="107"/>
      <c r="AD264" s="107"/>
      <c r="AE264" s="107"/>
      <c r="AF264" s="107"/>
      <c r="AG264" s="107"/>
      <c r="AH264" s="107"/>
      <c r="AI264" s="107"/>
      <c r="AJ264" s="107"/>
      <c r="AK264" s="107"/>
      <c r="AL264" s="107"/>
      <c r="AM264" s="107"/>
      <c r="AN264" s="107"/>
      <c r="AO264" s="107"/>
      <c r="AP264" s="107"/>
      <c r="AQ264" s="107"/>
      <c r="AS264" s="32"/>
    </row>
    <row r="265" spans="1:45" ht="16.05" customHeight="1" x14ac:dyDescent="0.3">
      <c r="A265" s="21"/>
      <c r="B265" s="102"/>
      <c r="C265" s="273" t="s">
        <v>1447</v>
      </c>
      <c r="D265" s="274" t="s">
        <v>1447</v>
      </c>
      <c r="E265" s="274" t="s">
        <v>769</v>
      </c>
      <c r="F265" s="274" t="s">
        <v>1447</v>
      </c>
      <c r="G265" s="274" t="s">
        <v>1447</v>
      </c>
      <c r="H265" s="274" t="s">
        <v>1447</v>
      </c>
      <c r="I265" s="275" t="s">
        <v>1447</v>
      </c>
      <c r="J265" s="99"/>
      <c r="K265" s="99"/>
      <c r="L265" s="99"/>
      <c r="M265" s="26"/>
      <c r="N265" s="26"/>
      <c r="O265" s="26"/>
      <c r="P265" s="26"/>
      <c r="Q265" s="26"/>
      <c r="R265" s="26"/>
      <c r="S265" s="26"/>
      <c r="T265" s="26"/>
      <c r="U265" s="99"/>
      <c r="V265" s="99"/>
      <c r="W265" s="106"/>
      <c r="X265" s="107"/>
      <c r="Y265" s="107"/>
      <c r="Z265" s="107"/>
      <c r="AA265" s="107"/>
      <c r="AB265" s="107"/>
      <c r="AC265" s="107"/>
      <c r="AD265" s="107"/>
      <c r="AE265" s="107"/>
      <c r="AF265" s="107"/>
      <c r="AG265" s="107"/>
      <c r="AH265" s="107"/>
      <c r="AI265" s="107"/>
      <c r="AJ265" s="107"/>
      <c r="AK265" s="107"/>
      <c r="AL265" s="107"/>
      <c r="AM265" s="107"/>
      <c r="AN265" s="107"/>
      <c r="AO265" s="107"/>
      <c r="AP265" s="107"/>
      <c r="AQ265" s="107"/>
      <c r="AS265" s="32"/>
    </row>
    <row r="266" spans="1:45" ht="16.05" customHeight="1" x14ac:dyDescent="0.3">
      <c r="A266" s="21"/>
      <c r="B266" s="102"/>
      <c r="C266" s="273" t="s">
        <v>1447</v>
      </c>
      <c r="D266" s="274" t="s">
        <v>1447</v>
      </c>
      <c r="E266" s="274" t="s">
        <v>770</v>
      </c>
      <c r="F266" s="274" t="s">
        <v>1447</v>
      </c>
      <c r="G266" s="274" t="s">
        <v>1447</v>
      </c>
      <c r="H266" s="274" t="s">
        <v>1447</v>
      </c>
      <c r="I266" s="275" t="s">
        <v>1447</v>
      </c>
      <c r="J266" s="99"/>
      <c r="K266" s="99"/>
      <c r="L266" s="99"/>
      <c r="M266" s="26"/>
      <c r="N266" s="26"/>
      <c r="O266" s="26"/>
      <c r="P266" s="26"/>
      <c r="Q266" s="26"/>
      <c r="R266" s="26"/>
      <c r="S266" s="26"/>
      <c r="T266" s="26"/>
      <c r="U266" s="99"/>
      <c r="V266" s="99"/>
      <c r="W266" s="106"/>
      <c r="X266" s="107"/>
      <c r="Y266" s="107"/>
      <c r="Z266" s="107"/>
      <c r="AA266" s="107"/>
      <c r="AB266" s="107"/>
      <c r="AC266" s="107"/>
      <c r="AD266" s="107"/>
      <c r="AE266" s="107"/>
      <c r="AF266" s="107"/>
      <c r="AG266" s="107"/>
      <c r="AH266" s="107"/>
      <c r="AI266" s="107"/>
      <c r="AJ266" s="107"/>
      <c r="AK266" s="107"/>
      <c r="AL266" s="107"/>
      <c r="AM266" s="107"/>
      <c r="AN266" s="107"/>
      <c r="AO266" s="107"/>
      <c r="AP266" s="107"/>
      <c r="AQ266" s="107"/>
      <c r="AS266" s="32"/>
    </row>
    <row r="267" spans="1:45" ht="16.05" customHeight="1" x14ac:dyDescent="0.3">
      <c r="A267" s="21"/>
      <c r="B267" s="102"/>
      <c r="C267" s="273" t="s">
        <v>1447</v>
      </c>
      <c r="D267" s="274" t="s">
        <v>1447</v>
      </c>
      <c r="E267" s="274" t="s">
        <v>771</v>
      </c>
      <c r="F267" s="274" t="s">
        <v>1447</v>
      </c>
      <c r="G267" s="274" t="s">
        <v>1447</v>
      </c>
      <c r="H267" s="274" t="s">
        <v>1447</v>
      </c>
      <c r="I267" s="275" t="s">
        <v>1447</v>
      </c>
      <c r="J267" s="99"/>
      <c r="K267" s="99"/>
      <c r="L267" s="99"/>
      <c r="M267" s="26"/>
      <c r="N267" s="26"/>
      <c r="O267" s="26"/>
      <c r="P267" s="26"/>
      <c r="Q267" s="26"/>
      <c r="R267" s="26"/>
      <c r="S267" s="26"/>
      <c r="T267" s="26"/>
      <c r="U267" s="99"/>
      <c r="V267" s="99"/>
      <c r="W267" s="106"/>
      <c r="X267" s="107"/>
      <c r="Y267" s="107"/>
      <c r="Z267" s="107"/>
      <c r="AA267" s="107"/>
      <c r="AB267" s="107"/>
      <c r="AC267" s="107"/>
      <c r="AD267" s="107"/>
      <c r="AE267" s="107"/>
      <c r="AF267" s="107"/>
      <c r="AG267" s="107"/>
      <c r="AH267" s="107"/>
      <c r="AI267" s="107"/>
      <c r="AJ267" s="107"/>
      <c r="AK267" s="107"/>
      <c r="AL267" s="107"/>
      <c r="AM267" s="107"/>
      <c r="AN267" s="107"/>
      <c r="AO267" s="107"/>
      <c r="AP267" s="107"/>
      <c r="AQ267" s="107"/>
      <c r="AS267" s="32"/>
    </row>
    <row r="268" spans="1:45" ht="16.05" customHeight="1" x14ac:dyDescent="0.3">
      <c r="A268" s="21"/>
      <c r="B268" s="102"/>
      <c r="C268" s="273" t="s">
        <v>1447</v>
      </c>
      <c r="D268" s="274" t="s">
        <v>1447</v>
      </c>
      <c r="E268" s="274" t="s">
        <v>772</v>
      </c>
      <c r="F268" s="274" t="s">
        <v>1447</v>
      </c>
      <c r="G268" s="274" t="s">
        <v>1447</v>
      </c>
      <c r="H268" s="274" t="s">
        <v>1447</v>
      </c>
      <c r="I268" s="275" t="s">
        <v>1447</v>
      </c>
      <c r="J268" s="99"/>
      <c r="K268" s="99"/>
      <c r="L268" s="99"/>
      <c r="M268" s="26"/>
      <c r="N268" s="26"/>
      <c r="O268" s="26"/>
      <c r="P268" s="26"/>
      <c r="Q268" s="26"/>
      <c r="R268" s="26"/>
      <c r="S268" s="26"/>
      <c r="T268" s="26"/>
      <c r="U268" s="99"/>
      <c r="V268" s="99"/>
      <c r="W268" s="106"/>
      <c r="X268" s="107"/>
      <c r="Y268" s="107"/>
      <c r="Z268" s="107"/>
      <c r="AA268" s="107"/>
      <c r="AB268" s="107"/>
      <c r="AC268" s="107"/>
      <c r="AD268" s="107"/>
      <c r="AE268" s="107"/>
      <c r="AF268" s="107"/>
      <c r="AG268" s="107"/>
      <c r="AH268" s="107"/>
      <c r="AI268" s="107"/>
      <c r="AJ268" s="107"/>
      <c r="AK268" s="107"/>
      <c r="AL268" s="107"/>
      <c r="AM268" s="107"/>
      <c r="AN268" s="107"/>
      <c r="AO268" s="107"/>
      <c r="AP268" s="107"/>
      <c r="AQ268" s="107"/>
      <c r="AS268" s="32"/>
    </row>
    <row r="269" spans="1:45" ht="16.05" customHeight="1" x14ac:dyDescent="0.3">
      <c r="A269" s="21"/>
      <c r="B269" s="102"/>
      <c r="C269" s="273" t="s">
        <v>1447</v>
      </c>
      <c r="D269" s="274" t="s">
        <v>1447</v>
      </c>
      <c r="E269" s="274" t="s">
        <v>773</v>
      </c>
      <c r="F269" s="274" t="s">
        <v>1447</v>
      </c>
      <c r="G269" s="274" t="s">
        <v>1447</v>
      </c>
      <c r="H269" s="274" t="s">
        <v>1447</v>
      </c>
      <c r="I269" s="275" t="s">
        <v>1447</v>
      </c>
      <c r="J269" s="99"/>
      <c r="K269" s="99"/>
      <c r="L269" s="99"/>
      <c r="M269" s="26"/>
      <c r="N269" s="26"/>
      <c r="O269" s="26"/>
      <c r="P269" s="26"/>
      <c r="Q269" s="26"/>
      <c r="R269" s="26"/>
      <c r="S269" s="26"/>
      <c r="T269" s="26"/>
      <c r="U269" s="99"/>
      <c r="V269" s="99"/>
      <c r="W269" s="106"/>
      <c r="X269" s="107"/>
      <c r="Y269" s="107"/>
      <c r="Z269" s="107"/>
      <c r="AA269" s="107"/>
      <c r="AB269" s="107"/>
      <c r="AC269" s="107"/>
      <c r="AD269" s="107"/>
      <c r="AE269" s="107"/>
      <c r="AF269" s="107"/>
      <c r="AG269" s="107"/>
      <c r="AH269" s="107"/>
      <c r="AI269" s="107"/>
      <c r="AJ269" s="107"/>
      <c r="AK269" s="107"/>
      <c r="AL269" s="107"/>
      <c r="AM269" s="107"/>
      <c r="AN269" s="107"/>
      <c r="AO269" s="107"/>
      <c r="AP269" s="107"/>
      <c r="AQ269" s="107"/>
      <c r="AS269" s="32"/>
    </row>
    <row r="270" spans="1:45" ht="16.05" customHeight="1" x14ac:dyDescent="0.3">
      <c r="A270" s="21"/>
      <c r="B270" s="102"/>
      <c r="C270" s="273" t="s">
        <v>1447</v>
      </c>
      <c r="D270" s="274" t="s">
        <v>1447</v>
      </c>
      <c r="E270" s="274" t="s">
        <v>774</v>
      </c>
      <c r="F270" s="274" t="s">
        <v>1447</v>
      </c>
      <c r="G270" s="274" t="s">
        <v>1447</v>
      </c>
      <c r="H270" s="274" t="s">
        <v>1447</v>
      </c>
      <c r="I270" s="275" t="s">
        <v>1447</v>
      </c>
      <c r="J270" s="99"/>
      <c r="K270" s="99"/>
      <c r="L270" s="99"/>
      <c r="M270" s="26"/>
      <c r="N270" s="26"/>
      <c r="O270" s="26"/>
      <c r="P270" s="26"/>
      <c r="Q270" s="26"/>
      <c r="R270" s="26"/>
      <c r="S270" s="26"/>
      <c r="T270" s="26"/>
      <c r="U270" s="99"/>
      <c r="V270" s="99"/>
      <c r="W270" s="106"/>
      <c r="X270" s="107"/>
      <c r="Y270" s="107"/>
      <c r="Z270" s="107"/>
      <c r="AA270" s="107"/>
      <c r="AB270" s="107"/>
      <c r="AC270" s="107"/>
      <c r="AD270" s="107"/>
      <c r="AE270" s="107"/>
      <c r="AF270" s="107"/>
      <c r="AG270" s="107"/>
      <c r="AH270" s="107"/>
      <c r="AI270" s="107"/>
      <c r="AJ270" s="107"/>
      <c r="AK270" s="107"/>
      <c r="AL270" s="107"/>
      <c r="AM270" s="107"/>
      <c r="AN270" s="107"/>
      <c r="AO270" s="107"/>
      <c r="AP270" s="107"/>
      <c r="AQ270" s="107"/>
      <c r="AS270" s="32"/>
    </row>
    <row r="271" spans="1:45" ht="16.05" customHeight="1" x14ac:dyDescent="0.3">
      <c r="A271" s="21"/>
      <c r="B271" s="102"/>
      <c r="C271" s="273" t="s">
        <v>1447</v>
      </c>
      <c r="D271" s="274" t="s">
        <v>1447</v>
      </c>
      <c r="E271" s="274" t="s">
        <v>775</v>
      </c>
      <c r="F271" s="274" t="s">
        <v>1447</v>
      </c>
      <c r="G271" s="274" t="s">
        <v>1447</v>
      </c>
      <c r="H271" s="274" t="s">
        <v>1447</v>
      </c>
      <c r="I271" s="275" t="s">
        <v>1447</v>
      </c>
      <c r="J271" s="99"/>
      <c r="K271" s="99"/>
      <c r="L271" s="99"/>
      <c r="M271" s="26"/>
      <c r="N271" s="103" t="s">
        <v>1470</v>
      </c>
      <c r="O271" s="26"/>
      <c r="P271" s="26"/>
      <c r="Q271" s="26"/>
      <c r="R271" s="26"/>
      <c r="S271" s="26"/>
      <c r="T271" s="26"/>
      <c r="U271" s="99"/>
      <c r="V271" s="99"/>
      <c r="W271" s="106"/>
      <c r="X271" s="107"/>
      <c r="Y271" s="107"/>
      <c r="Z271" s="107"/>
      <c r="AA271" s="107"/>
      <c r="AB271" s="107"/>
      <c r="AC271" s="107"/>
      <c r="AD271" s="107"/>
      <c r="AE271" s="107"/>
      <c r="AF271" s="107"/>
      <c r="AG271" s="107"/>
      <c r="AH271" s="107"/>
      <c r="AI271" s="107"/>
      <c r="AJ271" s="107"/>
      <c r="AK271" s="107"/>
      <c r="AL271" s="107"/>
      <c r="AM271" s="107"/>
      <c r="AN271" s="107"/>
      <c r="AO271" s="107"/>
      <c r="AP271" s="107"/>
      <c r="AQ271" s="107"/>
      <c r="AS271" s="32"/>
    </row>
    <row r="272" spans="1:45" ht="16.05" customHeight="1" x14ac:dyDescent="0.3">
      <c r="A272" s="21"/>
      <c r="B272" s="102"/>
      <c r="C272" s="273" t="s">
        <v>1447</v>
      </c>
      <c r="D272" s="274" t="s">
        <v>1447</v>
      </c>
      <c r="E272" s="274" t="s">
        <v>776</v>
      </c>
      <c r="F272" s="274" t="s">
        <v>1447</v>
      </c>
      <c r="G272" s="274" t="s">
        <v>1447</v>
      </c>
      <c r="H272" s="274" t="s">
        <v>1447</v>
      </c>
      <c r="I272" s="275" t="s">
        <v>1447</v>
      </c>
      <c r="J272" s="99"/>
      <c r="K272" s="99"/>
      <c r="L272" s="99"/>
      <c r="M272" s="26"/>
      <c r="N272" s="90" t="s">
        <v>1472</v>
      </c>
      <c r="O272" s="26"/>
      <c r="P272" s="26"/>
      <c r="Q272" s="26"/>
      <c r="R272" s="26"/>
      <c r="S272" s="26"/>
      <c r="T272" s="26"/>
      <c r="U272" s="99"/>
      <c r="V272" s="99"/>
      <c r="W272" s="106"/>
      <c r="X272" s="107"/>
      <c r="Y272" s="107"/>
      <c r="Z272" s="107"/>
      <c r="AA272" s="107"/>
      <c r="AB272" s="107"/>
      <c r="AC272" s="107"/>
      <c r="AD272" s="107"/>
      <c r="AE272" s="107"/>
      <c r="AF272" s="107"/>
      <c r="AG272" s="107"/>
      <c r="AH272" s="107"/>
      <c r="AI272" s="107"/>
      <c r="AJ272" s="107"/>
      <c r="AK272" s="107"/>
      <c r="AL272" s="107"/>
      <c r="AM272" s="107"/>
      <c r="AN272" s="107"/>
      <c r="AO272" s="107"/>
      <c r="AP272" s="107"/>
      <c r="AQ272" s="107"/>
      <c r="AS272" s="32"/>
    </row>
    <row r="273" spans="1:45" ht="16.05" customHeight="1" x14ac:dyDescent="0.3">
      <c r="A273" s="21"/>
      <c r="B273" s="102"/>
      <c r="C273" s="273" t="s">
        <v>1447</v>
      </c>
      <c r="D273" s="274" t="s">
        <v>1447</v>
      </c>
      <c r="E273" s="274" t="s">
        <v>777</v>
      </c>
      <c r="F273" s="274" t="s">
        <v>1447</v>
      </c>
      <c r="G273" s="274" t="s">
        <v>1447</v>
      </c>
      <c r="H273" s="274" t="s">
        <v>1447</v>
      </c>
      <c r="I273" s="275" t="s">
        <v>1447</v>
      </c>
      <c r="J273" s="99"/>
      <c r="K273" s="99"/>
      <c r="L273" s="99"/>
      <c r="M273" s="26"/>
      <c r="N273" s="26"/>
      <c r="O273" s="26"/>
      <c r="P273" s="26"/>
      <c r="Q273" s="26"/>
      <c r="R273" s="26"/>
      <c r="S273" s="26"/>
      <c r="T273" s="26"/>
      <c r="U273" s="99"/>
      <c r="V273" s="99"/>
      <c r="W273" s="106"/>
      <c r="X273" s="107"/>
      <c r="Y273" s="107"/>
      <c r="Z273" s="107"/>
      <c r="AA273" s="107"/>
      <c r="AB273" s="107"/>
      <c r="AC273" s="107"/>
      <c r="AD273" s="107"/>
      <c r="AE273" s="107"/>
      <c r="AF273" s="107"/>
      <c r="AG273" s="107"/>
      <c r="AH273" s="107"/>
      <c r="AI273" s="107"/>
      <c r="AJ273" s="107"/>
      <c r="AK273" s="107"/>
      <c r="AL273" s="107"/>
      <c r="AM273" s="107"/>
      <c r="AN273" s="107"/>
      <c r="AO273" s="107"/>
      <c r="AP273" s="107"/>
      <c r="AQ273" s="107"/>
      <c r="AS273" s="32"/>
    </row>
    <row r="274" spans="1:45" ht="16.05" customHeight="1" x14ac:dyDescent="0.3">
      <c r="A274" s="21"/>
      <c r="B274" s="102"/>
      <c r="C274" s="273" t="s">
        <v>1447</v>
      </c>
      <c r="D274" s="274" t="s">
        <v>1447</v>
      </c>
      <c r="E274" s="274" t="s">
        <v>778</v>
      </c>
      <c r="F274" s="274" t="s">
        <v>1447</v>
      </c>
      <c r="G274" s="274" t="s">
        <v>1447</v>
      </c>
      <c r="H274" s="274" t="s">
        <v>1447</v>
      </c>
      <c r="I274" s="275" t="s">
        <v>1447</v>
      </c>
      <c r="J274" s="99"/>
      <c r="K274" s="99"/>
      <c r="L274" s="99"/>
      <c r="M274" s="26"/>
      <c r="N274" s="26"/>
      <c r="O274" s="26"/>
      <c r="P274" s="26"/>
      <c r="Q274" s="26"/>
      <c r="R274" s="26"/>
      <c r="S274" s="26"/>
      <c r="T274" s="26"/>
      <c r="U274" s="99"/>
      <c r="V274" s="99"/>
      <c r="W274" s="106"/>
      <c r="X274" s="107"/>
      <c r="Y274" s="107"/>
      <c r="Z274" s="107"/>
      <c r="AA274" s="107"/>
      <c r="AB274" s="107"/>
      <c r="AC274" s="107"/>
      <c r="AD274" s="107"/>
      <c r="AE274" s="107"/>
      <c r="AF274" s="107"/>
      <c r="AG274" s="107"/>
      <c r="AH274" s="107"/>
      <c r="AI274" s="107"/>
      <c r="AJ274" s="107"/>
      <c r="AK274" s="107"/>
      <c r="AL274" s="107"/>
      <c r="AM274" s="107"/>
      <c r="AN274" s="107"/>
      <c r="AO274" s="107"/>
      <c r="AP274" s="107"/>
      <c r="AQ274" s="107"/>
      <c r="AS274" s="32"/>
    </row>
    <row r="275" spans="1:45" ht="16.05" customHeight="1" x14ac:dyDescent="0.3">
      <c r="A275" s="21"/>
      <c r="B275" s="102"/>
      <c r="C275" s="273" t="s">
        <v>1447</v>
      </c>
      <c r="D275" s="274" t="s">
        <v>1447</v>
      </c>
      <c r="E275" s="274" t="s">
        <v>779</v>
      </c>
      <c r="F275" s="274" t="s">
        <v>1447</v>
      </c>
      <c r="G275" s="274" t="s">
        <v>1447</v>
      </c>
      <c r="H275" s="274" t="s">
        <v>1447</v>
      </c>
      <c r="I275" s="275" t="s">
        <v>1447</v>
      </c>
      <c r="J275" s="99"/>
      <c r="K275" s="99"/>
      <c r="L275" s="99"/>
      <c r="M275" s="26"/>
      <c r="N275" s="26"/>
      <c r="O275" s="26"/>
      <c r="P275" s="26"/>
      <c r="Q275" s="26"/>
      <c r="R275" s="26"/>
      <c r="S275" s="26"/>
      <c r="T275" s="26"/>
      <c r="U275" s="99"/>
      <c r="V275" s="99"/>
      <c r="W275" s="106"/>
      <c r="X275" s="107"/>
      <c r="Y275" s="107"/>
      <c r="Z275" s="107"/>
      <c r="AA275" s="107"/>
      <c r="AB275" s="107"/>
      <c r="AC275" s="107"/>
      <c r="AD275" s="107"/>
      <c r="AE275" s="107"/>
      <c r="AF275" s="107"/>
      <c r="AG275" s="107"/>
      <c r="AH275" s="107"/>
      <c r="AI275" s="107"/>
      <c r="AJ275" s="107"/>
      <c r="AK275" s="107"/>
      <c r="AL275" s="107"/>
      <c r="AM275" s="107"/>
      <c r="AN275" s="107"/>
      <c r="AO275" s="107"/>
      <c r="AP275" s="107"/>
      <c r="AQ275" s="107"/>
      <c r="AS275" s="32"/>
    </row>
    <row r="276" spans="1:45" ht="16.05" customHeight="1" x14ac:dyDescent="0.3">
      <c r="A276" s="21"/>
      <c r="B276" s="102"/>
      <c r="C276" s="273" t="s">
        <v>1447</v>
      </c>
      <c r="D276" s="274" t="s">
        <v>1447</v>
      </c>
      <c r="E276" s="274" t="s">
        <v>780</v>
      </c>
      <c r="F276" s="274" t="s">
        <v>1447</v>
      </c>
      <c r="G276" s="274" t="s">
        <v>1447</v>
      </c>
      <c r="H276" s="274" t="s">
        <v>1447</v>
      </c>
      <c r="I276" s="275" t="s">
        <v>1447</v>
      </c>
      <c r="J276" s="99"/>
      <c r="K276" s="99"/>
      <c r="L276" s="99"/>
      <c r="M276" s="26"/>
      <c r="N276" s="26"/>
      <c r="O276" s="26"/>
      <c r="P276" s="26"/>
      <c r="Q276" s="26"/>
      <c r="R276" s="26"/>
      <c r="S276" s="26"/>
      <c r="T276" s="26"/>
      <c r="U276" s="99"/>
      <c r="V276" s="99"/>
      <c r="W276" s="106"/>
      <c r="X276" s="107"/>
      <c r="Y276" s="107"/>
      <c r="Z276" s="107"/>
      <c r="AA276" s="107"/>
      <c r="AB276" s="107"/>
      <c r="AC276" s="107"/>
      <c r="AD276" s="107"/>
      <c r="AE276" s="107"/>
      <c r="AF276" s="107"/>
      <c r="AG276" s="107"/>
      <c r="AH276" s="107"/>
      <c r="AI276" s="107"/>
      <c r="AJ276" s="107"/>
      <c r="AK276" s="107"/>
      <c r="AL276" s="107"/>
      <c r="AM276" s="107"/>
      <c r="AN276" s="107"/>
      <c r="AO276" s="107"/>
      <c r="AP276" s="107"/>
      <c r="AQ276" s="107"/>
      <c r="AS276" s="32"/>
    </row>
    <row r="277" spans="1:45" ht="16.05" customHeight="1" x14ac:dyDescent="0.3">
      <c r="A277" s="21"/>
      <c r="B277" s="102"/>
      <c r="C277" s="273" t="s">
        <v>1447</v>
      </c>
      <c r="D277" s="274" t="s">
        <v>1447</v>
      </c>
      <c r="E277" s="274" t="s">
        <v>781</v>
      </c>
      <c r="F277" s="274" t="s">
        <v>1447</v>
      </c>
      <c r="G277" s="274" t="s">
        <v>1447</v>
      </c>
      <c r="H277" s="274" t="s">
        <v>1447</v>
      </c>
      <c r="I277" s="275" t="s">
        <v>1447</v>
      </c>
      <c r="J277" s="99"/>
      <c r="K277" s="99"/>
      <c r="L277" s="99"/>
      <c r="M277" s="26"/>
      <c r="N277" s="26"/>
      <c r="O277" s="26"/>
      <c r="P277" s="26"/>
      <c r="Q277" s="26"/>
      <c r="R277" s="26"/>
      <c r="S277" s="26"/>
      <c r="T277" s="26"/>
      <c r="U277" s="99"/>
      <c r="V277" s="99"/>
      <c r="W277" s="106"/>
      <c r="X277" s="107"/>
      <c r="Y277" s="107"/>
      <c r="Z277" s="107"/>
      <c r="AA277" s="107"/>
      <c r="AB277" s="107"/>
      <c r="AC277" s="107"/>
      <c r="AD277" s="107"/>
      <c r="AE277" s="107"/>
      <c r="AF277" s="107"/>
      <c r="AG277" s="107"/>
      <c r="AH277" s="107"/>
      <c r="AI277" s="107"/>
      <c r="AJ277" s="107"/>
      <c r="AK277" s="107"/>
      <c r="AL277" s="107"/>
      <c r="AM277" s="107"/>
      <c r="AN277" s="107"/>
      <c r="AO277" s="107"/>
      <c r="AP277" s="107"/>
      <c r="AQ277" s="107"/>
      <c r="AS277" s="32"/>
    </row>
    <row r="278" spans="1:45" ht="16.05" customHeight="1" x14ac:dyDescent="0.3">
      <c r="A278" s="21"/>
      <c r="B278" s="102"/>
      <c r="C278" s="273" t="s">
        <v>1447</v>
      </c>
      <c r="D278" s="274" t="s">
        <v>1447</v>
      </c>
      <c r="E278" s="274" t="s">
        <v>782</v>
      </c>
      <c r="F278" s="274" t="s">
        <v>1447</v>
      </c>
      <c r="G278" s="274" t="s">
        <v>1447</v>
      </c>
      <c r="H278" s="274" t="s">
        <v>1447</v>
      </c>
      <c r="I278" s="275" t="s">
        <v>1447</v>
      </c>
      <c r="J278" s="99"/>
      <c r="K278" s="99"/>
      <c r="L278" s="99"/>
      <c r="M278" s="26"/>
      <c r="N278" s="26"/>
      <c r="O278" s="26"/>
      <c r="P278" s="26"/>
      <c r="Q278" s="26"/>
      <c r="R278" s="26"/>
      <c r="S278" s="26"/>
      <c r="T278" s="26"/>
      <c r="U278" s="99"/>
      <c r="V278" s="99"/>
      <c r="W278" s="106"/>
      <c r="X278" s="107"/>
      <c r="Y278" s="107"/>
      <c r="Z278" s="107"/>
      <c r="AA278" s="107"/>
      <c r="AB278" s="107"/>
      <c r="AC278" s="107"/>
      <c r="AD278" s="107"/>
      <c r="AE278" s="107"/>
      <c r="AF278" s="107"/>
      <c r="AG278" s="107"/>
      <c r="AH278" s="107"/>
      <c r="AI278" s="107"/>
      <c r="AJ278" s="107"/>
      <c r="AK278" s="107"/>
      <c r="AL278" s="107"/>
      <c r="AM278" s="107"/>
      <c r="AN278" s="107"/>
      <c r="AO278" s="107"/>
      <c r="AP278" s="107"/>
      <c r="AQ278" s="107"/>
      <c r="AS278" s="32"/>
    </row>
    <row r="279" spans="1:45" ht="16.05" customHeight="1" x14ac:dyDescent="0.3">
      <c r="A279" s="21"/>
      <c r="B279" s="102"/>
      <c r="C279" s="273" t="s">
        <v>1447</v>
      </c>
      <c r="D279" s="274" t="s">
        <v>1447</v>
      </c>
      <c r="E279" s="274" t="s">
        <v>783</v>
      </c>
      <c r="F279" s="274" t="s">
        <v>1447</v>
      </c>
      <c r="G279" s="274" t="s">
        <v>1447</v>
      </c>
      <c r="H279" s="274" t="s">
        <v>1447</v>
      </c>
      <c r="I279" s="275" t="s">
        <v>1447</v>
      </c>
      <c r="J279" s="99"/>
      <c r="K279" s="99"/>
      <c r="L279" s="99"/>
      <c r="M279" s="26"/>
      <c r="N279" s="26"/>
      <c r="O279" s="26"/>
      <c r="P279" s="26"/>
      <c r="Q279" s="26"/>
      <c r="R279" s="26"/>
      <c r="S279" s="26"/>
      <c r="T279" s="26"/>
      <c r="U279" s="99"/>
      <c r="V279" s="99"/>
      <c r="W279" s="106"/>
      <c r="X279" s="107"/>
      <c r="Y279" s="107"/>
      <c r="Z279" s="107"/>
      <c r="AA279" s="107"/>
      <c r="AB279" s="107"/>
      <c r="AC279" s="107"/>
      <c r="AD279" s="107"/>
      <c r="AE279" s="107"/>
      <c r="AF279" s="107"/>
      <c r="AG279" s="107"/>
      <c r="AH279" s="107"/>
      <c r="AI279" s="107"/>
      <c r="AJ279" s="107"/>
      <c r="AK279" s="107"/>
      <c r="AL279" s="107"/>
      <c r="AM279" s="107"/>
      <c r="AN279" s="107"/>
      <c r="AO279" s="107"/>
      <c r="AP279" s="107"/>
      <c r="AQ279" s="107"/>
      <c r="AS279" s="32"/>
    </row>
    <row r="280" spans="1:45" ht="16.05" customHeight="1" x14ac:dyDescent="0.3">
      <c r="A280" s="21"/>
      <c r="B280" s="102"/>
      <c r="C280" s="273" t="s">
        <v>1447</v>
      </c>
      <c r="D280" s="274" t="s">
        <v>1447</v>
      </c>
      <c r="E280" s="274" t="s">
        <v>784</v>
      </c>
      <c r="F280" s="274" t="s">
        <v>1447</v>
      </c>
      <c r="G280" s="274" t="s">
        <v>1447</v>
      </c>
      <c r="H280" s="274" t="s">
        <v>1447</v>
      </c>
      <c r="I280" s="275" t="s">
        <v>1447</v>
      </c>
      <c r="J280" s="99"/>
      <c r="K280" s="99"/>
      <c r="L280" s="99"/>
      <c r="M280" s="26"/>
      <c r="N280" s="26"/>
      <c r="O280" s="26"/>
      <c r="P280" s="26"/>
      <c r="Q280" s="26"/>
      <c r="R280" s="26"/>
      <c r="S280" s="26"/>
      <c r="T280" s="26"/>
      <c r="U280" s="99"/>
      <c r="V280" s="99"/>
      <c r="W280" s="106"/>
      <c r="X280" s="107"/>
      <c r="Y280" s="107"/>
      <c r="Z280" s="107"/>
      <c r="AA280" s="107"/>
      <c r="AB280" s="107"/>
      <c r="AC280" s="107"/>
      <c r="AD280" s="107"/>
      <c r="AE280" s="107"/>
      <c r="AF280" s="107"/>
      <c r="AG280" s="107"/>
      <c r="AH280" s="107"/>
      <c r="AI280" s="107"/>
      <c r="AJ280" s="107"/>
      <c r="AK280" s="107"/>
      <c r="AL280" s="107"/>
      <c r="AM280" s="107"/>
      <c r="AN280" s="107"/>
      <c r="AO280" s="107"/>
      <c r="AP280" s="107"/>
      <c r="AQ280" s="107"/>
      <c r="AS280" s="32"/>
    </row>
    <row r="281" spans="1:45" ht="16.05" customHeight="1" x14ac:dyDescent="0.3">
      <c r="A281" s="21"/>
      <c r="B281" s="102"/>
      <c r="C281" s="273" t="s">
        <v>1447</v>
      </c>
      <c r="D281" s="274" t="s">
        <v>1447</v>
      </c>
      <c r="E281" s="274" t="s">
        <v>785</v>
      </c>
      <c r="F281" s="274" t="s">
        <v>1447</v>
      </c>
      <c r="G281" s="274" t="s">
        <v>1447</v>
      </c>
      <c r="H281" s="274" t="s">
        <v>1447</v>
      </c>
      <c r="I281" s="275" t="s">
        <v>1447</v>
      </c>
      <c r="J281" s="99"/>
      <c r="K281" s="99"/>
      <c r="L281" s="99"/>
      <c r="M281" s="26"/>
      <c r="N281" s="26"/>
      <c r="O281" s="26"/>
      <c r="P281" s="26"/>
      <c r="Q281" s="26"/>
      <c r="R281" s="26"/>
      <c r="S281" s="26"/>
      <c r="T281" s="26"/>
      <c r="U281" s="99"/>
      <c r="V281" s="99"/>
      <c r="W281" s="106"/>
      <c r="X281" s="107"/>
      <c r="Y281" s="107"/>
      <c r="Z281" s="107"/>
      <c r="AA281" s="107"/>
      <c r="AB281" s="107"/>
      <c r="AC281" s="107"/>
      <c r="AD281" s="107"/>
      <c r="AE281" s="107"/>
      <c r="AF281" s="107"/>
      <c r="AG281" s="107"/>
      <c r="AH281" s="107"/>
      <c r="AI281" s="107"/>
      <c r="AJ281" s="107"/>
      <c r="AK281" s="107"/>
      <c r="AL281" s="107"/>
      <c r="AM281" s="107"/>
      <c r="AN281" s="107"/>
      <c r="AO281" s="107"/>
      <c r="AP281" s="107"/>
      <c r="AQ281" s="107"/>
      <c r="AS281" s="32"/>
    </row>
    <row r="282" spans="1:45" ht="16.05" customHeight="1" x14ac:dyDescent="0.3">
      <c r="A282" s="21"/>
      <c r="B282" s="102"/>
      <c r="C282" s="273" t="s">
        <v>1447</v>
      </c>
      <c r="D282" s="274" t="s">
        <v>1447</v>
      </c>
      <c r="E282" s="274" t="s">
        <v>786</v>
      </c>
      <c r="F282" s="274" t="s">
        <v>1447</v>
      </c>
      <c r="G282" s="274" t="s">
        <v>1447</v>
      </c>
      <c r="H282" s="274" t="s">
        <v>1447</v>
      </c>
      <c r="I282" s="275" t="s">
        <v>1447</v>
      </c>
      <c r="J282" s="99"/>
      <c r="K282" s="99"/>
      <c r="L282" s="99"/>
      <c r="M282" s="26"/>
      <c r="N282" s="26"/>
      <c r="O282" s="26"/>
      <c r="P282" s="26"/>
      <c r="Q282" s="26"/>
      <c r="R282" s="26"/>
      <c r="S282" s="26"/>
      <c r="T282" s="26"/>
      <c r="U282" s="99"/>
      <c r="V282" s="99"/>
      <c r="W282" s="106"/>
      <c r="X282" s="107"/>
      <c r="Y282" s="107"/>
      <c r="Z282" s="107"/>
      <c r="AA282" s="107"/>
      <c r="AB282" s="107"/>
      <c r="AC282" s="107"/>
      <c r="AD282" s="107"/>
      <c r="AE282" s="107"/>
      <c r="AF282" s="107"/>
      <c r="AG282" s="107"/>
      <c r="AH282" s="107"/>
      <c r="AI282" s="107"/>
      <c r="AJ282" s="107"/>
      <c r="AK282" s="107"/>
      <c r="AL282" s="107"/>
      <c r="AM282" s="107"/>
      <c r="AN282" s="107"/>
      <c r="AO282" s="107"/>
      <c r="AP282" s="107"/>
      <c r="AQ282" s="107"/>
      <c r="AS282" s="32"/>
    </row>
    <row r="283" spans="1:45" ht="16.05" customHeight="1" x14ac:dyDescent="0.3">
      <c r="A283" s="21"/>
      <c r="B283" s="102"/>
      <c r="C283" s="273" t="s">
        <v>1447</v>
      </c>
      <c r="D283" s="274" t="s">
        <v>1447</v>
      </c>
      <c r="E283" s="274" t="s">
        <v>787</v>
      </c>
      <c r="F283" s="274" t="s">
        <v>1447</v>
      </c>
      <c r="G283" s="274" t="s">
        <v>1447</v>
      </c>
      <c r="H283" s="274" t="s">
        <v>1447</v>
      </c>
      <c r="I283" s="275" t="s">
        <v>1447</v>
      </c>
      <c r="J283" s="99"/>
      <c r="K283" s="99"/>
      <c r="L283" s="99"/>
      <c r="M283" s="26"/>
      <c r="N283" s="26"/>
      <c r="O283" s="26"/>
      <c r="P283" s="26"/>
      <c r="Q283" s="26"/>
      <c r="R283" s="26"/>
      <c r="S283" s="26"/>
      <c r="T283" s="26"/>
      <c r="U283" s="99"/>
      <c r="V283" s="99"/>
      <c r="W283" s="106"/>
      <c r="X283" s="107"/>
      <c r="Y283" s="107"/>
      <c r="Z283" s="107"/>
      <c r="AA283" s="107"/>
      <c r="AB283" s="107"/>
      <c r="AC283" s="107"/>
      <c r="AD283" s="107"/>
      <c r="AE283" s="107"/>
      <c r="AF283" s="107"/>
      <c r="AG283" s="107"/>
      <c r="AH283" s="107"/>
      <c r="AI283" s="107"/>
      <c r="AJ283" s="107"/>
      <c r="AK283" s="107"/>
      <c r="AL283" s="107"/>
      <c r="AM283" s="107"/>
      <c r="AN283" s="107"/>
      <c r="AO283" s="107"/>
      <c r="AP283" s="107"/>
      <c r="AQ283" s="107"/>
      <c r="AS283" s="32"/>
    </row>
    <row r="284" spans="1:45" ht="16.05" customHeight="1" x14ac:dyDescent="0.3">
      <c r="A284" s="21"/>
      <c r="B284" s="102"/>
      <c r="C284" s="273" t="s">
        <v>1447</v>
      </c>
      <c r="D284" s="274" t="s">
        <v>1447</v>
      </c>
      <c r="E284" s="274" t="s">
        <v>788</v>
      </c>
      <c r="F284" s="274" t="s">
        <v>1447</v>
      </c>
      <c r="G284" s="274" t="s">
        <v>1447</v>
      </c>
      <c r="H284" s="274" t="s">
        <v>1447</v>
      </c>
      <c r="I284" s="275" t="s">
        <v>1447</v>
      </c>
      <c r="J284" s="99"/>
      <c r="K284" s="99"/>
      <c r="L284" s="99"/>
      <c r="M284" s="26"/>
      <c r="N284" s="26"/>
      <c r="O284" s="26"/>
      <c r="P284" s="26"/>
      <c r="Q284" s="26"/>
      <c r="R284" s="26"/>
      <c r="S284" s="26"/>
      <c r="T284" s="26"/>
      <c r="U284" s="99"/>
      <c r="V284" s="99"/>
      <c r="W284" s="106"/>
      <c r="X284" s="107"/>
      <c r="Y284" s="107"/>
      <c r="Z284" s="107"/>
      <c r="AA284" s="107"/>
      <c r="AB284" s="107"/>
      <c r="AC284" s="107"/>
      <c r="AD284" s="107"/>
      <c r="AE284" s="107"/>
      <c r="AF284" s="107"/>
      <c r="AG284" s="107"/>
      <c r="AH284" s="107"/>
      <c r="AI284" s="107"/>
      <c r="AJ284" s="107"/>
      <c r="AK284" s="107"/>
      <c r="AL284" s="107"/>
      <c r="AM284" s="107"/>
      <c r="AN284" s="107"/>
      <c r="AO284" s="107"/>
      <c r="AP284" s="107"/>
      <c r="AQ284" s="107"/>
      <c r="AS284" s="32"/>
    </row>
    <row r="285" spans="1:45" ht="16.05" customHeight="1" x14ac:dyDescent="0.3">
      <c r="A285" s="21"/>
      <c r="B285" s="102"/>
      <c r="C285" s="273" t="s">
        <v>1447</v>
      </c>
      <c r="D285" s="274" t="s">
        <v>1447</v>
      </c>
      <c r="E285" s="274" t="s">
        <v>789</v>
      </c>
      <c r="F285" s="274" t="s">
        <v>1447</v>
      </c>
      <c r="G285" s="274" t="s">
        <v>1447</v>
      </c>
      <c r="H285" s="274" t="s">
        <v>1447</v>
      </c>
      <c r="I285" s="275" t="s">
        <v>1447</v>
      </c>
      <c r="J285" s="99"/>
      <c r="K285" s="99"/>
      <c r="L285" s="99"/>
      <c r="M285" s="26"/>
      <c r="N285" s="26"/>
      <c r="O285" s="26"/>
      <c r="P285" s="26"/>
      <c r="Q285" s="26"/>
      <c r="R285" s="26"/>
      <c r="S285" s="26"/>
      <c r="T285" s="26"/>
      <c r="U285" s="99"/>
      <c r="V285" s="99"/>
      <c r="W285" s="106"/>
      <c r="X285" s="107"/>
      <c r="Y285" s="107"/>
      <c r="Z285" s="107"/>
      <c r="AA285" s="107"/>
      <c r="AB285" s="107"/>
      <c r="AC285" s="107"/>
      <c r="AD285" s="107"/>
      <c r="AE285" s="107"/>
      <c r="AF285" s="107"/>
      <c r="AG285" s="107"/>
      <c r="AH285" s="107"/>
      <c r="AI285" s="107"/>
      <c r="AJ285" s="107"/>
      <c r="AK285" s="107"/>
      <c r="AL285" s="107"/>
      <c r="AM285" s="107"/>
      <c r="AN285" s="107"/>
      <c r="AO285" s="107"/>
      <c r="AP285" s="107"/>
      <c r="AQ285" s="107"/>
      <c r="AS285" s="32"/>
    </row>
    <row r="286" spans="1:45" ht="16.05" customHeight="1" x14ac:dyDescent="0.3">
      <c r="A286" s="21"/>
      <c r="B286" s="102"/>
      <c r="C286" s="273" t="s">
        <v>1447</v>
      </c>
      <c r="D286" s="274" t="s">
        <v>1447</v>
      </c>
      <c r="E286" s="274" t="s">
        <v>790</v>
      </c>
      <c r="F286" s="274" t="s">
        <v>1447</v>
      </c>
      <c r="G286" s="274" t="s">
        <v>1447</v>
      </c>
      <c r="H286" s="274" t="s">
        <v>1447</v>
      </c>
      <c r="I286" s="275" t="s">
        <v>1447</v>
      </c>
      <c r="J286" s="99"/>
      <c r="K286" s="99"/>
      <c r="L286" s="99"/>
      <c r="M286" s="26"/>
      <c r="N286" s="26"/>
      <c r="O286" s="26"/>
      <c r="P286" s="26"/>
      <c r="Q286" s="26"/>
      <c r="R286" s="26"/>
      <c r="S286" s="26"/>
      <c r="T286" s="26"/>
      <c r="U286" s="99"/>
      <c r="V286" s="99"/>
      <c r="W286" s="106"/>
      <c r="X286" s="107"/>
      <c r="Y286" s="107"/>
      <c r="Z286" s="107"/>
      <c r="AA286" s="107"/>
      <c r="AB286" s="107"/>
      <c r="AC286" s="107"/>
      <c r="AD286" s="107"/>
      <c r="AE286" s="107"/>
      <c r="AF286" s="107"/>
      <c r="AG286" s="107"/>
      <c r="AH286" s="107"/>
      <c r="AI286" s="107"/>
      <c r="AJ286" s="107"/>
      <c r="AK286" s="107"/>
      <c r="AL286" s="107"/>
      <c r="AM286" s="107"/>
      <c r="AN286" s="107"/>
      <c r="AO286" s="107"/>
      <c r="AP286" s="107"/>
      <c r="AQ286" s="107"/>
      <c r="AS286" s="32"/>
    </row>
    <row r="287" spans="1:45" ht="16.05" customHeight="1" thickBot="1" x14ac:dyDescent="0.35">
      <c r="A287" s="21"/>
      <c r="B287" s="102"/>
      <c r="C287" s="276" t="s">
        <v>1447</v>
      </c>
      <c r="D287" s="277" t="s">
        <v>1447</v>
      </c>
      <c r="E287" s="277" t="s">
        <v>791</v>
      </c>
      <c r="F287" s="277" t="s">
        <v>1447</v>
      </c>
      <c r="G287" s="277" t="s">
        <v>1447</v>
      </c>
      <c r="H287" s="277" t="s">
        <v>1447</v>
      </c>
      <c r="I287" s="278" t="s">
        <v>1447</v>
      </c>
      <c r="J287" s="99"/>
      <c r="K287" s="99"/>
      <c r="L287" s="99"/>
      <c r="M287" s="26"/>
      <c r="N287" s="26"/>
      <c r="O287" s="26"/>
      <c r="P287" s="26"/>
      <c r="Q287" s="26"/>
      <c r="R287" s="26"/>
      <c r="S287" s="26"/>
      <c r="T287" s="26"/>
      <c r="U287" s="99"/>
      <c r="V287" s="99"/>
      <c r="W287" s="106"/>
      <c r="X287" s="107"/>
      <c r="Y287" s="107"/>
      <c r="Z287" s="107"/>
      <c r="AA287" s="107"/>
      <c r="AB287" s="107"/>
      <c r="AC287" s="107"/>
      <c r="AD287" s="107"/>
      <c r="AE287" s="107"/>
      <c r="AF287" s="107"/>
      <c r="AG287" s="107"/>
      <c r="AH287" s="107"/>
      <c r="AI287" s="107"/>
      <c r="AJ287" s="107"/>
      <c r="AK287" s="107"/>
      <c r="AL287" s="107"/>
      <c r="AM287" s="107"/>
      <c r="AN287" s="107"/>
      <c r="AO287" s="107"/>
      <c r="AP287" s="107"/>
      <c r="AQ287" s="107"/>
      <c r="AS287" s="32"/>
    </row>
    <row r="288" spans="1:45" ht="16.05" customHeight="1" x14ac:dyDescent="0.3">
      <c r="A288" s="21"/>
      <c r="B288" s="102"/>
      <c r="C288" s="43"/>
      <c r="D288" s="43"/>
      <c r="E288" s="43"/>
      <c r="F288" s="43"/>
      <c r="G288" s="43"/>
      <c r="H288" s="43"/>
      <c r="I288" s="99"/>
      <c r="J288" s="99"/>
      <c r="K288" s="99"/>
      <c r="L288" s="99"/>
      <c r="M288" s="26"/>
      <c r="N288" s="26"/>
      <c r="O288" s="26"/>
      <c r="P288" s="26"/>
      <c r="Q288" s="26"/>
      <c r="R288" s="26"/>
      <c r="S288" s="26"/>
      <c r="T288" s="26"/>
      <c r="U288" s="99"/>
      <c r="V288" s="99"/>
      <c r="W288" s="106"/>
      <c r="X288" s="107"/>
      <c r="Y288" s="107"/>
      <c r="Z288" s="107"/>
      <c r="AA288" s="107"/>
      <c r="AB288" s="107"/>
      <c r="AC288" s="107"/>
      <c r="AD288" s="107"/>
      <c r="AE288" s="107"/>
      <c r="AF288" s="107"/>
      <c r="AG288" s="107"/>
      <c r="AH288" s="107"/>
      <c r="AI288" s="107"/>
      <c r="AJ288" s="107"/>
      <c r="AK288" s="107"/>
      <c r="AL288" s="107"/>
      <c r="AM288" s="107"/>
      <c r="AN288" s="107"/>
      <c r="AO288" s="107"/>
      <c r="AP288" s="107"/>
      <c r="AQ288" s="107"/>
      <c r="AS288" s="32"/>
    </row>
    <row r="289" spans="1:45" ht="16.05" customHeight="1" x14ac:dyDescent="0.3">
      <c r="A289" s="21"/>
      <c r="B289" s="102"/>
      <c r="C289" s="43"/>
      <c r="D289" s="43"/>
      <c r="E289" s="43"/>
      <c r="F289" s="43"/>
      <c r="G289" s="43"/>
      <c r="H289" s="43"/>
      <c r="I289" s="99"/>
      <c r="J289" s="99"/>
      <c r="K289" s="99"/>
      <c r="L289" s="99"/>
      <c r="M289" s="26"/>
      <c r="N289" s="26"/>
      <c r="O289" s="26"/>
      <c r="P289" s="26"/>
      <c r="Q289" s="26"/>
      <c r="R289" s="26"/>
      <c r="S289" s="26"/>
      <c r="T289" s="26"/>
      <c r="U289" s="99"/>
      <c r="V289" s="99"/>
      <c r="W289" s="106"/>
      <c r="X289" s="107"/>
      <c r="Y289" s="107"/>
      <c r="Z289" s="107"/>
      <c r="AA289" s="107"/>
      <c r="AB289" s="107"/>
      <c r="AC289" s="107"/>
      <c r="AD289" s="107"/>
      <c r="AE289" s="107"/>
      <c r="AF289" s="107"/>
      <c r="AG289" s="107"/>
      <c r="AH289" s="107"/>
      <c r="AI289" s="107"/>
      <c r="AJ289" s="107"/>
      <c r="AK289" s="107"/>
      <c r="AL289" s="107"/>
      <c r="AM289" s="107"/>
      <c r="AN289" s="107"/>
      <c r="AO289" s="107"/>
      <c r="AP289" s="107"/>
      <c r="AQ289" s="107"/>
      <c r="AS289" s="32"/>
    </row>
    <row r="290" spans="1:45" ht="16.05" customHeight="1" x14ac:dyDescent="0.3">
      <c r="A290" s="21"/>
      <c r="B290" s="102" t="s">
        <v>1331</v>
      </c>
      <c r="C290" s="43"/>
      <c r="D290" s="43"/>
      <c r="E290" s="43"/>
      <c r="F290" s="43"/>
      <c r="G290" s="43"/>
      <c r="H290" s="99"/>
      <c r="I290" s="99"/>
      <c r="J290" s="99"/>
      <c r="K290" s="99"/>
      <c r="L290" s="99"/>
      <c r="M290" s="26"/>
      <c r="N290" s="26"/>
      <c r="O290" s="26"/>
      <c r="P290" s="26"/>
      <c r="Q290" s="26"/>
      <c r="R290" s="26"/>
      <c r="S290" s="26"/>
      <c r="T290" s="26"/>
      <c r="U290" s="99"/>
      <c r="V290" s="99"/>
      <c r="W290" s="106"/>
      <c r="X290" s="107"/>
      <c r="Y290" s="107"/>
      <c r="Z290" s="107"/>
      <c r="AA290" s="107"/>
      <c r="AB290" s="107"/>
      <c r="AC290" s="107"/>
      <c r="AD290" s="107"/>
      <c r="AE290" s="107"/>
      <c r="AF290" s="107"/>
      <c r="AG290" s="107"/>
      <c r="AH290" s="107"/>
      <c r="AI290" s="107"/>
      <c r="AJ290" s="107"/>
      <c r="AK290" s="107"/>
      <c r="AL290" s="107"/>
      <c r="AM290" s="107"/>
      <c r="AN290" s="107"/>
      <c r="AO290" s="107"/>
      <c r="AP290" s="107"/>
      <c r="AQ290" s="107"/>
      <c r="AS290" s="32"/>
    </row>
    <row r="291" spans="1:45" ht="16.05" customHeight="1" thickBot="1" x14ac:dyDescent="0.35">
      <c r="A291" s="21"/>
      <c r="B291" s="102"/>
      <c r="C291" s="43"/>
      <c r="D291" s="43"/>
      <c r="E291" s="43"/>
      <c r="F291" s="43"/>
      <c r="G291" s="43"/>
      <c r="H291" s="99"/>
      <c r="I291" s="99"/>
      <c r="J291" s="99"/>
      <c r="K291" s="99"/>
      <c r="L291" s="99"/>
      <c r="M291" s="26"/>
      <c r="N291" s="26"/>
      <c r="O291" s="26"/>
      <c r="P291" s="26"/>
      <c r="Q291" s="26"/>
      <c r="R291" s="26"/>
      <c r="S291" s="26"/>
      <c r="T291" s="26"/>
      <c r="U291" s="99"/>
      <c r="V291" s="99"/>
      <c r="W291" s="106"/>
      <c r="X291" s="107"/>
      <c r="Y291" s="107"/>
      <c r="Z291" s="107"/>
      <c r="AA291" s="107"/>
      <c r="AB291" s="107"/>
      <c r="AC291" s="107"/>
      <c r="AD291" s="107"/>
      <c r="AE291" s="107"/>
      <c r="AF291" s="107"/>
      <c r="AG291" s="107"/>
      <c r="AH291" s="107"/>
      <c r="AI291" s="107"/>
      <c r="AJ291" s="107"/>
      <c r="AK291" s="107"/>
      <c r="AL291" s="107"/>
      <c r="AM291" s="107"/>
      <c r="AN291" s="107"/>
      <c r="AO291" s="107"/>
      <c r="AP291" s="107"/>
      <c r="AQ291" s="107"/>
      <c r="AS291" s="32"/>
    </row>
    <row r="292" spans="1:45" ht="16.05" customHeight="1" x14ac:dyDescent="0.3">
      <c r="A292" s="21"/>
      <c r="B292" s="102"/>
      <c r="C292" s="279"/>
      <c r="D292" s="280"/>
      <c r="E292" s="281"/>
      <c r="F292" s="281"/>
      <c r="G292" s="281"/>
      <c r="H292" s="282"/>
      <c r="I292" s="283"/>
      <c r="J292" s="99"/>
      <c r="K292" s="99"/>
      <c r="L292" s="99"/>
      <c r="M292" s="26"/>
      <c r="N292" s="26"/>
      <c r="O292" s="26"/>
      <c r="P292" s="26"/>
      <c r="Q292" s="26"/>
      <c r="R292" s="26"/>
      <c r="S292" s="26"/>
      <c r="T292" s="26"/>
      <c r="U292" s="99"/>
      <c r="V292" s="99"/>
      <c r="W292" s="106"/>
      <c r="X292" s="107"/>
      <c r="Y292" s="107"/>
      <c r="Z292" s="107"/>
      <c r="AA292" s="107"/>
      <c r="AB292" s="107"/>
      <c r="AC292" s="107"/>
      <c r="AD292" s="107"/>
      <c r="AE292" s="107"/>
      <c r="AF292" s="107"/>
      <c r="AG292" s="107"/>
      <c r="AH292" s="107"/>
      <c r="AI292" s="107"/>
      <c r="AJ292" s="107"/>
      <c r="AK292" s="107"/>
      <c r="AL292" s="107"/>
      <c r="AM292" s="107"/>
      <c r="AN292" s="107"/>
      <c r="AO292" s="107"/>
      <c r="AP292" s="107"/>
      <c r="AQ292" s="107"/>
      <c r="AS292" s="32"/>
    </row>
    <row r="293" spans="1:45" ht="16.05" customHeight="1" x14ac:dyDescent="0.3">
      <c r="A293" s="21"/>
      <c r="B293" s="102"/>
      <c r="C293" s="284" t="s">
        <v>1332</v>
      </c>
      <c r="D293" s="285" t="s">
        <v>1333</v>
      </c>
      <c r="E293" s="274"/>
      <c r="F293" s="274"/>
      <c r="G293" s="274"/>
      <c r="H293" s="286"/>
      <c r="I293" s="287"/>
      <c r="J293" s="99"/>
      <c r="K293" s="99"/>
      <c r="L293" s="99"/>
      <c r="M293" s="26"/>
      <c r="N293" s="26"/>
      <c r="O293" s="26"/>
      <c r="P293" s="26"/>
      <c r="Q293" s="26"/>
      <c r="R293" s="26"/>
      <c r="S293" s="26"/>
      <c r="T293" s="26"/>
      <c r="U293" s="99"/>
      <c r="V293" s="99"/>
      <c r="W293" s="106"/>
      <c r="X293" s="107"/>
      <c r="Y293" s="107"/>
      <c r="Z293" s="107"/>
      <c r="AA293" s="107"/>
      <c r="AB293" s="107"/>
      <c r="AC293" s="107"/>
      <c r="AD293" s="107"/>
      <c r="AE293" s="107"/>
      <c r="AF293" s="107"/>
      <c r="AG293" s="107"/>
      <c r="AH293" s="107"/>
      <c r="AI293" s="107"/>
      <c r="AJ293" s="107"/>
      <c r="AK293" s="107"/>
      <c r="AL293" s="107"/>
      <c r="AM293" s="107"/>
      <c r="AN293" s="107"/>
      <c r="AO293" s="107"/>
      <c r="AP293" s="107"/>
      <c r="AQ293" s="107"/>
      <c r="AS293" s="32"/>
    </row>
    <row r="294" spans="1:45" ht="16.05" customHeight="1" x14ac:dyDescent="0.3">
      <c r="A294" s="21"/>
      <c r="B294" s="102"/>
      <c r="C294" s="284" t="s">
        <v>1334</v>
      </c>
      <c r="D294" s="285" t="s">
        <v>1335</v>
      </c>
      <c r="E294" s="274"/>
      <c r="F294" s="274"/>
      <c r="G294" s="274"/>
      <c r="H294" s="286"/>
      <c r="I294" s="287"/>
      <c r="J294" s="99"/>
      <c r="K294" s="99"/>
      <c r="L294" s="99"/>
      <c r="M294" s="26"/>
      <c r="N294" s="26"/>
      <c r="O294" s="26"/>
      <c r="P294" s="26"/>
      <c r="Q294" s="26"/>
      <c r="R294" s="26"/>
      <c r="S294" s="26"/>
      <c r="T294" s="26"/>
      <c r="U294" s="99"/>
      <c r="V294" s="99"/>
      <c r="W294" s="106"/>
      <c r="X294" s="107"/>
      <c r="Y294" s="107"/>
      <c r="Z294" s="107"/>
      <c r="AA294" s="107"/>
      <c r="AB294" s="107"/>
      <c r="AC294" s="107"/>
      <c r="AD294" s="107"/>
      <c r="AE294" s="107"/>
      <c r="AF294" s="107"/>
      <c r="AG294" s="107"/>
      <c r="AH294" s="107"/>
      <c r="AI294" s="107"/>
      <c r="AJ294" s="107"/>
      <c r="AK294" s="107"/>
      <c r="AL294" s="107"/>
      <c r="AM294" s="107"/>
      <c r="AN294" s="107"/>
      <c r="AO294" s="107"/>
      <c r="AP294" s="107"/>
      <c r="AQ294" s="107"/>
      <c r="AS294" s="32"/>
    </row>
    <row r="295" spans="1:45" ht="16.05" customHeight="1" x14ac:dyDescent="0.3">
      <c r="A295" s="21"/>
      <c r="B295" s="102"/>
      <c r="C295" s="284" t="s">
        <v>1336</v>
      </c>
      <c r="D295" s="285" t="s">
        <v>1337</v>
      </c>
      <c r="E295" s="274"/>
      <c r="F295" s="274"/>
      <c r="G295" s="274"/>
      <c r="H295" s="286"/>
      <c r="I295" s="287"/>
      <c r="J295" s="99"/>
      <c r="K295" s="99"/>
      <c r="L295" s="99"/>
      <c r="M295" s="26"/>
      <c r="N295" s="26"/>
      <c r="O295" s="26"/>
      <c r="P295" s="26"/>
      <c r="Q295" s="26"/>
      <c r="R295" s="26"/>
      <c r="S295" s="26"/>
      <c r="T295" s="26"/>
      <c r="U295" s="99"/>
      <c r="V295" s="99"/>
      <c r="W295" s="106"/>
      <c r="X295" s="107"/>
      <c r="Y295" s="107"/>
      <c r="Z295" s="107"/>
      <c r="AA295" s="107"/>
      <c r="AB295" s="107"/>
      <c r="AC295" s="107"/>
      <c r="AD295" s="107"/>
      <c r="AE295" s="107"/>
      <c r="AF295" s="107"/>
      <c r="AG295" s="107"/>
      <c r="AH295" s="107"/>
      <c r="AI295" s="107"/>
      <c r="AJ295" s="107"/>
      <c r="AK295" s="107"/>
      <c r="AL295" s="107"/>
      <c r="AM295" s="107"/>
      <c r="AN295" s="107"/>
      <c r="AO295" s="107"/>
      <c r="AP295" s="107"/>
      <c r="AQ295" s="107"/>
      <c r="AS295" s="32"/>
    </row>
    <row r="296" spans="1:45" ht="16.05" customHeight="1" x14ac:dyDescent="0.3">
      <c r="A296" s="21"/>
      <c r="B296" s="102"/>
      <c r="C296" s="284" t="s">
        <v>1338</v>
      </c>
      <c r="D296" s="285" t="s">
        <v>1339</v>
      </c>
      <c r="E296" s="274"/>
      <c r="F296" s="274"/>
      <c r="G296" s="274"/>
      <c r="H296" s="286"/>
      <c r="I296" s="287"/>
      <c r="J296" s="99"/>
      <c r="K296" s="99"/>
      <c r="L296" s="99"/>
      <c r="M296" s="26"/>
      <c r="N296" s="26"/>
      <c r="O296" s="26"/>
      <c r="P296" s="26"/>
      <c r="Q296" s="26"/>
      <c r="R296" s="26"/>
      <c r="S296" s="26"/>
      <c r="T296" s="26"/>
      <c r="U296" s="99"/>
      <c r="V296" s="99"/>
      <c r="W296" s="106"/>
      <c r="X296" s="107"/>
      <c r="Y296" s="107"/>
      <c r="Z296" s="107"/>
      <c r="AA296" s="107"/>
      <c r="AB296" s="107"/>
      <c r="AC296" s="107"/>
      <c r="AD296" s="107"/>
      <c r="AE296" s="107"/>
      <c r="AF296" s="107"/>
      <c r="AG296" s="107"/>
      <c r="AH296" s="107"/>
      <c r="AI296" s="107"/>
      <c r="AJ296" s="107"/>
      <c r="AK296" s="107"/>
      <c r="AL296" s="107"/>
      <c r="AM296" s="107"/>
      <c r="AN296" s="107"/>
      <c r="AO296" s="107"/>
      <c r="AP296" s="107"/>
      <c r="AQ296" s="107"/>
      <c r="AS296" s="32"/>
    </row>
    <row r="297" spans="1:45" ht="16.05" customHeight="1" x14ac:dyDescent="0.3">
      <c r="A297" s="21"/>
      <c r="B297" s="102"/>
      <c r="C297" s="284" t="s">
        <v>1340</v>
      </c>
      <c r="D297" s="285" t="s">
        <v>1341</v>
      </c>
      <c r="E297" s="274"/>
      <c r="F297" s="274"/>
      <c r="G297" s="274"/>
      <c r="H297" s="286"/>
      <c r="I297" s="287"/>
      <c r="J297" s="99"/>
      <c r="K297" s="99"/>
      <c r="L297" s="99"/>
      <c r="M297" s="26"/>
      <c r="N297" s="26"/>
      <c r="O297" s="26"/>
      <c r="P297" s="26"/>
      <c r="Q297" s="26"/>
      <c r="R297" s="26"/>
      <c r="S297" s="26"/>
      <c r="T297" s="26"/>
      <c r="U297" s="99"/>
      <c r="V297" s="99"/>
      <c r="W297" s="106"/>
      <c r="X297" s="107"/>
      <c r="Y297" s="107"/>
      <c r="Z297" s="107"/>
      <c r="AA297" s="107"/>
      <c r="AB297" s="107"/>
      <c r="AC297" s="107"/>
      <c r="AD297" s="107"/>
      <c r="AE297" s="107"/>
      <c r="AF297" s="107"/>
      <c r="AG297" s="107"/>
      <c r="AH297" s="107"/>
      <c r="AI297" s="107"/>
      <c r="AJ297" s="107"/>
      <c r="AK297" s="107"/>
      <c r="AL297" s="107"/>
      <c r="AM297" s="107"/>
      <c r="AN297" s="107"/>
      <c r="AO297" s="107"/>
      <c r="AP297" s="107"/>
      <c r="AQ297" s="107"/>
      <c r="AS297" s="32"/>
    </row>
    <row r="298" spans="1:45" ht="16.05" customHeight="1" x14ac:dyDescent="0.3">
      <c r="A298" s="21"/>
      <c r="B298" s="102"/>
      <c r="C298" s="284" t="s">
        <v>1342</v>
      </c>
      <c r="D298" s="285" t="s">
        <v>1343</v>
      </c>
      <c r="E298" s="274"/>
      <c r="F298" s="274"/>
      <c r="G298" s="274"/>
      <c r="H298" s="286"/>
      <c r="I298" s="287"/>
      <c r="J298" s="99"/>
      <c r="K298" s="99"/>
      <c r="L298" s="99"/>
      <c r="M298" s="26"/>
      <c r="N298" s="26"/>
      <c r="O298" s="26"/>
      <c r="P298" s="26"/>
      <c r="Q298" s="26"/>
      <c r="R298" s="26"/>
      <c r="S298" s="26"/>
      <c r="T298" s="26"/>
      <c r="U298" s="99"/>
      <c r="V298" s="99"/>
      <c r="W298" s="106"/>
      <c r="X298" s="107"/>
      <c r="Y298" s="107"/>
      <c r="Z298" s="107"/>
      <c r="AA298" s="107"/>
      <c r="AB298" s="107"/>
      <c r="AC298" s="107"/>
      <c r="AD298" s="107"/>
      <c r="AE298" s="107"/>
      <c r="AF298" s="107"/>
      <c r="AG298" s="107"/>
      <c r="AH298" s="107"/>
      <c r="AI298" s="107"/>
      <c r="AJ298" s="107"/>
      <c r="AK298" s="107"/>
      <c r="AL298" s="107"/>
      <c r="AM298" s="107"/>
      <c r="AN298" s="107"/>
      <c r="AO298" s="107"/>
      <c r="AP298" s="107"/>
      <c r="AQ298" s="107"/>
      <c r="AS298" s="32"/>
    </row>
    <row r="299" spans="1:45" ht="16.05" customHeight="1" x14ac:dyDescent="0.3">
      <c r="A299" s="21"/>
      <c r="B299" s="102"/>
      <c r="C299" s="284" t="s">
        <v>1344</v>
      </c>
      <c r="D299" s="285" t="s">
        <v>1345</v>
      </c>
      <c r="E299" s="274"/>
      <c r="F299" s="274"/>
      <c r="G299" s="274"/>
      <c r="H299" s="286"/>
      <c r="I299" s="287"/>
      <c r="J299" s="99"/>
      <c r="K299" s="99"/>
      <c r="L299" s="99"/>
      <c r="M299" s="26"/>
      <c r="N299" s="26"/>
      <c r="O299" s="26"/>
      <c r="P299" s="26"/>
      <c r="Q299" s="26"/>
      <c r="R299" s="26"/>
      <c r="S299" s="26"/>
      <c r="T299" s="26"/>
      <c r="U299" s="99"/>
      <c r="V299" s="99"/>
      <c r="W299" s="106"/>
      <c r="X299" s="107"/>
      <c r="Y299" s="107"/>
      <c r="Z299" s="107"/>
      <c r="AA299" s="107"/>
      <c r="AB299" s="107"/>
      <c r="AC299" s="107"/>
      <c r="AD299" s="107"/>
      <c r="AE299" s="107"/>
      <c r="AF299" s="107"/>
      <c r="AG299" s="107"/>
      <c r="AH299" s="107"/>
      <c r="AI299" s="107"/>
      <c r="AJ299" s="107"/>
      <c r="AK299" s="107"/>
      <c r="AL299" s="107"/>
      <c r="AM299" s="107"/>
      <c r="AN299" s="107"/>
      <c r="AO299" s="107"/>
      <c r="AP299" s="107"/>
      <c r="AQ299" s="107"/>
      <c r="AS299" s="32"/>
    </row>
    <row r="300" spans="1:45" ht="16.05" customHeight="1" x14ac:dyDescent="0.3">
      <c r="A300" s="21"/>
      <c r="B300" s="102"/>
      <c r="C300" s="284" t="s">
        <v>1346</v>
      </c>
      <c r="D300" s="285" t="s">
        <v>1347</v>
      </c>
      <c r="E300" s="274"/>
      <c r="F300" s="274"/>
      <c r="G300" s="274"/>
      <c r="H300" s="286"/>
      <c r="I300" s="287"/>
      <c r="J300" s="99"/>
      <c r="K300" s="99"/>
      <c r="L300" s="99"/>
      <c r="M300" s="26"/>
      <c r="N300" s="26"/>
      <c r="O300" s="26"/>
      <c r="P300" s="26"/>
      <c r="Q300" s="26"/>
      <c r="R300" s="26"/>
      <c r="S300" s="26"/>
      <c r="T300" s="26"/>
      <c r="U300" s="99"/>
      <c r="V300" s="99"/>
      <c r="W300" s="106"/>
      <c r="X300" s="107"/>
      <c r="Y300" s="107"/>
      <c r="Z300" s="107"/>
      <c r="AA300" s="107"/>
      <c r="AB300" s="107"/>
      <c r="AC300" s="107"/>
      <c r="AD300" s="107"/>
      <c r="AE300" s="107"/>
      <c r="AF300" s="107"/>
      <c r="AG300" s="107"/>
      <c r="AH300" s="107"/>
      <c r="AI300" s="107"/>
      <c r="AJ300" s="107"/>
      <c r="AK300" s="107"/>
      <c r="AL300" s="107"/>
      <c r="AM300" s="107"/>
      <c r="AN300" s="107"/>
      <c r="AO300" s="107"/>
      <c r="AP300" s="107"/>
      <c r="AQ300" s="107"/>
      <c r="AS300" s="32"/>
    </row>
    <row r="301" spans="1:45" ht="16.05" customHeight="1" x14ac:dyDescent="0.3">
      <c r="A301" s="21"/>
      <c r="B301" s="102"/>
      <c r="C301" s="284" t="s">
        <v>1348</v>
      </c>
      <c r="D301" s="285" t="s">
        <v>1349</v>
      </c>
      <c r="E301" s="274"/>
      <c r="F301" s="274"/>
      <c r="G301" s="274"/>
      <c r="H301" s="286"/>
      <c r="I301" s="287"/>
      <c r="J301" s="99"/>
      <c r="K301" s="99"/>
      <c r="L301" s="99"/>
      <c r="M301" s="26"/>
      <c r="N301" s="26"/>
      <c r="O301" s="26"/>
      <c r="P301" s="26"/>
      <c r="Q301" s="26"/>
      <c r="R301" s="26"/>
      <c r="S301" s="26"/>
      <c r="T301" s="26"/>
      <c r="U301" s="99"/>
      <c r="V301" s="99"/>
      <c r="W301" s="106"/>
      <c r="X301" s="107"/>
      <c r="Y301" s="107"/>
      <c r="Z301" s="107"/>
      <c r="AA301" s="107"/>
      <c r="AB301" s="107"/>
      <c r="AC301" s="107"/>
      <c r="AD301" s="107"/>
      <c r="AE301" s="107"/>
      <c r="AF301" s="107"/>
      <c r="AG301" s="107"/>
      <c r="AH301" s="107"/>
      <c r="AI301" s="107"/>
      <c r="AJ301" s="107"/>
      <c r="AK301" s="107"/>
      <c r="AL301" s="107"/>
      <c r="AM301" s="107"/>
      <c r="AN301" s="107"/>
      <c r="AO301" s="107"/>
      <c r="AP301" s="107"/>
      <c r="AQ301" s="107"/>
      <c r="AS301" s="32"/>
    </row>
    <row r="302" spans="1:45" ht="16.05" customHeight="1" x14ac:dyDescent="0.3">
      <c r="A302" s="21"/>
      <c r="B302" s="102"/>
      <c r="C302" s="284" t="s">
        <v>1350</v>
      </c>
      <c r="D302" s="285" t="s">
        <v>1351</v>
      </c>
      <c r="E302" s="274"/>
      <c r="F302" s="274"/>
      <c r="G302" s="274"/>
      <c r="H302" s="286"/>
      <c r="I302" s="287"/>
      <c r="J302" s="99"/>
      <c r="K302" s="99"/>
      <c r="L302" s="99"/>
      <c r="M302" s="26"/>
      <c r="N302" s="26"/>
      <c r="O302" s="26"/>
      <c r="P302" s="26"/>
      <c r="Q302" s="26"/>
      <c r="R302" s="26"/>
      <c r="S302" s="26"/>
      <c r="T302" s="26"/>
      <c r="U302" s="99"/>
      <c r="V302" s="99"/>
      <c r="W302" s="106"/>
      <c r="X302" s="107"/>
      <c r="Y302" s="107"/>
      <c r="Z302" s="107"/>
      <c r="AA302" s="107"/>
      <c r="AB302" s="107"/>
      <c r="AC302" s="107"/>
      <c r="AD302" s="107"/>
      <c r="AE302" s="107"/>
      <c r="AF302" s="107"/>
      <c r="AG302" s="107"/>
      <c r="AH302" s="107"/>
      <c r="AI302" s="107"/>
      <c r="AJ302" s="107"/>
      <c r="AK302" s="107"/>
      <c r="AL302" s="107"/>
      <c r="AM302" s="107"/>
      <c r="AN302" s="107"/>
      <c r="AO302" s="107"/>
      <c r="AP302" s="107"/>
      <c r="AQ302" s="107"/>
      <c r="AS302" s="32"/>
    </row>
    <row r="303" spans="1:45" ht="16.05" customHeight="1" x14ac:dyDescent="0.3">
      <c r="A303" s="21"/>
      <c r="B303" s="102"/>
      <c r="C303" s="284" t="s">
        <v>1352</v>
      </c>
      <c r="D303" s="285" t="s">
        <v>1353</v>
      </c>
      <c r="E303" s="274"/>
      <c r="F303" s="274"/>
      <c r="G303" s="274"/>
      <c r="H303" s="286"/>
      <c r="I303" s="287"/>
      <c r="J303" s="99"/>
      <c r="K303" s="99"/>
      <c r="L303" s="99"/>
      <c r="M303" s="26"/>
      <c r="N303" s="26"/>
      <c r="O303" s="26"/>
      <c r="P303" s="26"/>
      <c r="Q303" s="26"/>
      <c r="R303" s="26"/>
      <c r="S303" s="26"/>
      <c r="T303" s="26"/>
      <c r="U303" s="99"/>
      <c r="V303" s="99"/>
      <c r="W303" s="106"/>
      <c r="X303" s="107"/>
      <c r="Y303" s="107"/>
      <c r="Z303" s="107"/>
      <c r="AA303" s="107"/>
      <c r="AB303" s="107"/>
      <c r="AC303" s="107"/>
      <c r="AD303" s="107"/>
      <c r="AE303" s="107"/>
      <c r="AF303" s="107"/>
      <c r="AG303" s="107"/>
      <c r="AH303" s="107"/>
      <c r="AI303" s="107"/>
      <c r="AJ303" s="107"/>
      <c r="AK303" s="107"/>
      <c r="AL303" s="107"/>
      <c r="AM303" s="107"/>
      <c r="AN303" s="107"/>
      <c r="AO303" s="107"/>
      <c r="AP303" s="107"/>
      <c r="AQ303" s="107"/>
      <c r="AS303" s="32"/>
    </row>
    <row r="304" spans="1:45" ht="16.05" customHeight="1" x14ac:dyDescent="0.3">
      <c r="A304" s="21"/>
      <c r="B304" s="102"/>
      <c r="C304" s="284" t="s">
        <v>1354</v>
      </c>
      <c r="D304" s="285" t="s">
        <v>1355</v>
      </c>
      <c r="E304" s="274"/>
      <c r="F304" s="274"/>
      <c r="G304" s="274"/>
      <c r="H304" s="286"/>
      <c r="I304" s="287"/>
      <c r="J304" s="99"/>
      <c r="K304" s="99"/>
      <c r="L304" s="99"/>
      <c r="M304" s="26"/>
      <c r="N304" s="26"/>
      <c r="O304" s="26"/>
      <c r="P304" s="26"/>
      <c r="Q304" s="26"/>
      <c r="R304" s="26"/>
      <c r="S304" s="26"/>
      <c r="T304" s="26"/>
      <c r="U304" s="99"/>
      <c r="V304" s="99"/>
      <c r="W304" s="106"/>
      <c r="X304" s="107"/>
      <c r="Y304" s="107"/>
      <c r="Z304" s="107"/>
      <c r="AA304" s="107"/>
      <c r="AB304" s="107"/>
      <c r="AC304" s="107"/>
      <c r="AD304" s="107"/>
      <c r="AE304" s="107"/>
      <c r="AF304" s="107"/>
      <c r="AG304" s="107"/>
      <c r="AH304" s="107"/>
      <c r="AI304" s="107"/>
      <c r="AJ304" s="107"/>
      <c r="AK304" s="107"/>
      <c r="AL304" s="107"/>
      <c r="AM304" s="107"/>
      <c r="AN304" s="107"/>
      <c r="AO304" s="107"/>
      <c r="AP304" s="107"/>
      <c r="AQ304" s="107"/>
      <c r="AS304" s="32"/>
    </row>
    <row r="305" spans="1:45" ht="16.05" customHeight="1" x14ac:dyDescent="0.3">
      <c r="A305" s="21"/>
      <c r="B305" s="102"/>
      <c r="C305" s="284" t="s">
        <v>1356</v>
      </c>
      <c r="D305" s="285" t="s">
        <v>1357</v>
      </c>
      <c r="E305" s="274"/>
      <c r="F305" s="274"/>
      <c r="G305" s="274"/>
      <c r="H305" s="286"/>
      <c r="I305" s="287"/>
      <c r="J305" s="99"/>
      <c r="K305" s="99"/>
      <c r="L305" s="99"/>
      <c r="M305" s="26"/>
      <c r="N305" s="26"/>
      <c r="O305" s="26"/>
      <c r="P305" s="26"/>
      <c r="Q305" s="26"/>
      <c r="R305" s="26"/>
      <c r="S305" s="26"/>
      <c r="T305" s="26"/>
      <c r="U305" s="99"/>
      <c r="V305" s="99"/>
      <c r="W305" s="106"/>
      <c r="X305" s="107"/>
      <c r="Y305" s="107"/>
      <c r="Z305" s="107"/>
      <c r="AA305" s="107"/>
      <c r="AB305" s="107"/>
      <c r="AC305" s="107"/>
      <c r="AD305" s="107"/>
      <c r="AE305" s="107"/>
      <c r="AF305" s="107"/>
      <c r="AG305" s="107"/>
      <c r="AH305" s="107"/>
      <c r="AI305" s="107"/>
      <c r="AJ305" s="107"/>
      <c r="AK305" s="107"/>
      <c r="AL305" s="107"/>
      <c r="AM305" s="107"/>
      <c r="AN305" s="107"/>
      <c r="AO305" s="107"/>
      <c r="AP305" s="107"/>
      <c r="AQ305" s="107"/>
      <c r="AS305" s="32"/>
    </row>
    <row r="306" spans="1:45" ht="16.05" customHeight="1" x14ac:dyDescent="0.3">
      <c r="A306" s="21"/>
      <c r="B306" s="102"/>
      <c r="C306" s="284" t="s">
        <v>1358</v>
      </c>
      <c r="D306" s="285" t="s">
        <v>1359</v>
      </c>
      <c r="E306" s="274"/>
      <c r="F306" s="274"/>
      <c r="G306" s="274"/>
      <c r="H306" s="286"/>
      <c r="I306" s="287"/>
      <c r="J306" s="99"/>
      <c r="K306" s="99"/>
      <c r="L306" s="99"/>
      <c r="M306" s="26"/>
      <c r="N306" s="26"/>
      <c r="O306" s="26"/>
      <c r="P306" s="26"/>
      <c r="Q306" s="26"/>
      <c r="R306" s="26"/>
      <c r="S306" s="26"/>
      <c r="T306" s="26"/>
      <c r="U306" s="99"/>
      <c r="V306" s="99"/>
      <c r="W306" s="106"/>
      <c r="X306" s="107"/>
      <c r="Y306" s="107"/>
      <c r="Z306" s="107"/>
      <c r="AA306" s="107"/>
      <c r="AB306" s="107"/>
      <c r="AC306" s="107"/>
      <c r="AD306" s="107"/>
      <c r="AE306" s="107"/>
      <c r="AF306" s="107"/>
      <c r="AG306" s="107"/>
      <c r="AH306" s="107"/>
      <c r="AI306" s="107"/>
      <c r="AJ306" s="107"/>
      <c r="AK306" s="107"/>
      <c r="AL306" s="107"/>
      <c r="AM306" s="107"/>
      <c r="AN306" s="107"/>
      <c r="AO306" s="107"/>
      <c r="AP306" s="107"/>
      <c r="AQ306" s="107"/>
      <c r="AS306" s="32"/>
    </row>
    <row r="307" spans="1:45" ht="16.05" customHeight="1" x14ac:dyDescent="0.3">
      <c r="A307" s="21"/>
      <c r="B307" s="102"/>
      <c r="C307" s="284" t="s">
        <v>1360</v>
      </c>
      <c r="D307" s="285" t="s">
        <v>1361</v>
      </c>
      <c r="E307" s="274"/>
      <c r="F307" s="274"/>
      <c r="G307" s="274"/>
      <c r="H307" s="286"/>
      <c r="I307" s="287"/>
      <c r="J307" s="99"/>
      <c r="K307" s="99"/>
      <c r="L307" s="99"/>
      <c r="M307" s="26"/>
      <c r="N307" s="26"/>
      <c r="O307" s="26"/>
      <c r="P307" s="26"/>
      <c r="Q307" s="26"/>
      <c r="R307" s="26"/>
      <c r="S307" s="26"/>
      <c r="T307" s="26"/>
      <c r="U307" s="99"/>
      <c r="V307" s="99"/>
      <c r="W307" s="106"/>
      <c r="X307" s="107"/>
      <c r="Y307" s="107"/>
      <c r="Z307" s="107"/>
      <c r="AA307" s="107"/>
      <c r="AB307" s="107"/>
      <c r="AC307" s="107"/>
      <c r="AD307" s="107"/>
      <c r="AE307" s="107"/>
      <c r="AF307" s="107"/>
      <c r="AG307" s="107"/>
      <c r="AH307" s="107"/>
      <c r="AI307" s="107"/>
      <c r="AJ307" s="107"/>
      <c r="AK307" s="107"/>
      <c r="AL307" s="107"/>
      <c r="AM307" s="107"/>
      <c r="AN307" s="107"/>
      <c r="AO307" s="107"/>
      <c r="AP307" s="107"/>
      <c r="AQ307" s="107"/>
      <c r="AS307" s="32"/>
    </row>
    <row r="308" spans="1:45" ht="16.05" customHeight="1" x14ac:dyDescent="0.3">
      <c r="A308" s="21"/>
      <c r="B308" s="102"/>
      <c r="C308" s="284" t="s">
        <v>1362</v>
      </c>
      <c r="D308" s="285" t="s">
        <v>1363</v>
      </c>
      <c r="E308" s="274"/>
      <c r="F308" s="274"/>
      <c r="G308" s="274"/>
      <c r="H308" s="286"/>
      <c r="I308" s="287"/>
      <c r="J308" s="99"/>
      <c r="K308" s="99"/>
      <c r="L308" s="99"/>
      <c r="M308" s="26"/>
      <c r="N308" s="26"/>
      <c r="O308" s="26"/>
      <c r="P308" s="26"/>
      <c r="Q308" s="26"/>
      <c r="R308" s="26"/>
      <c r="S308" s="26"/>
      <c r="T308" s="26"/>
      <c r="U308" s="99"/>
      <c r="V308" s="99"/>
      <c r="W308" s="106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  <c r="AJ308" s="107"/>
      <c r="AK308" s="107"/>
      <c r="AL308" s="107"/>
      <c r="AM308" s="107"/>
      <c r="AN308" s="107"/>
      <c r="AO308" s="107"/>
      <c r="AP308" s="107"/>
      <c r="AQ308" s="107"/>
      <c r="AS308" s="32"/>
    </row>
    <row r="309" spans="1:45" ht="16.05" customHeight="1" x14ac:dyDescent="0.3">
      <c r="A309" s="21"/>
      <c r="B309" s="102"/>
      <c r="C309" s="284" t="s">
        <v>1364</v>
      </c>
      <c r="D309" s="285" t="s">
        <v>1365</v>
      </c>
      <c r="E309" s="274"/>
      <c r="F309" s="274"/>
      <c r="G309" s="274"/>
      <c r="H309" s="286"/>
      <c r="I309" s="287"/>
      <c r="J309" s="99"/>
      <c r="K309" s="99"/>
      <c r="L309" s="99"/>
      <c r="M309" s="26"/>
      <c r="N309" s="26"/>
      <c r="O309" s="26"/>
      <c r="P309" s="26"/>
      <c r="Q309" s="26"/>
      <c r="R309" s="26"/>
      <c r="S309" s="26"/>
      <c r="T309" s="26"/>
      <c r="U309" s="99"/>
      <c r="V309" s="99"/>
      <c r="W309" s="106"/>
      <c r="X309" s="107"/>
      <c r="Y309" s="107"/>
      <c r="Z309" s="107"/>
      <c r="AA309" s="107"/>
      <c r="AB309" s="107"/>
      <c r="AC309" s="107"/>
      <c r="AD309" s="107"/>
      <c r="AE309" s="107"/>
      <c r="AF309" s="107"/>
      <c r="AG309" s="107"/>
      <c r="AH309" s="107"/>
      <c r="AI309" s="107"/>
      <c r="AJ309" s="107"/>
      <c r="AK309" s="107"/>
      <c r="AL309" s="107"/>
      <c r="AM309" s="107"/>
      <c r="AN309" s="107"/>
      <c r="AO309" s="107"/>
      <c r="AP309" s="107"/>
      <c r="AQ309" s="107"/>
      <c r="AS309" s="32"/>
    </row>
    <row r="310" spans="1:45" ht="16.05" customHeight="1" x14ac:dyDescent="0.3">
      <c r="A310" s="21"/>
      <c r="B310" s="102"/>
      <c r="C310" s="284" t="s">
        <v>1366</v>
      </c>
      <c r="D310" s="285" t="s">
        <v>1367</v>
      </c>
      <c r="E310" s="274"/>
      <c r="F310" s="274"/>
      <c r="G310" s="274"/>
      <c r="H310" s="286"/>
      <c r="I310" s="287"/>
      <c r="J310" s="99"/>
      <c r="K310" s="99"/>
      <c r="L310" s="99"/>
      <c r="M310" s="26"/>
      <c r="N310" s="26"/>
      <c r="O310" s="26"/>
      <c r="P310" s="26"/>
      <c r="Q310" s="26"/>
      <c r="R310" s="26"/>
      <c r="S310" s="26"/>
      <c r="T310" s="26"/>
      <c r="U310" s="99"/>
      <c r="V310" s="99"/>
      <c r="W310" s="106"/>
      <c r="X310" s="107"/>
      <c r="Y310" s="107"/>
      <c r="Z310" s="107"/>
      <c r="AA310" s="107"/>
      <c r="AB310" s="107"/>
      <c r="AC310" s="107"/>
      <c r="AD310" s="107"/>
      <c r="AE310" s="107"/>
      <c r="AF310" s="107"/>
      <c r="AG310" s="107"/>
      <c r="AH310" s="107"/>
      <c r="AI310" s="107"/>
      <c r="AJ310" s="107"/>
      <c r="AK310" s="107"/>
      <c r="AL310" s="107"/>
      <c r="AM310" s="107"/>
      <c r="AN310" s="107"/>
      <c r="AO310" s="107"/>
      <c r="AP310" s="107"/>
      <c r="AQ310" s="107"/>
      <c r="AS310" s="32"/>
    </row>
    <row r="311" spans="1:45" ht="16.05" customHeight="1" x14ac:dyDescent="0.3">
      <c r="A311" s="21"/>
      <c r="B311" s="102"/>
      <c r="C311" s="284" t="s">
        <v>1368</v>
      </c>
      <c r="D311" s="285" t="s">
        <v>1369</v>
      </c>
      <c r="E311" s="274"/>
      <c r="F311" s="274"/>
      <c r="G311" s="274"/>
      <c r="H311" s="286"/>
      <c r="I311" s="287"/>
      <c r="J311" s="99"/>
      <c r="K311" s="99"/>
      <c r="L311" s="99"/>
      <c r="M311" s="26"/>
      <c r="N311" s="26"/>
      <c r="O311" s="26"/>
      <c r="P311" s="26"/>
      <c r="Q311" s="26"/>
      <c r="R311" s="26"/>
      <c r="S311" s="26"/>
      <c r="T311" s="26"/>
      <c r="U311" s="99"/>
      <c r="V311" s="99"/>
      <c r="W311" s="106"/>
      <c r="X311" s="107"/>
      <c r="Y311" s="107"/>
      <c r="Z311" s="107"/>
      <c r="AA311" s="107"/>
      <c r="AB311" s="107"/>
      <c r="AC311" s="107"/>
      <c r="AD311" s="107"/>
      <c r="AE311" s="107"/>
      <c r="AF311" s="107"/>
      <c r="AG311" s="107"/>
      <c r="AH311" s="107"/>
      <c r="AI311" s="107"/>
      <c r="AJ311" s="107"/>
      <c r="AK311" s="107"/>
      <c r="AL311" s="107"/>
      <c r="AM311" s="107"/>
      <c r="AN311" s="107"/>
      <c r="AO311" s="107"/>
      <c r="AP311" s="107"/>
      <c r="AQ311" s="107"/>
      <c r="AS311" s="32"/>
    </row>
    <row r="312" spans="1:45" ht="16.05" customHeight="1" x14ac:dyDescent="0.3">
      <c r="A312" s="21"/>
      <c r="B312" s="102"/>
      <c r="C312" s="284" t="s">
        <v>1370</v>
      </c>
      <c r="D312" s="285" t="s">
        <v>1371</v>
      </c>
      <c r="E312" s="274"/>
      <c r="F312" s="274"/>
      <c r="G312" s="274"/>
      <c r="H312" s="286"/>
      <c r="I312" s="287"/>
      <c r="J312" s="99"/>
      <c r="K312" s="99"/>
      <c r="L312" s="99"/>
      <c r="M312" s="26"/>
      <c r="N312" s="26"/>
      <c r="O312" s="26"/>
      <c r="P312" s="26"/>
      <c r="Q312" s="26"/>
      <c r="R312" s="26"/>
      <c r="S312" s="26"/>
      <c r="T312" s="26"/>
      <c r="U312" s="99"/>
      <c r="V312" s="99"/>
      <c r="W312" s="106"/>
      <c r="X312" s="107"/>
      <c r="Y312" s="107"/>
      <c r="Z312" s="107"/>
      <c r="AA312" s="107"/>
      <c r="AB312" s="107"/>
      <c r="AC312" s="107"/>
      <c r="AD312" s="107"/>
      <c r="AE312" s="107"/>
      <c r="AF312" s="107"/>
      <c r="AG312" s="107"/>
      <c r="AH312" s="107"/>
      <c r="AI312" s="107"/>
      <c r="AJ312" s="107"/>
      <c r="AK312" s="107"/>
      <c r="AL312" s="107"/>
      <c r="AM312" s="107"/>
      <c r="AN312" s="107"/>
      <c r="AO312" s="107"/>
      <c r="AP312" s="107"/>
      <c r="AQ312" s="107"/>
      <c r="AS312" s="32"/>
    </row>
    <row r="313" spans="1:45" ht="16.05" customHeight="1" x14ac:dyDescent="0.3">
      <c r="A313" s="21"/>
      <c r="B313" s="102"/>
      <c r="C313" s="284" t="s">
        <v>1372</v>
      </c>
      <c r="D313" s="285" t="s">
        <v>1373</v>
      </c>
      <c r="E313" s="274"/>
      <c r="F313" s="274"/>
      <c r="G313" s="274"/>
      <c r="H313" s="286"/>
      <c r="I313" s="287"/>
      <c r="J313" s="99"/>
      <c r="K313" s="99"/>
      <c r="L313" s="99"/>
      <c r="M313" s="26"/>
      <c r="N313" s="26"/>
      <c r="O313" s="26"/>
      <c r="P313" s="26"/>
      <c r="Q313" s="26"/>
      <c r="R313" s="26"/>
      <c r="S313" s="26"/>
      <c r="T313" s="26"/>
      <c r="U313" s="99"/>
      <c r="V313" s="99"/>
      <c r="W313" s="106"/>
      <c r="X313" s="107"/>
      <c r="Y313" s="107"/>
      <c r="Z313" s="107"/>
      <c r="AA313" s="107"/>
      <c r="AB313" s="107"/>
      <c r="AC313" s="107"/>
      <c r="AD313" s="107"/>
      <c r="AE313" s="107"/>
      <c r="AF313" s="107"/>
      <c r="AG313" s="107"/>
      <c r="AH313" s="107"/>
      <c r="AI313" s="107"/>
      <c r="AJ313" s="107"/>
      <c r="AK313" s="107"/>
      <c r="AL313" s="107"/>
      <c r="AM313" s="107"/>
      <c r="AN313" s="107"/>
      <c r="AO313" s="107"/>
      <c r="AP313" s="107"/>
      <c r="AQ313" s="107"/>
      <c r="AS313" s="32"/>
    </row>
    <row r="314" spans="1:45" ht="16.05" customHeight="1" x14ac:dyDescent="0.3">
      <c r="A314" s="21"/>
      <c r="B314" s="102"/>
      <c r="C314" s="284" t="s">
        <v>1374</v>
      </c>
      <c r="D314" s="285" t="s">
        <v>1375</v>
      </c>
      <c r="E314" s="274"/>
      <c r="F314" s="274"/>
      <c r="G314" s="274"/>
      <c r="H314" s="286"/>
      <c r="I314" s="287"/>
      <c r="J314" s="99"/>
      <c r="K314" s="99"/>
      <c r="L314" s="99"/>
      <c r="M314" s="26"/>
      <c r="N314" s="26"/>
      <c r="O314" s="26"/>
      <c r="P314" s="26"/>
      <c r="Q314" s="26"/>
      <c r="R314" s="26"/>
      <c r="S314" s="26"/>
      <c r="T314" s="26"/>
      <c r="U314" s="99"/>
      <c r="V314" s="99"/>
      <c r="W314" s="106"/>
      <c r="X314" s="107"/>
      <c r="Y314" s="107"/>
      <c r="Z314" s="107"/>
      <c r="AA314" s="107"/>
      <c r="AB314" s="107"/>
      <c r="AC314" s="107"/>
      <c r="AD314" s="107"/>
      <c r="AE314" s="107"/>
      <c r="AF314" s="107"/>
      <c r="AG314" s="107"/>
      <c r="AH314" s="107"/>
      <c r="AI314" s="107"/>
      <c r="AJ314" s="107"/>
      <c r="AK314" s="107"/>
      <c r="AL314" s="107"/>
      <c r="AM314" s="107"/>
      <c r="AN314" s="107"/>
      <c r="AO314" s="107"/>
      <c r="AP314" s="107"/>
      <c r="AQ314" s="107"/>
      <c r="AS314" s="32"/>
    </row>
    <row r="315" spans="1:45" ht="16.05" customHeight="1" x14ac:dyDescent="0.3">
      <c r="A315" s="21"/>
      <c r="B315" s="102"/>
      <c r="C315" s="284" t="s">
        <v>1376</v>
      </c>
      <c r="D315" s="285" t="s">
        <v>1377</v>
      </c>
      <c r="E315" s="274"/>
      <c r="F315" s="274"/>
      <c r="G315" s="274"/>
      <c r="H315" s="286"/>
      <c r="I315" s="287"/>
      <c r="J315" s="99"/>
      <c r="K315" s="99"/>
      <c r="L315" s="99"/>
      <c r="M315" s="26"/>
      <c r="N315" s="26"/>
      <c r="O315" s="26"/>
      <c r="P315" s="26"/>
      <c r="Q315" s="26"/>
      <c r="R315" s="26"/>
      <c r="S315" s="26"/>
      <c r="T315" s="26"/>
      <c r="U315" s="99"/>
      <c r="V315" s="99"/>
      <c r="W315" s="106"/>
      <c r="X315" s="107"/>
      <c r="Y315" s="107"/>
      <c r="Z315" s="107"/>
      <c r="AA315" s="107"/>
      <c r="AB315" s="107"/>
      <c r="AC315" s="107"/>
      <c r="AD315" s="107"/>
      <c r="AE315" s="107"/>
      <c r="AF315" s="107"/>
      <c r="AG315" s="107"/>
      <c r="AH315" s="107"/>
      <c r="AI315" s="107"/>
      <c r="AJ315" s="107"/>
      <c r="AK315" s="107"/>
      <c r="AL315" s="107"/>
      <c r="AM315" s="107"/>
      <c r="AN315" s="107"/>
      <c r="AO315" s="107"/>
      <c r="AP315" s="107"/>
      <c r="AQ315" s="107"/>
      <c r="AS315" s="32"/>
    </row>
    <row r="316" spans="1:45" ht="16.05" customHeight="1" x14ac:dyDescent="0.3">
      <c r="A316" s="21"/>
      <c r="B316" s="102"/>
      <c r="C316" s="284" t="s">
        <v>1378</v>
      </c>
      <c r="D316" s="285" t="s">
        <v>1379</v>
      </c>
      <c r="E316" s="274"/>
      <c r="F316" s="274"/>
      <c r="G316" s="274"/>
      <c r="H316" s="286"/>
      <c r="I316" s="287"/>
      <c r="J316" s="99"/>
      <c r="K316" s="99"/>
      <c r="L316" s="99"/>
      <c r="M316" s="26"/>
      <c r="N316" s="26"/>
      <c r="O316" s="26"/>
      <c r="P316" s="26"/>
      <c r="Q316" s="26"/>
      <c r="R316" s="26"/>
      <c r="S316" s="26"/>
      <c r="T316" s="26"/>
      <c r="U316" s="99"/>
      <c r="V316" s="99"/>
      <c r="W316" s="106"/>
      <c r="X316" s="107"/>
      <c r="Y316" s="107"/>
      <c r="Z316" s="107"/>
      <c r="AA316" s="107"/>
      <c r="AB316" s="107"/>
      <c r="AC316" s="107"/>
      <c r="AD316" s="107"/>
      <c r="AE316" s="107"/>
      <c r="AF316" s="107"/>
      <c r="AG316" s="107"/>
      <c r="AH316" s="107"/>
      <c r="AI316" s="107"/>
      <c r="AJ316" s="107"/>
      <c r="AK316" s="107"/>
      <c r="AL316" s="107"/>
      <c r="AM316" s="107"/>
      <c r="AN316" s="107"/>
      <c r="AO316" s="107"/>
      <c r="AP316" s="107"/>
      <c r="AQ316" s="107"/>
      <c r="AS316" s="32"/>
    </row>
    <row r="317" spans="1:45" ht="16.05" customHeight="1" x14ac:dyDescent="0.3">
      <c r="A317" s="21"/>
      <c r="B317" s="102"/>
      <c r="C317" s="284" t="s">
        <v>1380</v>
      </c>
      <c r="D317" s="285" t="s">
        <v>218</v>
      </c>
      <c r="E317" s="274"/>
      <c r="F317" s="274"/>
      <c r="G317" s="274"/>
      <c r="H317" s="286"/>
      <c r="I317" s="287"/>
      <c r="J317" s="99"/>
      <c r="K317" s="99"/>
      <c r="L317" s="99"/>
      <c r="M317" s="26"/>
      <c r="N317" s="26"/>
      <c r="O317" s="26"/>
      <c r="P317" s="26"/>
      <c r="Q317" s="26"/>
      <c r="R317" s="26"/>
      <c r="S317" s="26"/>
      <c r="T317" s="26"/>
      <c r="U317" s="99"/>
      <c r="V317" s="99"/>
      <c r="W317" s="106"/>
      <c r="X317" s="107"/>
      <c r="Y317" s="107"/>
      <c r="Z317" s="107"/>
      <c r="AA317" s="107"/>
      <c r="AB317" s="107"/>
      <c r="AC317" s="107"/>
      <c r="AD317" s="107"/>
      <c r="AE317" s="107"/>
      <c r="AF317" s="107"/>
      <c r="AG317" s="107"/>
      <c r="AH317" s="107"/>
      <c r="AI317" s="107"/>
      <c r="AJ317" s="107"/>
      <c r="AK317" s="107"/>
      <c r="AL317" s="107"/>
      <c r="AM317" s="107"/>
      <c r="AN317" s="107"/>
      <c r="AO317" s="107"/>
      <c r="AP317" s="107"/>
      <c r="AQ317" s="107"/>
      <c r="AS317" s="32"/>
    </row>
    <row r="318" spans="1:45" ht="16.05" customHeight="1" x14ac:dyDescent="0.3">
      <c r="A318" s="21"/>
      <c r="B318" s="102"/>
      <c r="C318" s="284" t="s">
        <v>1381</v>
      </c>
      <c r="D318" s="285" t="s">
        <v>221</v>
      </c>
      <c r="E318" s="274"/>
      <c r="F318" s="274"/>
      <c r="G318" s="274"/>
      <c r="H318" s="286"/>
      <c r="I318" s="287"/>
      <c r="J318" s="99"/>
      <c r="K318" s="99"/>
      <c r="L318" s="99"/>
      <c r="M318" s="26"/>
      <c r="N318" s="26"/>
      <c r="O318" s="26"/>
      <c r="P318" s="26"/>
      <c r="Q318" s="26"/>
      <c r="R318" s="26"/>
      <c r="S318" s="26"/>
      <c r="T318" s="26"/>
      <c r="U318" s="99"/>
      <c r="V318" s="99"/>
      <c r="W318" s="106"/>
      <c r="X318" s="107"/>
      <c r="Y318" s="107"/>
      <c r="Z318" s="107"/>
      <c r="AA318" s="107"/>
      <c r="AB318" s="107"/>
      <c r="AC318" s="107"/>
      <c r="AD318" s="107"/>
      <c r="AE318" s="107"/>
      <c r="AF318" s="107"/>
      <c r="AG318" s="107"/>
      <c r="AH318" s="107"/>
      <c r="AI318" s="107"/>
      <c r="AJ318" s="107"/>
      <c r="AK318" s="107"/>
      <c r="AL318" s="107"/>
      <c r="AM318" s="107"/>
      <c r="AN318" s="107"/>
      <c r="AO318" s="107"/>
      <c r="AP318" s="107"/>
      <c r="AQ318" s="107"/>
      <c r="AS318" s="32"/>
    </row>
    <row r="319" spans="1:45" ht="16.05" customHeight="1" x14ac:dyDescent="0.3">
      <c r="A319" s="21"/>
      <c r="B319" s="102"/>
      <c r="C319" s="284" t="s">
        <v>1382</v>
      </c>
      <c r="D319" s="285" t="s">
        <v>1383</v>
      </c>
      <c r="E319" s="274"/>
      <c r="F319" s="274"/>
      <c r="G319" s="274"/>
      <c r="H319" s="286"/>
      <c r="I319" s="287"/>
      <c r="J319" s="99"/>
      <c r="K319" s="99"/>
      <c r="L319" s="99"/>
      <c r="M319" s="26"/>
      <c r="N319" s="26"/>
      <c r="O319" s="26"/>
      <c r="P319" s="26"/>
      <c r="Q319" s="26"/>
      <c r="R319" s="26"/>
      <c r="S319" s="26"/>
      <c r="T319" s="26"/>
      <c r="U319" s="99"/>
      <c r="V319" s="99"/>
      <c r="W319" s="106"/>
      <c r="X319" s="107"/>
      <c r="Y319" s="107"/>
      <c r="Z319" s="107"/>
      <c r="AA319" s="107"/>
      <c r="AB319" s="107"/>
      <c r="AC319" s="107"/>
      <c r="AD319" s="107"/>
      <c r="AE319" s="107"/>
      <c r="AF319" s="107"/>
      <c r="AG319" s="107"/>
      <c r="AH319" s="107"/>
      <c r="AI319" s="107"/>
      <c r="AJ319" s="107"/>
      <c r="AK319" s="107"/>
      <c r="AL319" s="107"/>
      <c r="AM319" s="107"/>
      <c r="AN319" s="107"/>
      <c r="AO319" s="107"/>
      <c r="AP319" s="107"/>
      <c r="AQ319" s="107"/>
      <c r="AS319" s="32"/>
    </row>
    <row r="320" spans="1:45" ht="16.05" customHeight="1" x14ac:dyDescent="0.3">
      <c r="A320" s="21"/>
      <c r="B320" s="102"/>
      <c r="C320" s="284" t="s">
        <v>1384</v>
      </c>
      <c r="D320" s="285" t="s">
        <v>1385</v>
      </c>
      <c r="E320" s="274"/>
      <c r="F320" s="274"/>
      <c r="G320" s="274"/>
      <c r="H320" s="286"/>
      <c r="I320" s="287"/>
      <c r="J320" s="99"/>
      <c r="K320" s="99"/>
      <c r="L320" s="99"/>
      <c r="M320" s="26"/>
      <c r="N320" s="26"/>
      <c r="O320" s="26"/>
      <c r="P320" s="26"/>
      <c r="Q320" s="26"/>
      <c r="R320" s="26"/>
      <c r="S320" s="26"/>
      <c r="T320" s="26"/>
      <c r="U320" s="99"/>
      <c r="V320" s="99"/>
      <c r="W320" s="106"/>
      <c r="X320" s="107"/>
      <c r="Y320" s="107"/>
      <c r="Z320" s="107"/>
      <c r="AA320" s="107"/>
      <c r="AB320" s="107"/>
      <c r="AC320" s="107"/>
      <c r="AD320" s="107"/>
      <c r="AE320" s="107"/>
      <c r="AF320" s="107"/>
      <c r="AG320" s="107"/>
      <c r="AH320" s="107"/>
      <c r="AI320" s="107"/>
      <c r="AJ320" s="107"/>
      <c r="AK320" s="107"/>
      <c r="AL320" s="107"/>
      <c r="AM320" s="107"/>
      <c r="AN320" s="107"/>
      <c r="AO320" s="107"/>
      <c r="AP320" s="107"/>
      <c r="AQ320" s="107"/>
      <c r="AS320" s="32"/>
    </row>
    <row r="321" spans="1:45" ht="16.05" customHeight="1" x14ac:dyDescent="0.3">
      <c r="A321" s="21"/>
      <c r="B321" s="102"/>
      <c r="C321" s="284" t="s">
        <v>1386</v>
      </c>
      <c r="D321" s="285" t="s">
        <v>179</v>
      </c>
      <c r="E321" s="274"/>
      <c r="F321" s="274"/>
      <c r="G321" s="274"/>
      <c r="H321" s="286"/>
      <c r="I321" s="287"/>
      <c r="J321" s="99"/>
      <c r="K321" s="99"/>
      <c r="L321" s="99"/>
      <c r="M321" s="26"/>
      <c r="N321" s="26"/>
      <c r="O321" s="26"/>
      <c r="P321" s="26"/>
      <c r="Q321" s="26"/>
      <c r="R321" s="26"/>
      <c r="S321" s="26"/>
      <c r="T321" s="26"/>
      <c r="U321" s="99"/>
      <c r="V321" s="99"/>
      <c r="W321" s="106"/>
      <c r="X321" s="107"/>
      <c r="Y321" s="107"/>
      <c r="Z321" s="107"/>
      <c r="AA321" s="107"/>
      <c r="AB321" s="107"/>
      <c r="AC321" s="107"/>
      <c r="AD321" s="107"/>
      <c r="AE321" s="107"/>
      <c r="AF321" s="107"/>
      <c r="AG321" s="107"/>
      <c r="AH321" s="107"/>
      <c r="AI321" s="107"/>
      <c r="AJ321" s="107"/>
      <c r="AK321" s="107"/>
      <c r="AL321" s="107"/>
      <c r="AM321" s="107"/>
      <c r="AN321" s="107"/>
      <c r="AO321" s="107"/>
      <c r="AP321" s="107"/>
      <c r="AQ321" s="107"/>
      <c r="AS321" s="32"/>
    </row>
    <row r="322" spans="1:45" ht="16.05" customHeight="1" x14ac:dyDescent="0.3">
      <c r="A322" s="21"/>
      <c r="B322" s="102"/>
      <c r="C322" s="284" t="s">
        <v>1387</v>
      </c>
      <c r="D322" s="285" t="s">
        <v>1388</v>
      </c>
      <c r="E322" s="274"/>
      <c r="F322" s="274"/>
      <c r="G322" s="274"/>
      <c r="H322" s="286"/>
      <c r="I322" s="287"/>
      <c r="J322" s="99"/>
      <c r="K322" s="99"/>
      <c r="L322" s="99"/>
      <c r="M322" s="26"/>
      <c r="N322" s="26"/>
      <c r="O322" s="26"/>
      <c r="P322" s="26"/>
      <c r="Q322" s="26"/>
      <c r="R322" s="26"/>
      <c r="S322" s="26"/>
      <c r="T322" s="26"/>
      <c r="U322" s="99"/>
      <c r="V322" s="99"/>
      <c r="W322" s="106"/>
      <c r="X322" s="107"/>
      <c r="Y322" s="107"/>
      <c r="Z322" s="107"/>
      <c r="AA322" s="107"/>
      <c r="AB322" s="107"/>
      <c r="AC322" s="107"/>
      <c r="AD322" s="107"/>
      <c r="AE322" s="107"/>
      <c r="AF322" s="107"/>
      <c r="AG322" s="107"/>
      <c r="AH322" s="107"/>
      <c r="AI322" s="107"/>
      <c r="AJ322" s="107"/>
      <c r="AK322" s="107"/>
      <c r="AL322" s="107"/>
      <c r="AM322" s="107"/>
      <c r="AN322" s="107"/>
      <c r="AO322" s="107"/>
      <c r="AP322" s="107"/>
      <c r="AQ322" s="107"/>
      <c r="AS322" s="32"/>
    </row>
    <row r="323" spans="1:45" ht="16.05" customHeight="1" x14ac:dyDescent="0.3">
      <c r="A323" s="21"/>
      <c r="B323" s="102"/>
      <c r="C323" s="284" t="s">
        <v>1389</v>
      </c>
      <c r="D323" s="285" t="s">
        <v>1390</v>
      </c>
      <c r="E323" s="274"/>
      <c r="F323" s="274"/>
      <c r="G323" s="274"/>
      <c r="H323" s="286"/>
      <c r="I323" s="287"/>
      <c r="J323" s="99"/>
      <c r="K323" s="99"/>
      <c r="L323" s="99"/>
      <c r="M323" s="26"/>
      <c r="N323" s="26"/>
      <c r="O323" s="26"/>
      <c r="P323" s="26"/>
      <c r="Q323" s="26"/>
      <c r="R323" s="26"/>
      <c r="S323" s="26"/>
      <c r="T323" s="26"/>
      <c r="U323" s="99"/>
      <c r="V323" s="99"/>
      <c r="W323" s="106"/>
      <c r="X323" s="107"/>
      <c r="Y323" s="107"/>
      <c r="Z323" s="107"/>
      <c r="AA323" s="107"/>
      <c r="AB323" s="107"/>
      <c r="AC323" s="107"/>
      <c r="AD323" s="107"/>
      <c r="AE323" s="107"/>
      <c r="AF323" s="107"/>
      <c r="AG323" s="107"/>
      <c r="AH323" s="107"/>
      <c r="AI323" s="107"/>
      <c r="AJ323" s="107"/>
      <c r="AK323" s="107"/>
      <c r="AL323" s="107"/>
      <c r="AM323" s="107"/>
      <c r="AN323" s="107"/>
      <c r="AO323" s="107"/>
      <c r="AP323" s="107"/>
      <c r="AQ323" s="107"/>
      <c r="AS323" s="32"/>
    </row>
    <row r="324" spans="1:45" ht="16.05" customHeight="1" x14ac:dyDescent="0.3">
      <c r="A324" s="21"/>
      <c r="B324" s="102"/>
      <c r="C324" s="284" t="s">
        <v>1391</v>
      </c>
      <c r="D324" s="285" t="s">
        <v>1392</v>
      </c>
      <c r="E324" s="274"/>
      <c r="F324" s="274"/>
      <c r="G324" s="274"/>
      <c r="H324" s="286"/>
      <c r="I324" s="287"/>
      <c r="J324" s="99"/>
      <c r="K324" s="99"/>
      <c r="L324" s="99"/>
      <c r="M324" s="26"/>
      <c r="N324" s="26"/>
      <c r="O324" s="26"/>
      <c r="P324" s="26"/>
      <c r="Q324" s="26"/>
      <c r="R324" s="26"/>
      <c r="S324" s="26"/>
      <c r="T324" s="26"/>
      <c r="U324" s="99"/>
      <c r="V324" s="99"/>
      <c r="W324" s="106"/>
      <c r="X324" s="107"/>
      <c r="Y324" s="107"/>
      <c r="Z324" s="107"/>
      <c r="AA324" s="107"/>
      <c r="AB324" s="107"/>
      <c r="AC324" s="107"/>
      <c r="AD324" s="107"/>
      <c r="AE324" s="107"/>
      <c r="AF324" s="107"/>
      <c r="AG324" s="107"/>
      <c r="AH324" s="107"/>
      <c r="AI324" s="107"/>
      <c r="AJ324" s="107"/>
      <c r="AK324" s="107"/>
      <c r="AL324" s="107"/>
      <c r="AM324" s="107"/>
      <c r="AN324" s="107"/>
      <c r="AO324" s="107"/>
      <c r="AP324" s="107"/>
      <c r="AQ324" s="107"/>
      <c r="AS324" s="32"/>
    </row>
    <row r="325" spans="1:45" ht="16.05" customHeight="1" x14ac:dyDescent="0.3">
      <c r="A325" s="21"/>
      <c r="B325" s="102"/>
      <c r="C325" s="284" t="s">
        <v>1393</v>
      </c>
      <c r="D325" s="285" t="s">
        <v>1394</v>
      </c>
      <c r="E325" s="274"/>
      <c r="F325" s="274"/>
      <c r="G325" s="274"/>
      <c r="H325" s="286"/>
      <c r="I325" s="287"/>
      <c r="J325" s="99"/>
      <c r="K325" s="99"/>
      <c r="L325" s="99"/>
      <c r="M325" s="26"/>
      <c r="N325" s="26"/>
      <c r="O325" s="26"/>
      <c r="P325" s="26"/>
      <c r="Q325" s="26"/>
      <c r="R325" s="26"/>
      <c r="S325" s="26"/>
      <c r="T325" s="26"/>
      <c r="U325" s="99"/>
      <c r="V325" s="99"/>
      <c r="W325" s="106"/>
      <c r="X325" s="107"/>
      <c r="Y325" s="107"/>
      <c r="Z325" s="107"/>
      <c r="AA325" s="107"/>
      <c r="AB325" s="107"/>
      <c r="AC325" s="107"/>
      <c r="AD325" s="107"/>
      <c r="AE325" s="107"/>
      <c r="AF325" s="107"/>
      <c r="AG325" s="107"/>
      <c r="AH325" s="107"/>
      <c r="AI325" s="107"/>
      <c r="AJ325" s="107"/>
      <c r="AK325" s="107"/>
      <c r="AL325" s="107"/>
      <c r="AM325" s="107"/>
      <c r="AN325" s="107"/>
      <c r="AO325" s="107"/>
      <c r="AP325" s="107"/>
      <c r="AQ325" s="107"/>
      <c r="AS325" s="32"/>
    </row>
    <row r="326" spans="1:45" ht="16.05" customHeight="1" x14ac:dyDescent="0.3">
      <c r="A326" s="21"/>
      <c r="B326" s="102"/>
      <c r="C326" s="284" t="s">
        <v>1395</v>
      </c>
      <c r="D326" s="285" t="s">
        <v>1396</v>
      </c>
      <c r="E326" s="274"/>
      <c r="F326" s="274"/>
      <c r="G326" s="274"/>
      <c r="H326" s="286"/>
      <c r="I326" s="287"/>
      <c r="J326" s="99"/>
      <c r="K326" s="99"/>
      <c r="L326" s="99"/>
      <c r="M326" s="26"/>
      <c r="N326" s="26"/>
      <c r="O326" s="26"/>
      <c r="P326" s="26"/>
      <c r="Q326" s="26"/>
      <c r="R326" s="26"/>
      <c r="S326" s="26"/>
      <c r="T326" s="26"/>
      <c r="U326" s="99"/>
      <c r="V326" s="99"/>
      <c r="W326" s="106"/>
      <c r="X326" s="107"/>
      <c r="Y326" s="107"/>
      <c r="Z326" s="107"/>
      <c r="AA326" s="107"/>
      <c r="AB326" s="107"/>
      <c r="AC326" s="107"/>
      <c r="AD326" s="107"/>
      <c r="AE326" s="107"/>
      <c r="AF326" s="107"/>
      <c r="AG326" s="107"/>
      <c r="AH326" s="107"/>
      <c r="AI326" s="107"/>
      <c r="AJ326" s="107"/>
      <c r="AK326" s="107"/>
      <c r="AL326" s="107"/>
      <c r="AM326" s="107"/>
      <c r="AN326" s="107"/>
      <c r="AO326" s="107"/>
      <c r="AP326" s="107"/>
      <c r="AQ326" s="107"/>
      <c r="AS326" s="32"/>
    </row>
    <row r="327" spans="1:45" ht="16.05" customHeight="1" x14ac:dyDescent="0.3">
      <c r="A327" s="21"/>
      <c r="B327" s="102"/>
      <c r="C327" s="284" t="s">
        <v>1397</v>
      </c>
      <c r="D327" s="285" t="s">
        <v>1398</v>
      </c>
      <c r="E327" s="274"/>
      <c r="F327" s="274"/>
      <c r="G327" s="274"/>
      <c r="H327" s="286"/>
      <c r="I327" s="287"/>
      <c r="J327" s="99"/>
      <c r="K327" s="99"/>
      <c r="L327" s="99"/>
      <c r="M327" s="26"/>
      <c r="N327" s="26"/>
      <c r="O327" s="26"/>
      <c r="P327" s="26"/>
      <c r="Q327" s="26"/>
      <c r="R327" s="26"/>
      <c r="S327" s="26"/>
      <c r="T327" s="26"/>
      <c r="U327" s="99"/>
      <c r="V327" s="99"/>
      <c r="W327" s="106"/>
      <c r="X327" s="107"/>
      <c r="Y327" s="107"/>
      <c r="Z327" s="107"/>
      <c r="AA327" s="107"/>
      <c r="AB327" s="107"/>
      <c r="AC327" s="107"/>
      <c r="AD327" s="107"/>
      <c r="AE327" s="107"/>
      <c r="AF327" s="107"/>
      <c r="AG327" s="107"/>
      <c r="AH327" s="107"/>
      <c r="AI327" s="107"/>
      <c r="AJ327" s="107"/>
      <c r="AK327" s="107"/>
      <c r="AL327" s="107"/>
      <c r="AM327" s="107"/>
      <c r="AN327" s="107"/>
      <c r="AO327" s="107"/>
      <c r="AP327" s="107"/>
      <c r="AQ327" s="107"/>
      <c r="AS327" s="32"/>
    </row>
    <row r="328" spans="1:45" ht="16.05" customHeight="1" x14ac:dyDescent="0.3">
      <c r="A328" s="21"/>
      <c r="B328" s="102"/>
      <c r="C328" s="284" t="s">
        <v>1399</v>
      </c>
      <c r="D328" s="285" t="s">
        <v>1400</v>
      </c>
      <c r="E328" s="274"/>
      <c r="F328" s="274"/>
      <c r="G328" s="274"/>
      <c r="H328" s="286"/>
      <c r="I328" s="287"/>
      <c r="J328" s="99"/>
      <c r="K328" s="99"/>
      <c r="L328" s="99"/>
      <c r="M328" s="26"/>
      <c r="N328" s="26"/>
      <c r="O328" s="26"/>
      <c r="P328" s="26"/>
      <c r="Q328" s="26"/>
      <c r="R328" s="26"/>
      <c r="S328" s="26"/>
      <c r="T328" s="26"/>
      <c r="U328" s="99"/>
      <c r="V328" s="99"/>
      <c r="W328" s="106"/>
      <c r="X328" s="107"/>
      <c r="Y328" s="107"/>
      <c r="Z328" s="107"/>
      <c r="AA328" s="107"/>
      <c r="AB328" s="107"/>
      <c r="AC328" s="107"/>
      <c r="AD328" s="107"/>
      <c r="AE328" s="107"/>
      <c r="AF328" s="107"/>
      <c r="AG328" s="107"/>
      <c r="AH328" s="107"/>
      <c r="AI328" s="107"/>
      <c r="AJ328" s="107"/>
      <c r="AK328" s="107"/>
      <c r="AL328" s="107"/>
      <c r="AM328" s="107"/>
      <c r="AN328" s="107"/>
      <c r="AO328" s="107"/>
      <c r="AP328" s="107"/>
      <c r="AQ328" s="107"/>
      <c r="AS328" s="32"/>
    </row>
    <row r="329" spans="1:45" ht="16.05" customHeight="1" x14ac:dyDescent="0.3">
      <c r="A329" s="21"/>
      <c r="B329" s="102"/>
      <c r="C329" s="284" t="s">
        <v>1401</v>
      </c>
      <c r="D329" s="285" t="s">
        <v>1402</v>
      </c>
      <c r="E329" s="274"/>
      <c r="F329" s="274"/>
      <c r="G329" s="274"/>
      <c r="H329" s="286"/>
      <c r="I329" s="287"/>
      <c r="J329" s="99"/>
      <c r="K329" s="99"/>
      <c r="L329" s="99"/>
      <c r="M329" s="26"/>
      <c r="N329" s="26"/>
      <c r="O329" s="26"/>
      <c r="P329" s="26"/>
      <c r="Q329" s="26"/>
      <c r="R329" s="26"/>
      <c r="S329" s="26"/>
      <c r="T329" s="26"/>
      <c r="U329" s="99"/>
      <c r="V329" s="99"/>
      <c r="W329" s="106"/>
      <c r="X329" s="107"/>
      <c r="Y329" s="107"/>
      <c r="Z329" s="107"/>
      <c r="AA329" s="107"/>
      <c r="AB329" s="107"/>
      <c r="AC329" s="107"/>
      <c r="AD329" s="107"/>
      <c r="AE329" s="107"/>
      <c r="AF329" s="107"/>
      <c r="AG329" s="107"/>
      <c r="AH329" s="107"/>
      <c r="AI329" s="107"/>
      <c r="AJ329" s="107"/>
      <c r="AK329" s="107"/>
      <c r="AL329" s="107"/>
      <c r="AM329" s="107"/>
      <c r="AN329" s="107"/>
      <c r="AO329" s="107"/>
      <c r="AP329" s="107"/>
      <c r="AQ329" s="107"/>
      <c r="AS329" s="32"/>
    </row>
    <row r="330" spans="1:45" ht="16.05" customHeight="1" x14ac:dyDescent="0.3">
      <c r="A330" s="21"/>
      <c r="B330" s="102"/>
      <c r="C330" s="284" t="s">
        <v>1403</v>
      </c>
      <c r="D330" s="285" t="s">
        <v>1404</v>
      </c>
      <c r="E330" s="274"/>
      <c r="F330" s="274"/>
      <c r="G330" s="274"/>
      <c r="H330" s="286"/>
      <c r="I330" s="287"/>
      <c r="J330" s="99"/>
      <c r="K330" s="99"/>
      <c r="L330" s="99"/>
      <c r="M330" s="26"/>
      <c r="N330" s="26"/>
      <c r="O330" s="26"/>
      <c r="P330" s="26"/>
      <c r="Q330" s="26"/>
      <c r="R330" s="26"/>
      <c r="S330" s="26"/>
      <c r="T330" s="26"/>
      <c r="U330" s="99"/>
      <c r="V330" s="99"/>
      <c r="W330" s="106"/>
      <c r="X330" s="107"/>
      <c r="Y330" s="107"/>
      <c r="Z330" s="107"/>
      <c r="AA330" s="107"/>
      <c r="AB330" s="107"/>
      <c r="AC330" s="107"/>
      <c r="AD330" s="107"/>
      <c r="AE330" s="107"/>
      <c r="AF330" s="107"/>
      <c r="AG330" s="107"/>
      <c r="AH330" s="107"/>
      <c r="AI330" s="107"/>
      <c r="AJ330" s="107"/>
      <c r="AK330" s="107"/>
      <c r="AL330" s="107"/>
      <c r="AM330" s="107"/>
      <c r="AN330" s="107"/>
      <c r="AO330" s="107"/>
      <c r="AP330" s="107"/>
      <c r="AQ330" s="107"/>
      <c r="AS330" s="32"/>
    </row>
    <row r="331" spans="1:45" ht="16.05" customHeight="1" x14ac:dyDescent="0.3">
      <c r="A331" s="21"/>
      <c r="B331" s="102"/>
      <c r="C331" s="284" t="s">
        <v>1405</v>
      </c>
      <c r="D331" s="285" t="s">
        <v>1406</v>
      </c>
      <c r="E331" s="274"/>
      <c r="F331" s="274"/>
      <c r="G331" s="274"/>
      <c r="H331" s="286"/>
      <c r="I331" s="287"/>
      <c r="J331" s="99"/>
      <c r="K331" s="99"/>
      <c r="L331" s="99"/>
      <c r="M331" s="26"/>
      <c r="N331" s="26"/>
      <c r="O331" s="26"/>
      <c r="P331" s="26"/>
      <c r="Q331" s="26"/>
      <c r="R331" s="26"/>
      <c r="S331" s="26"/>
      <c r="T331" s="26"/>
      <c r="U331" s="99"/>
      <c r="V331" s="99"/>
      <c r="W331" s="106"/>
      <c r="X331" s="107"/>
      <c r="Y331" s="107"/>
      <c r="Z331" s="107"/>
      <c r="AA331" s="107"/>
      <c r="AB331" s="107"/>
      <c r="AC331" s="107"/>
      <c r="AD331" s="107"/>
      <c r="AE331" s="107"/>
      <c r="AF331" s="107"/>
      <c r="AG331" s="107"/>
      <c r="AH331" s="107"/>
      <c r="AI331" s="107"/>
      <c r="AJ331" s="107"/>
      <c r="AK331" s="107"/>
      <c r="AL331" s="107"/>
      <c r="AM331" s="107"/>
      <c r="AN331" s="107"/>
      <c r="AO331" s="107"/>
      <c r="AP331" s="107"/>
      <c r="AQ331" s="107"/>
      <c r="AS331" s="32"/>
    </row>
    <row r="332" spans="1:45" ht="16.05" customHeight="1" x14ac:dyDescent="0.3">
      <c r="A332" s="21"/>
      <c r="B332" s="102"/>
      <c r="C332" s="284" t="s">
        <v>1407</v>
      </c>
      <c r="D332" s="285" t="s">
        <v>1408</v>
      </c>
      <c r="E332" s="274"/>
      <c r="F332" s="274"/>
      <c r="G332" s="274"/>
      <c r="H332" s="286"/>
      <c r="I332" s="287"/>
      <c r="J332" s="99"/>
      <c r="K332" s="99"/>
      <c r="L332" s="99"/>
      <c r="M332" s="26"/>
      <c r="N332" s="26"/>
      <c r="O332" s="26"/>
      <c r="P332" s="26"/>
      <c r="Q332" s="26"/>
      <c r="R332" s="26"/>
      <c r="S332" s="26"/>
      <c r="T332" s="26"/>
      <c r="U332" s="99"/>
      <c r="V332" s="99"/>
      <c r="W332" s="106"/>
      <c r="X332" s="107"/>
      <c r="Y332" s="107"/>
      <c r="Z332" s="107"/>
      <c r="AA332" s="107"/>
      <c r="AB332" s="107"/>
      <c r="AC332" s="107"/>
      <c r="AD332" s="107"/>
      <c r="AE332" s="107"/>
      <c r="AF332" s="107"/>
      <c r="AG332" s="107"/>
      <c r="AH332" s="107"/>
      <c r="AI332" s="107"/>
      <c r="AJ332" s="107"/>
      <c r="AK332" s="107"/>
      <c r="AL332" s="107"/>
      <c r="AM332" s="107"/>
      <c r="AN332" s="107"/>
      <c r="AO332" s="107"/>
      <c r="AP332" s="107"/>
      <c r="AQ332" s="107"/>
      <c r="AS332" s="32"/>
    </row>
    <row r="333" spans="1:45" ht="16.05" customHeight="1" x14ac:dyDescent="0.3">
      <c r="A333" s="21"/>
      <c r="B333" s="102"/>
      <c r="C333" s="284" t="s">
        <v>1409</v>
      </c>
      <c r="D333" s="285" t="s">
        <v>1410</v>
      </c>
      <c r="E333" s="274"/>
      <c r="F333" s="274"/>
      <c r="G333" s="274"/>
      <c r="H333" s="286"/>
      <c r="I333" s="287"/>
      <c r="J333" s="99"/>
      <c r="K333" s="99"/>
      <c r="L333" s="99"/>
      <c r="M333" s="26"/>
      <c r="N333" s="26"/>
      <c r="O333" s="26"/>
      <c r="P333" s="26"/>
      <c r="Q333" s="26"/>
      <c r="R333" s="26"/>
      <c r="S333" s="26"/>
      <c r="T333" s="26"/>
      <c r="U333" s="99"/>
      <c r="V333" s="99"/>
      <c r="W333" s="106"/>
      <c r="X333" s="107"/>
      <c r="Y333" s="107"/>
      <c r="Z333" s="107"/>
      <c r="AA333" s="107"/>
      <c r="AB333" s="107"/>
      <c r="AC333" s="107"/>
      <c r="AD333" s="107"/>
      <c r="AE333" s="107"/>
      <c r="AF333" s="107"/>
      <c r="AG333" s="107"/>
      <c r="AH333" s="107"/>
      <c r="AI333" s="107"/>
      <c r="AJ333" s="107"/>
      <c r="AK333" s="107"/>
      <c r="AL333" s="107"/>
      <c r="AM333" s="107"/>
      <c r="AN333" s="107"/>
      <c r="AO333" s="107"/>
      <c r="AP333" s="107"/>
      <c r="AQ333" s="107"/>
      <c r="AS333" s="32"/>
    </row>
    <row r="334" spans="1:45" ht="16.05" customHeight="1" x14ac:dyDescent="0.3">
      <c r="A334" s="21"/>
      <c r="B334" s="102"/>
      <c r="C334" s="284" t="s">
        <v>1411</v>
      </c>
      <c r="D334" s="285" t="s">
        <v>1412</v>
      </c>
      <c r="E334" s="274"/>
      <c r="F334" s="274"/>
      <c r="G334" s="274"/>
      <c r="H334" s="286"/>
      <c r="I334" s="287"/>
      <c r="J334" s="99"/>
      <c r="K334" s="99"/>
      <c r="L334" s="99"/>
      <c r="M334" s="26"/>
      <c r="N334" s="26"/>
      <c r="O334" s="26"/>
      <c r="P334" s="26"/>
      <c r="Q334" s="26"/>
      <c r="R334" s="26"/>
      <c r="S334" s="26"/>
      <c r="T334" s="26"/>
      <c r="U334" s="99"/>
      <c r="V334" s="99"/>
      <c r="W334" s="106"/>
      <c r="X334" s="107"/>
      <c r="Y334" s="107"/>
      <c r="Z334" s="107"/>
      <c r="AA334" s="107"/>
      <c r="AB334" s="107"/>
      <c r="AC334" s="107"/>
      <c r="AD334" s="107"/>
      <c r="AE334" s="107"/>
      <c r="AF334" s="107"/>
      <c r="AG334" s="107"/>
      <c r="AH334" s="107"/>
      <c r="AI334" s="107"/>
      <c r="AJ334" s="107"/>
      <c r="AK334" s="107"/>
      <c r="AL334" s="107"/>
      <c r="AM334" s="107"/>
      <c r="AN334" s="107"/>
      <c r="AO334" s="107"/>
      <c r="AP334" s="107"/>
      <c r="AQ334" s="107"/>
      <c r="AS334" s="32"/>
    </row>
    <row r="335" spans="1:45" ht="16.05" customHeight="1" x14ac:dyDescent="0.3">
      <c r="A335" s="21"/>
      <c r="B335" s="102"/>
      <c r="C335" s="284" t="s">
        <v>1413</v>
      </c>
      <c r="D335" s="285" t="s">
        <v>1414</v>
      </c>
      <c r="E335" s="274"/>
      <c r="F335" s="274"/>
      <c r="G335" s="274"/>
      <c r="H335" s="286"/>
      <c r="I335" s="287"/>
      <c r="J335" s="99"/>
      <c r="K335" s="99"/>
      <c r="L335" s="99"/>
      <c r="M335" s="26"/>
      <c r="N335" s="26"/>
      <c r="O335" s="26"/>
      <c r="P335" s="26"/>
      <c r="Q335" s="26"/>
      <c r="R335" s="26"/>
      <c r="S335" s="26"/>
      <c r="T335" s="26"/>
      <c r="U335" s="99"/>
      <c r="V335" s="99"/>
      <c r="W335" s="106"/>
      <c r="X335" s="107"/>
      <c r="Y335" s="107"/>
      <c r="Z335" s="107"/>
      <c r="AA335" s="107"/>
      <c r="AB335" s="107"/>
      <c r="AC335" s="107"/>
      <c r="AD335" s="107"/>
      <c r="AE335" s="107"/>
      <c r="AF335" s="107"/>
      <c r="AG335" s="107"/>
      <c r="AH335" s="107"/>
      <c r="AI335" s="107"/>
      <c r="AJ335" s="107"/>
      <c r="AK335" s="107"/>
      <c r="AL335" s="107"/>
      <c r="AM335" s="107"/>
      <c r="AN335" s="107"/>
      <c r="AO335" s="107"/>
      <c r="AP335" s="107"/>
      <c r="AQ335" s="107"/>
      <c r="AS335" s="32"/>
    </row>
    <row r="336" spans="1:45" ht="16.05" customHeight="1" x14ac:dyDescent="0.3">
      <c r="A336" s="21"/>
      <c r="B336" s="102"/>
      <c r="C336" s="284" t="s">
        <v>1415</v>
      </c>
      <c r="D336" s="285" t="s">
        <v>1416</v>
      </c>
      <c r="E336" s="274"/>
      <c r="F336" s="274"/>
      <c r="G336" s="274"/>
      <c r="H336" s="286"/>
      <c r="I336" s="287"/>
      <c r="J336" s="99"/>
      <c r="K336" s="99"/>
      <c r="L336" s="99"/>
      <c r="M336" s="26"/>
      <c r="N336" s="26"/>
      <c r="O336" s="26"/>
      <c r="P336" s="26"/>
      <c r="Q336" s="26"/>
      <c r="R336" s="26"/>
      <c r="S336" s="26"/>
      <c r="T336" s="26"/>
      <c r="U336" s="99"/>
      <c r="V336" s="99"/>
      <c r="W336" s="106"/>
      <c r="X336" s="107"/>
      <c r="Y336" s="107"/>
      <c r="Z336" s="107"/>
      <c r="AA336" s="107"/>
      <c r="AB336" s="107"/>
      <c r="AC336" s="107"/>
      <c r="AD336" s="107"/>
      <c r="AE336" s="107"/>
      <c r="AF336" s="107"/>
      <c r="AG336" s="107"/>
      <c r="AH336" s="107"/>
      <c r="AI336" s="107"/>
      <c r="AJ336" s="107"/>
      <c r="AK336" s="107"/>
      <c r="AL336" s="107"/>
      <c r="AM336" s="107"/>
      <c r="AN336" s="107"/>
      <c r="AO336" s="107"/>
      <c r="AP336" s="107"/>
      <c r="AQ336" s="107"/>
      <c r="AS336" s="32"/>
    </row>
    <row r="337" spans="1:45" ht="16.05" customHeight="1" x14ac:dyDescent="0.3">
      <c r="A337" s="21"/>
      <c r="B337" s="102"/>
      <c r="C337" s="284" t="s">
        <v>1417</v>
      </c>
      <c r="D337" s="285" t="s">
        <v>1418</v>
      </c>
      <c r="E337" s="274"/>
      <c r="F337" s="274"/>
      <c r="G337" s="274"/>
      <c r="H337" s="286"/>
      <c r="I337" s="287"/>
      <c r="J337" s="99"/>
      <c r="K337" s="99"/>
      <c r="L337" s="99"/>
      <c r="M337" s="26"/>
      <c r="N337" s="26"/>
      <c r="O337" s="26"/>
      <c r="P337" s="26"/>
      <c r="Q337" s="26"/>
      <c r="R337" s="26"/>
      <c r="S337" s="26"/>
      <c r="T337" s="26"/>
      <c r="U337" s="99"/>
      <c r="V337" s="99"/>
      <c r="W337" s="106"/>
      <c r="X337" s="107"/>
      <c r="Y337" s="107"/>
      <c r="Z337" s="107"/>
      <c r="AA337" s="107"/>
      <c r="AB337" s="107"/>
      <c r="AC337" s="107"/>
      <c r="AD337" s="107"/>
      <c r="AE337" s="107"/>
      <c r="AF337" s="107"/>
      <c r="AG337" s="107"/>
      <c r="AH337" s="107"/>
      <c r="AI337" s="107"/>
      <c r="AJ337" s="107"/>
      <c r="AK337" s="107"/>
      <c r="AL337" s="107"/>
      <c r="AM337" s="107"/>
      <c r="AN337" s="107"/>
      <c r="AO337" s="107"/>
      <c r="AP337" s="107"/>
      <c r="AQ337" s="107"/>
      <c r="AS337" s="32"/>
    </row>
    <row r="338" spans="1:45" ht="16.05" customHeight="1" x14ac:dyDescent="0.3">
      <c r="A338" s="21"/>
      <c r="B338" s="102"/>
      <c r="C338" s="284" t="s">
        <v>1419</v>
      </c>
      <c r="D338" s="285" t="s">
        <v>1420</v>
      </c>
      <c r="E338" s="274"/>
      <c r="F338" s="274"/>
      <c r="G338" s="274"/>
      <c r="H338" s="286"/>
      <c r="I338" s="287"/>
      <c r="J338" s="99"/>
      <c r="K338" s="99"/>
      <c r="L338" s="99"/>
      <c r="M338" s="26"/>
      <c r="N338" s="26"/>
      <c r="O338" s="26"/>
      <c r="P338" s="26"/>
      <c r="Q338" s="26"/>
      <c r="R338" s="26"/>
      <c r="S338" s="26"/>
      <c r="T338" s="26"/>
      <c r="U338" s="99"/>
      <c r="V338" s="99"/>
      <c r="W338" s="106"/>
      <c r="X338" s="107"/>
      <c r="Y338" s="107"/>
      <c r="Z338" s="107"/>
      <c r="AA338" s="107"/>
      <c r="AB338" s="107"/>
      <c r="AC338" s="107"/>
      <c r="AD338" s="107"/>
      <c r="AE338" s="107"/>
      <c r="AF338" s="107"/>
      <c r="AG338" s="107"/>
      <c r="AH338" s="107"/>
      <c r="AI338" s="107"/>
      <c r="AJ338" s="107"/>
      <c r="AK338" s="107"/>
      <c r="AL338" s="107"/>
      <c r="AM338" s="107"/>
      <c r="AN338" s="107"/>
      <c r="AO338" s="107"/>
      <c r="AP338" s="107"/>
      <c r="AQ338" s="107"/>
      <c r="AS338" s="32"/>
    </row>
    <row r="339" spans="1:45" ht="16.05" customHeight="1" x14ac:dyDescent="0.3">
      <c r="A339" s="21"/>
      <c r="B339" s="102"/>
      <c r="C339" s="284" t="s">
        <v>1421</v>
      </c>
      <c r="D339" s="285" t="s">
        <v>1422</v>
      </c>
      <c r="E339" s="274"/>
      <c r="F339" s="274"/>
      <c r="G339" s="274"/>
      <c r="H339" s="286"/>
      <c r="I339" s="287"/>
      <c r="J339" s="99"/>
      <c r="K339" s="99"/>
      <c r="L339" s="99"/>
      <c r="M339" s="26"/>
      <c r="N339" s="26"/>
      <c r="O339" s="26"/>
      <c r="P339" s="26"/>
      <c r="Q339" s="26"/>
      <c r="R339" s="26"/>
      <c r="S339" s="26"/>
      <c r="T339" s="26"/>
      <c r="U339" s="99"/>
      <c r="V339" s="99"/>
      <c r="W339" s="106"/>
      <c r="X339" s="107"/>
      <c r="Y339" s="107"/>
      <c r="Z339" s="107"/>
      <c r="AA339" s="107"/>
      <c r="AB339" s="107"/>
      <c r="AC339" s="107"/>
      <c r="AD339" s="107"/>
      <c r="AE339" s="107"/>
      <c r="AF339" s="107"/>
      <c r="AG339" s="107"/>
      <c r="AH339" s="107"/>
      <c r="AI339" s="107"/>
      <c r="AJ339" s="107"/>
      <c r="AK339" s="107"/>
      <c r="AL339" s="107"/>
      <c r="AM339" s="107"/>
      <c r="AN339" s="107"/>
      <c r="AO339" s="107"/>
      <c r="AP339" s="107"/>
      <c r="AQ339" s="107"/>
      <c r="AS339" s="32"/>
    </row>
    <row r="340" spans="1:45" ht="16.05" customHeight="1" x14ac:dyDescent="0.3">
      <c r="A340" s="21"/>
      <c r="B340" s="102"/>
      <c r="C340" s="284" t="s">
        <v>1423</v>
      </c>
      <c r="D340" s="285" t="s">
        <v>1424</v>
      </c>
      <c r="E340" s="274"/>
      <c r="F340" s="274"/>
      <c r="G340" s="274"/>
      <c r="H340" s="286"/>
      <c r="I340" s="287"/>
      <c r="J340" s="99"/>
      <c r="K340" s="99"/>
      <c r="L340" s="99"/>
      <c r="M340" s="26"/>
      <c r="N340" s="26"/>
      <c r="O340" s="26"/>
      <c r="P340" s="26"/>
      <c r="Q340" s="26"/>
      <c r="R340" s="26"/>
      <c r="S340" s="26"/>
      <c r="T340" s="26"/>
      <c r="U340" s="99"/>
      <c r="V340" s="99"/>
      <c r="W340" s="106"/>
      <c r="X340" s="107"/>
      <c r="Y340" s="107"/>
      <c r="Z340" s="107"/>
      <c r="AA340" s="107"/>
      <c r="AB340" s="107"/>
      <c r="AC340" s="107"/>
      <c r="AD340" s="107"/>
      <c r="AE340" s="107"/>
      <c r="AF340" s="107"/>
      <c r="AG340" s="107"/>
      <c r="AH340" s="107"/>
      <c r="AI340" s="107"/>
      <c r="AJ340" s="107"/>
      <c r="AK340" s="107"/>
      <c r="AL340" s="107"/>
      <c r="AM340" s="107"/>
      <c r="AN340" s="107"/>
      <c r="AO340" s="107"/>
      <c r="AP340" s="107"/>
      <c r="AQ340" s="107"/>
      <c r="AS340" s="32"/>
    </row>
    <row r="341" spans="1:45" ht="16.05" customHeight="1" x14ac:dyDescent="0.3">
      <c r="A341" s="21"/>
      <c r="B341" s="102"/>
      <c r="C341" s="284" t="s">
        <v>1425</v>
      </c>
      <c r="D341" s="285" t="s">
        <v>1426</v>
      </c>
      <c r="E341" s="274"/>
      <c r="F341" s="274"/>
      <c r="G341" s="274"/>
      <c r="H341" s="286"/>
      <c r="I341" s="287"/>
      <c r="J341" s="99"/>
      <c r="K341" s="99"/>
      <c r="L341" s="99"/>
      <c r="M341" s="26"/>
      <c r="N341" s="26"/>
      <c r="O341" s="26"/>
      <c r="P341" s="26"/>
      <c r="Q341" s="26"/>
      <c r="R341" s="26"/>
      <c r="S341" s="26"/>
      <c r="T341" s="26"/>
      <c r="U341" s="99"/>
      <c r="V341" s="99"/>
      <c r="W341" s="106"/>
      <c r="X341" s="107"/>
      <c r="Y341" s="107"/>
      <c r="Z341" s="107"/>
      <c r="AA341" s="107"/>
      <c r="AB341" s="107"/>
      <c r="AC341" s="107"/>
      <c r="AD341" s="107"/>
      <c r="AE341" s="107"/>
      <c r="AF341" s="107"/>
      <c r="AG341" s="107"/>
      <c r="AH341" s="107"/>
      <c r="AI341" s="107"/>
      <c r="AJ341" s="107"/>
      <c r="AK341" s="107"/>
      <c r="AL341" s="107"/>
      <c r="AM341" s="107"/>
      <c r="AN341" s="107"/>
      <c r="AO341" s="107"/>
      <c r="AP341" s="107"/>
      <c r="AQ341" s="107"/>
      <c r="AS341" s="32"/>
    </row>
    <row r="342" spans="1:45" ht="16.05" customHeight="1" x14ac:dyDescent="0.3">
      <c r="A342" s="21"/>
      <c r="B342" s="102"/>
      <c r="C342" s="284" t="s">
        <v>1427</v>
      </c>
      <c r="D342" s="285" t="s">
        <v>1428</v>
      </c>
      <c r="E342" s="274"/>
      <c r="F342" s="274"/>
      <c r="G342" s="274"/>
      <c r="H342" s="286"/>
      <c r="I342" s="287"/>
      <c r="J342" s="99"/>
      <c r="K342" s="99"/>
      <c r="L342" s="99"/>
      <c r="M342" s="26"/>
      <c r="N342" s="26"/>
      <c r="O342" s="26"/>
      <c r="P342" s="26"/>
      <c r="Q342" s="26"/>
      <c r="R342" s="26"/>
      <c r="S342" s="26"/>
      <c r="T342" s="26"/>
      <c r="U342" s="99"/>
      <c r="V342" s="99"/>
      <c r="W342" s="106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  <c r="AH342" s="107"/>
      <c r="AI342" s="107"/>
      <c r="AJ342" s="107"/>
      <c r="AK342" s="107"/>
      <c r="AL342" s="107"/>
      <c r="AM342" s="107"/>
      <c r="AN342" s="107"/>
      <c r="AO342" s="107"/>
      <c r="AP342" s="107"/>
      <c r="AQ342" s="107"/>
      <c r="AS342" s="32"/>
    </row>
    <row r="343" spans="1:45" ht="16.05" customHeight="1" x14ac:dyDescent="0.3">
      <c r="A343" s="21"/>
      <c r="B343" s="102"/>
      <c r="C343" s="284" t="s">
        <v>1429</v>
      </c>
      <c r="D343" s="285" t="s">
        <v>1430</v>
      </c>
      <c r="E343" s="274"/>
      <c r="F343" s="274"/>
      <c r="G343" s="274"/>
      <c r="H343" s="286"/>
      <c r="I343" s="287"/>
      <c r="J343" s="99"/>
      <c r="K343" s="99"/>
      <c r="L343" s="99"/>
      <c r="M343" s="26"/>
      <c r="N343" s="26"/>
      <c r="O343" s="26"/>
      <c r="P343" s="26"/>
      <c r="Q343" s="26"/>
      <c r="R343" s="26"/>
      <c r="S343" s="26"/>
      <c r="T343" s="26"/>
      <c r="U343" s="99"/>
      <c r="V343" s="99"/>
      <c r="W343" s="106"/>
      <c r="X343" s="107"/>
      <c r="Y343" s="107"/>
      <c r="Z343" s="107"/>
      <c r="AA343" s="107"/>
      <c r="AB343" s="107"/>
      <c r="AC343" s="107"/>
      <c r="AD343" s="107"/>
      <c r="AE343" s="107"/>
      <c r="AF343" s="107"/>
      <c r="AG343" s="107"/>
      <c r="AH343" s="107"/>
      <c r="AI343" s="107"/>
      <c r="AJ343" s="107"/>
      <c r="AK343" s="107"/>
      <c r="AL343" s="107"/>
      <c r="AM343" s="107"/>
      <c r="AN343" s="107"/>
      <c r="AO343" s="107"/>
      <c r="AP343" s="107"/>
      <c r="AQ343" s="107"/>
      <c r="AS343" s="32"/>
    </row>
    <row r="344" spans="1:45" ht="16.05" customHeight="1" x14ac:dyDescent="0.3">
      <c r="A344" s="21"/>
      <c r="B344" s="102"/>
      <c r="C344" s="284" t="s">
        <v>1431</v>
      </c>
      <c r="D344" s="285" t="s">
        <v>1432</v>
      </c>
      <c r="E344" s="274"/>
      <c r="F344" s="274"/>
      <c r="G344" s="274"/>
      <c r="H344" s="286"/>
      <c r="I344" s="287"/>
      <c r="J344" s="99"/>
      <c r="K344" s="99"/>
      <c r="L344" s="99"/>
      <c r="M344" s="26"/>
      <c r="N344" s="26"/>
      <c r="O344" s="26"/>
      <c r="P344" s="26"/>
      <c r="Q344" s="26"/>
      <c r="R344" s="26"/>
      <c r="S344" s="26"/>
      <c r="T344" s="26"/>
      <c r="U344" s="99"/>
      <c r="V344" s="99"/>
      <c r="W344" s="106"/>
      <c r="X344" s="107"/>
      <c r="Y344" s="107"/>
      <c r="Z344" s="107"/>
      <c r="AA344" s="107"/>
      <c r="AB344" s="107"/>
      <c r="AC344" s="107"/>
      <c r="AD344" s="107"/>
      <c r="AE344" s="107"/>
      <c r="AF344" s="107"/>
      <c r="AG344" s="107"/>
      <c r="AH344" s="107"/>
      <c r="AI344" s="107"/>
      <c r="AJ344" s="107"/>
      <c r="AK344" s="107"/>
      <c r="AL344" s="107"/>
      <c r="AM344" s="107"/>
      <c r="AN344" s="107"/>
      <c r="AO344" s="107"/>
      <c r="AP344" s="107"/>
      <c r="AQ344" s="107"/>
      <c r="AS344" s="32"/>
    </row>
    <row r="345" spans="1:45" ht="16.05" customHeight="1" x14ac:dyDescent="0.3">
      <c r="A345" s="21"/>
      <c r="B345" s="102"/>
      <c r="C345" s="284" t="s">
        <v>1433</v>
      </c>
      <c r="D345" s="285" t="s">
        <v>1434</v>
      </c>
      <c r="E345" s="274"/>
      <c r="F345" s="274"/>
      <c r="G345" s="274"/>
      <c r="H345" s="286"/>
      <c r="I345" s="287"/>
      <c r="J345" s="99"/>
      <c r="K345" s="99"/>
      <c r="L345" s="99"/>
      <c r="M345" s="26"/>
      <c r="N345" s="26"/>
      <c r="O345" s="26"/>
      <c r="P345" s="26"/>
      <c r="Q345" s="26"/>
      <c r="R345" s="26"/>
      <c r="S345" s="26"/>
      <c r="T345" s="26"/>
      <c r="U345" s="99"/>
      <c r="V345" s="99"/>
      <c r="W345" s="106"/>
      <c r="X345" s="107"/>
      <c r="Y345" s="107"/>
      <c r="Z345" s="107"/>
      <c r="AA345" s="107"/>
      <c r="AB345" s="107"/>
      <c r="AC345" s="107"/>
      <c r="AD345" s="107"/>
      <c r="AE345" s="107"/>
      <c r="AF345" s="107"/>
      <c r="AG345" s="107"/>
      <c r="AH345" s="107"/>
      <c r="AI345" s="107"/>
      <c r="AJ345" s="107"/>
      <c r="AK345" s="107"/>
      <c r="AL345" s="107"/>
      <c r="AM345" s="107"/>
      <c r="AN345" s="107"/>
      <c r="AO345" s="107"/>
      <c r="AP345" s="107"/>
      <c r="AQ345" s="107"/>
      <c r="AS345" s="32"/>
    </row>
    <row r="346" spans="1:45" ht="16.05" customHeight="1" x14ac:dyDescent="0.3">
      <c r="A346" s="21"/>
      <c r="B346" s="102"/>
      <c r="C346" s="284" t="s">
        <v>1435</v>
      </c>
      <c r="D346" s="285" t="s">
        <v>1436</v>
      </c>
      <c r="E346" s="274"/>
      <c r="F346" s="274"/>
      <c r="G346" s="274"/>
      <c r="H346" s="286"/>
      <c r="I346" s="287"/>
      <c r="J346" s="99"/>
      <c r="K346" s="99"/>
      <c r="L346" s="99"/>
      <c r="M346" s="26"/>
      <c r="N346" s="26"/>
      <c r="O346" s="26"/>
      <c r="P346" s="26"/>
      <c r="Q346" s="26"/>
      <c r="R346" s="26"/>
      <c r="S346" s="26"/>
      <c r="T346" s="26"/>
      <c r="U346" s="99"/>
      <c r="V346" s="99"/>
      <c r="W346" s="106"/>
      <c r="X346" s="107"/>
      <c r="Y346" s="107"/>
      <c r="Z346" s="107"/>
      <c r="AA346" s="107"/>
      <c r="AB346" s="107"/>
      <c r="AC346" s="107"/>
      <c r="AD346" s="107"/>
      <c r="AE346" s="107"/>
      <c r="AF346" s="107"/>
      <c r="AG346" s="107"/>
      <c r="AH346" s="107"/>
      <c r="AI346" s="107"/>
      <c r="AJ346" s="107"/>
      <c r="AK346" s="107"/>
      <c r="AL346" s="107"/>
      <c r="AM346" s="107"/>
      <c r="AN346" s="107"/>
      <c r="AO346" s="107"/>
      <c r="AP346" s="107"/>
      <c r="AQ346" s="107"/>
      <c r="AS346" s="32"/>
    </row>
    <row r="347" spans="1:45" ht="16.05" customHeight="1" x14ac:dyDescent="0.3">
      <c r="A347" s="21"/>
      <c r="B347" s="102"/>
      <c r="C347" s="284" t="s">
        <v>1437</v>
      </c>
      <c r="D347" s="285" t="s">
        <v>1438</v>
      </c>
      <c r="E347" s="274"/>
      <c r="F347" s="274"/>
      <c r="G347" s="274"/>
      <c r="H347" s="286"/>
      <c r="I347" s="287"/>
      <c r="J347" s="99"/>
      <c r="K347" s="99"/>
      <c r="L347" s="99"/>
      <c r="M347" s="26"/>
      <c r="N347" s="26"/>
      <c r="O347" s="26"/>
      <c r="P347" s="26"/>
      <c r="Q347" s="26"/>
      <c r="R347" s="26"/>
      <c r="S347" s="26"/>
      <c r="T347" s="26"/>
      <c r="U347" s="99"/>
      <c r="V347" s="99"/>
      <c r="W347" s="106"/>
      <c r="X347" s="107"/>
      <c r="Y347" s="107"/>
      <c r="Z347" s="107"/>
      <c r="AA347" s="107"/>
      <c r="AB347" s="107"/>
      <c r="AC347" s="107"/>
      <c r="AD347" s="107"/>
      <c r="AE347" s="107"/>
      <c r="AF347" s="107"/>
      <c r="AG347" s="107"/>
      <c r="AH347" s="107"/>
      <c r="AI347" s="107"/>
      <c r="AJ347" s="107"/>
      <c r="AK347" s="107"/>
      <c r="AL347" s="107"/>
      <c r="AM347" s="107"/>
      <c r="AN347" s="107"/>
      <c r="AO347" s="107"/>
      <c r="AP347" s="107"/>
      <c r="AQ347" s="107"/>
      <c r="AS347" s="32"/>
    </row>
    <row r="348" spans="1:45" ht="16.05" customHeight="1" x14ac:dyDescent="0.3">
      <c r="A348" s="21"/>
      <c r="B348" s="102"/>
      <c r="C348" s="284" t="s">
        <v>1439</v>
      </c>
      <c r="D348" s="285" t="s">
        <v>1440</v>
      </c>
      <c r="E348" s="274"/>
      <c r="F348" s="274"/>
      <c r="G348" s="274"/>
      <c r="H348" s="286"/>
      <c r="I348" s="287"/>
      <c r="J348" s="99"/>
      <c r="K348" s="99"/>
      <c r="L348" s="99"/>
      <c r="M348" s="26"/>
      <c r="N348" s="26"/>
      <c r="O348" s="26"/>
      <c r="P348" s="26"/>
      <c r="Q348" s="26"/>
      <c r="R348" s="26"/>
      <c r="S348" s="26"/>
      <c r="T348" s="26"/>
      <c r="U348" s="99"/>
      <c r="V348" s="99"/>
      <c r="W348" s="106"/>
      <c r="X348" s="107"/>
      <c r="Y348" s="107"/>
      <c r="Z348" s="107"/>
      <c r="AA348" s="107"/>
      <c r="AB348" s="107"/>
      <c r="AC348" s="107"/>
      <c r="AD348" s="107"/>
      <c r="AE348" s="107"/>
      <c r="AF348" s="107"/>
      <c r="AG348" s="107"/>
      <c r="AH348" s="107"/>
      <c r="AI348" s="107"/>
      <c r="AJ348" s="107"/>
      <c r="AK348" s="107"/>
      <c r="AL348" s="107"/>
      <c r="AM348" s="107"/>
      <c r="AN348" s="107"/>
      <c r="AO348" s="107"/>
      <c r="AP348" s="107"/>
      <c r="AQ348" s="107"/>
      <c r="AS348" s="32"/>
    </row>
    <row r="349" spans="1:45" ht="16.05" customHeight="1" x14ac:dyDescent="0.3">
      <c r="A349" s="21"/>
      <c r="B349" s="102"/>
      <c r="C349" s="284" t="s">
        <v>1441</v>
      </c>
      <c r="D349" s="285" t="s">
        <v>1442</v>
      </c>
      <c r="E349" s="274"/>
      <c r="F349" s="274"/>
      <c r="G349" s="274"/>
      <c r="H349" s="286"/>
      <c r="I349" s="287"/>
      <c r="J349" s="99"/>
      <c r="K349" s="99"/>
      <c r="L349" s="99"/>
      <c r="M349" s="26"/>
      <c r="N349" s="26"/>
      <c r="O349" s="26"/>
      <c r="P349" s="26"/>
      <c r="Q349" s="26"/>
      <c r="R349" s="26"/>
      <c r="S349" s="26"/>
      <c r="T349" s="26"/>
      <c r="U349" s="99"/>
      <c r="V349" s="99"/>
      <c r="W349" s="106"/>
      <c r="X349" s="107"/>
      <c r="Y349" s="107"/>
      <c r="Z349" s="107"/>
      <c r="AA349" s="107"/>
      <c r="AB349" s="107"/>
      <c r="AC349" s="107"/>
      <c r="AD349" s="107"/>
      <c r="AE349" s="107"/>
      <c r="AF349" s="107"/>
      <c r="AG349" s="107"/>
      <c r="AH349" s="107"/>
      <c r="AI349" s="107"/>
      <c r="AJ349" s="107"/>
      <c r="AK349" s="107"/>
      <c r="AL349" s="107"/>
      <c r="AM349" s="107"/>
      <c r="AN349" s="107"/>
      <c r="AO349" s="107"/>
      <c r="AP349" s="107"/>
      <c r="AQ349" s="107"/>
      <c r="AS349" s="32"/>
    </row>
    <row r="350" spans="1:45" ht="16.05" customHeight="1" x14ac:dyDescent="0.3">
      <c r="A350" s="21"/>
      <c r="B350" s="102"/>
      <c r="C350" s="284" t="s">
        <v>1443</v>
      </c>
      <c r="D350" s="285" t="s">
        <v>1444</v>
      </c>
      <c r="E350" s="274"/>
      <c r="F350" s="274"/>
      <c r="G350" s="274"/>
      <c r="H350" s="286"/>
      <c r="I350" s="287"/>
      <c r="J350" s="99"/>
      <c r="K350" s="99"/>
      <c r="L350" s="99"/>
      <c r="M350" s="26"/>
      <c r="N350" s="26"/>
      <c r="O350" s="26"/>
      <c r="P350" s="26"/>
      <c r="Q350" s="26"/>
      <c r="R350" s="26"/>
      <c r="S350" s="26"/>
      <c r="T350" s="26"/>
      <c r="U350" s="99"/>
      <c r="V350" s="99"/>
      <c r="W350" s="106"/>
      <c r="X350" s="107"/>
      <c r="Y350" s="107"/>
      <c r="Z350" s="107"/>
      <c r="AA350" s="107"/>
      <c r="AB350" s="107"/>
      <c r="AC350" s="107"/>
      <c r="AD350" s="107"/>
      <c r="AE350" s="107"/>
      <c r="AF350" s="107"/>
      <c r="AG350" s="107"/>
      <c r="AH350" s="107"/>
      <c r="AI350" s="107"/>
      <c r="AJ350" s="107"/>
      <c r="AK350" s="107"/>
      <c r="AL350" s="107"/>
      <c r="AM350" s="107"/>
      <c r="AN350" s="107"/>
      <c r="AO350" s="107"/>
      <c r="AP350" s="107"/>
      <c r="AQ350" s="107"/>
      <c r="AS350" s="32"/>
    </row>
    <row r="351" spans="1:45" ht="16.05" customHeight="1" x14ac:dyDescent="0.3">
      <c r="A351" s="21"/>
      <c r="B351" s="102"/>
      <c r="C351" s="284" t="s">
        <v>1445</v>
      </c>
      <c r="D351" s="285" t="s">
        <v>1446</v>
      </c>
      <c r="E351" s="274"/>
      <c r="F351" s="274"/>
      <c r="G351" s="274"/>
      <c r="H351" s="286"/>
      <c r="I351" s="287"/>
      <c r="J351" s="99"/>
      <c r="K351" s="99"/>
      <c r="L351" s="99"/>
      <c r="M351" s="26"/>
      <c r="N351" s="26"/>
      <c r="O351" s="26"/>
      <c r="P351" s="26"/>
      <c r="Q351" s="26"/>
      <c r="R351" s="26"/>
      <c r="S351" s="26"/>
      <c r="T351" s="26"/>
      <c r="U351" s="99"/>
      <c r="V351" s="99"/>
      <c r="W351" s="106"/>
      <c r="X351" s="107"/>
      <c r="Y351" s="107"/>
      <c r="Z351" s="107"/>
      <c r="AA351" s="107"/>
      <c r="AB351" s="107"/>
      <c r="AC351" s="107"/>
      <c r="AD351" s="107"/>
      <c r="AE351" s="107"/>
      <c r="AF351" s="107"/>
      <c r="AG351" s="107"/>
      <c r="AH351" s="107"/>
      <c r="AI351" s="107"/>
      <c r="AJ351" s="107"/>
      <c r="AK351" s="107"/>
      <c r="AL351" s="107"/>
      <c r="AM351" s="107"/>
      <c r="AN351" s="107"/>
      <c r="AO351" s="107"/>
      <c r="AP351" s="107"/>
      <c r="AQ351" s="107"/>
      <c r="AS351" s="32"/>
    </row>
    <row r="352" spans="1:45" ht="16.05" customHeight="1" thickBot="1" x14ac:dyDescent="0.35">
      <c r="A352" s="21"/>
      <c r="B352" s="102"/>
      <c r="C352" s="288"/>
      <c r="D352" s="289"/>
      <c r="E352" s="277"/>
      <c r="F352" s="277"/>
      <c r="G352" s="277"/>
      <c r="H352" s="290"/>
      <c r="I352" s="291"/>
      <c r="J352" s="99"/>
      <c r="K352" s="99"/>
      <c r="L352" s="99"/>
      <c r="M352" s="26"/>
      <c r="N352" s="26"/>
      <c r="O352" s="26"/>
      <c r="P352" s="26"/>
      <c r="Q352" s="26"/>
      <c r="R352" s="26"/>
      <c r="S352" s="26"/>
      <c r="T352" s="26"/>
      <c r="U352" s="99"/>
      <c r="V352" s="99"/>
      <c r="W352" s="106"/>
      <c r="X352" s="107"/>
      <c r="Y352" s="107"/>
      <c r="Z352" s="107"/>
      <c r="AA352" s="107"/>
      <c r="AB352" s="107"/>
      <c r="AC352" s="107"/>
      <c r="AD352" s="107"/>
      <c r="AE352" s="107"/>
      <c r="AF352" s="107"/>
      <c r="AG352" s="107"/>
      <c r="AH352" s="107"/>
      <c r="AI352" s="107"/>
      <c r="AJ352" s="107"/>
      <c r="AK352" s="107"/>
      <c r="AL352" s="107"/>
      <c r="AM352" s="107"/>
      <c r="AN352" s="107"/>
      <c r="AO352" s="107"/>
      <c r="AP352" s="107"/>
      <c r="AQ352" s="107"/>
      <c r="AS352" s="32"/>
    </row>
    <row r="353" spans="1:45" ht="14.4" x14ac:dyDescent="0.3">
      <c r="A353" s="21"/>
      <c r="B353" s="35"/>
      <c r="C353" s="35"/>
      <c r="D353" s="35"/>
      <c r="E353" s="35"/>
      <c r="F353" s="35"/>
      <c r="G353" s="35"/>
      <c r="H353" s="9"/>
      <c r="I353" s="99"/>
      <c r="J353" s="99"/>
      <c r="K353" s="9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106"/>
      <c r="X353" s="107"/>
      <c r="Y353" s="107"/>
      <c r="Z353" s="107"/>
      <c r="AA353" s="107"/>
      <c r="AB353" s="107"/>
      <c r="AC353" s="107"/>
      <c r="AD353" s="107"/>
      <c r="AE353" s="107"/>
      <c r="AF353" s="107"/>
      <c r="AG353" s="107"/>
      <c r="AH353" s="107"/>
      <c r="AI353" s="107"/>
      <c r="AJ353" s="107"/>
      <c r="AK353" s="107"/>
      <c r="AL353" s="107"/>
      <c r="AM353" s="107"/>
      <c r="AN353" s="107"/>
      <c r="AO353" s="107"/>
      <c r="AP353" s="107"/>
      <c r="AQ353" s="107"/>
      <c r="AS353" s="32"/>
    </row>
    <row r="354" spans="1:45" ht="14.4" x14ac:dyDescent="0.3">
      <c r="A354" s="21"/>
      <c r="B354" s="9"/>
      <c r="C354" s="9"/>
      <c r="D354" s="9"/>
      <c r="E354" s="9"/>
      <c r="F354" s="9"/>
      <c r="G354" s="9"/>
      <c r="H354" s="9"/>
      <c r="I354" s="99"/>
      <c r="J354" s="99"/>
      <c r="K354" s="9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106"/>
      <c r="X354" s="107"/>
      <c r="Y354" s="107"/>
      <c r="Z354" s="107"/>
      <c r="AA354" s="107"/>
      <c r="AB354" s="107"/>
      <c r="AC354" s="107"/>
      <c r="AD354" s="107"/>
      <c r="AE354" s="107"/>
      <c r="AF354" s="107"/>
      <c r="AG354" s="107"/>
      <c r="AH354" s="107"/>
      <c r="AI354" s="107"/>
      <c r="AJ354" s="107"/>
      <c r="AK354" s="107"/>
      <c r="AL354" s="107"/>
      <c r="AM354" s="107"/>
      <c r="AN354" s="107"/>
      <c r="AO354" s="107"/>
      <c r="AP354" s="107"/>
      <c r="AQ354" s="107"/>
      <c r="AS354" s="32"/>
    </row>
    <row r="355" spans="1:45" ht="14.4" x14ac:dyDescent="0.3">
      <c r="A355" s="21"/>
      <c r="B355" s="527"/>
      <c r="C355" s="527"/>
      <c r="D355" s="527"/>
      <c r="E355" s="527"/>
      <c r="F355" s="527"/>
      <c r="G355" s="527"/>
      <c r="H355" s="527"/>
      <c r="I355" s="527"/>
      <c r="J355" s="527"/>
      <c r="K355" s="527"/>
      <c r="L355" s="527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106"/>
      <c r="X355" s="107"/>
      <c r="Y355" s="107"/>
      <c r="Z355" s="107"/>
      <c r="AA355" s="107"/>
      <c r="AB355" s="107"/>
      <c r="AC355" s="107"/>
      <c r="AD355" s="107"/>
      <c r="AE355" s="107"/>
      <c r="AF355" s="107"/>
      <c r="AG355" s="107"/>
      <c r="AH355" s="107"/>
      <c r="AI355" s="107"/>
      <c r="AJ355" s="107"/>
      <c r="AK355" s="107"/>
      <c r="AL355" s="107"/>
      <c r="AM355" s="107"/>
      <c r="AN355" s="107"/>
      <c r="AO355" s="107"/>
      <c r="AP355" s="107"/>
      <c r="AQ355" s="107"/>
      <c r="AS355" s="32"/>
    </row>
    <row r="356" spans="1:45" ht="14.4" x14ac:dyDescent="0.3">
      <c r="A356" s="21"/>
      <c r="B356" s="9"/>
      <c r="C356" s="9"/>
      <c r="D356" s="9"/>
      <c r="E356" s="9"/>
      <c r="F356" s="9"/>
      <c r="G356" s="9"/>
      <c r="H356" s="9"/>
      <c r="I356" s="99"/>
      <c r="J356" s="99"/>
      <c r="K356" s="9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106"/>
      <c r="X356" s="107"/>
      <c r="Y356" s="107"/>
      <c r="Z356" s="107"/>
      <c r="AA356" s="107"/>
      <c r="AB356" s="107"/>
      <c r="AC356" s="107"/>
      <c r="AD356" s="107"/>
      <c r="AE356" s="107"/>
      <c r="AF356" s="107"/>
      <c r="AG356" s="107"/>
      <c r="AH356" s="107"/>
      <c r="AI356" s="107"/>
      <c r="AJ356" s="107"/>
      <c r="AK356" s="107"/>
      <c r="AL356" s="107"/>
      <c r="AM356" s="107"/>
      <c r="AN356" s="107"/>
      <c r="AO356" s="107"/>
      <c r="AP356" s="107"/>
      <c r="AQ356" s="107"/>
      <c r="AS356" s="32"/>
    </row>
    <row r="357" spans="1:45" ht="14.4" x14ac:dyDescent="0.3">
      <c r="A357" s="21"/>
      <c r="B357" s="9"/>
      <c r="C357" s="9"/>
      <c r="D357" s="9"/>
      <c r="E357" s="9"/>
      <c r="F357" s="9"/>
      <c r="G357" s="9"/>
      <c r="H357" s="9"/>
      <c r="I357" s="99"/>
      <c r="J357" s="99"/>
      <c r="K357" s="9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106"/>
      <c r="X357" s="107"/>
      <c r="Y357" s="107"/>
      <c r="Z357" s="107"/>
      <c r="AA357" s="107"/>
      <c r="AB357" s="107"/>
      <c r="AC357" s="107"/>
      <c r="AD357" s="107"/>
      <c r="AE357" s="107"/>
      <c r="AF357" s="107"/>
      <c r="AG357" s="107"/>
      <c r="AH357" s="107"/>
      <c r="AI357" s="107"/>
      <c r="AJ357" s="107"/>
      <c r="AK357" s="107"/>
      <c r="AL357" s="107"/>
      <c r="AM357" s="107"/>
      <c r="AN357" s="107"/>
      <c r="AO357" s="107"/>
      <c r="AP357" s="107"/>
      <c r="AQ357" s="107"/>
      <c r="AS357" s="32"/>
    </row>
    <row r="358" spans="1:45" ht="14.4" x14ac:dyDescent="0.3">
      <c r="A358" s="21"/>
      <c r="B358" s="9"/>
      <c r="C358" s="9"/>
      <c r="D358" s="9"/>
      <c r="E358" s="9"/>
      <c r="F358" s="9"/>
      <c r="G358" s="9"/>
      <c r="H358" s="9"/>
      <c r="I358" s="99"/>
      <c r="J358" s="99"/>
      <c r="K358" s="9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106"/>
      <c r="X358" s="107"/>
      <c r="Y358" s="107"/>
      <c r="Z358" s="107"/>
      <c r="AA358" s="107"/>
      <c r="AB358" s="107"/>
      <c r="AC358" s="107"/>
      <c r="AD358" s="107"/>
      <c r="AE358" s="107"/>
      <c r="AF358" s="107"/>
      <c r="AG358" s="107"/>
      <c r="AH358" s="107"/>
      <c r="AI358" s="107"/>
      <c r="AJ358" s="107"/>
      <c r="AK358" s="107"/>
      <c r="AL358" s="107"/>
      <c r="AM358" s="107"/>
      <c r="AN358" s="107"/>
      <c r="AO358" s="107"/>
      <c r="AP358" s="107"/>
      <c r="AQ358" s="107"/>
      <c r="AS358" s="32"/>
    </row>
    <row r="359" spans="1:45" ht="14.4" x14ac:dyDescent="0.3">
      <c r="A359" s="21"/>
      <c r="B359" s="9"/>
      <c r="C359" s="9"/>
      <c r="D359" s="9"/>
      <c r="E359" s="9"/>
      <c r="F359" s="9"/>
      <c r="G359" s="9"/>
      <c r="H359" s="9"/>
      <c r="I359" s="99"/>
      <c r="J359" s="99"/>
      <c r="K359" s="9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106"/>
      <c r="X359" s="107"/>
      <c r="Y359" s="107"/>
      <c r="Z359" s="107"/>
      <c r="AA359" s="107"/>
      <c r="AB359" s="107"/>
      <c r="AC359" s="107"/>
      <c r="AD359" s="107"/>
      <c r="AE359" s="107"/>
      <c r="AF359" s="107"/>
      <c r="AG359" s="107"/>
      <c r="AH359" s="107"/>
      <c r="AI359" s="107"/>
      <c r="AJ359" s="107"/>
      <c r="AK359" s="107"/>
      <c r="AL359" s="107"/>
      <c r="AM359" s="107"/>
      <c r="AN359" s="107"/>
      <c r="AO359" s="107"/>
      <c r="AP359" s="107"/>
      <c r="AQ359" s="107"/>
      <c r="AS359" s="32"/>
    </row>
    <row r="360" spans="1:45" ht="14.4" x14ac:dyDescent="0.3">
      <c r="A360" s="27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9"/>
      <c r="W360" s="141"/>
      <c r="X360" s="142"/>
      <c r="Y360" s="142"/>
      <c r="Z360" s="142"/>
      <c r="AA360" s="142"/>
      <c r="AB360" s="142"/>
      <c r="AC360" s="142"/>
      <c r="AD360" s="142"/>
      <c r="AE360" s="142"/>
      <c r="AF360" s="142"/>
      <c r="AG360" s="142"/>
      <c r="AH360" s="142"/>
      <c r="AI360" s="142"/>
      <c r="AJ360" s="142"/>
      <c r="AK360" s="142"/>
      <c r="AL360" s="142"/>
      <c r="AM360" s="142"/>
      <c r="AN360" s="142"/>
      <c r="AO360" s="142"/>
      <c r="AP360" s="142"/>
      <c r="AQ360" s="142"/>
      <c r="AR360" s="7"/>
      <c r="AS360" s="33"/>
    </row>
    <row r="361" spans="1:45" ht="14.4" hidden="1" customHeight="1" x14ac:dyDescent="0.3"/>
    <row r="362" spans="1:45" ht="14.4" hidden="1" customHeight="1" x14ac:dyDescent="0.3"/>
    <row r="363" spans="1:45" ht="14.4" hidden="1" customHeight="1" x14ac:dyDescent="0.3"/>
    <row r="364" spans="1:45" ht="14.4" hidden="1" customHeight="1" x14ac:dyDescent="0.3"/>
    <row r="365" spans="1:45" ht="14.4" hidden="1" customHeight="1" x14ac:dyDescent="0.3"/>
    <row r="366" spans="1:45" ht="14.4" hidden="1" customHeight="1" x14ac:dyDescent="0.3"/>
    <row r="367" spans="1:45" ht="14.4" hidden="1" customHeight="1" x14ac:dyDescent="0.3"/>
    <row r="368" spans="1:45" ht="14.4" hidden="1" customHeight="1" x14ac:dyDescent="0.3"/>
    <row r="369" spans="2:45" s="24" customFormat="1" ht="14.4" hidden="1" customHeight="1" x14ac:dyDescent="0.3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6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</row>
    <row r="370" spans="2:45" s="24" customFormat="1" ht="14.4" hidden="1" customHeight="1" x14ac:dyDescent="0.3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6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</row>
    <row r="371" spans="2:45" s="24" customFormat="1" ht="14.4" hidden="1" customHeight="1" x14ac:dyDescent="0.3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6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</row>
    <row r="372" spans="2:45" s="24" customFormat="1" ht="14.4" hidden="1" customHeight="1" x14ac:dyDescent="0.3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6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</row>
    <row r="373" spans="2:45" s="24" customFormat="1" ht="14.4" hidden="1" customHeight="1" x14ac:dyDescent="0.3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6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</row>
    <row r="374" spans="2:45" s="24" customFormat="1" ht="14.4" hidden="1" customHeight="1" x14ac:dyDescent="0.3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6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</row>
    <row r="375" spans="2:45" s="24" customFormat="1" ht="14.4" hidden="1" customHeight="1" x14ac:dyDescent="0.3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6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</row>
    <row r="376" spans="2:45" s="24" customFormat="1" ht="14.4" hidden="1" customHeight="1" x14ac:dyDescent="0.3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6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</row>
    <row r="377" spans="2:45" s="24" customFormat="1" ht="14.4" hidden="1" customHeight="1" x14ac:dyDescent="0.3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6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</row>
    <row r="378" spans="2:45" s="24" customFormat="1" ht="14.4" hidden="1" customHeight="1" x14ac:dyDescent="0.3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6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</row>
    <row r="379" spans="2:45" s="24" customFormat="1" ht="14.4" hidden="1" customHeight="1" x14ac:dyDescent="0.3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6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</row>
    <row r="380" spans="2:45" s="24" customFormat="1" ht="14.4" hidden="1" customHeight="1" x14ac:dyDescent="0.3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6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</row>
    <row r="381" spans="2:45" s="24" customFormat="1" ht="14.4" hidden="1" customHeight="1" x14ac:dyDescent="0.3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6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</row>
    <row r="382" spans="2:45" s="24" customFormat="1" ht="14.4" hidden="1" customHeight="1" x14ac:dyDescent="0.3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6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</row>
    <row r="383" spans="2:45" s="24" customFormat="1" ht="14.4" hidden="1" customHeight="1" x14ac:dyDescent="0.3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6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</row>
    <row r="384" spans="2:45" s="24" customFormat="1" ht="14.4" hidden="1" customHeight="1" x14ac:dyDescent="0.3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6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</row>
    <row r="385" spans="2:45" s="24" customFormat="1" ht="14.4" hidden="1" customHeight="1" x14ac:dyDescent="0.3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6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</row>
    <row r="386" spans="2:45" s="24" customFormat="1" ht="14.4" hidden="1" customHeight="1" x14ac:dyDescent="0.3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6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</row>
    <row r="387" spans="2:45" s="24" customFormat="1" ht="14.4" hidden="1" customHeight="1" x14ac:dyDescent="0.3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6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</row>
    <row r="388" spans="2:45" s="24" customFormat="1" ht="14.4" hidden="1" customHeight="1" x14ac:dyDescent="0.3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6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</row>
  </sheetData>
  <sheetProtection algorithmName="SHA-512" hashValue="QWSVl4jk46eTHSjHBArjtf4H15WQ36IbybhlWvq2XnPq48QtEStGYB0yFW+/7+F0Bn3P81EJhD63TJxTx/X9wA==" saltValue="R2G1QX3t55wUmCASe8lDsw==" spinCount="100000" sheet="1" objects="1" scenarios="1" formatCells="0" formatColumns="0" formatRows="0" insertColumns="0" insertRows="0" insertHyperlinks="0" deleteColumns="0" deleteRows="0" selectLockedCells="1" sort="0" autoFilter="0" pivotTables="0"/>
  <mergeCells count="4">
    <mergeCell ref="B355:L355"/>
    <mergeCell ref="A1:C2"/>
    <mergeCell ref="X1:AD2"/>
    <mergeCell ref="B11:G47"/>
  </mergeCells>
  <pageMargins left="0.7" right="0.7" top="0.75" bottom="0.75" header="0.3" footer="0.3"/>
  <pageSetup paperSize="9" orientation="portrait" r:id="rId1"/>
  <ignoredErrors>
    <ignoredError sqref="C293:C351" numberStoredAsText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W156"/>
  <sheetViews>
    <sheetView zoomScale="70" zoomScaleNormal="70" workbookViewId="0">
      <pane ySplit="2" topLeftCell="A3" activePane="bottomLeft" state="frozen"/>
      <selection pane="bottomLeft" activeCell="AA9" sqref="AA9"/>
    </sheetView>
  </sheetViews>
  <sheetFormatPr defaultColWidth="0" defaultRowHeight="0" customHeight="1" zeroHeight="1" x14ac:dyDescent="0.3"/>
  <cols>
    <col min="1" max="1" width="8.88671875" style="24" customWidth="1"/>
    <col min="2" max="2" width="12.109375" style="3" customWidth="1"/>
    <col min="3" max="3" width="18.77734375" style="3" customWidth="1"/>
    <col min="4" max="4" width="8.88671875" style="3" customWidth="1"/>
    <col min="5" max="5" width="13.21875" style="3" customWidth="1"/>
    <col min="6" max="6" width="27.6640625" style="3" customWidth="1"/>
    <col min="7" max="7" width="13.21875" style="3" customWidth="1"/>
    <col min="8" max="9" width="4.21875" style="3" customWidth="1"/>
    <col min="10" max="10" width="5.77734375" style="3" hidden="1" customWidth="1"/>
    <col min="11" max="11" width="7.6640625" style="3" hidden="1" customWidth="1"/>
    <col min="12" max="13" width="5.77734375" style="3" hidden="1" customWidth="1"/>
    <col min="14" max="14" width="10.21875" style="3" hidden="1" customWidth="1"/>
    <col min="15" max="16" width="15.77734375" style="3" hidden="1" customWidth="1"/>
    <col min="17" max="17" width="6.88671875" style="3" hidden="1" customWidth="1"/>
    <col min="18" max="18" width="11.33203125" style="3" hidden="1" customWidth="1"/>
    <col min="19" max="19" width="11.6640625" style="3" hidden="1" customWidth="1"/>
    <col min="20" max="20" width="13.33203125" style="3" hidden="1" customWidth="1"/>
    <col min="21" max="21" width="15.77734375" style="3" hidden="1" customWidth="1"/>
    <col min="22" max="23" width="5.77734375" style="3" hidden="1" customWidth="1"/>
    <col min="24" max="24" width="2.21875" style="3" customWidth="1"/>
    <col min="25" max="25" width="1.88671875" style="3" customWidth="1"/>
    <col min="26" max="26" width="3.21875" style="3" customWidth="1"/>
    <col min="27" max="27" width="2.44140625" style="6" customWidth="1"/>
    <col min="28" max="47" width="8.88671875" style="3" customWidth="1"/>
    <col min="48" max="49" width="8.88671875" style="3" hidden="1" customWidth="1"/>
    <col min="50" max="16384" width="8.88671875" style="3" hidden="1"/>
  </cols>
  <sheetData>
    <row r="1" spans="1:49" ht="15.6" customHeight="1" x14ac:dyDescent="0.3">
      <c r="A1" s="526" t="s">
        <v>93</v>
      </c>
      <c r="B1" s="526"/>
      <c r="C1" s="526"/>
      <c r="D1" s="13"/>
      <c r="E1" s="13"/>
      <c r="F1" s="13"/>
      <c r="G1" s="13"/>
      <c r="H1" s="9"/>
      <c r="I1" s="101"/>
      <c r="J1" s="9"/>
      <c r="K1" s="9"/>
      <c r="L1" s="9"/>
      <c r="M1" s="9"/>
      <c r="N1" s="9"/>
      <c r="O1" s="9"/>
      <c r="P1" s="9"/>
      <c r="Q1" s="9"/>
      <c r="R1" s="101"/>
      <c r="S1" s="9"/>
      <c r="T1" s="101"/>
      <c r="U1" s="101"/>
      <c r="V1" s="101"/>
      <c r="W1" s="9"/>
      <c r="X1" s="9"/>
      <c r="Y1" s="9"/>
      <c r="Z1" s="9"/>
      <c r="AA1" s="25"/>
      <c r="AB1" s="520" t="s">
        <v>16</v>
      </c>
      <c r="AC1" s="520"/>
      <c r="AD1" s="520"/>
      <c r="AE1" s="520"/>
      <c r="AF1" s="520"/>
      <c r="AG1" s="520"/>
      <c r="AH1" s="520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31"/>
    </row>
    <row r="2" spans="1:49" ht="14.4" customHeight="1" x14ac:dyDescent="0.3">
      <c r="A2" s="526"/>
      <c r="B2" s="526"/>
      <c r="C2" s="526"/>
      <c r="D2" s="14"/>
      <c r="E2" s="14"/>
      <c r="F2" s="14"/>
      <c r="G2" s="14"/>
      <c r="H2" s="9"/>
      <c r="I2" s="101"/>
      <c r="J2" s="9"/>
      <c r="K2" s="9"/>
      <c r="L2" s="9"/>
      <c r="M2" s="9"/>
      <c r="N2" s="9"/>
      <c r="O2" s="9"/>
      <c r="P2" s="9"/>
      <c r="Q2" s="9"/>
      <c r="R2" s="101"/>
      <c r="S2" s="9"/>
      <c r="T2" s="101"/>
      <c r="U2" s="101"/>
      <c r="V2" s="101"/>
      <c r="W2" s="9"/>
      <c r="X2" s="9"/>
      <c r="Y2" s="9"/>
      <c r="Z2" s="9"/>
      <c r="AA2" s="25"/>
      <c r="AB2" s="520"/>
      <c r="AC2" s="520"/>
      <c r="AD2" s="520"/>
      <c r="AE2" s="520"/>
      <c r="AF2" s="520"/>
      <c r="AG2" s="520"/>
      <c r="AH2" s="520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31"/>
    </row>
    <row r="3" spans="1:49" ht="14.4" x14ac:dyDescent="0.3">
      <c r="A3" s="17"/>
      <c r="B3" s="14"/>
      <c r="C3" s="14"/>
      <c r="D3" s="14"/>
      <c r="E3" s="14"/>
      <c r="F3" s="14"/>
      <c r="G3" s="14"/>
      <c r="H3" s="9"/>
      <c r="I3" s="101"/>
      <c r="J3" s="9"/>
      <c r="K3" s="9"/>
      <c r="L3" s="9"/>
      <c r="M3" s="9"/>
      <c r="N3" s="9"/>
      <c r="O3" s="9"/>
      <c r="P3" s="9"/>
      <c r="Q3" s="9"/>
      <c r="R3" s="101"/>
      <c r="S3" s="9"/>
      <c r="T3" s="101"/>
      <c r="U3" s="101"/>
      <c r="V3" s="101"/>
      <c r="W3" s="9"/>
      <c r="X3" s="9"/>
      <c r="Y3" s="9"/>
      <c r="Z3" s="9"/>
      <c r="AW3" s="32"/>
    </row>
    <row r="4" spans="1:49" ht="14.4" x14ac:dyDescent="0.3">
      <c r="A4" s="17" t="s">
        <v>5</v>
      </c>
      <c r="B4" s="14"/>
      <c r="C4" s="14"/>
      <c r="D4" s="14"/>
      <c r="E4" s="14"/>
      <c r="F4" s="14"/>
      <c r="G4" s="14"/>
      <c r="H4" s="9"/>
      <c r="I4" s="101"/>
      <c r="J4" s="9"/>
      <c r="K4" s="9"/>
      <c r="L4" s="9"/>
      <c r="M4" s="9"/>
      <c r="N4" s="9"/>
      <c r="O4" s="9"/>
      <c r="P4" s="9"/>
      <c r="Q4" s="9"/>
      <c r="R4" s="101"/>
      <c r="S4" s="9"/>
      <c r="T4" s="101"/>
      <c r="U4" s="101"/>
      <c r="V4" s="101"/>
      <c r="W4" s="9"/>
      <c r="X4" s="9"/>
      <c r="Y4" s="9"/>
      <c r="Z4" s="9"/>
      <c r="AW4" s="32"/>
    </row>
    <row r="5" spans="1:49" ht="14.4" x14ac:dyDescent="0.3">
      <c r="A5" s="18" t="s">
        <v>1475</v>
      </c>
      <c r="B5" s="14"/>
      <c r="C5" s="14"/>
      <c r="D5" s="14"/>
      <c r="E5" s="14"/>
      <c r="F5" s="14"/>
      <c r="G5" s="14"/>
      <c r="H5" s="9"/>
      <c r="I5" s="101"/>
      <c r="J5" s="9"/>
      <c r="K5" s="9"/>
      <c r="L5" s="9"/>
      <c r="M5" s="9"/>
      <c r="N5" s="9"/>
      <c r="O5" s="9"/>
      <c r="P5" s="9"/>
      <c r="Q5" s="9"/>
      <c r="R5" s="101"/>
      <c r="S5" s="9"/>
      <c r="T5" s="101"/>
      <c r="U5" s="101"/>
      <c r="V5" s="101"/>
      <c r="W5" s="9"/>
      <c r="X5" s="9"/>
      <c r="Y5" s="9"/>
      <c r="Z5" s="9"/>
      <c r="AW5" s="32"/>
    </row>
    <row r="6" spans="1:49" ht="14.4" x14ac:dyDescent="0.3">
      <c r="A6" s="20" t="s">
        <v>6</v>
      </c>
      <c r="B6" s="15"/>
      <c r="C6" s="15">
        <v>1</v>
      </c>
      <c r="D6" s="15"/>
      <c r="E6" s="15"/>
      <c r="F6" s="15"/>
      <c r="G6" s="15"/>
      <c r="H6" s="9"/>
      <c r="I6" s="101"/>
      <c r="J6" s="9"/>
      <c r="K6" s="9"/>
      <c r="L6" s="9"/>
      <c r="M6" s="9"/>
      <c r="N6" s="9"/>
      <c r="O6" s="9"/>
      <c r="P6" s="9"/>
      <c r="Q6" s="9"/>
      <c r="R6" s="101"/>
      <c r="S6" s="9"/>
      <c r="T6" s="101"/>
      <c r="U6" s="101"/>
      <c r="V6" s="101"/>
      <c r="W6" s="9"/>
      <c r="X6" s="9"/>
      <c r="Y6" s="9"/>
      <c r="Z6" s="9"/>
      <c r="AW6" s="32"/>
    </row>
    <row r="7" spans="1:49" ht="14.4" x14ac:dyDescent="0.3">
      <c r="A7" s="21"/>
      <c r="B7" s="9"/>
      <c r="C7" s="9"/>
      <c r="D7" s="9"/>
      <c r="E7" s="9"/>
      <c r="F7" s="9"/>
      <c r="G7" s="9"/>
      <c r="H7" s="9"/>
      <c r="I7" s="101"/>
      <c r="J7" s="9"/>
      <c r="K7" s="9"/>
      <c r="L7" s="9"/>
      <c r="M7" s="9"/>
      <c r="N7" s="9"/>
      <c r="O7" s="9"/>
      <c r="P7" s="9"/>
      <c r="Q7" s="9"/>
      <c r="R7" s="101"/>
      <c r="S7" s="9"/>
      <c r="T7" s="101"/>
      <c r="U7" s="101"/>
      <c r="V7" s="101"/>
      <c r="W7" s="9"/>
      <c r="X7" s="9"/>
      <c r="Y7" s="9"/>
      <c r="Z7" s="9"/>
      <c r="AW7" s="32"/>
    </row>
    <row r="8" spans="1:49" ht="14.4" x14ac:dyDescent="0.3">
      <c r="A8" s="22" t="s">
        <v>1474</v>
      </c>
      <c r="B8" s="4"/>
      <c r="C8" s="4">
        <v>1</v>
      </c>
      <c r="D8" s="4"/>
      <c r="E8" s="4"/>
      <c r="F8" s="4"/>
      <c r="G8" s="4"/>
      <c r="H8" s="10"/>
      <c r="I8" s="100"/>
      <c r="J8" s="16"/>
      <c r="K8" s="16" t="str">
        <f>"ANSWER FOR "&amp;A8</f>
        <v>ANSWER FOR TAX INVOICE</v>
      </c>
      <c r="L8" s="16"/>
      <c r="M8" s="16"/>
      <c r="N8" s="16"/>
      <c r="O8" s="16">
        <f>C8</f>
        <v>1</v>
      </c>
      <c r="P8" s="16"/>
      <c r="Q8" s="16"/>
      <c r="R8" s="16"/>
      <c r="S8" s="16"/>
      <c r="T8" s="16"/>
      <c r="U8" s="16"/>
      <c r="V8" s="16"/>
      <c r="W8" s="16"/>
      <c r="X8" s="9"/>
      <c r="Y8" s="9"/>
      <c r="Z8" s="9"/>
      <c r="AA8" s="4"/>
      <c r="AB8" s="4" t="str">
        <f>A8</f>
        <v>TAX INVOICE</v>
      </c>
      <c r="AC8" s="4"/>
      <c r="AD8" s="4">
        <f>O8</f>
        <v>1</v>
      </c>
      <c r="AE8" s="4"/>
      <c r="AF8" s="4"/>
      <c r="AG8" s="4"/>
      <c r="AH8" s="4"/>
      <c r="AW8" s="32"/>
    </row>
    <row r="9" spans="1:49" ht="14.4" x14ac:dyDescent="0.3">
      <c r="A9" s="21"/>
      <c r="B9" s="11"/>
      <c r="C9" s="11"/>
      <c r="D9" s="11"/>
      <c r="E9" s="11"/>
      <c r="F9" s="11"/>
      <c r="G9" s="11"/>
      <c r="H9" s="10"/>
      <c r="I9" s="100"/>
      <c r="J9" s="9"/>
      <c r="K9" s="9"/>
      <c r="L9" s="9"/>
      <c r="M9" s="9"/>
      <c r="N9" s="9"/>
      <c r="O9" s="9"/>
      <c r="P9" s="9"/>
      <c r="Q9" s="9"/>
      <c r="R9" s="101"/>
      <c r="S9" s="9"/>
      <c r="T9" s="101"/>
      <c r="U9" s="101"/>
      <c r="V9" s="101"/>
      <c r="W9" s="9"/>
      <c r="X9" s="9"/>
      <c r="Y9" s="9"/>
      <c r="Z9" s="9"/>
      <c r="AA9" s="106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W9" s="32"/>
    </row>
    <row r="10" spans="1:49" ht="14.4" x14ac:dyDescent="0.3">
      <c r="A10" s="21"/>
      <c r="B10" s="35"/>
      <c r="C10" s="35"/>
      <c r="D10" s="35"/>
      <c r="E10" s="35"/>
      <c r="F10" s="35"/>
      <c r="G10" s="35"/>
      <c r="H10" s="10"/>
      <c r="I10" s="100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01"/>
      <c r="Y10" s="9"/>
      <c r="Z10" s="9"/>
      <c r="AA10" s="106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W10" s="32"/>
    </row>
    <row r="11" spans="1:49" ht="14.4" customHeight="1" x14ac:dyDescent="0.3">
      <c r="A11" s="21"/>
      <c r="B11" s="534" t="s">
        <v>1491</v>
      </c>
      <c r="C11" s="522"/>
      <c r="D11" s="522"/>
      <c r="E11" s="522"/>
      <c r="F11" s="522"/>
      <c r="G11" s="522"/>
      <c r="H11" s="10"/>
      <c r="I11" s="100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01"/>
      <c r="Y11" s="9"/>
      <c r="Z11" s="9"/>
      <c r="AA11" s="106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07"/>
      <c r="AW11" s="32"/>
    </row>
    <row r="12" spans="1:49" ht="16.05" customHeight="1" x14ac:dyDescent="0.3">
      <c r="A12" s="21"/>
      <c r="B12" s="522"/>
      <c r="C12" s="522"/>
      <c r="D12" s="522"/>
      <c r="E12" s="522"/>
      <c r="F12" s="522"/>
      <c r="G12" s="522"/>
      <c r="H12" s="10"/>
      <c r="I12" s="100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01"/>
      <c r="Y12" s="9"/>
      <c r="Z12" s="9"/>
      <c r="AA12" s="106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W12" s="32"/>
    </row>
    <row r="13" spans="1:49" ht="16.05" customHeight="1" thickBot="1" x14ac:dyDescent="0.35">
      <c r="A13" s="21"/>
      <c r="B13" s="522"/>
      <c r="C13" s="522"/>
      <c r="D13" s="522"/>
      <c r="E13" s="522"/>
      <c r="F13" s="522"/>
      <c r="G13" s="522"/>
      <c r="H13" s="10"/>
      <c r="I13" s="100"/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01"/>
      <c r="Y13" s="9"/>
      <c r="Z13" s="9"/>
      <c r="AA13" s="106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W13" s="32"/>
    </row>
    <row r="14" spans="1:49" ht="16.05" customHeight="1" x14ac:dyDescent="0.3">
      <c r="A14" s="21"/>
      <c r="B14" s="522"/>
      <c r="C14" s="522"/>
      <c r="D14" s="522"/>
      <c r="E14" s="522"/>
      <c r="F14" s="522"/>
      <c r="G14" s="522"/>
      <c r="H14" s="10"/>
      <c r="I14" s="100"/>
      <c r="J14" s="131"/>
      <c r="K14" s="107"/>
      <c r="L14" s="292"/>
      <c r="M14" s="293"/>
      <c r="N14" s="293"/>
      <c r="O14" s="293"/>
      <c r="P14" s="293"/>
      <c r="Q14" s="293"/>
      <c r="R14" s="293"/>
      <c r="S14" s="293"/>
      <c r="T14" s="293"/>
      <c r="U14" s="293"/>
      <c r="V14" s="294"/>
      <c r="W14" s="131"/>
      <c r="X14" s="101"/>
      <c r="Y14" s="9"/>
      <c r="Z14" s="9"/>
      <c r="AA14" s="106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W14" s="32"/>
    </row>
    <row r="15" spans="1:49" ht="16.05" customHeight="1" x14ac:dyDescent="0.3">
      <c r="A15" s="21"/>
      <c r="B15" s="522"/>
      <c r="C15" s="522"/>
      <c r="D15" s="522"/>
      <c r="E15" s="522"/>
      <c r="F15" s="522"/>
      <c r="G15" s="522"/>
      <c r="H15" s="10"/>
      <c r="I15" s="100"/>
      <c r="J15" s="131"/>
      <c r="K15" s="107"/>
      <c r="L15" s="295"/>
      <c r="M15" s="296"/>
      <c r="N15" s="296"/>
      <c r="O15" s="296"/>
      <c r="P15" s="296"/>
      <c r="Q15" s="296"/>
      <c r="R15" s="296"/>
      <c r="S15" s="296"/>
      <c r="T15" s="296"/>
      <c r="U15" s="296"/>
      <c r="V15" s="297"/>
      <c r="W15" s="131"/>
      <c r="X15" s="101"/>
      <c r="Y15" s="9"/>
      <c r="Z15" s="9"/>
      <c r="AA15" s="106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W15" s="32"/>
    </row>
    <row r="16" spans="1:49" ht="16.05" customHeight="1" x14ac:dyDescent="0.3">
      <c r="A16" s="21"/>
      <c r="B16" s="522"/>
      <c r="C16" s="522"/>
      <c r="D16" s="522"/>
      <c r="E16" s="522"/>
      <c r="F16" s="522"/>
      <c r="G16" s="522"/>
      <c r="H16" s="10"/>
      <c r="I16" s="100"/>
      <c r="J16" s="131"/>
      <c r="K16" s="107"/>
      <c r="L16" s="541" t="s">
        <v>1476</v>
      </c>
      <c r="M16" s="542"/>
      <c r="N16" s="542"/>
      <c r="O16" s="542"/>
      <c r="P16" s="542"/>
      <c r="Q16" s="542"/>
      <c r="R16" s="542"/>
      <c r="S16" s="542"/>
      <c r="T16" s="542"/>
      <c r="U16" s="542"/>
      <c r="V16" s="543"/>
      <c r="W16" s="131"/>
      <c r="X16" s="101"/>
      <c r="Y16" s="9"/>
      <c r="Z16" s="9"/>
      <c r="AA16" s="106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W16" s="32"/>
    </row>
    <row r="17" spans="1:49" ht="16.05" customHeight="1" x14ac:dyDescent="0.3">
      <c r="A17" s="21"/>
      <c r="B17" s="522"/>
      <c r="C17" s="522"/>
      <c r="D17" s="522"/>
      <c r="E17" s="522"/>
      <c r="F17" s="522"/>
      <c r="G17" s="522"/>
      <c r="H17" s="10"/>
      <c r="I17" s="100"/>
      <c r="J17" s="131"/>
      <c r="K17" s="131"/>
      <c r="L17" s="544" t="s">
        <v>1492</v>
      </c>
      <c r="M17" s="545"/>
      <c r="N17" s="545"/>
      <c r="O17" s="545"/>
      <c r="P17" s="545"/>
      <c r="Q17" s="545"/>
      <c r="R17" s="545"/>
      <c r="S17" s="545"/>
      <c r="T17" s="545"/>
      <c r="U17" s="545"/>
      <c r="V17" s="546"/>
      <c r="W17" s="131"/>
      <c r="X17" s="101"/>
      <c r="Y17" s="9"/>
      <c r="Z17" s="9"/>
      <c r="AA17" s="106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W17" s="32"/>
    </row>
    <row r="18" spans="1:49" ht="16.05" customHeight="1" x14ac:dyDescent="0.3">
      <c r="A18" s="21"/>
      <c r="B18" s="522"/>
      <c r="C18" s="522"/>
      <c r="D18" s="522"/>
      <c r="E18" s="522"/>
      <c r="F18" s="522"/>
      <c r="G18" s="522"/>
      <c r="H18" s="10"/>
      <c r="I18" s="100"/>
      <c r="J18" s="131"/>
      <c r="K18" s="131"/>
      <c r="L18" s="544" t="s">
        <v>1477</v>
      </c>
      <c r="M18" s="545"/>
      <c r="N18" s="545"/>
      <c r="O18" s="545"/>
      <c r="P18" s="545"/>
      <c r="Q18" s="545"/>
      <c r="R18" s="545"/>
      <c r="S18" s="545"/>
      <c r="T18" s="545"/>
      <c r="U18" s="545"/>
      <c r="V18" s="546"/>
      <c r="W18" s="131"/>
      <c r="X18" s="101"/>
      <c r="Y18" s="9"/>
      <c r="Z18" s="9"/>
      <c r="AA18" s="106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W18" s="32"/>
    </row>
    <row r="19" spans="1:49" ht="16.05" customHeight="1" x14ac:dyDescent="0.3">
      <c r="A19" s="21"/>
      <c r="B19" s="522"/>
      <c r="C19" s="522"/>
      <c r="D19" s="522"/>
      <c r="E19" s="522"/>
      <c r="F19" s="522"/>
      <c r="G19" s="522"/>
      <c r="H19" s="10"/>
      <c r="I19" s="100"/>
      <c r="J19" s="131"/>
      <c r="K19" s="131"/>
      <c r="L19" s="547" t="s">
        <v>1478</v>
      </c>
      <c r="M19" s="548"/>
      <c r="N19" s="548"/>
      <c r="O19" s="548"/>
      <c r="P19" s="548"/>
      <c r="Q19" s="548"/>
      <c r="R19" s="548"/>
      <c r="S19" s="548"/>
      <c r="T19" s="548"/>
      <c r="U19" s="548"/>
      <c r="V19" s="549"/>
      <c r="W19" s="131"/>
      <c r="X19" s="101"/>
      <c r="Y19" s="9"/>
      <c r="Z19" s="9"/>
      <c r="AA19" s="106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W19" s="32"/>
    </row>
    <row r="20" spans="1:49" ht="16.05" customHeight="1" x14ac:dyDescent="0.3">
      <c r="A20" s="21"/>
      <c r="B20" s="522"/>
      <c r="C20" s="522"/>
      <c r="D20" s="522"/>
      <c r="E20" s="522"/>
      <c r="F20" s="522"/>
      <c r="G20" s="522"/>
      <c r="H20" s="10"/>
      <c r="I20" s="100"/>
      <c r="J20" s="131"/>
      <c r="K20" s="131"/>
      <c r="L20" s="298"/>
      <c r="M20" s="299"/>
      <c r="N20" s="299"/>
      <c r="O20" s="299"/>
      <c r="P20" s="299"/>
      <c r="Q20" s="299"/>
      <c r="R20" s="299"/>
      <c r="S20" s="299"/>
      <c r="T20" s="299"/>
      <c r="U20" s="299"/>
      <c r="V20" s="300"/>
      <c r="W20" s="131"/>
      <c r="X20" s="101"/>
      <c r="Y20" s="9"/>
      <c r="Z20" s="9"/>
      <c r="AA20" s="106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W20" s="32"/>
    </row>
    <row r="21" spans="1:49" ht="16.05" customHeight="1" x14ac:dyDescent="0.3">
      <c r="A21" s="21"/>
      <c r="B21" s="522"/>
      <c r="C21" s="522"/>
      <c r="D21" s="522"/>
      <c r="E21" s="522"/>
      <c r="F21" s="522"/>
      <c r="G21" s="522"/>
      <c r="H21" s="10"/>
      <c r="I21" s="100"/>
      <c r="J21" s="131"/>
      <c r="K21" s="131"/>
      <c r="L21" s="295"/>
      <c r="M21" s="296"/>
      <c r="N21" s="296"/>
      <c r="O21" s="296"/>
      <c r="P21" s="296"/>
      <c r="Q21" s="296"/>
      <c r="R21" s="296"/>
      <c r="S21" s="296"/>
      <c r="T21" s="296"/>
      <c r="U21" s="296"/>
      <c r="V21" s="297"/>
      <c r="W21" s="131"/>
      <c r="X21" s="101"/>
      <c r="Y21" s="9"/>
      <c r="Z21" s="9"/>
      <c r="AA21" s="106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W21" s="32"/>
    </row>
    <row r="22" spans="1:49" ht="16.05" customHeight="1" x14ac:dyDescent="0.3">
      <c r="A22" s="21"/>
      <c r="B22" s="522"/>
      <c r="C22" s="522"/>
      <c r="D22" s="522"/>
      <c r="E22" s="522"/>
      <c r="F22" s="522"/>
      <c r="G22" s="522"/>
      <c r="H22" s="10"/>
      <c r="I22" s="100"/>
      <c r="J22" s="131"/>
      <c r="K22" s="131"/>
      <c r="L22" s="554" t="s">
        <v>1474</v>
      </c>
      <c r="M22" s="555"/>
      <c r="N22" s="555"/>
      <c r="O22" s="555"/>
      <c r="P22" s="555"/>
      <c r="Q22" s="555"/>
      <c r="R22" s="555"/>
      <c r="S22" s="555"/>
      <c r="T22" s="555"/>
      <c r="U22" s="555"/>
      <c r="V22" s="556"/>
      <c r="W22" s="131"/>
      <c r="X22" s="101"/>
      <c r="Y22" s="9"/>
      <c r="Z22" s="9"/>
      <c r="AA22" s="106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W22" s="32"/>
    </row>
    <row r="23" spans="1:49" ht="16.05" customHeight="1" x14ac:dyDescent="0.3">
      <c r="A23" s="21"/>
      <c r="B23" s="522"/>
      <c r="C23" s="522"/>
      <c r="D23" s="522"/>
      <c r="E23" s="522"/>
      <c r="F23" s="522"/>
      <c r="G23" s="522"/>
      <c r="H23" s="10"/>
      <c r="I23" s="100"/>
      <c r="J23" s="131"/>
      <c r="K23" s="131"/>
      <c r="L23" s="295"/>
      <c r="M23" s="296"/>
      <c r="N23" s="296"/>
      <c r="O23" s="296"/>
      <c r="P23" s="296"/>
      <c r="Q23" s="296"/>
      <c r="R23" s="296"/>
      <c r="S23" s="296"/>
      <c r="T23" s="296"/>
      <c r="U23" s="296"/>
      <c r="V23" s="297"/>
      <c r="W23" s="131"/>
      <c r="X23" s="101"/>
      <c r="Y23" s="9"/>
      <c r="Z23" s="9"/>
      <c r="AA23" s="106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W23" s="32"/>
    </row>
    <row r="24" spans="1:49" ht="16.05" customHeight="1" x14ac:dyDescent="0.3">
      <c r="A24" s="21"/>
      <c r="B24" s="522"/>
      <c r="C24" s="522"/>
      <c r="D24" s="522"/>
      <c r="E24" s="522"/>
      <c r="F24" s="522"/>
      <c r="G24" s="522"/>
      <c r="H24" s="10"/>
      <c r="I24" s="100"/>
      <c r="J24" s="301"/>
      <c r="K24" s="131"/>
      <c r="L24" s="295"/>
      <c r="M24" s="302" t="s">
        <v>1522</v>
      </c>
      <c r="N24" s="303"/>
      <c r="O24" s="304"/>
      <c r="P24" s="169"/>
      <c r="Q24" s="169"/>
      <c r="R24" s="169"/>
      <c r="S24" s="296" t="s">
        <v>1479</v>
      </c>
      <c r="T24" s="550">
        <f>$S$91+1</f>
        <v>1</v>
      </c>
      <c r="U24" s="550"/>
      <c r="V24" s="297"/>
      <c r="W24" s="131"/>
      <c r="X24" s="101"/>
      <c r="Y24" s="9"/>
      <c r="Z24" s="9"/>
      <c r="AA24" s="106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W24" s="32"/>
    </row>
    <row r="25" spans="1:49" ht="16.05" customHeight="1" x14ac:dyDescent="0.3">
      <c r="A25" s="21"/>
      <c r="B25" s="522"/>
      <c r="C25" s="522"/>
      <c r="D25" s="522"/>
      <c r="E25" s="522"/>
      <c r="F25" s="522"/>
      <c r="G25" s="522"/>
      <c r="H25" s="10"/>
      <c r="I25" s="100"/>
      <c r="J25" s="131"/>
      <c r="K25" s="131"/>
      <c r="L25" s="295"/>
      <c r="M25" s="305"/>
      <c r="N25" s="306"/>
      <c r="O25" s="307"/>
      <c r="P25" s="169"/>
      <c r="Q25" s="169"/>
      <c r="R25" s="169"/>
      <c r="S25" s="296" t="s">
        <v>1480</v>
      </c>
      <c r="T25" s="551"/>
      <c r="U25" s="551"/>
      <c r="V25" s="297"/>
      <c r="W25" s="131"/>
      <c r="X25" s="101"/>
      <c r="Y25" s="9"/>
      <c r="Z25" s="9"/>
      <c r="AA25" s="106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W25" s="32"/>
    </row>
    <row r="26" spans="1:49" ht="16.05" customHeight="1" x14ac:dyDescent="0.3">
      <c r="A26" s="21"/>
      <c r="B26" s="522"/>
      <c r="C26" s="522"/>
      <c r="D26" s="522"/>
      <c r="E26" s="522"/>
      <c r="F26" s="522"/>
      <c r="G26" s="522"/>
      <c r="H26" s="10"/>
      <c r="I26" s="100"/>
      <c r="J26" s="131"/>
      <c r="K26" s="131"/>
      <c r="L26" s="295"/>
      <c r="M26" s="305"/>
      <c r="N26" s="306"/>
      <c r="O26" s="307"/>
      <c r="P26" s="169"/>
      <c r="Q26" s="169"/>
      <c r="R26" s="169"/>
      <c r="S26" s="296" t="s">
        <v>1481</v>
      </c>
      <c r="T26" s="551" t="s">
        <v>1516</v>
      </c>
      <c r="U26" s="551"/>
      <c r="V26" s="297"/>
      <c r="W26" s="131"/>
      <c r="X26" s="101"/>
      <c r="Y26" s="9"/>
      <c r="Z26" s="9"/>
      <c r="AA26" s="106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W26" s="32"/>
    </row>
    <row r="27" spans="1:49" ht="16.05" customHeight="1" x14ac:dyDescent="0.3">
      <c r="A27" s="21"/>
      <c r="B27" s="522"/>
      <c r="C27" s="522"/>
      <c r="D27" s="522"/>
      <c r="E27" s="522"/>
      <c r="F27" s="522"/>
      <c r="G27" s="522"/>
      <c r="H27" s="10"/>
      <c r="I27" s="100"/>
      <c r="J27" s="131"/>
      <c r="K27" s="131"/>
      <c r="L27" s="295"/>
      <c r="M27" s="305"/>
      <c r="N27" s="306"/>
      <c r="O27" s="307"/>
      <c r="P27" s="169"/>
      <c r="Q27" s="169"/>
      <c r="R27" s="169"/>
      <c r="S27" s="296" t="s">
        <v>17</v>
      </c>
      <c r="T27" s="552">
        <f ca="1">NOW()</f>
        <v>43720.010004398151</v>
      </c>
      <c r="U27" s="552"/>
      <c r="V27" s="297"/>
      <c r="W27" s="131"/>
      <c r="X27" s="101"/>
      <c r="Y27" s="9"/>
      <c r="Z27" s="9"/>
      <c r="AA27" s="106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W27" s="32"/>
    </row>
    <row r="28" spans="1:49" ht="16.05" customHeight="1" x14ac:dyDescent="0.3">
      <c r="A28" s="23"/>
      <c r="B28" s="522"/>
      <c r="C28" s="522"/>
      <c r="D28" s="522"/>
      <c r="E28" s="522"/>
      <c r="F28" s="522"/>
      <c r="G28" s="522"/>
      <c r="H28" s="10"/>
      <c r="I28" s="100"/>
      <c r="J28" s="131"/>
      <c r="K28" s="131"/>
      <c r="L28" s="295"/>
      <c r="M28" s="308" t="s">
        <v>1483</v>
      </c>
      <c r="N28" s="309"/>
      <c r="O28" s="310"/>
      <c r="P28" s="169"/>
      <c r="Q28" s="169"/>
      <c r="R28" s="169"/>
      <c r="S28" s="296" t="s">
        <v>1482</v>
      </c>
      <c r="T28" s="553" t="s">
        <v>1530</v>
      </c>
      <c r="U28" s="553"/>
      <c r="V28" s="297"/>
      <c r="W28" s="131"/>
      <c r="X28" s="101"/>
      <c r="Y28" s="9"/>
      <c r="Z28" s="9"/>
      <c r="AA28" s="106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W28" s="32"/>
    </row>
    <row r="29" spans="1:49" ht="16.05" customHeight="1" x14ac:dyDescent="0.3">
      <c r="A29" s="21"/>
      <c r="B29" s="522"/>
      <c r="C29" s="522"/>
      <c r="D29" s="522"/>
      <c r="E29" s="522"/>
      <c r="F29" s="522"/>
      <c r="G29" s="522"/>
      <c r="H29" s="10"/>
      <c r="I29" s="100"/>
      <c r="J29" s="131"/>
      <c r="K29" s="131"/>
      <c r="L29" s="295"/>
      <c r="M29" s="296"/>
      <c r="N29" s="296"/>
      <c r="O29" s="296"/>
      <c r="P29" s="296"/>
      <c r="Q29" s="296"/>
      <c r="R29" s="296"/>
      <c r="S29" s="296"/>
      <c r="T29" s="296"/>
      <c r="U29" s="296"/>
      <c r="V29" s="297"/>
      <c r="W29" s="131"/>
      <c r="X29" s="101"/>
      <c r="Y29" s="9"/>
      <c r="Z29" s="9"/>
      <c r="AA29" s="106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W29" s="32"/>
    </row>
    <row r="30" spans="1:49" ht="16.05" customHeight="1" x14ac:dyDescent="0.3">
      <c r="A30" s="21"/>
      <c r="B30" s="522"/>
      <c r="C30" s="522"/>
      <c r="D30" s="522"/>
      <c r="E30" s="522"/>
      <c r="F30" s="522"/>
      <c r="G30" s="522"/>
      <c r="H30" s="10"/>
      <c r="I30" s="100"/>
      <c r="J30" s="131"/>
      <c r="K30" s="131"/>
      <c r="L30" s="295"/>
      <c r="M30" s="299"/>
      <c r="N30" s="299"/>
      <c r="O30" s="299"/>
      <c r="P30" s="299"/>
      <c r="Q30" s="299"/>
      <c r="R30" s="299"/>
      <c r="S30" s="299"/>
      <c r="T30" s="299"/>
      <c r="U30" s="299"/>
      <c r="V30" s="297"/>
      <c r="W30" s="131"/>
      <c r="X30" s="101"/>
      <c r="Y30" s="9"/>
      <c r="Z30" s="9"/>
      <c r="AA30" s="106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W30" s="32"/>
    </row>
    <row r="31" spans="1:49" ht="16.05" customHeight="1" x14ac:dyDescent="0.3">
      <c r="A31" s="21"/>
      <c r="B31" s="522"/>
      <c r="C31" s="522"/>
      <c r="D31" s="522"/>
      <c r="E31" s="522"/>
      <c r="F31" s="522"/>
      <c r="G31" s="522"/>
      <c r="H31" s="10"/>
      <c r="I31" s="100"/>
      <c r="J31" s="131"/>
      <c r="K31" s="131"/>
      <c r="L31" s="295"/>
      <c r="M31" s="311" t="s">
        <v>1484</v>
      </c>
      <c r="N31" s="311" t="s">
        <v>1485</v>
      </c>
      <c r="O31" s="311" t="s">
        <v>1486</v>
      </c>
      <c r="P31" s="169"/>
      <c r="Q31" s="557" t="s">
        <v>1521</v>
      </c>
      <c r="R31" s="557"/>
      <c r="S31" s="312" t="s">
        <v>1487</v>
      </c>
      <c r="T31" s="312" t="s">
        <v>1488</v>
      </c>
      <c r="U31" s="312" t="s">
        <v>1489</v>
      </c>
      <c r="V31" s="297"/>
      <c r="W31" s="131"/>
      <c r="X31" s="101"/>
      <c r="Y31" s="9"/>
      <c r="Z31" s="9"/>
      <c r="AA31" s="106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W31" s="32"/>
    </row>
    <row r="32" spans="1:49" ht="16.05" customHeight="1" x14ac:dyDescent="0.3">
      <c r="A32" s="21"/>
      <c r="B32" s="522"/>
      <c r="C32" s="522"/>
      <c r="D32" s="522"/>
      <c r="E32" s="522"/>
      <c r="F32" s="522"/>
      <c r="G32" s="522"/>
      <c r="H32" s="10"/>
      <c r="I32" s="100"/>
      <c r="J32" s="131"/>
      <c r="K32" s="131"/>
      <c r="L32" s="295"/>
      <c r="M32" s="313"/>
      <c r="N32" s="313"/>
      <c r="O32" s="142"/>
      <c r="P32" s="313"/>
      <c r="Q32" s="313"/>
      <c r="R32" s="313"/>
      <c r="S32" s="314" t="s">
        <v>1490</v>
      </c>
      <c r="T32" s="315">
        <v>0.7</v>
      </c>
      <c r="U32" s="314" t="s">
        <v>1490</v>
      </c>
      <c r="V32" s="297"/>
      <c r="W32" s="131"/>
      <c r="X32" s="101"/>
      <c r="Y32" s="9"/>
      <c r="Z32" s="9"/>
      <c r="AA32" s="106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W32" s="32"/>
    </row>
    <row r="33" spans="1:49" ht="16.05" customHeight="1" x14ac:dyDescent="0.3">
      <c r="A33" s="21"/>
      <c r="B33" s="522"/>
      <c r="C33" s="522"/>
      <c r="D33" s="522"/>
      <c r="E33" s="522"/>
      <c r="F33" s="522"/>
      <c r="G33" s="522"/>
      <c r="H33" s="9"/>
      <c r="I33" s="101"/>
      <c r="J33" s="131"/>
      <c r="K33" s="131"/>
      <c r="L33" s="295"/>
      <c r="M33" s="296"/>
      <c r="N33" s="296"/>
      <c r="O33" s="296"/>
      <c r="P33" s="296"/>
      <c r="Q33" s="296"/>
      <c r="R33" s="296"/>
      <c r="S33" s="296"/>
      <c r="T33" s="296"/>
      <c r="U33" s="296"/>
      <c r="V33" s="297"/>
      <c r="W33" s="131"/>
      <c r="X33" s="101"/>
      <c r="Y33" s="9"/>
      <c r="Z33" s="9"/>
      <c r="AA33" s="106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W33" s="32"/>
    </row>
    <row r="34" spans="1:49" ht="16.05" customHeight="1" x14ac:dyDescent="0.3">
      <c r="A34" s="21"/>
      <c r="B34" s="522"/>
      <c r="C34" s="522"/>
      <c r="D34" s="522"/>
      <c r="E34" s="522"/>
      <c r="F34" s="522"/>
      <c r="G34" s="522"/>
      <c r="H34" s="9"/>
      <c r="I34" s="101"/>
      <c r="J34" s="131"/>
      <c r="K34" s="131"/>
      <c r="L34" s="295"/>
      <c r="M34" s="316">
        <f>IF(O34="","",1)</f>
        <v>1</v>
      </c>
      <c r="N34" s="312" t="str">
        <f>IF(O34="","","SR")</f>
        <v>SR</v>
      </c>
      <c r="O34" s="540" t="s">
        <v>1507</v>
      </c>
      <c r="P34" s="540"/>
      <c r="Q34" s="312">
        <v>2</v>
      </c>
      <c r="R34" s="311" t="s">
        <v>1519</v>
      </c>
      <c r="S34" s="317">
        <f>IFERROR(VLOOKUP($O34,$M$90:$P$94,4,0),"")</f>
        <v>100</v>
      </c>
      <c r="T34" s="317">
        <f>IFERROR(-(S34*$T$32),"")</f>
        <v>-70</v>
      </c>
      <c r="U34" s="317">
        <f>Q34*SUM(S34:T34)</f>
        <v>60</v>
      </c>
      <c r="V34" s="297"/>
      <c r="W34" s="131"/>
      <c r="X34" s="101"/>
      <c r="Y34" s="9"/>
      <c r="Z34" s="9"/>
      <c r="AA34" s="106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W34" s="32"/>
    </row>
    <row r="35" spans="1:49" ht="16.05" customHeight="1" x14ac:dyDescent="0.3">
      <c r="A35" s="21"/>
      <c r="B35" s="522"/>
      <c r="C35" s="522"/>
      <c r="D35" s="522"/>
      <c r="E35" s="522"/>
      <c r="F35" s="522"/>
      <c r="G35" s="522"/>
      <c r="H35" s="9"/>
      <c r="I35" s="101"/>
      <c r="J35" s="131"/>
      <c r="K35" s="131"/>
      <c r="L35" s="295"/>
      <c r="M35" s="316">
        <f>IF(O35="","",M34+1)</f>
        <v>2</v>
      </c>
      <c r="N35" s="312" t="str">
        <f t="shared" ref="N35:N43" si="0">IF(O35="","","SR")</f>
        <v>SR</v>
      </c>
      <c r="O35" s="540" t="s">
        <v>1508</v>
      </c>
      <c r="P35" s="540"/>
      <c r="Q35" s="312">
        <v>5</v>
      </c>
      <c r="R35" s="311" t="s">
        <v>1519</v>
      </c>
      <c r="S35" s="317">
        <f t="shared" ref="S35:S43" si="1">IFERROR(VLOOKUP($O35,$M$90:$P$94,4,0),"")</f>
        <v>1000</v>
      </c>
      <c r="T35" s="317">
        <f t="shared" ref="T35:T43" si="2">IFERROR(-(S35*$T$32),"")</f>
        <v>-700</v>
      </c>
      <c r="U35" s="317">
        <f t="shared" ref="U35:U43" si="3">Q35*SUM(S35:T35)</f>
        <v>1500</v>
      </c>
      <c r="V35" s="297"/>
      <c r="W35" s="131"/>
      <c r="X35" s="101"/>
      <c r="Y35" s="9"/>
      <c r="Z35" s="9"/>
      <c r="AA35" s="106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W35" s="32"/>
    </row>
    <row r="36" spans="1:49" ht="16.05" customHeight="1" x14ac:dyDescent="0.3">
      <c r="A36" s="21"/>
      <c r="B36" s="522"/>
      <c r="C36" s="522"/>
      <c r="D36" s="522"/>
      <c r="E36" s="522"/>
      <c r="F36" s="522"/>
      <c r="G36" s="522"/>
      <c r="H36" s="9"/>
      <c r="I36" s="101"/>
      <c r="J36" s="131"/>
      <c r="K36" s="131"/>
      <c r="L36" s="295"/>
      <c r="M36" s="316">
        <f t="shared" ref="M36:M43" si="4">IF(O36="","",M35+1)</f>
        <v>3</v>
      </c>
      <c r="N36" s="312" t="str">
        <f t="shared" si="0"/>
        <v>SR</v>
      </c>
      <c r="O36" s="540" t="s">
        <v>1509</v>
      </c>
      <c r="P36" s="540"/>
      <c r="Q36" s="312">
        <v>5</v>
      </c>
      <c r="R36" s="311" t="s">
        <v>1519</v>
      </c>
      <c r="S36" s="317">
        <f t="shared" si="1"/>
        <v>10000</v>
      </c>
      <c r="T36" s="317">
        <f t="shared" si="2"/>
        <v>-7000</v>
      </c>
      <c r="U36" s="317">
        <f t="shared" si="3"/>
        <v>15000</v>
      </c>
      <c r="V36" s="297"/>
      <c r="W36" s="131"/>
      <c r="X36" s="101"/>
      <c r="Y36" s="9"/>
      <c r="Z36" s="9"/>
      <c r="AA36" s="106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107"/>
      <c r="AW36" s="32"/>
    </row>
    <row r="37" spans="1:49" ht="14.4" customHeight="1" x14ac:dyDescent="0.3">
      <c r="A37" s="21"/>
      <c r="B37" s="522"/>
      <c r="C37" s="522"/>
      <c r="D37" s="522"/>
      <c r="E37" s="522"/>
      <c r="F37" s="522"/>
      <c r="G37" s="522"/>
      <c r="H37" s="9"/>
      <c r="I37" s="101"/>
      <c r="J37" s="131"/>
      <c r="K37" s="131"/>
      <c r="L37" s="295"/>
      <c r="M37" s="316">
        <f t="shared" si="4"/>
        <v>4</v>
      </c>
      <c r="N37" s="312" t="str">
        <f t="shared" si="0"/>
        <v>SR</v>
      </c>
      <c r="O37" s="540" t="s">
        <v>1510</v>
      </c>
      <c r="P37" s="540"/>
      <c r="Q37" s="312">
        <v>5</v>
      </c>
      <c r="R37" s="311" t="s">
        <v>1520</v>
      </c>
      <c r="S37" s="317">
        <f t="shared" si="1"/>
        <v>100</v>
      </c>
      <c r="T37" s="317">
        <f t="shared" si="2"/>
        <v>-70</v>
      </c>
      <c r="U37" s="317">
        <f t="shared" si="3"/>
        <v>150</v>
      </c>
      <c r="V37" s="297"/>
      <c r="W37" s="131"/>
      <c r="X37" s="101"/>
      <c r="Y37" s="9"/>
      <c r="Z37" s="9"/>
      <c r="AA37" s="106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W37" s="32"/>
    </row>
    <row r="38" spans="1:49" ht="16.05" customHeight="1" x14ac:dyDescent="0.3">
      <c r="A38" s="21"/>
      <c r="B38" s="522"/>
      <c r="C38" s="522"/>
      <c r="D38" s="522"/>
      <c r="E38" s="522"/>
      <c r="F38" s="522"/>
      <c r="G38" s="522"/>
      <c r="H38" s="9"/>
      <c r="I38" s="101"/>
      <c r="J38" s="131"/>
      <c r="K38" s="131"/>
      <c r="L38" s="295"/>
      <c r="M38" s="316">
        <f t="shared" si="4"/>
        <v>5</v>
      </c>
      <c r="N38" s="312" t="str">
        <f t="shared" si="0"/>
        <v>SR</v>
      </c>
      <c r="O38" s="540" t="s">
        <v>1511</v>
      </c>
      <c r="P38" s="540"/>
      <c r="Q38" s="312">
        <v>5</v>
      </c>
      <c r="R38" s="311" t="s">
        <v>1520</v>
      </c>
      <c r="S38" s="317">
        <f t="shared" si="1"/>
        <v>100</v>
      </c>
      <c r="T38" s="317">
        <f t="shared" si="2"/>
        <v>-70</v>
      </c>
      <c r="U38" s="317">
        <f t="shared" si="3"/>
        <v>150</v>
      </c>
      <c r="V38" s="297"/>
      <c r="W38" s="131"/>
      <c r="X38" s="101"/>
      <c r="Y38" s="9"/>
      <c r="Z38" s="9"/>
      <c r="AA38" s="106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W38" s="32"/>
    </row>
    <row r="39" spans="1:49" ht="16.05" customHeight="1" x14ac:dyDescent="0.3">
      <c r="A39" s="21"/>
      <c r="B39" s="522"/>
      <c r="C39" s="522"/>
      <c r="D39" s="522"/>
      <c r="E39" s="522"/>
      <c r="F39" s="522"/>
      <c r="G39" s="522"/>
      <c r="H39" s="9"/>
      <c r="I39" s="101"/>
      <c r="J39" s="131"/>
      <c r="K39" s="131"/>
      <c r="L39" s="295"/>
      <c r="M39" s="316" t="str">
        <f t="shared" si="4"/>
        <v/>
      </c>
      <c r="N39" s="312" t="str">
        <f t="shared" si="0"/>
        <v/>
      </c>
      <c r="O39" s="540"/>
      <c r="P39" s="540"/>
      <c r="Q39" s="312"/>
      <c r="R39" s="311"/>
      <c r="S39" s="318" t="str">
        <f t="shared" si="1"/>
        <v/>
      </c>
      <c r="T39" s="319" t="str">
        <f t="shared" si="2"/>
        <v/>
      </c>
      <c r="U39" s="318">
        <f t="shared" si="3"/>
        <v>0</v>
      </c>
      <c r="V39" s="297"/>
      <c r="W39" s="131"/>
      <c r="X39" s="101"/>
      <c r="Y39" s="9"/>
      <c r="Z39" s="9"/>
      <c r="AA39" s="106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W39" s="32"/>
    </row>
    <row r="40" spans="1:49" ht="16.05" customHeight="1" x14ac:dyDescent="0.3">
      <c r="A40" s="21"/>
      <c r="B40" s="522"/>
      <c r="C40" s="522"/>
      <c r="D40" s="522"/>
      <c r="E40" s="522"/>
      <c r="F40" s="522"/>
      <c r="G40" s="522"/>
      <c r="H40" s="9"/>
      <c r="I40" s="101"/>
      <c r="J40" s="131"/>
      <c r="K40" s="131"/>
      <c r="L40" s="295"/>
      <c r="M40" s="316" t="str">
        <f t="shared" si="4"/>
        <v/>
      </c>
      <c r="N40" s="312" t="str">
        <f t="shared" si="0"/>
        <v/>
      </c>
      <c r="O40" s="540"/>
      <c r="P40" s="540"/>
      <c r="Q40" s="312"/>
      <c r="R40" s="311"/>
      <c r="S40" s="318" t="str">
        <f t="shared" si="1"/>
        <v/>
      </c>
      <c r="T40" s="319" t="str">
        <f t="shared" si="2"/>
        <v/>
      </c>
      <c r="U40" s="318">
        <f t="shared" si="3"/>
        <v>0</v>
      </c>
      <c r="V40" s="297"/>
      <c r="W40" s="131"/>
      <c r="X40" s="101"/>
      <c r="Y40" s="9"/>
      <c r="Z40" s="9"/>
      <c r="AA40" s="106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W40" s="32"/>
    </row>
    <row r="41" spans="1:49" ht="16.05" customHeight="1" x14ac:dyDescent="0.3">
      <c r="A41" s="21"/>
      <c r="B41" s="522"/>
      <c r="C41" s="522"/>
      <c r="D41" s="522"/>
      <c r="E41" s="522"/>
      <c r="F41" s="522"/>
      <c r="G41" s="522"/>
      <c r="H41" s="9"/>
      <c r="I41" s="101"/>
      <c r="J41" s="131"/>
      <c r="K41" s="131"/>
      <c r="L41" s="295"/>
      <c r="M41" s="316" t="str">
        <f t="shared" si="4"/>
        <v/>
      </c>
      <c r="N41" s="312" t="str">
        <f t="shared" si="0"/>
        <v/>
      </c>
      <c r="O41" s="540"/>
      <c r="P41" s="540"/>
      <c r="Q41" s="312"/>
      <c r="R41" s="311"/>
      <c r="S41" s="318" t="str">
        <f t="shared" si="1"/>
        <v/>
      </c>
      <c r="T41" s="319" t="str">
        <f t="shared" si="2"/>
        <v/>
      </c>
      <c r="U41" s="318">
        <f t="shared" si="3"/>
        <v>0</v>
      </c>
      <c r="V41" s="297"/>
      <c r="W41" s="131"/>
      <c r="X41" s="101"/>
      <c r="Y41" s="9"/>
      <c r="Z41" s="9"/>
      <c r="AA41" s="106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W41" s="32"/>
    </row>
    <row r="42" spans="1:49" ht="16.05" customHeight="1" x14ac:dyDescent="0.3">
      <c r="A42" s="21"/>
      <c r="B42" s="522"/>
      <c r="C42" s="522"/>
      <c r="D42" s="522"/>
      <c r="E42" s="522"/>
      <c r="F42" s="522"/>
      <c r="G42" s="522"/>
      <c r="H42" s="9"/>
      <c r="I42" s="101"/>
      <c r="J42" s="131"/>
      <c r="K42" s="131"/>
      <c r="L42" s="295"/>
      <c r="M42" s="316" t="str">
        <f t="shared" si="4"/>
        <v/>
      </c>
      <c r="N42" s="312" t="str">
        <f t="shared" si="0"/>
        <v/>
      </c>
      <c r="O42" s="540"/>
      <c r="P42" s="540"/>
      <c r="Q42" s="312"/>
      <c r="R42" s="311"/>
      <c r="S42" s="318" t="str">
        <f t="shared" si="1"/>
        <v/>
      </c>
      <c r="T42" s="319" t="str">
        <f t="shared" si="2"/>
        <v/>
      </c>
      <c r="U42" s="318">
        <f t="shared" si="3"/>
        <v>0</v>
      </c>
      <c r="V42" s="297"/>
      <c r="W42" s="131"/>
      <c r="X42" s="101"/>
      <c r="Y42" s="9"/>
      <c r="Z42" s="9"/>
      <c r="AA42" s="106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W42" s="32"/>
    </row>
    <row r="43" spans="1:49" ht="16.05" customHeight="1" x14ac:dyDescent="0.3">
      <c r="A43" s="21"/>
      <c r="B43" s="522"/>
      <c r="C43" s="522"/>
      <c r="D43" s="522"/>
      <c r="E43" s="522"/>
      <c r="F43" s="522"/>
      <c r="G43" s="522"/>
      <c r="H43" s="9"/>
      <c r="I43" s="101"/>
      <c r="J43" s="131"/>
      <c r="K43" s="131"/>
      <c r="L43" s="295"/>
      <c r="M43" s="316" t="str">
        <f t="shared" si="4"/>
        <v/>
      </c>
      <c r="N43" s="312" t="str">
        <f t="shared" si="0"/>
        <v/>
      </c>
      <c r="O43" s="540"/>
      <c r="P43" s="540"/>
      <c r="Q43" s="312"/>
      <c r="R43" s="311"/>
      <c r="S43" s="318" t="str">
        <f t="shared" si="1"/>
        <v/>
      </c>
      <c r="T43" s="319" t="str">
        <f t="shared" si="2"/>
        <v/>
      </c>
      <c r="U43" s="318">
        <f t="shared" si="3"/>
        <v>0</v>
      </c>
      <c r="V43" s="297"/>
      <c r="W43" s="131"/>
      <c r="X43" s="101"/>
      <c r="Y43" s="9"/>
      <c r="Z43" s="9"/>
      <c r="AA43" s="106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W43" s="32"/>
    </row>
    <row r="44" spans="1:49" ht="16.05" customHeight="1" x14ac:dyDescent="0.3">
      <c r="A44" s="21"/>
      <c r="B44" s="522"/>
      <c r="C44" s="522"/>
      <c r="D44" s="522"/>
      <c r="E44" s="522"/>
      <c r="F44" s="522"/>
      <c r="G44" s="522"/>
      <c r="H44" s="9"/>
      <c r="I44" s="101"/>
      <c r="J44" s="131"/>
      <c r="K44" s="131"/>
      <c r="L44" s="295"/>
      <c r="M44" s="299"/>
      <c r="N44" s="299"/>
      <c r="O44" s="299"/>
      <c r="P44" s="299"/>
      <c r="Q44" s="299"/>
      <c r="R44" s="299"/>
      <c r="S44" s="299"/>
      <c r="T44" s="299"/>
      <c r="U44" s="299"/>
      <c r="V44" s="297"/>
      <c r="W44" s="131"/>
      <c r="X44" s="101"/>
      <c r="Y44" s="9"/>
      <c r="Z44" s="9"/>
      <c r="AA44" s="106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W44" s="32"/>
    </row>
    <row r="45" spans="1:49" ht="16.05" customHeight="1" x14ac:dyDescent="0.3">
      <c r="A45" s="21"/>
      <c r="B45" s="522"/>
      <c r="C45" s="522"/>
      <c r="D45" s="522"/>
      <c r="E45" s="522"/>
      <c r="F45" s="522"/>
      <c r="G45" s="522"/>
      <c r="H45" s="9"/>
      <c r="I45" s="101"/>
      <c r="J45" s="131"/>
      <c r="K45" s="131"/>
      <c r="L45" s="295"/>
      <c r="M45" s="296"/>
      <c r="N45" s="296"/>
      <c r="O45" s="296"/>
      <c r="P45" s="296"/>
      <c r="Q45" s="296"/>
      <c r="R45" s="296"/>
      <c r="S45" s="296"/>
      <c r="T45" s="296"/>
      <c r="U45" s="296"/>
      <c r="V45" s="297"/>
      <c r="W45" s="131"/>
      <c r="X45" s="101"/>
      <c r="Y45" s="9"/>
      <c r="Z45" s="9"/>
      <c r="AA45" s="106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W45" s="32"/>
    </row>
    <row r="46" spans="1:49" ht="16.05" customHeight="1" x14ac:dyDescent="0.3">
      <c r="A46" s="21"/>
      <c r="B46" s="522"/>
      <c r="C46" s="522"/>
      <c r="D46" s="522"/>
      <c r="E46" s="522"/>
      <c r="F46" s="522"/>
      <c r="G46" s="522"/>
      <c r="H46" s="9"/>
      <c r="I46" s="101"/>
      <c r="J46" s="131"/>
      <c r="K46" s="131"/>
      <c r="L46" s="295"/>
      <c r="M46" s="558" t="str">
        <f>UPPER(spellnumber(U46))</f>
        <v>SIXTEEN THOUSAND EIGHT HUNDRED SIXTY  RINGGIT AND ZERO SEN</v>
      </c>
      <c r="N46" s="558"/>
      <c r="O46" s="558"/>
      <c r="P46" s="558"/>
      <c r="Q46" s="296"/>
      <c r="R46" s="296"/>
      <c r="S46" s="296"/>
      <c r="T46" s="320" t="s">
        <v>1493</v>
      </c>
      <c r="U46" s="321">
        <f>SUM(U33:U44)</f>
        <v>16860</v>
      </c>
      <c r="V46" s="297"/>
      <c r="W46" s="131"/>
      <c r="X46" s="101"/>
      <c r="Y46" s="9"/>
      <c r="Z46" s="9"/>
      <c r="AA46" s="106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W46" s="32"/>
    </row>
    <row r="47" spans="1:49" ht="16.05" customHeight="1" x14ac:dyDescent="0.3">
      <c r="A47" s="21"/>
      <c r="B47" s="522"/>
      <c r="C47" s="522"/>
      <c r="D47" s="522"/>
      <c r="E47" s="522"/>
      <c r="F47" s="522"/>
      <c r="G47" s="522"/>
      <c r="H47" s="9"/>
      <c r="I47" s="101"/>
      <c r="J47" s="131"/>
      <c r="K47" s="131"/>
      <c r="L47" s="295"/>
      <c r="M47" s="558"/>
      <c r="N47" s="558"/>
      <c r="O47" s="558"/>
      <c r="P47" s="558"/>
      <c r="Q47" s="296"/>
      <c r="R47" s="296"/>
      <c r="S47" s="296"/>
      <c r="T47" s="320" t="str">
        <f>"GST payable @ 6% on "&amp;TEXT(U46,"##,##0.00_-;(##,##0.00);-_;")</f>
        <v xml:space="preserve">GST payable @ 6% on 16,860.00 </v>
      </c>
      <c r="U47" s="321">
        <f>U46*0.06</f>
        <v>1011.5999999999999</v>
      </c>
      <c r="V47" s="297"/>
      <c r="W47" s="131"/>
      <c r="X47" s="101"/>
      <c r="Y47" s="9"/>
      <c r="Z47" s="9"/>
      <c r="AA47" s="106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W47" s="32"/>
    </row>
    <row r="48" spans="1:49" ht="16.05" customHeight="1" x14ac:dyDescent="0.3">
      <c r="A48" s="21"/>
      <c r="B48" s="522"/>
      <c r="C48" s="522"/>
      <c r="D48" s="522"/>
      <c r="E48" s="522"/>
      <c r="F48" s="522"/>
      <c r="G48" s="522"/>
      <c r="H48" s="9"/>
      <c r="I48" s="101"/>
      <c r="J48" s="131"/>
      <c r="K48" s="131"/>
      <c r="L48" s="295"/>
      <c r="M48" s="296"/>
      <c r="N48" s="296"/>
      <c r="O48" s="296"/>
      <c r="P48" s="296"/>
      <c r="Q48" s="296"/>
      <c r="R48" s="296"/>
      <c r="S48" s="296"/>
      <c r="T48" s="320" t="s">
        <v>1494</v>
      </c>
      <c r="U48" s="321">
        <f>(SUMIF(R34:R38,"NIGHT(S)",Q34:Q38))*10</f>
        <v>120</v>
      </c>
      <c r="V48" s="297"/>
      <c r="W48" s="131"/>
      <c r="X48" s="101"/>
      <c r="Y48" s="9"/>
      <c r="Z48" s="9"/>
      <c r="AA48" s="106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W48" s="32"/>
    </row>
    <row r="49" spans="1:49" ht="16.05" customHeight="1" x14ac:dyDescent="0.3">
      <c r="A49" s="21"/>
      <c r="B49" s="522"/>
      <c r="C49" s="522"/>
      <c r="D49" s="522"/>
      <c r="E49" s="522"/>
      <c r="F49" s="522"/>
      <c r="G49" s="522"/>
      <c r="H49" s="9"/>
      <c r="I49" s="101"/>
      <c r="J49" s="131"/>
      <c r="K49" s="131"/>
      <c r="L49" s="295"/>
      <c r="M49" s="296"/>
      <c r="N49" s="296"/>
      <c r="O49" s="296"/>
      <c r="P49" s="296"/>
      <c r="Q49" s="296"/>
      <c r="R49" s="296"/>
      <c r="S49" s="296"/>
      <c r="T49" s="320" t="s">
        <v>1495</v>
      </c>
      <c r="U49" s="321">
        <f>SUM(U46:U48)</f>
        <v>17991.599999999999</v>
      </c>
      <c r="V49" s="297"/>
      <c r="W49" s="131"/>
      <c r="X49" s="101"/>
      <c r="Y49" s="9"/>
      <c r="Z49" s="9"/>
      <c r="AA49" s="106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W49" s="32"/>
    </row>
    <row r="50" spans="1:49" ht="16.05" customHeight="1" x14ac:dyDescent="0.3">
      <c r="A50" s="21"/>
      <c r="B50" s="522"/>
      <c r="C50" s="522"/>
      <c r="D50" s="522"/>
      <c r="E50" s="522"/>
      <c r="F50" s="522"/>
      <c r="G50" s="522"/>
      <c r="H50" s="9"/>
      <c r="I50" s="101"/>
      <c r="J50" s="131"/>
      <c r="K50" s="131"/>
      <c r="L50" s="295"/>
      <c r="M50" s="296"/>
      <c r="N50" s="296"/>
      <c r="O50" s="296"/>
      <c r="P50" s="296"/>
      <c r="Q50" s="296"/>
      <c r="R50" s="296"/>
      <c r="S50" s="296"/>
      <c r="T50" s="169"/>
      <c r="U50" s="184"/>
      <c r="V50" s="297"/>
      <c r="W50" s="131"/>
      <c r="X50" s="101"/>
      <c r="Y50" s="9"/>
      <c r="Z50" s="9"/>
      <c r="AA50" s="106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W50" s="32"/>
    </row>
    <row r="51" spans="1:49" ht="16.05" customHeight="1" x14ac:dyDescent="0.3">
      <c r="A51" s="21"/>
      <c r="B51" s="522"/>
      <c r="C51" s="522"/>
      <c r="D51" s="522"/>
      <c r="E51" s="522"/>
      <c r="F51" s="522"/>
      <c r="G51" s="522"/>
      <c r="H51" s="9"/>
      <c r="I51" s="101"/>
      <c r="J51" s="131"/>
      <c r="K51" s="131"/>
      <c r="L51" s="295"/>
      <c r="M51" s="299"/>
      <c r="N51" s="299"/>
      <c r="O51" s="299"/>
      <c r="P51" s="299"/>
      <c r="Q51" s="299"/>
      <c r="R51" s="299"/>
      <c r="S51" s="299"/>
      <c r="T51" s="322"/>
      <c r="U51" s="299"/>
      <c r="V51" s="297"/>
      <c r="W51" s="131"/>
      <c r="X51" s="101"/>
      <c r="Y51" s="9"/>
      <c r="Z51" s="9"/>
      <c r="AA51" s="106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W51" s="32"/>
    </row>
    <row r="52" spans="1:49" ht="16.05" customHeight="1" x14ac:dyDescent="0.3">
      <c r="A52" s="21"/>
      <c r="B52" s="522"/>
      <c r="C52" s="522"/>
      <c r="D52" s="522"/>
      <c r="E52" s="522"/>
      <c r="F52" s="522"/>
      <c r="G52" s="522"/>
      <c r="H52" s="9"/>
      <c r="I52" s="101"/>
      <c r="J52" s="131"/>
      <c r="K52" s="131"/>
      <c r="L52" s="295"/>
      <c r="M52" s="296"/>
      <c r="N52" s="296"/>
      <c r="O52" s="296"/>
      <c r="P52" s="296"/>
      <c r="Q52" s="296"/>
      <c r="R52" s="296"/>
      <c r="S52" s="296"/>
      <c r="T52" s="169"/>
      <c r="U52" s="184"/>
      <c r="V52" s="297"/>
      <c r="W52" s="131"/>
      <c r="X52" s="101"/>
      <c r="Y52" s="9"/>
      <c r="Z52" s="9"/>
      <c r="AA52" s="106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W52" s="32"/>
    </row>
    <row r="53" spans="1:49" ht="16.05" customHeight="1" x14ac:dyDescent="0.3">
      <c r="A53" s="21"/>
      <c r="B53" s="522"/>
      <c r="C53" s="522"/>
      <c r="D53" s="522"/>
      <c r="E53" s="522"/>
      <c r="F53" s="522"/>
      <c r="G53" s="522"/>
      <c r="H53" s="9"/>
      <c r="I53" s="101"/>
      <c r="J53" s="131"/>
      <c r="K53" s="131"/>
      <c r="L53" s="295"/>
      <c r="M53" s="323" t="s">
        <v>1496</v>
      </c>
      <c r="N53" s="323"/>
      <c r="O53" s="296"/>
      <c r="P53" s="296"/>
      <c r="Q53" s="184" t="s">
        <v>1502</v>
      </c>
      <c r="R53" s="184"/>
      <c r="S53" s="296"/>
      <c r="T53" s="202" t="s">
        <v>1503</v>
      </c>
      <c r="U53" s="202" t="s">
        <v>1504</v>
      </c>
      <c r="V53" s="297"/>
      <c r="W53" s="131"/>
      <c r="X53" s="101"/>
      <c r="Y53" s="9"/>
      <c r="Z53" s="9"/>
      <c r="AA53" s="106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W53" s="32"/>
    </row>
    <row r="54" spans="1:49" ht="14.4" customHeight="1" x14ac:dyDescent="0.3">
      <c r="A54" s="21"/>
      <c r="B54" s="43"/>
      <c r="C54" s="43"/>
      <c r="D54" s="43"/>
      <c r="E54" s="43"/>
      <c r="F54" s="43"/>
      <c r="G54" s="43"/>
      <c r="H54" s="9"/>
      <c r="I54" s="101"/>
      <c r="J54" s="131"/>
      <c r="K54" s="131"/>
      <c r="L54" s="295"/>
      <c r="M54" s="324" t="s">
        <v>1497</v>
      </c>
      <c r="N54" s="323" t="s">
        <v>1498</v>
      </c>
      <c r="O54" s="296"/>
      <c r="P54" s="296"/>
      <c r="Q54" s="296" t="s">
        <v>1506</v>
      </c>
      <c r="R54" s="296"/>
      <c r="S54" s="296"/>
      <c r="T54" s="251">
        <f>U46</f>
        <v>16860</v>
      </c>
      <c r="U54" s="251">
        <f>U47</f>
        <v>1011.5999999999999</v>
      </c>
      <c r="V54" s="297"/>
      <c r="W54" s="131"/>
      <c r="X54" s="101"/>
      <c r="Y54" s="9"/>
      <c r="Z54" s="9"/>
      <c r="AA54" s="106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W54" s="32"/>
    </row>
    <row r="55" spans="1:49" ht="14.4" customHeight="1" x14ac:dyDescent="0.3">
      <c r="A55" s="21"/>
      <c r="C55" s="43"/>
      <c r="D55" s="43"/>
      <c r="E55" s="43"/>
      <c r="F55" s="43"/>
      <c r="G55" s="43"/>
      <c r="H55" s="9"/>
      <c r="I55" s="101"/>
      <c r="J55" s="131"/>
      <c r="K55" s="131"/>
      <c r="L55" s="295"/>
      <c r="M55" s="323"/>
      <c r="N55" s="323" t="s">
        <v>1476</v>
      </c>
      <c r="O55" s="296"/>
      <c r="P55" s="296"/>
      <c r="Q55" s="296"/>
      <c r="R55" s="296"/>
      <c r="S55" s="296"/>
      <c r="T55" s="296"/>
      <c r="U55" s="296"/>
      <c r="V55" s="297"/>
      <c r="W55" s="131"/>
      <c r="X55" s="101"/>
      <c r="Y55" s="9"/>
      <c r="Z55" s="9"/>
      <c r="AA55" s="106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W55" s="32"/>
    </row>
    <row r="56" spans="1:49" ht="14.4" customHeight="1" x14ac:dyDescent="0.3">
      <c r="A56" s="21"/>
      <c r="B56" s="43"/>
      <c r="C56" s="43"/>
      <c r="D56" s="43"/>
      <c r="E56" s="43"/>
      <c r="F56" s="43"/>
      <c r="G56" s="43"/>
      <c r="H56" s="9"/>
      <c r="I56" s="101"/>
      <c r="J56" s="131"/>
      <c r="K56" s="131"/>
      <c r="L56" s="295"/>
      <c r="M56" s="325" t="s">
        <v>1499</v>
      </c>
      <c r="N56" s="323" t="s">
        <v>1500</v>
      </c>
      <c r="O56" s="296"/>
      <c r="P56" s="296"/>
      <c r="Q56" s="296"/>
      <c r="R56" s="296"/>
      <c r="S56" s="296"/>
      <c r="T56" s="296"/>
      <c r="U56" s="296"/>
      <c r="V56" s="297"/>
      <c r="W56" s="131"/>
      <c r="X56" s="101"/>
      <c r="Y56" s="9"/>
      <c r="Z56" s="9"/>
      <c r="AA56" s="106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W56" s="32"/>
    </row>
    <row r="57" spans="1:49" ht="14.4" customHeight="1" x14ac:dyDescent="0.3">
      <c r="A57" s="21"/>
      <c r="B57" s="43"/>
      <c r="C57" s="43"/>
      <c r="D57" s="43"/>
      <c r="E57" s="43"/>
      <c r="F57" s="43"/>
      <c r="G57" s="43"/>
      <c r="H57" s="9"/>
      <c r="I57" s="101"/>
      <c r="J57" s="131"/>
      <c r="K57" s="131"/>
      <c r="L57" s="295"/>
      <c r="M57" s="323"/>
      <c r="N57" s="323" t="s">
        <v>1501</v>
      </c>
      <c r="O57" s="296"/>
      <c r="P57" s="296"/>
      <c r="Q57" s="296"/>
      <c r="R57" s="296"/>
      <c r="S57" s="296"/>
      <c r="T57" s="296"/>
      <c r="U57" s="296"/>
      <c r="V57" s="297"/>
      <c r="W57" s="131"/>
      <c r="X57" s="101"/>
      <c r="Y57" s="9"/>
      <c r="Z57" s="9"/>
      <c r="AA57" s="106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W57" s="32"/>
    </row>
    <row r="58" spans="1:49" ht="14.4" customHeight="1" x14ac:dyDescent="0.3">
      <c r="A58" s="21"/>
      <c r="B58" s="43"/>
      <c r="C58" s="43"/>
      <c r="D58" s="43"/>
      <c r="E58" s="43"/>
      <c r="F58" s="43"/>
      <c r="G58" s="43"/>
      <c r="H58" s="9"/>
      <c r="I58" s="101"/>
      <c r="J58" s="131"/>
      <c r="K58" s="131"/>
      <c r="L58" s="295"/>
      <c r="M58" s="296"/>
      <c r="N58" s="296"/>
      <c r="O58" s="296"/>
      <c r="P58" s="296"/>
      <c r="Q58" s="296"/>
      <c r="R58" s="296"/>
      <c r="S58" s="296"/>
      <c r="T58" s="296"/>
      <c r="U58" s="296"/>
      <c r="V58" s="297"/>
      <c r="W58" s="131"/>
      <c r="X58" s="101"/>
      <c r="Y58" s="9"/>
      <c r="Z58" s="9"/>
      <c r="AA58" s="106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W58" s="32"/>
    </row>
    <row r="59" spans="1:49" ht="14.4" customHeight="1" x14ac:dyDescent="0.3">
      <c r="A59" s="21"/>
      <c r="B59" s="43"/>
      <c r="C59" s="43"/>
      <c r="D59" s="43"/>
      <c r="E59" s="43"/>
      <c r="F59" s="43"/>
      <c r="G59" s="43"/>
      <c r="H59" s="101"/>
      <c r="I59" s="101"/>
      <c r="J59" s="131"/>
      <c r="K59" s="131"/>
      <c r="L59" s="295"/>
      <c r="M59" s="296"/>
      <c r="N59" s="296"/>
      <c r="O59" s="296"/>
      <c r="P59" s="296"/>
      <c r="Q59" s="296"/>
      <c r="R59" s="296"/>
      <c r="S59" s="296"/>
      <c r="T59" s="296"/>
      <c r="U59" s="296"/>
      <c r="V59" s="297"/>
      <c r="W59" s="131"/>
      <c r="X59" s="101"/>
      <c r="Y59" s="101"/>
      <c r="Z59" s="101"/>
      <c r="AA59" s="106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W59" s="32"/>
    </row>
    <row r="60" spans="1:49" ht="14.4" customHeight="1" x14ac:dyDescent="0.3">
      <c r="A60" s="21"/>
      <c r="B60" s="43"/>
      <c r="C60" s="43"/>
      <c r="D60" s="43"/>
      <c r="E60" s="43"/>
      <c r="F60" s="43"/>
      <c r="G60" s="43"/>
      <c r="H60" s="101"/>
      <c r="I60" s="101"/>
      <c r="J60" s="131"/>
      <c r="K60" s="131"/>
      <c r="L60" s="295"/>
      <c r="M60" s="296"/>
      <c r="N60" s="296"/>
      <c r="O60" s="296"/>
      <c r="P60" s="296"/>
      <c r="Q60" s="296"/>
      <c r="R60" s="296"/>
      <c r="S60" s="296"/>
      <c r="T60" s="296"/>
      <c r="U60" s="296"/>
      <c r="V60" s="297"/>
      <c r="W60" s="131"/>
      <c r="X60" s="101"/>
      <c r="Y60" s="101"/>
      <c r="Z60" s="101"/>
      <c r="AA60" s="106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W60" s="32"/>
    </row>
    <row r="61" spans="1:49" ht="14.4" customHeight="1" x14ac:dyDescent="0.3">
      <c r="A61" s="21"/>
      <c r="B61" s="43"/>
      <c r="C61" s="43"/>
      <c r="D61" s="43"/>
      <c r="E61" s="43"/>
      <c r="F61" s="43"/>
      <c r="G61" s="43"/>
      <c r="H61" s="9"/>
      <c r="I61" s="101"/>
      <c r="J61" s="131"/>
      <c r="K61" s="131"/>
      <c r="L61" s="295"/>
      <c r="M61" s="296"/>
      <c r="N61" s="296"/>
      <c r="O61" s="296"/>
      <c r="P61" s="296"/>
      <c r="Q61" s="296"/>
      <c r="R61" s="296"/>
      <c r="S61" s="296"/>
      <c r="T61" s="296"/>
      <c r="U61" s="296"/>
      <c r="V61" s="297"/>
      <c r="W61" s="131"/>
      <c r="X61" s="101"/>
      <c r="Y61" s="9"/>
      <c r="Z61" s="9"/>
      <c r="AA61" s="106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W61" s="32"/>
    </row>
    <row r="62" spans="1:49" ht="14.4" customHeight="1" x14ac:dyDescent="0.3">
      <c r="A62" s="21"/>
      <c r="B62" s="43"/>
      <c r="C62" s="43"/>
      <c r="D62" s="43"/>
      <c r="E62" s="43"/>
      <c r="F62" s="43"/>
      <c r="G62" s="43"/>
      <c r="H62" s="9"/>
      <c r="I62" s="101"/>
      <c r="J62" s="131"/>
      <c r="K62" s="131"/>
      <c r="L62" s="295"/>
      <c r="M62" s="296"/>
      <c r="N62" s="296"/>
      <c r="O62" s="296"/>
      <c r="P62" s="296"/>
      <c r="Q62" s="296"/>
      <c r="R62" s="296"/>
      <c r="S62" s="296"/>
      <c r="T62" s="296"/>
      <c r="U62" s="296"/>
      <c r="V62" s="297"/>
      <c r="W62" s="131"/>
      <c r="X62" s="101"/>
      <c r="Y62" s="9"/>
      <c r="Z62" s="9"/>
      <c r="AA62" s="106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W62" s="32"/>
    </row>
    <row r="63" spans="1:49" ht="14.4" customHeight="1" x14ac:dyDescent="0.3">
      <c r="A63" s="21"/>
      <c r="B63" s="43"/>
      <c r="C63" s="43"/>
      <c r="D63" s="43"/>
      <c r="E63" s="43"/>
      <c r="F63" s="43"/>
      <c r="G63" s="43"/>
      <c r="H63" s="101"/>
      <c r="I63" s="101"/>
      <c r="J63" s="131"/>
      <c r="K63" s="131"/>
      <c r="L63" s="295"/>
      <c r="M63" s="539" t="s">
        <v>1505</v>
      </c>
      <c r="N63" s="539"/>
      <c r="O63" s="539"/>
      <c r="P63" s="296"/>
      <c r="Q63" s="296"/>
      <c r="R63" s="296"/>
      <c r="S63" s="296"/>
      <c r="T63" s="296"/>
      <c r="U63" s="296"/>
      <c r="V63" s="297"/>
      <c r="W63" s="131"/>
      <c r="X63" s="101"/>
      <c r="Y63" s="101"/>
      <c r="Z63" s="101"/>
      <c r="AA63" s="106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107"/>
      <c r="AW63" s="32"/>
    </row>
    <row r="64" spans="1:49" ht="14.4" customHeight="1" x14ac:dyDescent="0.3">
      <c r="A64" s="21"/>
      <c r="B64" s="43"/>
      <c r="C64" s="43"/>
      <c r="D64" s="43"/>
      <c r="E64" s="43"/>
      <c r="F64" s="43"/>
      <c r="G64" s="43"/>
      <c r="H64" s="101"/>
      <c r="I64" s="101"/>
      <c r="J64" s="131"/>
      <c r="K64" s="131"/>
      <c r="L64" s="295"/>
      <c r="M64" s="296"/>
      <c r="N64" s="296"/>
      <c r="O64" s="296"/>
      <c r="P64" s="296"/>
      <c r="Q64" s="296"/>
      <c r="R64" s="296"/>
      <c r="S64" s="296"/>
      <c r="T64" s="296"/>
      <c r="U64" s="296"/>
      <c r="V64" s="297"/>
      <c r="W64" s="131"/>
      <c r="X64" s="101"/>
      <c r="Y64" s="101"/>
      <c r="Z64" s="101"/>
      <c r="AA64" s="106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107"/>
      <c r="AW64" s="32"/>
    </row>
    <row r="65" spans="1:49" ht="14.4" customHeight="1" x14ac:dyDescent="0.3">
      <c r="A65" s="21"/>
      <c r="B65" s="43"/>
      <c r="C65" s="43"/>
      <c r="D65" s="43"/>
      <c r="E65" s="43"/>
      <c r="F65" s="43"/>
      <c r="G65" s="43"/>
      <c r="H65" s="101"/>
      <c r="I65" s="101"/>
      <c r="J65" s="131"/>
      <c r="K65" s="131"/>
      <c r="L65" s="295"/>
      <c r="M65" s="296"/>
      <c r="N65" s="296"/>
      <c r="O65" s="296"/>
      <c r="P65" s="296"/>
      <c r="Q65" s="296"/>
      <c r="R65" s="296"/>
      <c r="S65" s="296"/>
      <c r="T65" s="296"/>
      <c r="U65" s="296"/>
      <c r="V65" s="297"/>
      <c r="W65" s="131"/>
      <c r="X65" s="101"/>
      <c r="Y65" s="101"/>
      <c r="Z65" s="101"/>
      <c r="AA65" s="106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107"/>
      <c r="AW65" s="32"/>
    </row>
    <row r="66" spans="1:49" ht="14.4" customHeight="1" thickBot="1" x14ac:dyDescent="0.35">
      <c r="A66" s="21"/>
      <c r="B66" s="43"/>
      <c r="C66" s="43"/>
      <c r="D66" s="43"/>
      <c r="E66" s="43"/>
      <c r="F66" s="43"/>
      <c r="G66" s="43"/>
      <c r="H66" s="101"/>
      <c r="I66" s="101"/>
      <c r="J66" s="131"/>
      <c r="K66" s="131"/>
      <c r="L66" s="326"/>
      <c r="M66" s="327"/>
      <c r="N66" s="327"/>
      <c r="O66" s="327"/>
      <c r="P66" s="327"/>
      <c r="Q66" s="327"/>
      <c r="R66" s="327"/>
      <c r="S66" s="327"/>
      <c r="T66" s="327"/>
      <c r="U66" s="327"/>
      <c r="V66" s="328"/>
      <c r="W66" s="131"/>
      <c r="X66" s="101"/>
      <c r="Y66" s="101"/>
      <c r="Z66" s="101"/>
      <c r="AA66" s="106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7"/>
      <c r="AT66" s="107"/>
      <c r="AU66" s="107"/>
      <c r="AW66" s="32"/>
    </row>
    <row r="67" spans="1:49" ht="14.4" customHeight="1" x14ac:dyDescent="0.3">
      <c r="A67" s="21"/>
      <c r="B67" s="43"/>
      <c r="C67" s="43"/>
      <c r="D67" s="43"/>
      <c r="E67" s="43"/>
      <c r="F67" s="43"/>
      <c r="G67" s="43"/>
      <c r="H67" s="101"/>
      <c r="I67" s="101"/>
      <c r="J67" s="131"/>
      <c r="K67" s="131"/>
      <c r="L67" s="296"/>
      <c r="M67" s="296"/>
      <c r="N67" s="296"/>
      <c r="O67" s="296"/>
      <c r="P67" s="296"/>
      <c r="Q67" s="296"/>
      <c r="R67" s="296"/>
      <c r="S67" s="296"/>
      <c r="T67" s="296"/>
      <c r="U67" s="131"/>
      <c r="V67" s="131"/>
      <c r="W67" s="131"/>
      <c r="X67" s="101"/>
      <c r="Y67" s="101"/>
      <c r="Z67" s="101"/>
      <c r="AA67" s="106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S67" s="107"/>
      <c r="AT67" s="107"/>
      <c r="AU67" s="107"/>
      <c r="AW67" s="32"/>
    </row>
    <row r="68" spans="1:49" ht="14.4" customHeight="1" x14ac:dyDescent="0.3">
      <c r="A68" s="21"/>
      <c r="B68" s="43"/>
      <c r="C68" s="43"/>
      <c r="D68" s="43"/>
      <c r="E68" s="43"/>
      <c r="F68" s="43"/>
      <c r="G68" s="43"/>
      <c r="H68" s="101"/>
      <c r="I68" s="10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01"/>
      <c r="Y68" s="101"/>
      <c r="Z68" s="101"/>
      <c r="AA68" s="106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R68" s="107"/>
      <c r="AS68" s="107"/>
      <c r="AT68" s="107"/>
      <c r="AU68" s="107"/>
      <c r="AW68" s="32"/>
    </row>
    <row r="69" spans="1:49" ht="14.4" customHeight="1" x14ac:dyDescent="0.3">
      <c r="A69" s="21"/>
      <c r="B69" s="43"/>
      <c r="C69" s="43"/>
      <c r="D69" s="43"/>
      <c r="E69" s="43"/>
      <c r="F69" s="43"/>
      <c r="G69" s="43"/>
      <c r="H69" s="101"/>
      <c r="I69" s="10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01"/>
      <c r="Y69" s="101"/>
      <c r="Z69" s="101"/>
      <c r="AA69" s="106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W69" s="32"/>
    </row>
    <row r="70" spans="1:49" ht="14.4" customHeight="1" x14ac:dyDescent="0.3">
      <c r="A70" s="21"/>
      <c r="B70" s="43"/>
      <c r="C70" s="43"/>
      <c r="D70" s="43"/>
      <c r="E70" s="43"/>
      <c r="F70" s="43"/>
      <c r="G70" s="43"/>
      <c r="H70" s="101"/>
      <c r="I70" s="10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01"/>
      <c r="Y70" s="101"/>
      <c r="Z70" s="101"/>
      <c r="AA70" s="106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W70" s="32"/>
    </row>
    <row r="71" spans="1:49" ht="14.4" customHeight="1" x14ac:dyDescent="0.3">
      <c r="A71" s="21"/>
      <c r="B71" s="43"/>
      <c r="C71" s="43"/>
      <c r="D71" s="43"/>
      <c r="E71" s="43"/>
      <c r="F71" s="43"/>
      <c r="G71" s="43"/>
      <c r="H71" s="101"/>
      <c r="I71" s="10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01"/>
      <c r="Y71" s="101"/>
      <c r="Z71" s="101"/>
      <c r="AA71" s="106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S71" s="107"/>
      <c r="AT71" s="107"/>
      <c r="AU71" s="107"/>
      <c r="AW71" s="32"/>
    </row>
    <row r="72" spans="1:49" ht="14.4" customHeight="1" x14ac:dyDescent="0.3">
      <c r="A72" s="21"/>
      <c r="B72" s="522" t="s">
        <v>1517</v>
      </c>
      <c r="C72" s="522"/>
      <c r="D72" s="522"/>
      <c r="E72" s="522"/>
      <c r="F72" s="522"/>
      <c r="G72" s="522"/>
      <c r="H72" s="101"/>
      <c r="I72" s="10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01"/>
      <c r="Y72" s="101"/>
      <c r="Z72" s="101"/>
      <c r="AA72" s="106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W72" s="32"/>
    </row>
    <row r="73" spans="1:49" ht="14.4" customHeight="1" x14ac:dyDescent="0.3">
      <c r="A73" s="21"/>
      <c r="B73" s="522"/>
      <c r="C73" s="522"/>
      <c r="D73" s="522"/>
      <c r="E73" s="522"/>
      <c r="F73" s="522"/>
      <c r="G73" s="522"/>
      <c r="H73" s="101"/>
      <c r="I73" s="10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01"/>
      <c r="Y73" s="101"/>
      <c r="Z73" s="101"/>
      <c r="AA73" s="106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R73" s="107"/>
      <c r="AS73" s="107"/>
      <c r="AT73" s="107"/>
      <c r="AU73" s="107"/>
      <c r="AW73" s="32"/>
    </row>
    <row r="74" spans="1:49" ht="14.4" customHeight="1" x14ac:dyDescent="0.3">
      <c r="A74" s="21"/>
      <c r="B74" s="522"/>
      <c r="C74" s="522"/>
      <c r="D74" s="522"/>
      <c r="E74" s="522"/>
      <c r="F74" s="522"/>
      <c r="G74" s="522"/>
      <c r="H74" s="101"/>
      <c r="I74" s="10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01"/>
      <c r="Y74" s="101"/>
      <c r="Z74" s="101"/>
      <c r="AA74" s="106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S74" s="107"/>
      <c r="AT74" s="107"/>
      <c r="AU74" s="107"/>
      <c r="AW74" s="32"/>
    </row>
    <row r="75" spans="1:49" ht="14.4" customHeight="1" x14ac:dyDescent="0.3">
      <c r="A75" s="21"/>
      <c r="B75" s="522"/>
      <c r="C75" s="522"/>
      <c r="D75" s="522"/>
      <c r="E75" s="522"/>
      <c r="F75" s="522"/>
      <c r="G75" s="522"/>
      <c r="H75" s="101"/>
      <c r="I75" s="10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01"/>
      <c r="Y75" s="101"/>
      <c r="Z75" s="101"/>
      <c r="AA75" s="106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/>
      <c r="AS75" s="107"/>
      <c r="AT75" s="107"/>
      <c r="AU75" s="107"/>
      <c r="AW75" s="32"/>
    </row>
    <row r="76" spans="1:49" ht="14.4" customHeight="1" x14ac:dyDescent="0.3">
      <c r="A76" s="21"/>
      <c r="B76" s="522"/>
      <c r="C76" s="522"/>
      <c r="D76" s="522"/>
      <c r="E76" s="522"/>
      <c r="F76" s="522"/>
      <c r="G76" s="522"/>
      <c r="H76" s="101"/>
      <c r="I76" s="10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01"/>
      <c r="Y76" s="101"/>
      <c r="Z76" s="101"/>
      <c r="AA76" s="106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W76" s="32"/>
    </row>
    <row r="77" spans="1:49" ht="14.4" customHeight="1" x14ac:dyDescent="0.3">
      <c r="A77" s="21"/>
      <c r="B77" s="522"/>
      <c r="C77" s="522"/>
      <c r="D77" s="522"/>
      <c r="E77" s="522"/>
      <c r="F77" s="522"/>
      <c r="G77" s="522"/>
      <c r="H77" s="101"/>
      <c r="I77" s="10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01"/>
      <c r="Y77" s="101"/>
      <c r="Z77" s="101"/>
      <c r="AA77" s="106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W77" s="32"/>
    </row>
    <row r="78" spans="1:49" ht="14.4" customHeight="1" x14ac:dyDescent="0.3">
      <c r="A78" s="21"/>
      <c r="B78" s="522"/>
      <c r="C78" s="522"/>
      <c r="D78" s="522"/>
      <c r="E78" s="522"/>
      <c r="F78" s="522"/>
      <c r="G78" s="522"/>
      <c r="H78" s="101"/>
      <c r="I78" s="10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01"/>
      <c r="Y78" s="101"/>
      <c r="Z78" s="101"/>
      <c r="AA78" s="106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107"/>
      <c r="AW78" s="32"/>
    </row>
    <row r="79" spans="1:49" ht="14.4" customHeight="1" x14ac:dyDescent="0.3">
      <c r="A79" s="21"/>
      <c r="B79" s="522"/>
      <c r="C79" s="522"/>
      <c r="D79" s="522"/>
      <c r="E79" s="522"/>
      <c r="F79" s="522"/>
      <c r="G79" s="522"/>
      <c r="H79" s="101"/>
      <c r="I79" s="10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01"/>
      <c r="Y79" s="101"/>
      <c r="Z79" s="101"/>
      <c r="AA79" s="106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S79" s="107"/>
      <c r="AT79" s="107"/>
      <c r="AU79" s="107"/>
      <c r="AW79" s="32"/>
    </row>
    <row r="80" spans="1:49" ht="14.4" customHeight="1" x14ac:dyDescent="0.3">
      <c r="A80" s="21"/>
      <c r="B80" s="522"/>
      <c r="C80" s="522"/>
      <c r="D80" s="522"/>
      <c r="E80" s="522"/>
      <c r="F80" s="522"/>
      <c r="G80" s="522"/>
      <c r="H80" s="101"/>
      <c r="I80" s="10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01"/>
      <c r="Y80" s="101"/>
      <c r="Z80" s="101"/>
      <c r="AA80" s="106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W80" s="32"/>
    </row>
    <row r="81" spans="1:49" ht="14.4" customHeight="1" x14ac:dyDescent="0.3">
      <c r="A81" s="21"/>
      <c r="B81" s="522"/>
      <c r="C81" s="522"/>
      <c r="D81" s="522"/>
      <c r="E81" s="522"/>
      <c r="F81" s="522"/>
      <c r="G81" s="522"/>
      <c r="H81" s="101"/>
      <c r="I81" s="10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01"/>
      <c r="Y81" s="101"/>
      <c r="Z81" s="101"/>
      <c r="AA81" s="106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W81" s="32"/>
    </row>
    <row r="82" spans="1:49" ht="14.4" customHeight="1" x14ac:dyDescent="0.3">
      <c r="A82" s="21"/>
      <c r="B82" s="522"/>
      <c r="C82" s="522"/>
      <c r="D82" s="522"/>
      <c r="E82" s="522"/>
      <c r="F82" s="522"/>
      <c r="G82" s="522"/>
      <c r="H82" s="101"/>
      <c r="I82" s="10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01"/>
      <c r="Y82" s="101"/>
      <c r="Z82" s="101"/>
      <c r="AA82" s="106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W82" s="32"/>
    </row>
    <row r="83" spans="1:49" ht="14.4" customHeight="1" x14ac:dyDescent="0.3">
      <c r="A83" s="21"/>
      <c r="B83" s="522"/>
      <c r="C83" s="522"/>
      <c r="D83" s="522"/>
      <c r="E83" s="522"/>
      <c r="F83" s="522"/>
      <c r="G83" s="522"/>
      <c r="H83" s="101"/>
      <c r="I83" s="10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01"/>
      <c r="Y83" s="101"/>
      <c r="Z83" s="101"/>
      <c r="AA83" s="106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  <c r="AW83" s="32"/>
    </row>
    <row r="84" spans="1:49" ht="14.4" customHeight="1" x14ac:dyDescent="0.3">
      <c r="A84" s="21"/>
      <c r="B84" s="522"/>
      <c r="C84" s="522"/>
      <c r="D84" s="522"/>
      <c r="E84" s="522"/>
      <c r="F84" s="522"/>
      <c r="G84" s="522"/>
      <c r="H84" s="101"/>
      <c r="I84" s="10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01"/>
      <c r="Y84" s="101"/>
      <c r="Z84" s="101"/>
      <c r="AA84" s="106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  <c r="AW84" s="32"/>
    </row>
    <row r="85" spans="1:49" ht="14.4" customHeight="1" x14ac:dyDescent="0.3">
      <c r="A85" s="21"/>
      <c r="B85" s="522"/>
      <c r="C85" s="522"/>
      <c r="D85" s="522"/>
      <c r="E85" s="522"/>
      <c r="F85" s="522"/>
      <c r="G85" s="522"/>
      <c r="H85" s="101"/>
      <c r="I85" s="10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01"/>
      <c r="Y85" s="101"/>
      <c r="Z85" s="101"/>
      <c r="AA85" s="106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  <c r="AW85" s="32"/>
    </row>
    <row r="86" spans="1:49" ht="14.4" customHeight="1" x14ac:dyDescent="0.3">
      <c r="A86" s="21"/>
      <c r="B86" s="522"/>
      <c r="C86" s="522"/>
      <c r="D86" s="522"/>
      <c r="E86" s="522"/>
      <c r="F86" s="522"/>
      <c r="G86" s="522"/>
      <c r="H86" s="101"/>
      <c r="I86" s="10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01"/>
      <c r="Y86" s="101"/>
      <c r="Z86" s="101"/>
      <c r="AA86" s="106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  <c r="AW86" s="32"/>
    </row>
    <row r="87" spans="1:49" ht="14.4" customHeight="1" x14ac:dyDescent="0.3">
      <c r="A87" s="21"/>
      <c r="B87" s="522"/>
      <c r="C87" s="522"/>
      <c r="D87" s="522"/>
      <c r="E87" s="522"/>
      <c r="F87" s="522"/>
      <c r="G87" s="522"/>
      <c r="H87" s="101"/>
      <c r="I87" s="10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01"/>
      <c r="Y87" s="101"/>
      <c r="Z87" s="101"/>
      <c r="AA87" s="106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  <c r="AW87" s="32"/>
    </row>
    <row r="88" spans="1:49" ht="14.4" customHeight="1" x14ac:dyDescent="0.3">
      <c r="A88" s="21"/>
      <c r="B88" s="522"/>
      <c r="C88" s="522"/>
      <c r="D88" s="522"/>
      <c r="E88" s="522"/>
      <c r="F88" s="522"/>
      <c r="G88" s="522"/>
      <c r="H88" s="101"/>
      <c r="I88" s="101"/>
      <c r="J88" s="131"/>
      <c r="K88" s="131"/>
      <c r="L88" s="131"/>
      <c r="M88" s="138" t="s">
        <v>1513</v>
      </c>
      <c r="N88" s="131"/>
      <c r="O88" s="131"/>
      <c r="P88" s="255" t="s">
        <v>1514</v>
      </c>
      <c r="Q88" s="131"/>
      <c r="R88" s="131"/>
      <c r="S88" s="138" t="s">
        <v>1515</v>
      </c>
      <c r="T88" s="131"/>
      <c r="U88" s="131"/>
      <c r="V88" s="131"/>
      <c r="W88" s="131"/>
      <c r="X88" s="101"/>
      <c r="Y88" s="101"/>
      <c r="Z88" s="101"/>
      <c r="AA88" s="106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  <c r="AW88" s="32"/>
    </row>
    <row r="89" spans="1:49" ht="14.4" customHeight="1" x14ac:dyDescent="0.3">
      <c r="A89" s="21"/>
      <c r="B89" s="522"/>
      <c r="C89" s="522"/>
      <c r="D89" s="522"/>
      <c r="E89" s="522"/>
      <c r="F89" s="522"/>
      <c r="G89" s="522"/>
      <c r="H89" s="101"/>
      <c r="I89" s="10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01"/>
      <c r="Y89" s="101"/>
      <c r="Z89" s="101"/>
      <c r="AA89" s="106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S89" s="107"/>
      <c r="AT89" s="107"/>
      <c r="AU89" s="107"/>
      <c r="AW89" s="32"/>
    </row>
    <row r="90" spans="1:49" ht="14.4" customHeight="1" x14ac:dyDescent="0.3">
      <c r="A90" s="21"/>
      <c r="B90" s="522"/>
      <c r="C90" s="522"/>
      <c r="D90" s="522"/>
      <c r="E90" s="522"/>
      <c r="F90" s="522"/>
      <c r="G90" s="522"/>
      <c r="H90" s="101"/>
      <c r="I90" s="101"/>
      <c r="J90" s="131"/>
      <c r="K90" s="131"/>
      <c r="L90" s="131"/>
      <c r="M90" s="329" t="s">
        <v>1507</v>
      </c>
      <c r="N90" s="131"/>
      <c r="O90" s="131"/>
      <c r="P90" s="131">
        <v>100</v>
      </c>
      <c r="Q90" s="131"/>
      <c r="R90" s="131"/>
      <c r="S90" s="330" t="s">
        <v>1523</v>
      </c>
      <c r="T90" s="330" t="s">
        <v>142</v>
      </c>
      <c r="U90" s="131"/>
      <c r="V90" s="131"/>
      <c r="W90" s="131"/>
      <c r="X90" s="101"/>
      <c r="Y90" s="101"/>
      <c r="Z90" s="101"/>
      <c r="AA90" s="106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W90" s="32"/>
    </row>
    <row r="91" spans="1:49" ht="14.4" customHeight="1" x14ac:dyDescent="0.3">
      <c r="A91" s="21"/>
      <c r="B91" s="522"/>
      <c r="C91" s="522"/>
      <c r="D91" s="522"/>
      <c r="E91" s="522"/>
      <c r="F91" s="522"/>
      <c r="G91" s="522"/>
      <c r="H91" s="101"/>
      <c r="I91" s="101"/>
      <c r="J91" s="131"/>
      <c r="K91" s="131"/>
      <c r="L91" s="131"/>
      <c r="M91" s="329" t="s">
        <v>1508</v>
      </c>
      <c r="N91" s="131"/>
      <c r="O91" s="131"/>
      <c r="P91" s="131">
        <v>1000</v>
      </c>
      <c r="Q91" s="131"/>
      <c r="R91" s="131"/>
      <c r="S91" s="199">
        <v>0</v>
      </c>
      <c r="T91" s="331">
        <v>43691</v>
      </c>
      <c r="U91" s="131"/>
      <c r="V91" s="131"/>
      <c r="W91" s="131"/>
      <c r="X91" s="101"/>
      <c r="Y91" s="101"/>
      <c r="Z91" s="101"/>
      <c r="AA91" s="106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/>
      <c r="AU91" s="107"/>
      <c r="AW91" s="32"/>
    </row>
    <row r="92" spans="1:49" ht="14.4" customHeight="1" x14ac:dyDescent="0.3">
      <c r="A92" s="21"/>
      <c r="B92" s="522"/>
      <c r="C92" s="522"/>
      <c r="D92" s="522"/>
      <c r="E92" s="522"/>
      <c r="F92" s="522"/>
      <c r="G92" s="522"/>
      <c r="H92" s="101"/>
      <c r="I92" s="101"/>
      <c r="J92" s="131"/>
      <c r="K92" s="131"/>
      <c r="L92" s="131"/>
      <c r="M92" s="329" t="s">
        <v>1509</v>
      </c>
      <c r="N92" s="131"/>
      <c r="O92" s="131"/>
      <c r="P92" s="131">
        <v>10000</v>
      </c>
      <c r="Q92" s="131"/>
      <c r="R92" s="131"/>
      <c r="S92" s="131"/>
      <c r="T92" s="131"/>
      <c r="U92" s="131"/>
      <c r="V92" s="131"/>
      <c r="W92" s="131"/>
      <c r="X92" s="101"/>
      <c r="Y92" s="101"/>
      <c r="Z92" s="101"/>
      <c r="AA92" s="106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S92" s="107"/>
      <c r="AT92" s="107"/>
      <c r="AU92" s="107"/>
      <c r="AW92" s="32"/>
    </row>
    <row r="93" spans="1:49" ht="14.4" customHeight="1" x14ac:dyDescent="0.3">
      <c r="A93" s="21"/>
      <c r="B93" s="522"/>
      <c r="C93" s="522"/>
      <c r="D93" s="522"/>
      <c r="E93" s="522"/>
      <c r="F93" s="522"/>
      <c r="G93" s="522"/>
      <c r="H93" s="101"/>
      <c r="I93" s="101"/>
      <c r="J93" s="131"/>
      <c r="K93" s="131"/>
      <c r="L93" s="131"/>
      <c r="M93" s="329" t="s">
        <v>1510</v>
      </c>
      <c r="N93" s="131"/>
      <c r="O93" s="131"/>
      <c r="P93" s="131">
        <v>100</v>
      </c>
      <c r="Q93" s="131"/>
      <c r="R93" s="131"/>
      <c r="S93" s="131"/>
      <c r="T93" s="131"/>
      <c r="U93" s="131"/>
      <c r="V93" s="131"/>
      <c r="W93" s="131"/>
      <c r="X93" s="101"/>
      <c r="Y93" s="101"/>
      <c r="Z93" s="101"/>
      <c r="AA93" s="106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S93" s="107"/>
      <c r="AT93" s="107"/>
      <c r="AU93" s="107"/>
      <c r="AW93" s="32"/>
    </row>
    <row r="94" spans="1:49" ht="14.4" customHeight="1" x14ac:dyDescent="0.3">
      <c r="A94" s="21"/>
      <c r="B94" s="522"/>
      <c r="C94" s="522"/>
      <c r="D94" s="522"/>
      <c r="E94" s="522"/>
      <c r="F94" s="522"/>
      <c r="G94" s="522"/>
      <c r="H94" s="101"/>
      <c r="I94" s="101"/>
      <c r="J94" s="131"/>
      <c r="K94" s="131"/>
      <c r="L94" s="131"/>
      <c r="M94" s="329" t="s">
        <v>1511</v>
      </c>
      <c r="N94" s="131"/>
      <c r="O94" s="131"/>
      <c r="P94" s="131">
        <v>100</v>
      </c>
      <c r="Q94" s="131"/>
      <c r="R94" s="131"/>
      <c r="S94" s="131"/>
      <c r="T94" s="131"/>
      <c r="U94" s="131"/>
      <c r="V94" s="131"/>
      <c r="W94" s="131"/>
      <c r="X94" s="101"/>
      <c r="Y94" s="101"/>
      <c r="Z94" s="101"/>
      <c r="AA94" s="106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107"/>
      <c r="AW94" s="32"/>
    </row>
    <row r="95" spans="1:49" ht="14.4" customHeight="1" x14ac:dyDescent="0.3">
      <c r="A95" s="21"/>
      <c r="B95" s="522"/>
      <c r="C95" s="522"/>
      <c r="D95" s="522"/>
      <c r="E95" s="522"/>
      <c r="F95" s="522"/>
      <c r="G95" s="522"/>
      <c r="H95" s="101"/>
      <c r="I95" s="10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31"/>
      <c r="U95" s="131"/>
      <c r="V95" s="131"/>
      <c r="W95" s="131"/>
      <c r="X95" s="101"/>
      <c r="Y95" s="101"/>
      <c r="Z95" s="101"/>
      <c r="AA95" s="106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S95" s="107"/>
      <c r="AT95" s="107"/>
      <c r="AU95" s="107"/>
      <c r="AW95" s="32"/>
    </row>
    <row r="96" spans="1:49" ht="14.4" customHeight="1" x14ac:dyDescent="0.3">
      <c r="A96" s="21"/>
      <c r="B96" s="522"/>
      <c r="C96" s="522"/>
      <c r="D96" s="522"/>
      <c r="E96" s="522"/>
      <c r="F96" s="522"/>
      <c r="G96" s="522"/>
      <c r="H96" s="101"/>
      <c r="I96" s="101"/>
      <c r="J96" s="131"/>
      <c r="K96" s="131"/>
      <c r="L96" s="131"/>
      <c r="M96" s="131"/>
      <c r="N96" s="131"/>
      <c r="O96" s="131"/>
      <c r="P96" s="131"/>
      <c r="Q96" s="131"/>
      <c r="R96" s="131"/>
      <c r="S96" s="131"/>
      <c r="T96" s="131"/>
      <c r="U96" s="131"/>
      <c r="V96" s="131"/>
      <c r="W96" s="131"/>
      <c r="X96" s="101"/>
      <c r="Y96" s="101"/>
      <c r="Z96" s="101"/>
      <c r="AA96" s="106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107"/>
      <c r="AW96" s="32"/>
    </row>
    <row r="97" spans="1:49" ht="14.4" customHeight="1" x14ac:dyDescent="0.3">
      <c r="A97" s="21"/>
      <c r="B97" s="522"/>
      <c r="C97" s="522"/>
      <c r="D97" s="522"/>
      <c r="E97" s="522"/>
      <c r="F97" s="522"/>
      <c r="G97" s="522"/>
      <c r="H97" s="101"/>
      <c r="I97" s="101"/>
      <c r="J97" s="131"/>
      <c r="K97" s="131"/>
      <c r="L97" s="131"/>
      <c r="M97" s="138" t="s">
        <v>1512</v>
      </c>
      <c r="N97" s="131"/>
      <c r="O97" s="131"/>
      <c r="P97" s="255" t="s">
        <v>1518</v>
      </c>
      <c r="Q97" s="131"/>
      <c r="R97" s="131"/>
      <c r="S97" s="131"/>
      <c r="T97" s="131"/>
      <c r="U97" s="131"/>
      <c r="V97" s="131"/>
      <c r="W97" s="131"/>
      <c r="X97" s="101"/>
      <c r="Y97" s="101"/>
      <c r="Z97" s="101"/>
      <c r="AA97" s="106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7"/>
      <c r="AS97" s="107"/>
      <c r="AT97" s="107"/>
      <c r="AU97" s="107"/>
      <c r="AW97" s="32"/>
    </row>
    <row r="98" spans="1:49" ht="14.4" customHeight="1" x14ac:dyDescent="0.3">
      <c r="A98" s="21"/>
      <c r="B98" s="522"/>
      <c r="C98" s="522"/>
      <c r="D98" s="522"/>
      <c r="E98" s="522"/>
      <c r="F98" s="522"/>
      <c r="G98" s="522"/>
      <c r="H98" s="101"/>
      <c r="I98" s="101"/>
      <c r="J98" s="131"/>
      <c r="K98" s="131"/>
      <c r="L98" s="131"/>
      <c r="M98" s="107"/>
      <c r="N98" s="131"/>
      <c r="O98" s="131"/>
      <c r="P98" s="131"/>
      <c r="Q98" s="131"/>
      <c r="R98" s="131"/>
      <c r="S98" s="131"/>
      <c r="T98" s="131"/>
      <c r="U98" s="131"/>
      <c r="V98" s="131"/>
      <c r="W98" s="131"/>
      <c r="X98" s="101"/>
      <c r="Y98" s="101"/>
      <c r="Z98" s="101"/>
      <c r="AA98" s="106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107"/>
      <c r="AW98" s="32"/>
    </row>
    <row r="99" spans="1:49" ht="14.4" customHeight="1" x14ac:dyDescent="0.3">
      <c r="A99" s="21"/>
      <c r="B99" s="522"/>
      <c r="C99" s="522"/>
      <c r="D99" s="522"/>
      <c r="E99" s="522"/>
      <c r="F99" s="522"/>
      <c r="G99" s="522"/>
      <c r="H99" s="101"/>
      <c r="I99" s="101"/>
      <c r="J99" s="131"/>
      <c r="K99" s="131"/>
      <c r="L99" s="131"/>
      <c r="M99" s="329">
        <v>0</v>
      </c>
      <c r="N99" s="131"/>
      <c r="O99" s="131"/>
      <c r="P99" s="131"/>
      <c r="Q99" s="131"/>
      <c r="R99" s="131"/>
      <c r="S99" s="131"/>
      <c r="T99" s="131"/>
      <c r="U99" s="131"/>
      <c r="V99" s="131"/>
      <c r="W99" s="131"/>
      <c r="X99" s="101"/>
      <c r="Y99" s="101"/>
      <c r="Z99" s="101"/>
      <c r="AA99" s="106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7"/>
      <c r="AS99" s="107"/>
      <c r="AT99" s="107"/>
      <c r="AU99" s="107"/>
      <c r="AW99" s="32"/>
    </row>
    <row r="100" spans="1:49" ht="14.4" customHeight="1" x14ac:dyDescent="0.3">
      <c r="A100" s="21"/>
      <c r="B100" s="522"/>
      <c r="C100" s="522"/>
      <c r="D100" s="522"/>
      <c r="E100" s="522"/>
      <c r="F100" s="522"/>
      <c r="G100" s="522"/>
      <c r="H100" s="101"/>
      <c r="I100" s="101"/>
      <c r="J100" s="131"/>
      <c r="K100" s="131"/>
      <c r="L100" s="131"/>
      <c r="M100" s="329">
        <v>0.1</v>
      </c>
      <c r="N100" s="131"/>
      <c r="O100" s="131"/>
      <c r="P100" s="224" t="s">
        <v>1520</v>
      </c>
      <c r="Q100" s="131"/>
      <c r="R100" s="131"/>
      <c r="S100" s="131"/>
      <c r="T100" s="131"/>
      <c r="U100" s="131"/>
      <c r="V100" s="131"/>
      <c r="W100" s="131"/>
      <c r="X100" s="101"/>
      <c r="Y100" s="101"/>
      <c r="Z100" s="101"/>
      <c r="AA100" s="106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107"/>
      <c r="AU100" s="107"/>
      <c r="AW100" s="32"/>
    </row>
    <row r="101" spans="1:49" ht="14.4" customHeight="1" x14ac:dyDescent="0.3">
      <c r="A101" s="21"/>
      <c r="B101" s="522"/>
      <c r="C101" s="522"/>
      <c r="D101" s="522"/>
      <c r="E101" s="522"/>
      <c r="F101" s="522"/>
      <c r="G101" s="522"/>
      <c r="H101" s="101"/>
      <c r="I101" s="101"/>
      <c r="J101" s="131"/>
      <c r="K101" s="131"/>
      <c r="L101" s="131"/>
      <c r="M101" s="329">
        <v>0.2</v>
      </c>
      <c r="N101" s="131"/>
      <c r="O101" s="131"/>
      <c r="P101" s="175" t="s">
        <v>1519</v>
      </c>
      <c r="Q101" s="131"/>
      <c r="R101" s="131"/>
      <c r="S101" s="131"/>
      <c r="T101" s="131"/>
      <c r="U101" s="131"/>
      <c r="V101" s="131"/>
      <c r="W101" s="131"/>
      <c r="X101" s="101"/>
      <c r="Y101" s="101"/>
      <c r="Z101" s="101"/>
      <c r="AA101" s="106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7"/>
      <c r="AS101" s="107"/>
      <c r="AT101" s="107"/>
      <c r="AU101" s="107"/>
      <c r="AW101" s="32"/>
    </row>
    <row r="102" spans="1:49" ht="14.4" customHeight="1" x14ac:dyDescent="0.3">
      <c r="A102" s="21"/>
      <c r="B102" s="522"/>
      <c r="C102" s="522"/>
      <c r="D102" s="522"/>
      <c r="E102" s="522"/>
      <c r="F102" s="522"/>
      <c r="G102" s="522"/>
      <c r="H102" s="101"/>
      <c r="I102" s="101"/>
      <c r="J102" s="131"/>
      <c r="K102" s="131"/>
      <c r="L102" s="131"/>
      <c r="M102" s="329">
        <v>0.3</v>
      </c>
      <c r="N102" s="131"/>
      <c r="O102" s="131"/>
      <c r="P102" s="131"/>
      <c r="Q102" s="131"/>
      <c r="R102" s="131"/>
      <c r="S102" s="131"/>
      <c r="T102" s="131"/>
      <c r="U102" s="131"/>
      <c r="V102" s="131"/>
      <c r="W102" s="131"/>
      <c r="X102" s="101"/>
      <c r="Y102" s="101"/>
      <c r="Z102" s="101"/>
      <c r="AA102" s="106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S102" s="107"/>
      <c r="AT102" s="107"/>
      <c r="AU102" s="107"/>
      <c r="AW102" s="32"/>
    </row>
    <row r="103" spans="1:49" ht="14.4" customHeight="1" x14ac:dyDescent="0.3">
      <c r="A103" s="21"/>
      <c r="B103" s="522"/>
      <c r="C103" s="522"/>
      <c r="D103" s="522"/>
      <c r="E103" s="522"/>
      <c r="F103" s="522"/>
      <c r="G103" s="522"/>
      <c r="H103" s="101"/>
      <c r="I103" s="101"/>
      <c r="J103" s="131"/>
      <c r="K103" s="131"/>
      <c r="L103" s="131"/>
      <c r="M103" s="329">
        <v>0.4</v>
      </c>
      <c r="N103" s="131"/>
      <c r="O103" s="131"/>
      <c r="P103" s="131"/>
      <c r="Q103" s="131"/>
      <c r="R103" s="131"/>
      <c r="S103" s="131"/>
      <c r="T103" s="131"/>
      <c r="U103" s="131"/>
      <c r="V103" s="131"/>
      <c r="W103" s="131"/>
      <c r="X103" s="101"/>
      <c r="Y103" s="101"/>
      <c r="Z103" s="101"/>
      <c r="AA103" s="106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7"/>
      <c r="AS103" s="107"/>
      <c r="AT103" s="107"/>
      <c r="AU103" s="107"/>
      <c r="AW103" s="32"/>
    </row>
    <row r="104" spans="1:49" ht="14.4" customHeight="1" x14ac:dyDescent="0.3">
      <c r="A104" s="21"/>
      <c r="B104" s="522"/>
      <c r="C104" s="522"/>
      <c r="D104" s="522"/>
      <c r="E104" s="522"/>
      <c r="F104" s="522"/>
      <c r="G104" s="522"/>
      <c r="H104" s="101"/>
      <c r="I104" s="101"/>
      <c r="J104" s="131"/>
      <c r="K104" s="131"/>
      <c r="L104" s="131"/>
      <c r="M104" s="329">
        <v>0.5</v>
      </c>
      <c r="N104" s="131"/>
      <c r="O104" s="131"/>
      <c r="P104" s="131"/>
      <c r="Q104" s="131"/>
      <c r="R104" s="131"/>
      <c r="S104" s="131"/>
      <c r="T104" s="131"/>
      <c r="U104" s="131"/>
      <c r="V104" s="131"/>
      <c r="W104" s="131"/>
      <c r="X104" s="101"/>
      <c r="Y104" s="101"/>
      <c r="Z104" s="101"/>
      <c r="AA104" s="106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S104" s="107"/>
      <c r="AT104" s="107"/>
      <c r="AU104" s="107"/>
      <c r="AW104" s="32"/>
    </row>
    <row r="105" spans="1:49" ht="14.4" customHeight="1" x14ac:dyDescent="0.3">
      <c r="A105" s="21"/>
      <c r="B105" s="522"/>
      <c r="C105" s="522"/>
      <c r="D105" s="522"/>
      <c r="E105" s="522"/>
      <c r="F105" s="522"/>
      <c r="G105" s="522"/>
      <c r="H105" s="101"/>
      <c r="I105" s="101"/>
      <c r="J105" s="131"/>
      <c r="K105" s="131"/>
      <c r="L105" s="131"/>
      <c r="M105" s="329">
        <v>0.6</v>
      </c>
      <c r="N105" s="131"/>
      <c r="O105" s="131"/>
      <c r="P105" s="131"/>
      <c r="Q105" s="131"/>
      <c r="R105" s="131"/>
      <c r="S105" s="131"/>
      <c r="T105" s="131"/>
      <c r="U105" s="131"/>
      <c r="V105" s="131"/>
      <c r="W105" s="131"/>
      <c r="X105" s="101"/>
      <c r="Y105" s="101"/>
      <c r="Z105" s="101"/>
      <c r="AA105" s="106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7"/>
      <c r="AS105" s="107"/>
      <c r="AT105" s="107"/>
      <c r="AU105" s="107"/>
      <c r="AW105" s="32"/>
    </row>
    <row r="106" spans="1:49" ht="14.4" customHeight="1" x14ac:dyDescent="0.3">
      <c r="A106" s="21"/>
      <c r="B106" s="522"/>
      <c r="C106" s="522"/>
      <c r="D106" s="522"/>
      <c r="E106" s="522"/>
      <c r="F106" s="522"/>
      <c r="G106" s="522"/>
      <c r="H106" s="101"/>
      <c r="I106" s="101"/>
      <c r="J106" s="131"/>
      <c r="K106" s="131"/>
      <c r="L106" s="131"/>
      <c r="M106" s="329">
        <v>0.7</v>
      </c>
      <c r="N106" s="131"/>
      <c r="O106" s="131"/>
      <c r="P106" s="131"/>
      <c r="Q106" s="131"/>
      <c r="R106" s="131"/>
      <c r="S106" s="131"/>
      <c r="T106" s="131"/>
      <c r="U106" s="131"/>
      <c r="V106" s="131"/>
      <c r="W106" s="131"/>
      <c r="X106" s="101"/>
      <c r="Y106" s="101"/>
      <c r="Z106" s="101"/>
      <c r="AA106" s="106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W106" s="32"/>
    </row>
    <row r="107" spans="1:49" ht="14.4" customHeight="1" x14ac:dyDescent="0.3">
      <c r="A107" s="21"/>
      <c r="B107" s="522"/>
      <c r="C107" s="522"/>
      <c r="D107" s="522"/>
      <c r="E107" s="522"/>
      <c r="F107" s="522"/>
      <c r="G107" s="522"/>
      <c r="H107" s="101"/>
      <c r="I107" s="101"/>
      <c r="J107" s="131"/>
      <c r="K107" s="131"/>
      <c r="L107" s="131"/>
      <c r="M107" s="131"/>
      <c r="N107" s="131"/>
      <c r="O107" s="131"/>
      <c r="P107" s="131"/>
      <c r="Q107" s="131"/>
      <c r="R107" s="131"/>
      <c r="S107" s="131"/>
      <c r="T107" s="131"/>
      <c r="U107" s="131"/>
      <c r="V107" s="131"/>
      <c r="W107" s="131"/>
      <c r="X107" s="101"/>
      <c r="Y107" s="101"/>
      <c r="Z107" s="101"/>
      <c r="AA107" s="106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W107" s="32"/>
    </row>
    <row r="108" spans="1:49" ht="14.4" customHeight="1" x14ac:dyDescent="0.3">
      <c r="A108" s="21"/>
      <c r="B108" s="522"/>
      <c r="C108" s="522"/>
      <c r="D108" s="522"/>
      <c r="E108" s="522"/>
      <c r="F108" s="522"/>
      <c r="G108" s="522"/>
      <c r="H108" s="101"/>
      <c r="I108" s="101"/>
      <c r="J108" s="131"/>
      <c r="K108" s="131"/>
      <c r="L108" s="131"/>
      <c r="M108" s="131"/>
      <c r="N108" s="131"/>
      <c r="O108" s="131"/>
      <c r="P108" s="131"/>
      <c r="Q108" s="131"/>
      <c r="R108" s="131"/>
      <c r="S108" s="131"/>
      <c r="T108" s="131"/>
      <c r="U108" s="131"/>
      <c r="V108" s="131"/>
      <c r="W108" s="131"/>
      <c r="X108" s="101"/>
      <c r="Y108" s="101"/>
      <c r="Z108" s="101"/>
      <c r="AA108" s="106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W108" s="32"/>
    </row>
    <row r="109" spans="1:49" ht="14.4" customHeight="1" x14ac:dyDescent="0.3">
      <c r="A109" s="21"/>
      <c r="B109" s="522"/>
      <c r="C109" s="522"/>
      <c r="D109" s="522"/>
      <c r="E109" s="522"/>
      <c r="F109" s="522"/>
      <c r="G109" s="522"/>
      <c r="H109" s="101"/>
      <c r="I109" s="101"/>
      <c r="J109" s="131"/>
      <c r="K109" s="131"/>
      <c r="L109" s="131"/>
      <c r="M109" s="131"/>
      <c r="N109" s="131"/>
      <c r="O109" s="131"/>
      <c r="P109" s="131"/>
      <c r="Q109" s="131"/>
      <c r="R109" s="131"/>
      <c r="S109" s="131"/>
      <c r="T109" s="131"/>
      <c r="U109" s="131"/>
      <c r="V109" s="131"/>
      <c r="W109" s="131"/>
      <c r="X109" s="101"/>
      <c r="Y109" s="101"/>
      <c r="Z109" s="101"/>
      <c r="AA109" s="106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7"/>
      <c r="AS109" s="107"/>
      <c r="AT109" s="107"/>
      <c r="AU109" s="107"/>
      <c r="AW109" s="32"/>
    </row>
    <row r="110" spans="1:49" ht="14.4" customHeight="1" x14ac:dyDescent="0.3">
      <c r="A110" s="21"/>
      <c r="B110" s="522"/>
      <c r="C110" s="522"/>
      <c r="D110" s="522"/>
      <c r="E110" s="522"/>
      <c r="F110" s="522"/>
      <c r="G110" s="522"/>
      <c r="H110" s="101"/>
      <c r="I110" s="101"/>
      <c r="J110" s="131"/>
      <c r="K110" s="131"/>
      <c r="L110" s="131"/>
      <c r="M110" s="131"/>
      <c r="N110" s="131"/>
      <c r="O110" s="131"/>
      <c r="P110" s="131"/>
      <c r="Q110" s="131"/>
      <c r="R110" s="131"/>
      <c r="S110" s="131"/>
      <c r="T110" s="131"/>
      <c r="U110" s="131"/>
      <c r="V110" s="131"/>
      <c r="W110" s="131"/>
      <c r="X110" s="101"/>
      <c r="Y110" s="101"/>
      <c r="Z110" s="101"/>
      <c r="AA110" s="106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7"/>
      <c r="AS110" s="107"/>
      <c r="AT110" s="107"/>
      <c r="AU110" s="107"/>
      <c r="AW110" s="32"/>
    </row>
    <row r="111" spans="1:49" ht="14.4" customHeight="1" x14ac:dyDescent="0.3">
      <c r="A111" s="21"/>
      <c r="B111" s="522"/>
      <c r="C111" s="522"/>
      <c r="D111" s="522"/>
      <c r="E111" s="522"/>
      <c r="F111" s="522"/>
      <c r="G111" s="522"/>
      <c r="H111" s="101"/>
      <c r="I111" s="101"/>
      <c r="J111" s="131"/>
      <c r="K111" s="131"/>
      <c r="L111" s="131"/>
      <c r="M111" s="131"/>
      <c r="N111" s="131"/>
      <c r="O111" s="131"/>
      <c r="P111" s="131"/>
      <c r="Q111" s="131"/>
      <c r="R111" s="131"/>
      <c r="S111" s="131"/>
      <c r="T111" s="131"/>
      <c r="U111" s="131"/>
      <c r="V111" s="131"/>
      <c r="W111" s="131"/>
      <c r="X111" s="101"/>
      <c r="Y111" s="101"/>
      <c r="Z111" s="101"/>
      <c r="AA111" s="106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7"/>
      <c r="AS111" s="107"/>
      <c r="AT111" s="107"/>
      <c r="AU111" s="107"/>
      <c r="AW111" s="32"/>
    </row>
    <row r="112" spans="1:49" ht="14.4" customHeight="1" x14ac:dyDescent="0.3">
      <c r="A112" s="21"/>
      <c r="B112" s="522"/>
      <c r="C112" s="522"/>
      <c r="D112" s="522"/>
      <c r="E112" s="522"/>
      <c r="F112" s="522"/>
      <c r="G112" s="522"/>
      <c r="H112" s="101"/>
      <c r="I112" s="101"/>
      <c r="J112" s="131"/>
      <c r="K112" s="131"/>
      <c r="L112" s="131"/>
      <c r="M112" s="131"/>
      <c r="N112" s="131"/>
      <c r="O112" s="131"/>
      <c r="P112" s="131"/>
      <c r="Q112" s="131"/>
      <c r="R112" s="131"/>
      <c r="S112" s="131"/>
      <c r="T112" s="131"/>
      <c r="U112" s="131"/>
      <c r="V112" s="131"/>
      <c r="W112" s="131"/>
      <c r="X112" s="101"/>
      <c r="Y112" s="101"/>
      <c r="Z112" s="101"/>
      <c r="AA112" s="106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7"/>
      <c r="AS112" s="107"/>
      <c r="AT112" s="107"/>
      <c r="AU112" s="107"/>
      <c r="AW112" s="32"/>
    </row>
    <row r="113" spans="1:49" ht="14.4" customHeight="1" x14ac:dyDescent="0.3">
      <c r="A113" s="21"/>
      <c r="B113" s="522"/>
      <c r="C113" s="522"/>
      <c r="D113" s="522"/>
      <c r="E113" s="522"/>
      <c r="F113" s="522"/>
      <c r="G113" s="522"/>
      <c r="H113" s="101"/>
      <c r="I113" s="101"/>
      <c r="J113" s="131"/>
      <c r="K113" s="131"/>
      <c r="L113" s="131"/>
      <c r="M113" s="131"/>
      <c r="N113" s="131"/>
      <c r="O113" s="131"/>
      <c r="P113" s="131"/>
      <c r="Q113" s="131"/>
      <c r="R113" s="131"/>
      <c r="S113" s="131"/>
      <c r="T113" s="131"/>
      <c r="U113" s="131"/>
      <c r="V113" s="131"/>
      <c r="W113" s="131"/>
      <c r="X113" s="101"/>
      <c r="Y113" s="101"/>
      <c r="Z113" s="101"/>
      <c r="AA113" s="106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R113" s="107"/>
      <c r="AS113" s="107"/>
      <c r="AT113" s="107"/>
      <c r="AU113" s="107"/>
      <c r="AW113" s="32"/>
    </row>
    <row r="114" spans="1:49" ht="14.4" customHeight="1" x14ac:dyDescent="0.3">
      <c r="A114" s="21"/>
      <c r="B114" s="522"/>
      <c r="C114" s="522"/>
      <c r="D114" s="522"/>
      <c r="E114" s="522"/>
      <c r="F114" s="522"/>
      <c r="G114" s="522"/>
      <c r="H114" s="101"/>
      <c r="I114" s="101"/>
      <c r="J114" s="131"/>
      <c r="K114" s="131"/>
      <c r="L114" s="131"/>
      <c r="M114" s="131"/>
      <c r="N114" s="131"/>
      <c r="O114" s="131"/>
      <c r="P114" s="131"/>
      <c r="Q114" s="131"/>
      <c r="R114" s="131"/>
      <c r="S114" s="131"/>
      <c r="T114" s="131"/>
      <c r="U114" s="131"/>
      <c r="V114" s="131"/>
      <c r="W114" s="131"/>
      <c r="X114" s="101"/>
      <c r="Y114" s="101"/>
      <c r="Z114" s="101"/>
      <c r="AA114" s="106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7"/>
      <c r="AS114" s="107"/>
      <c r="AT114" s="107"/>
      <c r="AU114" s="107"/>
      <c r="AW114" s="32"/>
    </row>
    <row r="115" spans="1:49" ht="14.4" customHeight="1" x14ac:dyDescent="0.3">
      <c r="A115" s="21"/>
      <c r="B115" s="522"/>
      <c r="C115" s="522"/>
      <c r="D115" s="522"/>
      <c r="E115" s="522"/>
      <c r="F115" s="522"/>
      <c r="G115" s="522"/>
      <c r="H115" s="101"/>
      <c r="I115" s="101"/>
      <c r="J115" s="131"/>
      <c r="K115" s="131"/>
      <c r="L115" s="131"/>
      <c r="M115" s="131"/>
      <c r="N115" s="131"/>
      <c r="O115" s="131"/>
      <c r="P115" s="131"/>
      <c r="Q115" s="131"/>
      <c r="R115" s="131"/>
      <c r="S115" s="131"/>
      <c r="T115" s="131"/>
      <c r="U115" s="131"/>
      <c r="V115" s="131"/>
      <c r="W115" s="131"/>
      <c r="X115" s="101"/>
      <c r="Y115" s="101"/>
      <c r="Z115" s="101"/>
      <c r="AA115" s="106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7"/>
      <c r="AS115" s="107"/>
      <c r="AT115" s="107"/>
      <c r="AU115" s="107"/>
      <c r="AW115" s="32"/>
    </row>
    <row r="116" spans="1:49" ht="14.4" customHeight="1" x14ac:dyDescent="0.3">
      <c r="A116" s="21"/>
      <c r="B116" s="522"/>
      <c r="C116" s="522"/>
      <c r="D116" s="522"/>
      <c r="E116" s="522"/>
      <c r="F116" s="522"/>
      <c r="G116" s="522"/>
      <c r="H116" s="101"/>
      <c r="I116" s="101"/>
      <c r="J116" s="131"/>
      <c r="K116" s="131"/>
      <c r="L116" s="131"/>
      <c r="M116" s="131"/>
      <c r="N116" s="131"/>
      <c r="O116" s="131"/>
      <c r="P116" s="131"/>
      <c r="Q116" s="131"/>
      <c r="R116" s="131"/>
      <c r="S116" s="131"/>
      <c r="T116" s="131"/>
      <c r="U116" s="131"/>
      <c r="V116" s="131"/>
      <c r="W116" s="131"/>
      <c r="X116" s="101"/>
      <c r="Y116" s="101"/>
      <c r="Z116" s="101"/>
      <c r="AA116" s="106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R116" s="107"/>
      <c r="AS116" s="107"/>
      <c r="AT116" s="107"/>
      <c r="AU116" s="107"/>
      <c r="AW116" s="32"/>
    </row>
    <row r="117" spans="1:49" ht="14.4" customHeight="1" x14ac:dyDescent="0.3">
      <c r="A117" s="21"/>
      <c r="B117" s="522"/>
      <c r="C117" s="522"/>
      <c r="D117" s="522"/>
      <c r="E117" s="522"/>
      <c r="F117" s="522"/>
      <c r="G117" s="522"/>
      <c r="H117" s="101"/>
      <c r="I117" s="101"/>
      <c r="J117" s="131"/>
      <c r="K117" s="131"/>
      <c r="L117" s="131"/>
      <c r="M117" s="131"/>
      <c r="N117" s="131"/>
      <c r="O117" s="131"/>
      <c r="P117" s="131"/>
      <c r="Q117" s="131"/>
      <c r="R117" s="131"/>
      <c r="S117" s="131"/>
      <c r="T117" s="131"/>
      <c r="U117" s="131"/>
      <c r="V117" s="131"/>
      <c r="W117" s="131"/>
      <c r="X117" s="101"/>
      <c r="Y117" s="101"/>
      <c r="Z117" s="101"/>
      <c r="AA117" s="106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7"/>
      <c r="AS117" s="107"/>
      <c r="AT117" s="107"/>
      <c r="AU117" s="107"/>
      <c r="AW117" s="32"/>
    </row>
    <row r="118" spans="1:49" ht="14.4" customHeight="1" x14ac:dyDescent="0.3">
      <c r="A118" s="21"/>
      <c r="B118" s="522"/>
      <c r="C118" s="522"/>
      <c r="D118" s="522"/>
      <c r="E118" s="522"/>
      <c r="F118" s="522"/>
      <c r="G118" s="522"/>
      <c r="H118" s="101"/>
      <c r="I118" s="101"/>
      <c r="J118" s="131"/>
      <c r="K118" s="131"/>
      <c r="L118" s="131"/>
      <c r="M118" s="131"/>
      <c r="N118" s="131"/>
      <c r="O118" s="131"/>
      <c r="P118" s="131"/>
      <c r="Q118" s="131"/>
      <c r="R118" s="131"/>
      <c r="S118" s="131"/>
      <c r="T118" s="131"/>
      <c r="U118" s="131"/>
      <c r="V118" s="131"/>
      <c r="W118" s="131"/>
      <c r="X118" s="101"/>
      <c r="Y118" s="101"/>
      <c r="Z118" s="101"/>
      <c r="AA118" s="106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R118" s="107"/>
      <c r="AS118" s="107"/>
      <c r="AT118" s="107"/>
      <c r="AU118" s="107"/>
      <c r="AW118" s="32"/>
    </row>
    <row r="119" spans="1:49" ht="14.4" customHeight="1" x14ac:dyDescent="0.3">
      <c r="A119" s="21"/>
      <c r="B119" s="522"/>
      <c r="C119" s="522"/>
      <c r="D119" s="522"/>
      <c r="E119" s="522"/>
      <c r="F119" s="522"/>
      <c r="G119" s="522"/>
      <c r="H119" s="101"/>
      <c r="I119" s="101"/>
      <c r="J119" s="131"/>
      <c r="K119" s="131"/>
      <c r="L119" s="131"/>
      <c r="M119" s="131"/>
      <c r="N119" s="131"/>
      <c r="O119" s="131"/>
      <c r="P119" s="131"/>
      <c r="Q119" s="131"/>
      <c r="R119" s="131"/>
      <c r="S119" s="131"/>
      <c r="T119" s="131"/>
      <c r="U119" s="131"/>
      <c r="V119" s="131"/>
      <c r="W119" s="131"/>
      <c r="X119" s="101"/>
      <c r="Y119" s="101"/>
      <c r="Z119" s="101"/>
      <c r="AA119" s="106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R119" s="107"/>
      <c r="AS119" s="107"/>
      <c r="AT119" s="107"/>
      <c r="AU119" s="107"/>
      <c r="AW119" s="32"/>
    </row>
    <row r="120" spans="1:49" ht="14.4" customHeight="1" x14ac:dyDescent="0.3">
      <c r="A120" s="21"/>
      <c r="B120" s="522"/>
      <c r="C120" s="522"/>
      <c r="D120" s="522"/>
      <c r="E120" s="522"/>
      <c r="F120" s="522"/>
      <c r="G120" s="522"/>
      <c r="H120" s="101"/>
      <c r="I120" s="101"/>
      <c r="J120" s="131"/>
      <c r="K120" s="131"/>
      <c r="L120" s="131"/>
      <c r="M120" s="131"/>
      <c r="N120" s="131"/>
      <c r="O120" s="131"/>
      <c r="P120" s="131"/>
      <c r="Q120" s="131"/>
      <c r="R120" s="131"/>
      <c r="S120" s="131"/>
      <c r="T120" s="131"/>
      <c r="U120" s="131"/>
      <c r="V120" s="131"/>
      <c r="W120" s="131"/>
      <c r="X120" s="101"/>
      <c r="Y120" s="101"/>
      <c r="Z120" s="101"/>
      <c r="AA120" s="106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7"/>
      <c r="AS120" s="107"/>
      <c r="AT120" s="107"/>
      <c r="AU120" s="107"/>
      <c r="AW120" s="32"/>
    </row>
    <row r="121" spans="1:49" ht="14.4" customHeight="1" x14ac:dyDescent="0.3">
      <c r="A121" s="21"/>
      <c r="B121" s="43"/>
      <c r="C121" s="43"/>
      <c r="D121" s="43"/>
      <c r="E121" s="43"/>
      <c r="F121" s="43"/>
      <c r="G121" s="43"/>
      <c r="H121" s="101"/>
      <c r="I121" s="101"/>
      <c r="J121" s="131"/>
      <c r="K121" s="131"/>
      <c r="L121" s="131"/>
      <c r="M121" s="131"/>
      <c r="N121" s="131"/>
      <c r="O121" s="131"/>
      <c r="P121" s="131"/>
      <c r="Q121" s="131"/>
      <c r="R121" s="131"/>
      <c r="S121" s="131"/>
      <c r="T121" s="131"/>
      <c r="U121" s="131"/>
      <c r="V121" s="131"/>
      <c r="W121" s="131"/>
      <c r="X121" s="101"/>
      <c r="Y121" s="101"/>
      <c r="Z121" s="101"/>
      <c r="AA121" s="106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7"/>
      <c r="AS121" s="107"/>
      <c r="AT121" s="107"/>
      <c r="AU121" s="107"/>
      <c r="AW121" s="32"/>
    </row>
    <row r="122" spans="1:49" ht="14.4" x14ac:dyDescent="0.3">
      <c r="A122" s="21"/>
      <c r="B122" s="9"/>
      <c r="C122" s="9"/>
      <c r="D122" s="9"/>
      <c r="E122" s="9"/>
      <c r="F122" s="9"/>
      <c r="G122" s="9"/>
      <c r="H122" s="9"/>
      <c r="I122" s="101"/>
      <c r="J122" s="9"/>
      <c r="K122" s="9"/>
      <c r="L122" s="9"/>
      <c r="M122" s="9"/>
      <c r="N122" s="9"/>
      <c r="O122" s="9"/>
      <c r="P122" s="9"/>
      <c r="Q122" s="9"/>
      <c r="R122" s="101"/>
      <c r="S122" s="9"/>
      <c r="T122" s="101"/>
      <c r="U122" s="101"/>
      <c r="V122" s="101"/>
      <c r="W122" s="9"/>
      <c r="X122" s="101"/>
      <c r="Y122" s="9"/>
      <c r="Z122" s="9"/>
      <c r="AA122" s="106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7"/>
      <c r="AS122" s="107"/>
      <c r="AT122" s="107"/>
      <c r="AU122" s="107"/>
      <c r="AW122" s="32"/>
    </row>
    <row r="123" spans="1:49" ht="14.4" x14ac:dyDescent="0.3">
      <c r="A123" s="21"/>
      <c r="B123" s="527"/>
      <c r="C123" s="527"/>
      <c r="D123" s="527"/>
      <c r="E123" s="527"/>
      <c r="F123" s="527"/>
      <c r="G123" s="527"/>
      <c r="H123" s="527"/>
      <c r="I123" s="100"/>
      <c r="J123" s="9"/>
      <c r="K123" s="9"/>
      <c r="L123" s="9"/>
      <c r="M123" s="9"/>
      <c r="N123" s="9"/>
      <c r="O123" s="9"/>
      <c r="P123" s="9"/>
      <c r="Q123" s="9"/>
      <c r="R123" s="101"/>
      <c r="S123" s="9"/>
      <c r="T123" s="101"/>
      <c r="U123" s="101"/>
      <c r="V123" s="101"/>
      <c r="W123" s="9"/>
      <c r="X123" s="9"/>
      <c r="Y123" s="9"/>
      <c r="Z123" s="9"/>
      <c r="AA123" s="106"/>
      <c r="AB123" s="107"/>
      <c r="AC123" s="107"/>
      <c r="AD123" s="107"/>
      <c r="AE123" s="107"/>
      <c r="AF123" s="107"/>
      <c r="AG123" s="107"/>
      <c r="AH123" s="107"/>
      <c r="AI123" s="107"/>
      <c r="AJ123" s="107"/>
      <c r="AK123" s="107"/>
      <c r="AL123" s="107"/>
      <c r="AM123" s="107"/>
      <c r="AN123" s="107"/>
      <c r="AO123" s="107"/>
      <c r="AP123" s="107"/>
      <c r="AQ123" s="107"/>
      <c r="AR123" s="107"/>
      <c r="AS123" s="107"/>
      <c r="AT123" s="107"/>
      <c r="AU123" s="107"/>
      <c r="AW123" s="32"/>
    </row>
    <row r="124" spans="1:49" ht="14.4" x14ac:dyDescent="0.3">
      <c r="A124" s="21"/>
      <c r="B124" s="9"/>
      <c r="C124" s="9"/>
      <c r="D124" s="9"/>
      <c r="E124" s="9"/>
      <c r="F124" s="9"/>
      <c r="G124" s="9"/>
      <c r="H124" s="9"/>
      <c r="I124" s="101"/>
      <c r="J124" s="9"/>
      <c r="K124" s="9"/>
      <c r="L124" s="9"/>
      <c r="M124" s="9"/>
      <c r="N124" s="9"/>
      <c r="O124" s="9"/>
      <c r="P124" s="9"/>
      <c r="Q124" s="9"/>
      <c r="R124" s="101"/>
      <c r="S124" s="9"/>
      <c r="T124" s="101"/>
      <c r="U124" s="101"/>
      <c r="V124" s="101"/>
      <c r="W124" s="9"/>
      <c r="X124" s="9"/>
      <c r="Y124" s="9"/>
      <c r="Z124" s="9"/>
      <c r="AA124" s="106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7"/>
      <c r="AS124" s="107"/>
      <c r="AT124" s="107"/>
      <c r="AU124" s="107"/>
      <c r="AW124" s="32"/>
    </row>
    <row r="125" spans="1:49" ht="14.4" x14ac:dyDescent="0.3">
      <c r="A125" s="21"/>
      <c r="B125" s="9"/>
      <c r="C125" s="9"/>
      <c r="D125" s="9"/>
      <c r="E125" s="9"/>
      <c r="F125" s="9"/>
      <c r="G125" s="9"/>
      <c r="H125" s="9"/>
      <c r="I125" s="101"/>
      <c r="J125" s="9"/>
      <c r="K125" s="9"/>
      <c r="L125" s="9"/>
      <c r="M125" s="9"/>
      <c r="N125" s="9"/>
      <c r="O125" s="9"/>
      <c r="P125" s="9"/>
      <c r="Q125" s="9"/>
      <c r="R125" s="101"/>
      <c r="S125" s="9"/>
      <c r="T125" s="101"/>
      <c r="U125" s="101"/>
      <c r="V125" s="101"/>
      <c r="W125" s="9"/>
      <c r="X125" s="9"/>
      <c r="Y125" s="9"/>
      <c r="Z125" s="9"/>
      <c r="AA125" s="106"/>
      <c r="AB125" s="107"/>
      <c r="AC125" s="107"/>
      <c r="AD125" s="107"/>
      <c r="AE125" s="107"/>
      <c r="AF125" s="107"/>
      <c r="AG125" s="107"/>
      <c r="AH125" s="107"/>
      <c r="AI125" s="107"/>
      <c r="AJ125" s="107"/>
      <c r="AK125" s="107"/>
      <c r="AL125" s="107"/>
      <c r="AM125" s="107"/>
      <c r="AN125" s="107"/>
      <c r="AO125" s="107"/>
      <c r="AP125" s="107"/>
      <c r="AQ125" s="107"/>
      <c r="AR125" s="107"/>
      <c r="AS125" s="107"/>
      <c r="AT125" s="107"/>
      <c r="AU125" s="107"/>
      <c r="AW125" s="32"/>
    </row>
    <row r="126" spans="1:49" ht="14.4" x14ac:dyDescent="0.3">
      <c r="A126" s="21"/>
      <c r="B126" s="9"/>
      <c r="C126" s="9"/>
      <c r="D126" s="9"/>
      <c r="E126" s="9"/>
      <c r="F126" s="9"/>
      <c r="G126" s="9"/>
      <c r="H126" s="9"/>
      <c r="I126" s="101"/>
      <c r="J126" s="9"/>
      <c r="K126" s="9"/>
      <c r="L126" s="9"/>
      <c r="M126" s="9"/>
      <c r="N126" s="9"/>
      <c r="O126" s="9"/>
      <c r="P126" s="9"/>
      <c r="Q126" s="9"/>
      <c r="R126" s="101"/>
      <c r="S126" s="9"/>
      <c r="T126" s="101"/>
      <c r="U126" s="101"/>
      <c r="V126" s="101"/>
      <c r="W126" s="9"/>
      <c r="X126" s="9"/>
      <c r="Y126" s="9"/>
      <c r="Z126" s="9"/>
      <c r="AA126" s="106"/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R126" s="107"/>
      <c r="AS126" s="107"/>
      <c r="AT126" s="107"/>
      <c r="AU126" s="107"/>
      <c r="AW126" s="32"/>
    </row>
    <row r="127" spans="1:49" ht="14.4" x14ac:dyDescent="0.3">
      <c r="A127" s="21"/>
      <c r="B127" s="9"/>
      <c r="C127" s="9"/>
      <c r="D127" s="9"/>
      <c r="E127" s="9"/>
      <c r="F127" s="9"/>
      <c r="G127" s="9"/>
      <c r="H127" s="9"/>
      <c r="I127" s="101"/>
      <c r="J127" s="9"/>
      <c r="K127" s="9"/>
      <c r="L127" s="9"/>
      <c r="M127" s="9"/>
      <c r="N127" s="9"/>
      <c r="O127" s="9"/>
      <c r="P127" s="9"/>
      <c r="Q127" s="9"/>
      <c r="R127" s="101"/>
      <c r="S127" s="9"/>
      <c r="T127" s="101"/>
      <c r="U127" s="101"/>
      <c r="V127" s="101"/>
      <c r="W127" s="9"/>
      <c r="X127" s="9"/>
      <c r="Y127" s="9"/>
      <c r="Z127" s="9"/>
      <c r="AA127" s="106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7"/>
      <c r="AS127" s="107"/>
      <c r="AT127" s="107"/>
      <c r="AU127" s="107"/>
      <c r="AW127" s="32"/>
    </row>
    <row r="128" spans="1:49" ht="14.4" x14ac:dyDescent="0.3">
      <c r="A128" s="27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9"/>
      <c r="AA128" s="141"/>
      <c r="AB128" s="142"/>
      <c r="AC128" s="142"/>
      <c r="AD128" s="142"/>
      <c r="AE128" s="142"/>
      <c r="AF128" s="142"/>
      <c r="AG128" s="142"/>
      <c r="AH128" s="142"/>
      <c r="AI128" s="142"/>
      <c r="AJ128" s="142"/>
      <c r="AK128" s="142"/>
      <c r="AL128" s="142"/>
      <c r="AM128" s="142"/>
      <c r="AN128" s="142"/>
      <c r="AO128" s="142"/>
      <c r="AP128" s="142"/>
      <c r="AQ128" s="142"/>
      <c r="AR128" s="142"/>
      <c r="AS128" s="142"/>
      <c r="AT128" s="142"/>
      <c r="AU128" s="142"/>
      <c r="AV128" s="7"/>
      <c r="AW128" s="33"/>
    </row>
    <row r="129" spans="2:49" ht="14.4" hidden="1" customHeight="1" x14ac:dyDescent="0.3"/>
    <row r="130" spans="2:49" ht="14.4" hidden="1" customHeight="1" x14ac:dyDescent="0.3"/>
    <row r="131" spans="2:49" ht="14.4" hidden="1" customHeight="1" x14ac:dyDescent="0.3"/>
    <row r="132" spans="2:49" ht="14.4" hidden="1" customHeight="1" x14ac:dyDescent="0.3"/>
    <row r="133" spans="2:49" ht="14.4" hidden="1" customHeight="1" x14ac:dyDescent="0.3"/>
    <row r="134" spans="2:49" ht="14.4" hidden="1" customHeight="1" x14ac:dyDescent="0.3"/>
    <row r="135" spans="2:49" ht="14.4" hidden="1" customHeight="1" x14ac:dyDescent="0.3"/>
    <row r="136" spans="2:49" ht="14.4" hidden="1" customHeight="1" x14ac:dyDescent="0.3"/>
    <row r="137" spans="2:49" s="24" customFormat="1" ht="14.4" hidden="1" customHeight="1" x14ac:dyDescent="0.3"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6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</row>
    <row r="138" spans="2:49" s="24" customFormat="1" ht="14.4" hidden="1" customHeight="1" x14ac:dyDescent="0.3"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6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</row>
    <row r="139" spans="2:49" s="24" customFormat="1" ht="14.4" hidden="1" customHeight="1" x14ac:dyDescent="0.3"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6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</row>
    <row r="140" spans="2:49" s="24" customFormat="1" ht="14.4" hidden="1" customHeight="1" x14ac:dyDescent="0.3"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6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</row>
    <row r="141" spans="2:49" s="24" customFormat="1" ht="14.4" hidden="1" customHeight="1" x14ac:dyDescent="0.3"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6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</row>
    <row r="142" spans="2:49" s="24" customFormat="1" ht="14.4" hidden="1" customHeight="1" x14ac:dyDescent="0.3"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6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</row>
    <row r="143" spans="2:49" s="24" customFormat="1" ht="14.4" hidden="1" customHeight="1" x14ac:dyDescent="0.3"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6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</row>
    <row r="144" spans="2:49" s="24" customFormat="1" ht="14.4" hidden="1" customHeight="1" x14ac:dyDescent="0.3"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6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</row>
    <row r="145" spans="2:49" s="24" customFormat="1" ht="14.4" hidden="1" customHeight="1" x14ac:dyDescent="0.3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6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</row>
    <row r="146" spans="2:49" s="24" customFormat="1" ht="14.4" hidden="1" customHeight="1" x14ac:dyDescent="0.3"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6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</row>
    <row r="147" spans="2:49" s="24" customFormat="1" ht="14.4" hidden="1" customHeight="1" x14ac:dyDescent="0.3"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6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</row>
    <row r="148" spans="2:49" s="24" customFormat="1" ht="14.4" hidden="1" customHeight="1" x14ac:dyDescent="0.3"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6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</row>
    <row r="149" spans="2:49" s="24" customFormat="1" ht="14.4" hidden="1" customHeight="1" x14ac:dyDescent="0.3"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6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</row>
    <row r="150" spans="2:49" s="24" customFormat="1" ht="14.4" hidden="1" customHeight="1" x14ac:dyDescent="0.3"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6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</row>
    <row r="151" spans="2:49" s="24" customFormat="1" ht="14.4" hidden="1" customHeight="1" x14ac:dyDescent="0.3"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6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</row>
    <row r="152" spans="2:49" s="24" customFormat="1" ht="14.4" hidden="1" customHeight="1" x14ac:dyDescent="0.3"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6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</row>
    <row r="153" spans="2:49" s="24" customFormat="1" ht="14.4" hidden="1" customHeight="1" x14ac:dyDescent="0.3"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6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</row>
    <row r="154" spans="2:49" s="24" customFormat="1" ht="14.4" hidden="1" customHeight="1" x14ac:dyDescent="0.3"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6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</row>
    <row r="155" spans="2:49" s="24" customFormat="1" ht="14.4" hidden="1" customHeight="1" x14ac:dyDescent="0.3"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6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</row>
    <row r="156" spans="2:49" s="24" customFormat="1" ht="14.4" hidden="1" customHeight="1" x14ac:dyDescent="0.3"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6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</row>
  </sheetData>
  <sheetProtection algorithmName="SHA-512" hashValue="BJ/A9+wCsLoHLA07X8DnnwWHDbjzFRnGBNjrdspo8/79MJZdj+cBr7Q+T9YO1COyhOArlYe8uWPRlQ72PY+xrQ==" saltValue="hb7rUqwKJILhB29LGOv/MQ==" spinCount="100000" sheet="1" objects="1" scenarios="1" formatCells="0" formatColumns="0" formatRows="0" insertColumns="0" insertRows="0" insertHyperlinks="0" deleteColumns="0" deleteRows="0" selectLockedCells="1" sort="0" autoFilter="0" pivotTables="0"/>
  <mergeCells count="28">
    <mergeCell ref="O36:P36"/>
    <mergeCell ref="O37:P37"/>
    <mergeCell ref="M46:P47"/>
    <mergeCell ref="O40:P40"/>
    <mergeCell ref="O41:P41"/>
    <mergeCell ref="O42:P42"/>
    <mergeCell ref="O43:P43"/>
    <mergeCell ref="T27:U27"/>
    <mergeCell ref="T28:U28"/>
    <mergeCell ref="L22:V22"/>
    <mergeCell ref="Q31:R31"/>
    <mergeCell ref="O35:P35"/>
    <mergeCell ref="B72:G120"/>
    <mergeCell ref="M63:O63"/>
    <mergeCell ref="B123:H123"/>
    <mergeCell ref="A1:C2"/>
    <mergeCell ref="AB1:AH2"/>
    <mergeCell ref="B11:G53"/>
    <mergeCell ref="O38:P38"/>
    <mergeCell ref="O39:P39"/>
    <mergeCell ref="L16:V16"/>
    <mergeCell ref="L17:V17"/>
    <mergeCell ref="L18:V18"/>
    <mergeCell ref="L19:V19"/>
    <mergeCell ref="O34:P34"/>
    <mergeCell ref="T24:U24"/>
    <mergeCell ref="T25:U25"/>
    <mergeCell ref="T26:U26"/>
  </mergeCells>
  <conditionalFormatting sqref="O20">
    <cfRule type="cellIs" dxfId="5" priority="11" operator="lessThan">
      <formula>0</formula>
    </cfRule>
  </conditionalFormatting>
  <conditionalFormatting sqref="O29:O30">
    <cfRule type="cellIs" dxfId="4" priority="9" operator="lessThan">
      <formula>0</formula>
    </cfRule>
  </conditionalFormatting>
  <conditionalFormatting sqref="O45">
    <cfRule type="cellIs" dxfId="3" priority="5" operator="lessThan">
      <formula>0</formula>
    </cfRule>
  </conditionalFormatting>
  <conditionalFormatting sqref="O44">
    <cfRule type="cellIs" dxfId="2" priority="2" operator="lessThan">
      <formula>0</formula>
    </cfRule>
  </conditionalFormatting>
  <conditionalFormatting sqref="O48:O49">
    <cfRule type="cellIs" dxfId="1" priority="1" operator="lessThan">
      <formula>0</formula>
    </cfRule>
  </conditionalFormatting>
  <dataValidations count="3">
    <dataValidation type="list" allowBlank="1" showInputMessage="1" showErrorMessage="1" sqref="O34:P43">
      <formula1>$M$90:$M$94</formula1>
    </dataValidation>
    <dataValidation type="list" showInputMessage="1" showErrorMessage="1" sqref="R34:R43">
      <formula1>$P$99:$P$101</formula1>
    </dataValidation>
    <dataValidation type="list" allowBlank="1" showInputMessage="1" showErrorMessage="1" sqref="T32">
      <formula1>$M$99:$M$106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44"/>
  <sheetViews>
    <sheetView zoomScale="115" zoomScaleNormal="115" workbookViewId="0">
      <pane ySplit="2" topLeftCell="A3" activePane="bottomLeft" state="frozen"/>
      <selection pane="bottomLeft" activeCell="B11" sqref="B11"/>
    </sheetView>
  </sheetViews>
  <sheetFormatPr defaultColWidth="0" defaultRowHeight="0" customHeight="1" zeroHeight="1" x14ac:dyDescent="0.3"/>
  <cols>
    <col min="1" max="1" width="8.88671875" style="24" customWidth="1"/>
    <col min="2" max="2" width="12.109375" style="3" customWidth="1"/>
    <col min="3" max="3" width="18.77734375" style="3" customWidth="1"/>
    <col min="4" max="4" width="8.88671875" style="3" customWidth="1"/>
    <col min="5" max="7" width="13.21875" style="3" customWidth="1"/>
    <col min="8" max="8" width="9.77734375" style="32" customWidth="1"/>
    <col min="9" max="9" width="0" style="3" hidden="1"/>
    <col min="10" max="10" width="1.77734375" style="3" hidden="1" customWidth="1"/>
    <col min="11" max="11" width="25.77734375" style="3" hidden="1" customWidth="1"/>
    <col min="12" max="12" width="1.77734375" style="3" hidden="1" customWidth="1"/>
    <col min="13" max="13" width="15.5546875" style="3" hidden="1" customWidth="1"/>
    <col min="14" max="14" width="17.44140625" style="3" hidden="1" customWidth="1"/>
    <col min="15" max="16" width="14.77734375" style="3" hidden="1" customWidth="1"/>
    <col min="17" max="17" width="1.77734375" style="3" hidden="1" customWidth="1"/>
    <col min="18" max="21" width="14.77734375" style="3" hidden="1" customWidth="1"/>
    <col min="22" max="22" width="3.109375" style="3" hidden="1" customWidth="1"/>
    <col min="23" max="23" width="4.109375" style="3" hidden="1" customWidth="1"/>
    <col min="24" max="45" width="0" style="3" hidden="1" customWidth="1"/>
    <col min="46" max="47" width="8.88671875" style="3" hidden="1" customWidth="1"/>
    <col min="48" max="16384" width="0" style="3" hidden="1"/>
  </cols>
  <sheetData>
    <row r="1" spans="1:8" ht="15.6" customHeight="1" x14ac:dyDescent="0.3">
      <c r="A1" s="526" t="s">
        <v>94</v>
      </c>
      <c r="B1" s="526"/>
      <c r="C1" s="526"/>
      <c r="D1" s="13"/>
      <c r="E1" s="13"/>
      <c r="F1" s="13"/>
      <c r="G1" s="13"/>
      <c r="H1" s="31"/>
    </row>
    <row r="2" spans="1:8" ht="14.4" customHeight="1" x14ac:dyDescent="0.3">
      <c r="A2" s="526"/>
      <c r="B2" s="526"/>
      <c r="C2" s="526"/>
      <c r="D2" s="14"/>
      <c r="E2" s="14"/>
      <c r="F2" s="14"/>
      <c r="G2" s="14"/>
      <c r="H2" s="31"/>
    </row>
    <row r="3" spans="1:8" ht="14.4" x14ac:dyDescent="0.3">
      <c r="A3" s="17"/>
      <c r="B3" s="14"/>
      <c r="C3" s="14"/>
      <c r="D3" s="14"/>
      <c r="E3" s="14"/>
      <c r="F3" s="14"/>
      <c r="G3" s="14"/>
      <c r="H3" s="31"/>
    </row>
    <row r="4" spans="1:8" ht="14.4" x14ac:dyDescent="0.3">
      <c r="A4" s="17" t="s">
        <v>1524</v>
      </c>
      <c r="B4" s="14"/>
      <c r="C4" s="14"/>
      <c r="D4" s="14"/>
      <c r="E4" s="14"/>
      <c r="F4" s="14"/>
      <c r="G4" s="14"/>
      <c r="H4" s="31"/>
    </row>
    <row r="5" spans="1:8" ht="14.4" x14ac:dyDescent="0.3">
      <c r="A5" s="18" t="s">
        <v>1529</v>
      </c>
      <c r="B5" s="14"/>
      <c r="C5" s="14"/>
      <c r="D5" s="14"/>
      <c r="E5" s="14"/>
      <c r="F5" s="14"/>
      <c r="G5" s="14"/>
      <c r="H5" s="31"/>
    </row>
    <row r="6" spans="1:8" ht="14.4" x14ac:dyDescent="0.3">
      <c r="A6" s="20" t="s">
        <v>6</v>
      </c>
      <c r="B6" s="15"/>
      <c r="C6" s="15">
        <v>1</v>
      </c>
      <c r="D6" s="15"/>
      <c r="E6" s="15"/>
      <c r="F6" s="15"/>
      <c r="G6" s="15"/>
      <c r="H6" s="31"/>
    </row>
    <row r="7" spans="1:8" ht="14.4" x14ac:dyDescent="0.3">
      <c r="A7" s="21"/>
      <c r="B7" s="9"/>
      <c r="C7" s="9"/>
      <c r="D7" s="9"/>
      <c r="E7" s="9"/>
      <c r="F7" s="9"/>
      <c r="G7" s="9"/>
      <c r="H7" s="31"/>
    </row>
    <row r="8" spans="1:8" ht="14.4" x14ac:dyDescent="0.3">
      <c r="A8" s="22" t="s">
        <v>1525</v>
      </c>
      <c r="B8" s="4"/>
      <c r="C8" s="4"/>
      <c r="D8" s="4"/>
      <c r="E8" s="4"/>
      <c r="F8" s="4"/>
      <c r="G8" s="4"/>
      <c r="H8" s="4"/>
    </row>
    <row r="9" spans="1:8" ht="14.4" x14ac:dyDescent="0.3">
      <c r="A9" s="21"/>
      <c r="B9" s="11"/>
      <c r="C9" s="11"/>
      <c r="D9" s="11"/>
      <c r="E9" s="11"/>
      <c r="F9" s="11"/>
      <c r="G9" s="11"/>
      <c r="H9" s="332"/>
    </row>
    <row r="10" spans="1:8" ht="14.4" x14ac:dyDescent="0.3">
      <c r="A10" s="21"/>
      <c r="B10" s="35"/>
      <c r="C10" s="35"/>
      <c r="D10" s="35"/>
      <c r="E10" s="35"/>
      <c r="F10" s="35"/>
      <c r="G10" s="35"/>
      <c r="H10" s="31"/>
    </row>
    <row r="11" spans="1:8" ht="14.4" x14ac:dyDescent="0.3">
      <c r="A11" s="21"/>
      <c r="B11" s="333" t="s">
        <v>1526</v>
      </c>
      <c r="C11" s="35"/>
      <c r="D11" s="35"/>
      <c r="E11" s="35"/>
      <c r="F11" s="35"/>
      <c r="G11" s="35"/>
      <c r="H11" s="31"/>
    </row>
    <row r="12" spans="1:8" ht="14.4" x14ac:dyDescent="0.3">
      <c r="A12" s="21"/>
      <c r="B12" s="333" t="s">
        <v>1527</v>
      </c>
      <c r="C12" s="35"/>
      <c r="D12" s="35"/>
      <c r="E12" s="35"/>
      <c r="F12" s="35"/>
      <c r="G12" s="35"/>
      <c r="H12" s="31"/>
    </row>
    <row r="13" spans="1:8" ht="14.4" x14ac:dyDescent="0.3">
      <c r="A13" s="21"/>
      <c r="B13" s="333" t="s">
        <v>1528</v>
      </c>
      <c r="C13" s="35"/>
      <c r="D13" s="35"/>
      <c r="E13" s="35"/>
      <c r="F13" s="35"/>
      <c r="G13" s="35"/>
      <c r="H13" s="31"/>
    </row>
    <row r="14" spans="1:8" ht="14.4" x14ac:dyDescent="0.3">
      <c r="A14" s="21"/>
      <c r="B14" s="35"/>
      <c r="C14" s="35"/>
      <c r="D14" s="35"/>
      <c r="E14" s="35"/>
      <c r="F14" s="35"/>
      <c r="G14" s="35"/>
      <c r="H14" s="31"/>
    </row>
    <row r="15" spans="1:8" ht="14.4" x14ac:dyDescent="0.3">
      <c r="A15" s="21"/>
      <c r="B15" s="35"/>
      <c r="C15" s="35"/>
      <c r="D15" s="35"/>
      <c r="E15" s="35"/>
      <c r="F15" s="35"/>
      <c r="G15" s="35"/>
      <c r="H15" s="31"/>
    </row>
    <row r="16" spans="1:8" ht="14.4" x14ac:dyDescent="0.3">
      <c r="A16" s="27"/>
      <c r="B16" s="28"/>
      <c r="C16" s="28"/>
      <c r="D16" s="28"/>
      <c r="E16" s="28"/>
      <c r="F16" s="28"/>
      <c r="G16" s="28"/>
      <c r="H16" s="29"/>
    </row>
    <row r="17" spans="2:8" ht="14.4" hidden="1" customHeight="1" x14ac:dyDescent="0.3"/>
    <row r="18" spans="2:8" ht="14.4" hidden="1" customHeight="1" x14ac:dyDescent="0.3"/>
    <row r="19" spans="2:8" ht="14.4" hidden="1" customHeight="1" x14ac:dyDescent="0.3"/>
    <row r="20" spans="2:8" ht="14.4" hidden="1" customHeight="1" x14ac:dyDescent="0.3"/>
    <row r="21" spans="2:8" ht="14.4" hidden="1" customHeight="1" x14ac:dyDescent="0.3"/>
    <row r="22" spans="2:8" ht="14.4" hidden="1" customHeight="1" x14ac:dyDescent="0.3"/>
    <row r="23" spans="2:8" ht="14.4" hidden="1" customHeight="1" x14ac:dyDescent="0.3"/>
    <row r="24" spans="2:8" ht="14.4" hidden="1" customHeight="1" x14ac:dyDescent="0.3"/>
    <row r="25" spans="2:8" s="24" customFormat="1" ht="14.4" hidden="1" customHeight="1" x14ac:dyDescent="0.3">
      <c r="B25" s="3"/>
      <c r="C25" s="3"/>
      <c r="D25" s="3"/>
      <c r="E25" s="3"/>
      <c r="F25" s="3"/>
      <c r="G25" s="3"/>
      <c r="H25" s="32"/>
    </row>
    <row r="26" spans="2:8" s="24" customFormat="1" ht="14.4" hidden="1" customHeight="1" x14ac:dyDescent="0.3">
      <c r="B26" s="3"/>
      <c r="C26" s="3"/>
      <c r="D26" s="3"/>
      <c r="E26" s="3"/>
      <c r="F26" s="3"/>
      <c r="G26" s="3"/>
      <c r="H26" s="32"/>
    </row>
    <row r="27" spans="2:8" s="24" customFormat="1" ht="14.4" hidden="1" customHeight="1" x14ac:dyDescent="0.3">
      <c r="B27" s="3"/>
      <c r="C27" s="3"/>
      <c r="D27" s="3"/>
      <c r="E27" s="3"/>
      <c r="F27" s="3"/>
      <c r="G27" s="3"/>
      <c r="H27" s="32"/>
    </row>
    <row r="28" spans="2:8" s="24" customFormat="1" ht="14.4" hidden="1" customHeight="1" x14ac:dyDescent="0.3">
      <c r="B28" s="3"/>
      <c r="C28" s="3"/>
      <c r="D28" s="3"/>
      <c r="E28" s="3"/>
      <c r="F28" s="3"/>
      <c r="G28" s="3"/>
      <c r="H28" s="32"/>
    </row>
    <row r="29" spans="2:8" s="24" customFormat="1" ht="14.4" hidden="1" customHeight="1" x14ac:dyDescent="0.3">
      <c r="B29" s="3"/>
      <c r="C29" s="3"/>
      <c r="D29" s="3"/>
      <c r="E29" s="3"/>
      <c r="F29" s="3"/>
      <c r="G29" s="3"/>
      <c r="H29" s="32"/>
    </row>
    <row r="30" spans="2:8" s="24" customFormat="1" ht="14.4" hidden="1" customHeight="1" x14ac:dyDescent="0.3">
      <c r="B30" s="3"/>
      <c r="C30" s="3"/>
      <c r="D30" s="3"/>
      <c r="E30" s="3"/>
      <c r="F30" s="3"/>
      <c r="G30" s="3"/>
      <c r="H30" s="32"/>
    </row>
    <row r="31" spans="2:8" s="24" customFormat="1" ht="14.4" hidden="1" customHeight="1" x14ac:dyDescent="0.3">
      <c r="B31" s="3"/>
      <c r="C31" s="3"/>
      <c r="D31" s="3"/>
      <c r="E31" s="3"/>
      <c r="F31" s="3"/>
      <c r="G31" s="3"/>
      <c r="H31" s="32"/>
    </row>
    <row r="32" spans="2:8" s="24" customFormat="1" ht="14.4" hidden="1" customHeight="1" x14ac:dyDescent="0.3">
      <c r="B32" s="3"/>
      <c r="C32" s="3"/>
      <c r="D32" s="3"/>
      <c r="E32" s="3"/>
      <c r="F32" s="3"/>
      <c r="G32" s="3"/>
      <c r="H32" s="32"/>
    </row>
    <row r="33" spans="2:8" s="24" customFormat="1" ht="14.4" hidden="1" customHeight="1" x14ac:dyDescent="0.3">
      <c r="B33" s="3"/>
      <c r="C33" s="3"/>
      <c r="D33" s="3"/>
      <c r="E33" s="3"/>
      <c r="F33" s="3"/>
      <c r="G33" s="3"/>
      <c r="H33" s="32"/>
    </row>
    <row r="34" spans="2:8" s="24" customFormat="1" ht="14.4" hidden="1" customHeight="1" x14ac:dyDescent="0.3">
      <c r="B34" s="3"/>
      <c r="C34" s="3"/>
      <c r="D34" s="3"/>
      <c r="E34" s="3"/>
      <c r="F34" s="3"/>
      <c r="G34" s="3"/>
      <c r="H34" s="32"/>
    </row>
    <row r="35" spans="2:8" s="24" customFormat="1" ht="14.4" hidden="1" customHeight="1" x14ac:dyDescent="0.3">
      <c r="B35" s="3"/>
      <c r="C35" s="3"/>
      <c r="D35" s="3"/>
      <c r="E35" s="3"/>
      <c r="F35" s="3"/>
      <c r="G35" s="3"/>
      <c r="H35" s="32"/>
    </row>
    <row r="36" spans="2:8" s="24" customFormat="1" ht="14.4" hidden="1" customHeight="1" x14ac:dyDescent="0.3">
      <c r="B36" s="3"/>
      <c r="C36" s="3"/>
      <c r="D36" s="3"/>
      <c r="E36" s="3"/>
      <c r="F36" s="3"/>
      <c r="G36" s="3"/>
      <c r="H36" s="32"/>
    </row>
    <row r="37" spans="2:8" s="24" customFormat="1" ht="14.4" hidden="1" customHeight="1" x14ac:dyDescent="0.3">
      <c r="B37" s="3"/>
      <c r="C37" s="3"/>
      <c r="D37" s="3"/>
      <c r="E37" s="3"/>
      <c r="F37" s="3"/>
      <c r="G37" s="3"/>
      <c r="H37" s="32"/>
    </row>
    <row r="38" spans="2:8" s="24" customFormat="1" ht="14.4" hidden="1" customHeight="1" x14ac:dyDescent="0.3">
      <c r="B38" s="3"/>
      <c r="C38" s="3"/>
      <c r="D38" s="3"/>
      <c r="E38" s="3"/>
      <c r="F38" s="3"/>
      <c r="G38" s="3"/>
      <c r="H38" s="32"/>
    </row>
    <row r="39" spans="2:8" s="24" customFormat="1" ht="14.4" hidden="1" customHeight="1" x14ac:dyDescent="0.3">
      <c r="B39" s="3"/>
      <c r="C39" s="3"/>
      <c r="D39" s="3"/>
      <c r="E39" s="3"/>
      <c r="F39" s="3"/>
      <c r="G39" s="3"/>
      <c r="H39" s="32"/>
    </row>
    <row r="40" spans="2:8" s="24" customFormat="1" ht="14.4" hidden="1" customHeight="1" x14ac:dyDescent="0.3">
      <c r="B40" s="3"/>
      <c r="C40" s="3"/>
      <c r="D40" s="3"/>
      <c r="E40" s="3"/>
      <c r="F40" s="3"/>
      <c r="G40" s="3"/>
      <c r="H40" s="32"/>
    </row>
    <row r="41" spans="2:8" s="24" customFormat="1" ht="14.4" hidden="1" customHeight="1" x14ac:dyDescent="0.3">
      <c r="B41" s="3"/>
      <c r="C41" s="3"/>
      <c r="D41" s="3"/>
      <c r="E41" s="3"/>
      <c r="F41" s="3"/>
      <c r="G41" s="3"/>
      <c r="H41" s="32"/>
    </row>
    <row r="42" spans="2:8" s="24" customFormat="1" ht="14.4" hidden="1" customHeight="1" x14ac:dyDescent="0.3">
      <c r="B42" s="3"/>
      <c r="C42" s="3"/>
      <c r="D42" s="3"/>
      <c r="E42" s="3"/>
      <c r="F42" s="3"/>
      <c r="G42" s="3"/>
      <c r="H42" s="32"/>
    </row>
    <row r="43" spans="2:8" s="24" customFormat="1" ht="14.4" hidden="1" customHeight="1" x14ac:dyDescent="0.3">
      <c r="B43" s="3"/>
      <c r="C43" s="3"/>
      <c r="D43" s="3"/>
      <c r="E43" s="3"/>
      <c r="F43" s="3"/>
      <c r="G43" s="3"/>
      <c r="H43" s="32"/>
    </row>
    <row r="44" spans="2:8" s="24" customFormat="1" ht="14.4" hidden="1" customHeight="1" x14ac:dyDescent="0.3">
      <c r="B44" s="3"/>
      <c r="C44" s="3"/>
      <c r="D44" s="3"/>
      <c r="E44" s="3"/>
      <c r="F44" s="3"/>
      <c r="G44" s="3"/>
      <c r="H44" s="32"/>
    </row>
  </sheetData>
  <sheetProtection algorithmName="SHA-512" hashValue="skF6WHHStfDKB6/lbf+69/wNc4EtTkF379iXre/APMC1JIOgpZn5hfhPF8llEJP0hOtoxrWUjUKPlEgxcHsWaQ==" saltValue="ISNPGCVg7Sa9iByXel4TBA==" spinCount="100000" sheet="1" objects="1" scenarios="1" selectLockedCells="1"/>
  <mergeCells count="1">
    <mergeCell ref="A1:C2"/>
  </mergeCells>
  <hyperlinks>
    <hyperlink ref="B11" r:id="rId1"/>
    <hyperlink ref="B12" r:id="rId2"/>
    <hyperlink ref="B13" r:id="rId3"/>
  </hyperlinks>
  <pageMargins left="0.7" right="0.7" top="0.75" bottom="0.75" header="0.3" footer="0.3"/>
  <pageSetup paperSize="9" orientation="portrait" r:id="rId4"/>
  <drawing r:id="rId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Y214"/>
  <sheetViews>
    <sheetView zoomScale="55" zoomScaleNormal="55" workbookViewId="0">
      <pane ySplit="2" topLeftCell="A3" activePane="bottomLeft" state="frozen"/>
      <selection pane="bottomLeft" activeCell="AA9" sqref="AA9"/>
    </sheetView>
  </sheetViews>
  <sheetFormatPr defaultColWidth="0" defaultRowHeight="0" customHeight="1" zeroHeight="1" x14ac:dyDescent="0.3"/>
  <cols>
    <col min="1" max="1" width="8.88671875" style="40" customWidth="1"/>
    <col min="2" max="2" width="25" style="3" customWidth="1"/>
    <col min="3" max="3" width="21.77734375" style="3" customWidth="1"/>
    <col min="4" max="4" width="17.109375" style="3" customWidth="1"/>
    <col min="5" max="5" width="21.44140625" style="3" customWidth="1"/>
    <col min="6" max="6" width="26.21875" style="3" customWidth="1"/>
    <col min="7" max="7" width="24.5546875" style="3" customWidth="1"/>
    <col min="8" max="8" width="14.44140625" style="3" customWidth="1"/>
    <col min="9" max="9" width="6.77734375" style="3" customWidth="1"/>
    <col min="10" max="10" width="5.77734375" style="3" hidden="1" customWidth="1"/>
    <col min="11" max="11" width="44.21875" style="3" hidden="1" customWidth="1"/>
    <col min="12" max="12" width="18.6640625" style="3" hidden="1" customWidth="1"/>
    <col min="13" max="13" width="20.109375" style="3" hidden="1" customWidth="1"/>
    <col min="14" max="14" width="19.44140625" style="3" hidden="1" customWidth="1"/>
    <col min="15" max="15" width="24.6640625" style="3" hidden="1" customWidth="1"/>
    <col min="16" max="16" width="27.21875" style="3" hidden="1" customWidth="1"/>
    <col min="17" max="17" width="23" style="3" hidden="1" customWidth="1"/>
    <col min="18" max="18" width="29.6640625" style="3" hidden="1" customWidth="1"/>
    <col min="19" max="19" width="20.33203125" style="3" hidden="1" customWidth="1"/>
    <col min="20" max="20" width="22.77734375" style="3" hidden="1" customWidth="1"/>
    <col min="21" max="21" width="24.33203125" style="3" hidden="1" customWidth="1"/>
    <col min="22" max="22" width="17.33203125" style="3" hidden="1" customWidth="1"/>
    <col min="23" max="23" width="5.77734375" style="3" hidden="1" customWidth="1"/>
    <col min="24" max="24" width="2.21875" style="3" customWidth="1"/>
    <col min="25" max="25" width="1.88671875" style="3" customWidth="1"/>
    <col min="26" max="26" width="3.21875" style="3" customWidth="1"/>
    <col min="27" max="27" width="2.44140625" style="6" customWidth="1"/>
    <col min="28" max="49" width="8.88671875" style="3" customWidth="1"/>
    <col min="50" max="51" width="8.88671875" style="3" hidden="1" customWidth="1"/>
    <col min="52" max="16384" width="8.88671875" style="3" hidden="1"/>
  </cols>
  <sheetData>
    <row r="1" spans="1:51" ht="15.6" customHeight="1" x14ac:dyDescent="0.3">
      <c r="A1" s="573" t="s">
        <v>1531</v>
      </c>
      <c r="B1" s="573"/>
      <c r="C1" s="573"/>
      <c r="D1" s="573"/>
      <c r="E1" s="573"/>
      <c r="F1" s="13"/>
      <c r="G1" s="13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  <c r="Z1" s="334"/>
      <c r="AA1" s="25"/>
      <c r="AB1" s="520" t="s">
        <v>16</v>
      </c>
      <c r="AC1" s="520"/>
      <c r="AD1" s="520"/>
      <c r="AE1" s="520"/>
      <c r="AF1" s="520"/>
      <c r="AG1" s="520"/>
      <c r="AH1" s="520"/>
      <c r="AI1" s="334"/>
      <c r="AJ1" s="334"/>
      <c r="AK1" s="334"/>
      <c r="AL1" s="334"/>
      <c r="AM1" s="334"/>
      <c r="AN1" s="334"/>
      <c r="AO1" s="334"/>
      <c r="AP1" s="334"/>
      <c r="AQ1" s="334"/>
      <c r="AR1" s="334"/>
      <c r="AS1" s="334"/>
      <c r="AT1" s="334"/>
      <c r="AU1" s="334"/>
      <c r="AV1" s="334"/>
      <c r="AW1" s="334"/>
      <c r="AX1" s="334"/>
      <c r="AY1" s="31"/>
    </row>
    <row r="2" spans="1:51" ht="14.4" customHeight="1" x14ac:dyDescent="0.3">
      <c r="A2" s="573"/>
      <c r="B2" s="573"/>
      <c r="C2" s="573"/>
      <c r="D2" s="573"/>
      <c r="E2" s="573"/>
      <c r="F2" s="14"/>
      <c r="G2" s="1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  <c r="X2" s="334"/>
      <c r="Y2" s="334"/>
      <c r="Z2" s="334"/>
      <c r="AA2" s="25"/>
      <c r="AB2" s="520"/>
      <c r="AC2" s="520"/>
      <c r="AD2" s="520"/>
      <c r="AE2" s="520"/>
      <c r="AF2" s="520"/>
      <c r="AG2" s="520"/>
      <c r="AH2" s="520"/>
      <c r="AI2" s="334"/>
      <c r="AJ2" s="334"/>
      <c r="AK2" s="334"/>
      <c r="AL2" s="334"/>
      <c r="AM2" s="334"/>
      <c r="AN2" s="334"/>
      <c r="AO2" s="334"/>
      <c r="AP2" s="334"/>
      <c r="AQ2" s="334"/>
      <c r="AR2" s="334"/>
      <c r="AS2" s="334"/>
      <c r="AT2" s="334"/>
      <c r="AU2" s="334"/>
      <c r="AV2" s="334"/>
      <c r="AW2" s="334"/>
      <c r="AX2" s="334"/>
      <c r="AY2" s="31"/>
    </row>
    <row r="3" spans="1:51" ht="14.4" x14ac:dyDescent="0.3">
      <c r="A3" s="352"/>
      <c r="B3" s="14"/>
      <c r="C3" s="14"/>
      <c r="D3" s="14"/>
      <c r="E3" s="14"/>
      <c r="F3" s="14"/>
      <c r="G3" s="1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Y3" s="32"/>
    </row>
    <row r="4" spans="1:51" ht="14.4" x14ac:dyDescent="0.3">
      <c r="A4" s="352" t="s">
        <v>1532</v>
      </c>
      <c r="B4" s="14"/>
      <c r="C4" s="14"/>
      <c r="D4" s="14"/>
      <c r="E4" s="14"/>
      <c r="F4" s="14"/>
      <c r="G4" s="14"/>
      <c r="H4" s="334"/>
      <c r="I4" s="334"/>
      <c r="J4" s="334"/>
      <c r="K4" s="334"/>
      <c r="L4" s="334"/>
      <c r="M4" s="334"/>
      <c r="N4" s="334"/>
      <c r="O4" s="334"/>
      <c r="P4" s="334"/>
      <c r="Q4" s="334"/>
      <c r="R4" s="334"/>
      <c r="S4" s="334"/>
      <c r="T4" s="334"/>
      <c r="U4" s="334"/>
      <c r="V4" s="334"/>
      <c r="W4" s="334"/>
      <c r="X4" s="334"/>
      <c r="Y4" s="334"/>
      <c r="Z4" s="334"/>
      <c r="AY4" s="32"/>
    </row>
    <row r="5" spans="1:51" ht="14.4" x14ac:dyDescent="0.3">
      <c r="A5" s="353" t="s">
        <v>1533</v>
      </c>
      <c r="B5" s="14"/>
      <c r="C5" s="14"/>
      <c r="D5" s="14"/>
      <c r="E5" s="14"/>
      <c r="F5" s="14"/>
      <c r="G5" s="14"/>
      <c r="H5" s="334"/>
      <c r="I5" s="334"/>
      <c r="J5" s="334"/>
      <c r="K5" s="334"/>
      <c r="L5" s="334"/>
      <c r="M5" s="334"/>
      <c r="N5" s="334"/>
      <c r="O5" s="334"/>
      <c r="P5" s="334"/>
      <c r="Q5" s="334"/>
      <c r="R5" s="334"/>
      <c r="S5" s="334"/>
      <c r="T5" s="334"/>
      <c r="U5" s="334"/>
      <c r="V5" s="334"/>
      <c r="W5" s="334"/>
      <c r="X5" s="334"/>
      <c r="Y5" s="334"/>
      <c r="Z5" s="334"/>
      <c r="AY5" s="32"/>
    </row>
    <row r="6" spans="1:51" ht="14.4" x14ac:dyDescent="0.3">
      <c r="A6" s="354" t="s">
        <v>6</v>
      </c>
      <c r="B6" s="15"/>
      <c r="C6" s="15">
        <v>1</v>
      </c>
      <c r="D6" s="15"/>
      <c r="E6" s="15"/>
      <c r="F6" s="15"/>
      <c r="G6" s="15"/>
      <c r="H6" s="334"/>
      <c r="I6" s="334"/>
      <c r="J6" s="334"/>
      <c r="K6" s="334"/>
      <c r="L6" s="334"/>
      <c r="M6" s="334"/>
      <c r="N6" s="334"/>
      <c r="O6" s="334"/>
      <c r="P6" s="334"/>
      <c r="Q6" s="334"/>
      <c r="R6" s="334"/>
      <c r="S6" s="334"/>
      <c r="T6" s="334"/>
      <c r="U6" s="334"/>
      <c r="V6" s="334"/>
      <c r="W6" s="334"/>
      <c r="X6" s="334"/>
      <c r="Y6" s="334"/>
      <c r="Z6" s="334"/>
      <c r="AY6" s="32"/>
    </row>
    <row r="7" spans="1:51" ht="14.4" x14ac:dyDescent="0.3">
      <c r="A7" s="38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4"/>
      <c r="N7" s="334"/>
      <c r="O7" s="334"/>
      <c r="P7" s="334"/>
      <c r="Q7" s="334"/>
      <c r="R7" s="334"/>
      <c r="S7" s="334"/>
      <c r="T7" s="334"/>
      <c r="U7" s="334"/>
      <c r="V7" s="334"/>
      <c r="W7" s="334"/>
      <c r="X7" s="334"/>
      <c r="Y7" s="334"/>
      <c r="Z7" s="334"/>
      <c r="AY7" s="32"/>
    </row>
    <row r="8" spans="1:51" ht="14.4" x14ac:dyDescent="0.3">
      <c r="A8" s="355" t="s">
        <v>1534</v>
      </c>
      <c r="B8" s="4"/>
      <c r="C8" s="4"/>
      <c r="D8" s="4"/>
      <c r="E8" s="4"/>
      <c r="F8" s="4"/>
      <c r="G8" s="4"/>
      <c r="H8" s="4"/>
      <c r="I8" s="334"/>
      <c r="J8" s="16"/>
      <c r="K8" s="16" t="str">
        <f>"ANSWER FOR "&amp;A8</f>
        <v>ANSWER FOR PART 1: REGRESSION ANALYSIS</v>
      </c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334"/>
      <c r="Y8" s="334"/>
      <c r="Z8" s="334"/>
      <c r="AA8" s="4"/>
      <c r="AB8" s="4" t="str">
        <f>A8</f>
        <v>PART 1: REGRESSION ANALYSIS</v>
      </c>
      <c r="AC8" s="4"/>
      <c r="AD8" s="4"/>
      <c r="AE8" s="4"/>
      <c r="AF8" s="4"/>
      <c r="AG8" s="4"/>
      <c r="AH8" s="4"/>
      <c r="AY8" s="32"/>
    </row>
    <row r="9" spans="1:51" ht="14.4" x14ac:dyDescent="0.3">
      <c r="A9" s="38"/>
      <c r="B9" s="334"/>
      <c r="C9" s="334"/>
      <c r="D9" s="334"/>
      <c r="E9" s="334"/>
      <c r="F9" s="334"/>
      <c r="G9" s="334"/>
      <c r="H9" s="334"/>
      <c r="I9" s="334"/>
      <c r="J9" s="334"/>
      <c r="K9" s="334"/>
      <c r="L9" s="334"/>
      <c r="M9" s="334"/>
      <c r="N9" s="334"/>
      <c r="O9" s="334"/>
      <c r="P9" s="334"/>
      <c r="Q9" s="334"/>
      <c r="R9" s="334"/>
      <c r="S9" s="334"/>
      <c r="T9" s="334"/>
      <c r="U9" s="334"/>
      <c r="V9" s="334"/>
      <c r="W9" s="334"/>
      <c r="X9" s="334"/>
      <c r="Y9" s="334"/>
      <c r="Z9" s="334"/>
      <c r="AA9" s="106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Y9" s="32"/>
    </row>
    <row r="10" spans="1:51" ht="14.4" x14ac:dyDescent="0.3">
      <c r="A10" s="38"/>
      <c r="B10" s="35"/>
      <c r="C10" s="35"/>
      <c r="D10" s="35"/>
      <c r="E10" s="35"/>
      <c r="F10" s="35"/>
      <c r="G10" s="35"/>
      <c r="H10" s="334"/>
      <c r="I10" s="334"/>
      <c r="J10" s="166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334"/>
      <c r="Y10" s="334"/>
      <c r="Z10" s="334"/>
      <c r="AA10" s="106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Y10" s="32"/>
    </row>
    <row r="11" spans="1:51" ht="14.4" customHeight="1" x14ac:dyDescent="0.3">
      <c r="A11" s="38"/>
      <c r="B11" s="565" t="s">
        <v>1558</v>
      </c>
      <c r="C11" s="565"/>
      <c r="D11" s="565" t="s">
        <v>1559</v>
      </c>
      <c r="E11" s="565"/>
      <c r="F11" s="569" t="s">
        <v>1574</v>
      </c>
      <c r="G11" s="569"/>
      <c r="H11" s="356"/>
      <c r="I11" s="356"/>
      <c r="J11" s="360"/>
      <c r="K11" s="130" t="s">
        <v>1549</v>
      </c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334"/>
      <c r="Y11" s="334"/>
      <c r="Z11" s="334"/>
      <c r="AA11" s="106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07"/>
      <c r="AV11" s="107"/>
      <c r="AW11" s="107"/>
      <c r="AY11" s="32"/>
    </row>
    <row r="12" spans="1:51" ht="16.05" customHeight="1" x14ac:dyDescent="0.3">
      <c r="A12" s="38"/>
      <c r="B12" s="565"/>
      <c r="C12" s="565"/>
      <c r="D12" s="565"/>
      <c r="E12" s="565"/>
      <c r="F12" s="569"/>
      <c r="G12" s="569"/>
      <c r="H12" s="334"/>
      <c r="I12" s="334"/>
      <c r="J12" s="166"/>
      <c r="K12" s="335" t="s">
        <v>1550</v>
      </c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334"/>
      <c r="Y12" s="334"/>
      <c r="Z12" s="334"/>
      <c r="AA12" s="106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/>
      <c r="AW12" s="107"/>
      <c r="AY12" s="32"/>
    </row>
    <row r="13" spans="1:51" ht="16.05" customHeight="1" x14ac:dyDescent="0.3">
      <c r="A13" s="38"/>
      <c r="B13" s="565"/>
      <c r="C13" s="565"/>
      <c r="D13" s="565"/>
      <c r="E13" s="565"/>
      <c r="F13" s="569"/>
      <c r="G13" s="569"/>
      <c r="H13" s="334"/>
      <c r="I13" s="334"/>
      <c r="J13" s="131"/>
      <c r="M13" s="131"/>
      <c r="N13" s="131"/>
      <c r="P13" s="131"/>
      <c r="Q13" s="131"/>
      <c r="R13" s="131"/>
      <c r="S13" s="131"/>
      <c r="T13" s="131"/>
      <c r="U13" s="131"/>
      <c r="V13" s="131"/>
      <c r="W13" s="131"/>
      <c r="X13" s="334"/>
      <c r="Y13" s="334"/>
      <c r="Z13" s="334"/>
      <c r="AA13" s="106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  <c r="AW13" s="107"/>
      <c r="AY13" s="32"/>
    </row>
    <row r="14" spans="1:51" ht="16.05" customHeight="1" x14ac:dyDescent="0.3">
      <c r="A14" s="38"/>
      <c r="B14" s="565"/>
      <c r="C14" s="565"/>
      <c r="D14" s="565"/>
      <c r="E14" s="565"/>
      <c r="F14" s="569"/>
      <c r="G14" s="569"/>
      <c r="H14" s="334"/>
      <c r="I14" s="334"/>
      <c r="J14" s="131"/>
      <c r="K14" s="131"/>
      <c r="L14" s="574" t="s">
        <v>1553</v>
      </c>
      <c r="M14" s="574"/>
      <c r="N14" s="574"/>
      <c r="O14" s="575" t="s">
        <v>1546</v>
      </c>
      <c r="P14" s="575"/>
      <c r="Q14" s="575"/>
      <c r="R14" s="349" t="s">
        <v>1555</v>
      </c>
      <c r="S14" s="572" t="s">
        <v>1554</v>
      </c>
      <c r="T14" s="572"/>
      <c r="U14" s="572"/>
      <c r="V14" s="572"/>
      <c r="W14" s="131"/>
      <c r="X14" s="334"/>
      <c r="Y14" s="334"/>
      <c r="Z14" s="334"/>
      <c r="AA14" s="106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  <c r="AY14" s="32"/>
    </row>
    <row r="15" spans="1:51" ht="36.6" customHeight="1" x14ac:dyDescent="0.3">
      <c r="A15" s="38"/>
      <c r="B15" s="565"/>
      <c r="C15" s="565"/>
      <c r="D15" s="565"/>
      <c r="E15" s="565"/>
      <c r="F15" s="569"/>
      <c r="G15" s="569"/>
      <c r="H15" s="334"/>
      <c r="I15" s="334"/>
      <c r="J15" s="131"/>
      <c r="K15" s="336" t="s">
        <v>1536</v>
      </c>
      <c r="L15" s="340" t="s">
        <v>1537</v>
      </c>
      <c r="M15" s="380" t="s">
        <v>1541</v>
      </c>
      <c r="N15" s="381" t="s">
        <v>1538</v>
      </c>
      <c r="O15" s="382" t="s">
        <v>1539</v>
      </c>
      <c r="P15" s="382" t="s">
        <v>1540</v>
      </c>
      <c r="Q15" s="383" t="s">
        <v>1548</v>
      </c>
      <c r="R15" s="384" t="s">
        <v>1556</v>
      </c>
      <c r="S15" s="385" t="s">
        <v>1547</v>
      </c>
      <c r="T15" s="386" t="s">
        <v>1551</v>
      </c>
      <c r="U15" s="385" t="s">
        <v>1557</v>
      </c>
      <c r="V15" s="386" t="s">
        <v>1552</v>
      </c>
      <c r="W15" s="131"/>
      <c r="X15" s="334"/>
      <c r="Y15" s="334"/>
      <c r="Z15" s="334"/>
      <c r="AA15" s="106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  <c r="AY15" s="32"/>
    </row>
    <row r="16" spans="1:51" ht="16.05" customHeight="1" x14ac:dyDescent="0.3">
      <c r="A16" s="38"/>
      <c r="B16" s="565"/>
      <c r="C16" s="565"/>
      <c r="D16" s="565"/>
      <c r="E16" s="565"/>
      <c r="F16" s="569"/>
      <c r="G16" s="569"/>
      <c r="H16" s="334"/>
      <c r="I16" s="334"/>
      <c r="J16" s="131"/>
      <c r="K16" s="258" t="s">
        <v>1545</v>
      </c>
      <c r="L16" s="341">
        <v>100</v>
      </c>
      <c r="M16" s="342">
        <v>9000</v>
      </c>
      <c r="N16" s="343">
        <f>L16*M16</f>
        <v>900000</v>
      </c>
      <c r="O16" s="338">
        <v>20</v>
      </c>
      <c r="P16" s="339">
        <v>110000</v>
      </c>
      <c r="Q16" s="344">
        <f>P16/O16</f>
        <v>5500</v>
      </c>
      <c r="R16" s="350">
        <f>Q16/N16</f>
        <v>6.1111111111111114E-3</v>
      </c>
      <c r="S16" s="345">
        <v>0.2</v>
      </c>
      <c r="T16" s="346">
        <f>1-S16</f>
        <v>0.8</v>
      </c>
      <c r="U16" s="347">
        <v>6000</v>
      </c>
      <c r="V16" s="348">
        <f>U16/L16</f>
        <v>60</v>
      </c>
      <c r="W16" s="131"/>
      <c r="X16" s="334"/>
      <c r="Y16" s="334"/>
      <c r="Z16" s="334"/>
      <c r="AA16" s="106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Y16" s="32"/>
    </row>
    <row r="17" spans="1:51" ht="16.05" customHeight="1" x14ac:dyDescent="0.3">
      <c r="A17" s="38"/>
      <c r="B17" s="565"/>
      <c r="C17" s="565"/>
      <c r="D17" s="565"/>
      <c r="E17" s="565"/>
      <c r="F17" s="569"/>
      <c r="G17" s="569"/>
      <c r="H17" s="334"/>
      <c r="I17" s="334"/>
      <c r="J17" s="131"/>
      <c r="K17" s="258" t="s">
        <v>1544</v>
      </c>
      <c r="L17" s="341">
        <v>400</v>
      </c>
      <c r="M17" s="342">
        <v>5600</v>
      </c>
      <c r="N17" s="343">
        <f t="shared" ref="N17:N19" si="0">L17*M17</f>
        <v>2240000</v>
      </c>
      <c r="O17" s="338">
        <v>140</v>
      </c>
      <c r="P17" s="339">
        <v>237264</v>
      </c>
      <c r="Q17" s="344">
        <f t="shared" ref="Q17:Q19" si="1">P17/O17</f>
        <v>1694.7428571428572</v>
      </c>
      <c r="R17" s="350">
        <f t="shared" ref="R17:R19" si="2">Q17/N17</f>
        <v>7.5658163265306122E-4</v>
      </c>
      <c r="S17" s="345">
        <v>0.4</v>
      </c>
      <c r="T17" s="346">
        <f t="shared" ref="T17:T19" si="3">1-S17</f>
        <v>0.6</v>
      </c>
      <c r="U17" s="347">
        <v>80000</v>
      </c>
      <c r="V17" s="348">
        <f t="shared" ref="V17:V19" si="4">U17/L17</f>
        <v>200</v>
      </c>
      <c r="W17" s="131"/>
      <c r="X17" s="334"/>
      <c r="Y17" s="334"/>
      <c r="Z17" s="334"/>
      <c r="AA17" s="106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Y17" s="32"/>
    </row>
    <row r="18" spans="1:51" ht="16.05" customHeight="1" x14ac:dyDescent="0.3">
      <c r="A18" s="38"/>
      <c r="B18" s="565"/>
      <c r="C18" s="565"/>
      <c r="D18" s="565"/>
      <c r="E18" s="565"/>
      <c r="F18" s="569"/>
      <c r="G18" s="569"/>
      <c r="H18" s="334"/>
      <c r="I18" s="334"/>
      <c r="J18" s="131"/>
      <c r="K18" s="258" t="s">
        <v>1543</v>
      </c>
      <c r="L18" s="341">
        <v>300</v>
      </c>
      <c r="M18" s="342">
        <v>3000</v>
      </c>
      <c r="N18" s="343">
        <f t="shared" si="0"/>
        <v>900000</v>
      </c>
      <c r="O18" s="338">
        <v>30</v>
      </c>
      <c r="P18" s="339">
        <v>34299</v>
      </c>
      <c r="Q18" s="344">
        <f t="shared" si="1"/>
        <v>1143.3</v>
      </c>
      <c r="R18" s="350">
        <f t="shared" si="2"/>
        <v>1.2703333333333334E-3</v>
      </c>
      <c r="S18" s="345">
        <v>0.3</v>
      </c>
      <c r="T18" s="346">
        <f t="shared" si="3"/>
        <v>0.7</v>
      </c>
      <c r="U18" s="347">
        <v>33000</v>
      </c>
      <c r="V18" s="348">
        <f t="shared" si="4"/>
        <v>110</v>
      </c>
      <c r="W18" s="131"/>
      <c r="X18" s="334"/>
      <c r="Y18" s="334"/>
      <c r="Z18" s="334"/>
      <c r="AA18" s="106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Y18" s="32"/>
    </row>
    <row r="19" spans="1:51" ht="16.05" customHeight="1" x14ac:dyDescent="0.3">
      <c r="A19" s="38"/>
      <c r="B19" s="357"/>
      <c r="C19" s="357"/>
      <c r="D19" s="357"/>
      <c r="E19" s="357"/>
      <c r="F19" s="357"/>
      <c r="G19" s="357"/>
      <c r="H19" s="334"/>
      <c r="I19" s="334"/>
      <c r="J19" s="131"/>
      <c r="K19" s="258" t="s">
        <v>1542</v>
      </c>
      <c r="L19" s="341">
        <v>200</v>
      </c>
      <c r="M19" s="342">
        <v>2700</v>
      </c>
      <c r="N19" s="343">
        <f t="shared" si="0"/>
        <v>540000</v>
      </c>
      <c r="O19" s="338">
        <v>10</v>
      </c>
      <c r="P19" s="339">
        <v>21136</v>
      </c>
      <c r="Q19" s="344">
        <f t="shared" si="1"/>
        <v>2113.6</v>
      </c>
      <c r="R19" s="350">
        <f t="shared" si="2"/>
        <v>3.9140740740740742E-3</v>
      </c>
      <c r="S19" s="345">
        <v>0.5</v>
      </c>
      <c r="T19" s="346">
        <f t="shared" si="3"/>
        <v>0.5</v>
      </c>
      <c r="U19" s="347">
        <v>15000</v>
      </c>
      <c r="V19" s="348">
        <f t="shared" si="4"/>
        <v>75</v>
      </c>
      <c r="W19" s="131"/>
      <c r="X19" s="334"/>
      <c r="Y19" s="334"/>
      <c r="Z19" s="334"/>
      <c r="AA19" s="106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Y19" s="32"/>
    </row>
    <row r="20" spans="1:51" ht="16.05" customHeight="1" x14ac:dyDescent="0.3">
      <c r="A20" s="38"/>
      <c r="B20" s="357"/>
      <c r="C20" s="357"/>
      <c r="D20" s="357"/>
      <c r="E20" s="357"/>
      <c r="F20" s="357"/>
      <c r="G20" s="357"/>
      <c r="H20" s="334"/>
      <c r="I20" s="334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334"/>
      <c r="Y20" s="334"/>
      <c r="Z20" s="334"/>
      <c r="AA20" s="106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Y20" s="32"/>
    </row>
    <row r="21" spans="1:51" ht="16.05" customHeight="1" x14ac:dyDescent="0.3">
      <c r="A21" s="38"/>
      <c r="B21" s="357"/>
      <c r="C21" s="357"/>
      <c r="D21" s="357"/>
      <c r="E21" s="357"/>
      <c r="F21" s="357"/>
      <c r="G21" s="357"/>
      <c r="H21" s="334"/>
      <c r="I21" s="334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334"/>
      <c r="Y21" s="334"/>
      <c r="Z21" s="334"/>
      <c r="AA21" s="106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/>
      <c r="AY21" s="32"/>
    </row>
    <row r="22" spans="1:51" ht="16.05" customHeight="1" x14ac:dyDescent="0.3">
      <c r="A22" s="38"/>
      <c r="B22" s="357"/>
      <c r="C22" s="357"/>
      <c r="D22" s="357"/>
      <c r="E22" s="357"/>
      <c r="F22" s="357"/>
      <c r="G22" s="357"/>
      <c r="H22" s="334"/>
      <c r="I22" s="334"/>
      <c r="J22" s="131"/>
      <c r="K22" t="s">
        <v>1565</v>
      </c>
      <c r="L22"/>
      <c r="M22"/>
      <c r="N22"/>
      <c r="O22"/>
      <c r="P22"/>
      <c r="Q22" t="s">
        <v>1565</v>
      </c>
      <c r="R22"/>
      <c r="S22"/>
      <c r="T22" s="131"/>
      <c r="U22" s="131"/>
      <c r="V22" s="131"/>
      <c r="W22" s="131"/>
      <c r="X22" s="334"/>
      <c r="Y22" s="334"/>
      <c r="Z22" s="334"/>
      <c r="AA22" s="106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Y22" s="32"/>
    </row>
    <row r="23" spans="1:51" ht="16.05" customHeight="1" thickBot="1" x14ac:dyDescent="0.35">
      <c r="A23" s="38"/>
      <c r="B23" s="357"/>
      <c r="C23" s="357"/>
      <c r="D23" s="357"/>
      <c r="E23" s="357"/>
      <c r="F23" s="357"/>
      <c r="G23" s="357"/>
      <c r="H23" s="334"/>
      <c r="I23" s="334"/>
      <c r="J23" s="131"/>
      <c r="K23"/>
      <c r="L23"/>
      <c r="M23"/>
      <c r="N23"/>
      <c r="O23"/>
      <c r="P23"/>
      <c r="Q23"/>
      <c r="R23"/>
      <c r="S23"/>
      <c r="T23" s="131"/>
      <c r="U23" s="131"/>
      <c r="V23" s="131"/>
      <c r="W23" s="131"/>
      <c r="X23" s="334"/>
      <c r="Y23" s="334"/>
      <c r="Z23" s="334"/>
      <c r="AA23" s="106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Y23" s="32"/>
    </row>
    <row r="24" spans="1:51" ht="16.05" customHeight="1" x14ac:dyDescent="0.3">
      <c r="A24" s="38"/>
      <c r="B24" s="357"/>
      <c r="C24" s="357"/>
      <c r="D24" s="357"/>
      <c r="E24" s="357"/>
      <c r="F24" s="357"/>
      <c r="G24" s="357"/>
      <c r="H24" s="334"/>
      <c r="I24" s="334"/>
      <c r="J24" s="301"/>
      <c r="K24" s="366" t="s">
        <v>1566</v>
      </c>
      <c r="L24" s="366"/>
      <c r="M24"/>
      <c r="N24"/>
      <c r="O24"/>
      <c r="P24"/>
      <c r="Q24" s="366" t="s">
        <v>1566</v>
      </c>
      <c r="R24" s="366"/>
      <c r="S24"/>
      <c r="T24" s="131"/>
      <c r="U24" s="131"/>
      <c r="V24" s="131"/>
      <c r="W24" s="131"/>
      <c r="X24" s="334"/>
      <c r="Y24" s="334"/>
      <c r="Z24" s="334"/>
      <c r="AA24" s="106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/>
      <c r="AW24" s="107"/>
      <c r="AY24" s="32"/>
    </row>
    <row r="25" spans="1:51" ht="16.05" customHeight="1" x14ac:dyDescent="0.3">
      <c r="A25" s="38"/>
      <c r="B25" s="357"/>
      <c r="C25" s="357"/>
      <c r="D25" s="357"/>
      <c r="E25" s="357"/>
      <c r="F25" s="357"/>
      <c r="G25" s="357"/>
      <c r="H25" s="334"/>
      <c r="I25" s="334"/>
      <c r="J25" s="131"/>
      <c r="K25" s="365" t="s">
        <v>1567</v>
      </c>
      <c r="L25" s="365">
        <v>0.36898011264067332</v>
      </c>
      <c r="M25"/>
      <c r="N25"/>
      <c r="O25"/>
      <c r="P25"/>
      <c r="Q25" s="365" t="s">
        <v>1567</v>
      </c>
      <c r="R25" s="365">
        <v>0.83216085326064693</v>
      </c>
      <c r="S25"/>
      <c r="T25" s="131"/>
      <c r="U25" s="131"/>
      <c r="V25" s="131"/>
      <c r="W25" s="131"/>
      <c r="X25" s="334"/>
      <c r="Y25" s="334"/>
      <c r="Z25" s="334"/>
      <c r="AA25" s="106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Y25" s="32"/>
    </row>
    <row r="26" spans="1:51" ht="16.05" customHeight="1" x14ac:dyDescent="0.3">
      <c r="A26" s="38"/>
      <c r="B26" s="357"/>
      <c r="C26" s="357"/>
      <c r="D26" s="357"/>
      <c r="E26" s="357"/>
      <c r="F26" s="357"/>
      <c r="G26" s="357"/>
      <c r="H26" s="334"/>
      <c r="I26" s="334"/>
      <c r="J26" s="131"/>
      <c r="K26" s="365" t="s">
        <v>1568</v>
      </c>
      <c r="L26" s="367">
        <v>0.13614632352432399</v>
      </c>
      <c r="M26"/>
      <c r="N26"/>
      <c r="O26"/>
      <c r="P26"/>
      <c r="Q26" s="365" t="s">
        <v>1568</v>
      </c>
      <c r="R26" s="367">
        <v>0.69249168569948794</v>
      </c>
      <c r="S26"/>
      <c r="T26" s="131"/>
      <c r="U26" s="131"/>
      <c r="V26" s="131"/>
      <c r="W26" s="131"/>
      <c r="X26" s="334"/>
      <c r="Y26" s="334"/>
      <c r="Z26" s="334"/>
      <c r="AA26" s="106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Y26" s="32"/>
    </row>
    <row r="27" spans="1:51" ht="16.05" customHeight="1" x14ac:dyDescent="0.3">
      <c r="A27" s="38"/>
      <c r="B27" s="357"/>
      <c r="C27" s="357"/>
      <c r="D27" s="357"/>
      <c r="E27" s="357"/>
      <c r="F27" s="357"/>
      <c r="G27" s="357"/>
      <c r="H27" s="334"/>
      <c r="I27" s="334"/>
      <c r="J27" s="131"/>
      <c r="K27" s="365" t="s">
        <v>1569</v>
      </c>
      <c r="L27" s="365">
        <v>-0.29578051471351402</v>
      </c>
      <c r="M27"/>
      <c r="N27"/>
      <c r="O27"/>
      <c r="P27"/>
      <c r="Q27" s="365" t="s">
        <v>1569</v>
      </c>
      <c r="R27" s="365">
        <v>0.53873752854923196</v>
      </c>
      <c r="S27"/>
      <c r="T27" s="131"/>
      <c r="U27" s="131"/>
      <c r="V27" s="131"/>
      <c r="W27" s="131"/>
      <c r="X27" s="334"/>
      <c r="Y27" s="334"/>
      <c r="Z27" s="334"/>
      <c r="AA27" s="106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Y27" s="32"/>
    </row>
    <row r="28" spans="1:51" ht="16.05" customHeight="1" x14ac:dyDescent="0.3">
      <c r="A28" s="358"/>
      <c r="B28" s="357"/>
      <c r="C28" s="357"/>
      <c r="D28" s="357"/>
      <c r="E28" s="357"/>
      <c r="F28" s="357"/>
      <c r="G28" s="357"/>
      <c r="H28" s="334"/>
      <c r="I28" s="334"/>
      <c r="J28" s="131"/>
      <c r="K28" s="365" t="s">
        <v>1570</v>
      </c>
      <c r="L28" s="365">
        <v>2.8297158975897161E-3</v>
      </c>
      <c r="M28"/>
      <c r="N28"/>
      <c r="O28"/>
      <c r="P28"/>
      <c r="Q28" s="365" t="s">
        <v>1570</v>
      </c>
      <c r="R28" s="365">
        <v>1.6883060355709293E-3</v>
      </c>
      <c r="S28"/>
      <c r="T28" s="131"/>
      <c r="U28" s="131"/>
      <c r="V28" s="131"/>
      <c r="W28" s="131"/>
      <c r="X28" s="334"/>
      <c r="Y28" s="334"/>
      <c r="Z28" s="334"/>
      <c r="AA28" s="106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Y28" s="32"/>
    </row>
    <row r="29" spans="1:51" ht="52.8" customHeight="1" thickBot="1" x14ac:dyDescent="0.35">
      <c r="A29" s="38"/>
      <c r="B29" s="568" t="s">
        <v>1573</v>
      </c>
      <c r="C29" s="568"/>
      <c r="D29" s="568"/>
      <c r="E29" s="568"/>
      <c r="F29" s="568"/>
      <c r="G29" s="568"/>
      <c r="H29" s="568"/>
      <c r="I29" s="334"/>
      <c r="J29" s="131"/>
      <c r="K29" s="368" t="s">
        <v>1571</v>
      </c>
      <c r="L29" s="368">
        <v>4</v>
      </c>
      <c r="M29"/>
      <c r="N29"/>
      <c r="O29"/>
      <c r="P29"/>
      <c r="Q29" s="368" t="s">
        <v>1571</v>
      </c>
      <c r="R29" s="368">
        <v>4</v>
      </c>
      <c r="S29"/>
      <c r="T29" s="131"/>
      <c r="U29" s="131"/>
      <c r="V29" s="131"/>
      <c r="W29" s="131"/>
      <c r="X29" s="334"/>
      <c r="Y29" s="334"/>
      <c r="Z29" s="334"/>
      <c r="AA29" s="106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Y29" s="32"/>
    </row>
    <row r="30" spans="1:51" ht="26.4" customHeight="1" x14ac:dyDescent="0.3">
      <c r="A30" s="38"/>
      <c r="B30" s="570" t="s">
        <v>1572</v>
      </c>
      <c r="C30" s="570"/>
      <c r="D30" s="570"/>
      <c r="E30" s="570"/>
      <c r="F30" s="570"/>
      <c r="G30" s="570"/>
      <c r="H30" s="570"/>
      <c r="I30" s="334"/>
      <c r="J30" s="131"/>
      <c r="K30"/>
      <c r="L30"/>
      <c r="M30"/>
      <c r="N30"/>
      <c r="O30"/>
      <c r="P30"/>
      <c r="Q30"/>
      <c r="R30"/>
      <c r="S30"/>
      <c r="T30" s="131"/>
      <c r="U30" s="131"/>
      <c r="V30" s="131"/>
      <c r="W30" s="131"/>
      <c r="X30" s="334"/>
      <c r="Y30" s="334"/>
      <c r="Z30" s="334"/>
      <c r="AA30" s="106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/>
      <c r="AY30" s="32"/>
    </row>
    <row r="31" spans="1:51" ht="26.4" customHeight="1" x14ac:dyDescent="0.3">
      <c r="A31" s="38"/>
      <c r="B31" s="571"/>
      <c r="C31" s="571"/>
      <c r="D31" s="571"/>
      <c r="E31" s="571"/>
      <c r="F31" s="571"/>
      <c r="G31" s="571"/>
      <c r="H31" s="571"/>
      <c r="I31" s="334"/>
      <c r="J31" s="131"/>
      <c r="K31"/>
      <c r="L31"/>
      <c r="M31"/>
      <c r="N31"/>
      <c r="O31"/>
      <c r="P31"/>
      <c r="Q31"/>
      <c r="R31"/>
      <c r="S31"/>
      <c r="T31"/>
      <c r="U31" s="131"/>
      <c r="V31" s="131"/>
      <c r="W31" s="131"/>
      <c r="X31" s="334"/>
      <c r="Y31" s="334"/>
      <c r="Z31" s="334"/>
      <c r="AA31" s="106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  <c r="AY31" s="32"/>
    </row>
    <row r="32" spans="1:51" ht="26.4" customHeight="1" x14ac:dyDescent="0.3">
      <c r="A32" s="38"/>
      <c r="B32" s="369"/>
      <c r="C32" s="566" t="s">
        <v>1562</v>
      </c>
      <c r="D32" s="566"/>
      <c r="E32" s="567" t="s">
        <v>1563</v>
      </c>
      <c r="F32" s="567"/>
      <c r="G32" s="566" t="s">
        <v>1564</v>
      </c>
      <c r="H32" s="566"/>
      <c r="I32" s="334"/>
      <c r="J32" s="131"/>
      <c r="K32"/>
      <c r="L32"/>
      <c r="M32"/>
      <c r="N32"/>
      <c r="O32"/>
      <c r="P32"/>
      <c r="Q32"/>
      <c r="R32"/>
      <c r="S32"/>
      <c r="T32"/>
      <c r="U32" s="131"/>
      <c r="V32" s="131"/>
      <c r="W32" s="131"/>
      <c r="X32" s="334"/>
      <c r="Y32" s="334"/>
      <c r="Z32" s="334"/>
      <c r="AA32" s="106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V32" s="107"/>
      <c r="AW32" s="107"/>
      <c r="AY32" s="32"/>
    </row>
    <row r="33" spans="1:51" ht="60.6" customHeight="1" x14ac:dyDescent="0.3">
      <c r="A33" s="38"/>
      <c r="B33" s="370" t="s">
        <v>1536</v>
      </c>
      <c r="C33" s="371" t="s">
        <v>1560</v>
      </c>
      <c r="D33" s="371" t="s">
        <v>1561</v>
      </c>
      <c r="E33" s="371" t="s">
        <v>1539</v>
      </c>
      <c r="F33" s="371" t="s">
        <v>1540</v>
      </c>
      <c r="G33" s="371" t="s">
        <v>1547</v>
      </c>
      <c r="H33" s="371" t="s">
        <v>1557</v>
      </c>
      <c r="I33" s="334"/>
      <c r="J33" s="131"/>
      <c r="K33"/>
      <c r="L33"/>
      <c r="M33"/>
      <c r="N33"/>
      <c r="O33"/>
      <c r="P33"/>
      <c r="Q33"/>
      <c r="R33"/>
      <c r="S33"/>
      <c r="T33"/>
      <c r="U33" s="131"/>
      <c r="V33" s="131"/>
      <c r="W33" s="131"/>
      <c r="X33" s="334"/>
      <c r="Y33" s="334"/>
      <c r="Z33" s="334"/>
      <c r="AA33" s="106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  <c r="AY33" s="32"/>
    </row>
    <row r="34" spans="1:51" ht="16.05" customHeight="1" x14ac:dyDescent="0.3">
      <c r="A34" s="38"/>
      <c r="B34" s="372" t="s">
        <v>1545</v>
      </c>
      <c r="C34" s="373">
        <v>100</v>
      </c>
      <c r="D34" s="374">
        <v>9000</v>
      </c>
      <c r="E34" s="373">
        <v>20</v>
      </c>
      <c r="F34" s="374">
        <v>110000</v>
      </c>
      <c r="G34" s="375">
        <v>0.2</v>
      </c>
      <c r="H34" s="374">
        <v>6000</v>
      </c>
      <c r="I34" s="334"/>
      <c r="J34" s="131"/>
      <c r="K34"/>
      <c r="L34"/>
      <c r="M34"/>
      <c r="N34"/>
      <c r="O34"/>
      <c r="P34"/>
      <c r="Q34"/>
      <c r="R34"/>
      <c r="S34"/>
      <c r="T34"/>
      <c r="U34" s="131"/>
      <c r="V34" s="131"/>
      <c r="W34" s="131"/>
      <c r="X34" s="334"/>
      <c r="Y34" s="334"/>
      <c r="Z34" s="334"/>
      <c r="AA34" s="106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/>
      <c r="AY34" s="32"/>
    </row>
    <row r="35" spans="1:51" ht="16.05" customHeight="1" x14ac:dyDescent="0.3">
      <c r="A35" s="38"/>
      <c r="B35" s="372" t="s">
        <v>1544</v>
      </c>
      <c r="C35" s="373">
        <v>400</v>
      </c>
      <c r="D35" s="374">
        <v>5600</v>
      </c>
      <c r="E35" s="373">
        <v>140</v>
      </c>
      <c r="F35" s="374">
        <v>237264</v>
      </c>
      <c r="G35" s="375">
        <v>0.4</v>
      </c>
      <c r="H35" s="374">
        <v>80000</v>
      </c>
      <c r="I35" s="334"/>
      <c r="J35" s="131"/>
      <c r="K35"/>
      <c r="L35"/>
      <c r="M35"/>
      <c r="N35"/>
      <c r="O35"/>
      <c r="P35"/>
      <c r="Q35"/>
      <c r="R35"/>
      <c r="S35"/>
      <c r="T35"/>
      <c r="U35" s="131"/>
      <c r="V35" s="131"/>
      <c r="W35" s="131"/>
      <c r="X35" s="334"/>
      <c r="Y35" s="334"/>
      <c r="Z35" s="334"/>
      <c r="AA35" s="106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  <c r="AY35" s="32"/>
    </row>
    <row r="36" spans="1:51" ht="16.05" customHeight="1" x14ac:dyDescent="0.3">
      <c r="A36" s="38"/>
      <c r="B36" s="372" t="s">
        <v>1543</v>
      </c>
      <c r="C36" s="373">
        <v>300</v>
      </c>
      <c r="D36" s="374">
        <v>3000</v>
      </c>
      <c r="E36" s="373">
        <v>30</v>
      </c>
      <c r="F36" s="374">
        <v>34299</v>
      </c>
      <c r="G36" s="375">
        <v>0.3</v>
      </c>
      <c r="H36" s="374">
        <v>33000</v>
      </c>
      <c r="I36" s="334"/>
      <c r="J36" s="131"/>
      <c r="K36"/>
      <c r="L36"/>
      <c r="M36"/>
      <c r="N36"/>
      <c r="O36"/>
      <c r="P36"/>
      <c r="Q36"/>
      <c r="R36"/>
      <c r="S36"/>
      <c r="T36"/>
      <c r="U36" s="131"/>
      <c r="V36" s="131"/>
      <c r="W36" s="131"/>
      <c r="X36" s="334"/>
      <c r="Y36" s="334"/>
      <c r="Z36" s="334"/>
      <c r="AA36" s="106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107"/>
      <c r="AV36" s="107"/>
      <c r="AW36" s="107"/>
      <c r="AY36" s="32"/>
    </row>
    <row r="37" spans="1:51" ht="16.05" customHeight="1" x14ac:dyDescent="0.3">
      <c r="A37" s="38"/>
      <c r="B37" s="372" t="s">
        <v>1542</v>
      </c>
      <c r="C37" s="376">
        <v>200</v>
      </c>
      <c r="D37" s="377">
        <v>2700</v>
      </c>
      <c r="E37" s="376">
        <v>10</v>
      </c>
      <c r="F37" s="377">
        <v>21136</v>
      </c>
      <c r="G37" s="375">
        <v>0.5</v>
      </c>
      <c r="H37" s="374">
        <v>15000</v>
      </c>
      <c r="I37" s="334"/>
      <c r="J37" s="131"/>
      <c r="K37"/>
      <c r="L37"/>
      <c r="M37"/>
      <c r="N37"/>
      <c r="O37"/>
      <c r="P37"/>
      <c r="Q37"/>
      <c r="R37"/>
      <c r="S37"/>
      <c r="T37"/>
      <c r="U37" s="131"/>
      <c r="V37" s="131"/>
      <c r="W37" s="131"/>
      <c r="X37" s="334"/>
      <c r="Y37" s="334"/>
      <c r="Z37" s="334"/>
      <c r="AA37" s="106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  <c r="AY37" s="32"/>
    </row>
    <row r="38" spans="1:51" ht="16.05" customHeight="1" x14ac:dyDescent="0.3">
      <c r="A38" s="38"/>
      <c r="B38" s="378"/>
      <c r="C38" s="378"/>
      <c r="D38" s="378"/>
      <c r="E38" s="378"/>
      <c r="F38" s="378"/>
      <c r="G38" s="378"/>
      <c r="H38" s="379"/>
      <c r="I38" s="334"/>
      <c r="J38" s="131"/>
      <c r="K38"/>
      <c r="L38"/>
      <c r="M38"/>
      <c r="N38"/>
      <c r="O38"/>
      <c r="P38"/>
      <c r="Q38"/>
      <c r="R38"/>
      <c r="S38"/>
      <c r="T38"/>
      <c r="U38" s="131"/>
      <c r="V38" s="131"/>
      <c r="W38" s="131"/>
      <c r="X38" s="334"/>
      <c r="Y38" s="334"/>
      <c r="Z38" s="334"/>
      <c r="AA38" s="106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V38" s="107"/>
      <c r="AW38" s="107"/>
      <c r="AY38" s="32"/>
    </row>
    <row r="39" spans="1:51" ht="16.05" customHeight="1" x14ac:dyDescent="0.3">
      <c r="A39" s="357"/>
      <c r="B39" s="357"/>
      <c r="C39" s="357"/>
      <c r="D39" s="357"/>
      <c r="E39" s="357"/>
      <c r="F39" s="357"/>
      <c r="G39" s="357"/>
      <c r="H39" s="357"/>
      <c r="I39" s="334"/>
      <c r="J39" s="131"/>
      <c r="K39"/>
      <c r="L39"/>
      <c r="M39"/>
      <c r="N39"/>
      <c r="O39"/>
      <c r="P39"/>
      <c r="Q39"/>
      <c r="R39"/>
      <c r="S39"/>
      <c r="T39"/>
      <c r="U39" s="131"/>
      <c r="V39" s="131"/>
      <c r="W39" s="131"/>
      <c r="X39" s="334"/>
      <c r="Y39" s="334"/>
      <c r="Z39" s="334"/>
      <c r="AA39" s="106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  <c r="AY39" s="32"/>
    </row>
    <row r="40" spans="1:51" ht="16.05" customHeight="1" x14ac:dyDescent="0.3">
      <c r="A40" s="357"/>
      <c r="B40" s="357"/>
      <c r="C40" s="357"/>
      <c r="D40" s="357"/>
      <c r="E40" s="357"/>
      <c r="F40" s="357"/>
      <c r="G40" s="357"/>
      <c r="H40" s="357"/>
      <c r="I40" s="334"/>
      <c r="J40" s="131"/>
      <c r="K40"/>
      <c r="L40"/>
      <c r="M40"/>
      <c r="N40"/>
      <c r="O40"/>
      <c r="P40"/>
      <c r="Q40"/>
      <c r="R40"/>
      <c r="S40"/>
      <c r="T40"/>
      <c r="U40" s="131"/>
      <c r="V40" s="131"/>
      <c r="W40" s="131"/>
      <c r="X40" s="334"/>
      <c r="Y40" s="334"/>
      <c r="Z40" s="334"/>
      <c r="AA40" s="106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/>
      <c r="AW40" s="107"/>
      <c r="AY40" s="32"/>
    </row>
    <row r="41" spans="1:51" ht="16.05" customHeight="1" x14ac:dyDescent="0.3">
      <c r="A41" s="357"/>
      <c r="B41" s="357"/>
      <c r="C41" s="357"/>
      <c r="D41" s="357"/>
      <c r="E41" s="357"/>
      <c r="F41" s="357"/>
      <c r="G41" s="357"/>
      <c r="H41" s="357"/>
      <c r="I41" s="334"/>
      <c r="J41" s="131"/>
      <c r="K41"/>
      <c r="L41"/>
      <c r="M41"/>
      <c r="N41"/>
      <c r="O41"/>
      <c r="P41"/>
      <c r="Q41"/>
      <c r="R41"/>
      <c r="S41"/>
      <c r="T41"/>
      <c r="U41" s="131"/>
      <c r="V41" s="131"/>
      <c r="W41" s="131"/>
      <c r="X41" s="334"/>
      <c r="Y41" s="334"/>
      <c r="Z41" s="334"/>
      <c r="AA41" s="106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V41" s="107"/>
      <c r="AW41" s="107"/>
      <c r="AY41" s="32"/>
    </row>
    <row r="42" spans="1:51" ht="16.05" customHeight="1" x14ac:dyDescent="0.3">
      <c r="A42" s="357"/>
      <c r="B42" s="357"/>
      <c r="C42" s="357"/>
      <c r="D42" s="357"/>
      <c r="E42" s="357"/>
      <c r="F42" s="357"/>
      <c r="G42" s="357"/>
      <c r="H42" s="357"/>
      <c r="I42" s="334"/>
      <c r="J42" s="131"/>
      <c r="K42"/>
      <c r="L42"/>
      <c r="M42"/>
      <c r="N42"/>
      <c r="O42"/>
      <c r="P42"/>
      <c r="Q42"/>
      <c r="R42"/>
      <c r="S42"/>
      <c r="T42"/>
      <c r="U42" s="131"/>
      <c r="V42" s="131"/>
      <c r="W42" s="131"/>
      <c r="X42" s="334"/>
      <c r="Y42" s="334"/>
      <c r="Z42" s="334"/>
      <c r="AA42" s="106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Y42" s="32"/>
    </row>
    <row r="43" spans="1:51" ht="16.05" customHeight="1" x14ac:dyDescent="0.3">
      <c r="A43" s="357"/>
      <c r="B43" s="357"/>
      <c r="C43" s="357"/>
      <c r="D43" s="357"/>
      <c r="E43" s="357"/>
      <c r="F43" s="357"/>
      <c r="G43" s="357"/>
      <c r="H43" s="357"/>
      <c r="I43" s="334"/>
      <c r="J43" s="131"/>
      <c r="K43"/>
      <c r="L43"/>
      <c r="M43"/>
      <c r="N43"/>
      <c r="O43"/>
      <c r="P43"/>
      <c r="Q43"/>
      <c r="R43"/>
      <c r="S43"/>
      <c r="T43"/>
      <c r="U43" s="131"/>
      <c r="V43" s="131"/>
      <c r="W43" s="131"/>
      <c r="X43" s="334"/>
      <c r="Y43" s="334"/>
      <c r="Z43" s="334"/>
      <c r="AA43" s="106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Y43" s="32"/>
    </row>
    <row r="44" spans="1:51" ht="16.05" customHeight="1" x14ac:dyDescent="0.3">
      <c r="A44" s="357"/>
      <c r="B44" s="357"/>
      <c r="C44" s="357"/>
      <c r="D44" s="357"/>
      <c r="E44" s="357"/>
      <c r="F44" s="357"/>
      <c r="G44" s="357"/>
      <c r="H44" s="357"/>
      <c r="I44" s="334"/>
      <c r="J44" s="131"/>
      <c r="K44"/>
      <c r="L44"/>
      <c r="M44"/>
      <c r="N44"/>
      <c r="O44"/>
      <c r="P44"/>
      <c r="Q44"/>
      <c r="R44"/>
      <c r="S44"/>
      <c r="T44"/>
      <c r="U44" s="131"/>
      <c r="V44" s="131"/>
      <c r="W44" s="131"/>
      <c r="X44" s="334"/>
      <c r="Y44" s="334"/>
      <c r="Z44" s="334"/>
      <c r="AA44" s="106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Y44" s="32"/>
    </row>
    <row r="45" spans="1:51" ht="16.05" customHeight="1" x14ac:dyDescent="0.3">
      <c r="A45" s="357"/>
      <c r="B45" s="357"/>
      <c r="C45" s="357"/>
      <c r="D45" s="357"/>
      <c r="E45" s="357"/>
      <c r="F45" s="357"/>
      <c r="G45" s="357"/>
      <c r="H45" s="357"/>
      <c r="I45" s="334"/>
      <c r="J45" s="131"/>
      <c r="K45"/>
      <c r="L45"/>
      <c r="M45"/>
      <c r="N45"/>
      <c r="O45"/>
      <c r="P45"/>
      <c r="Q45"/>
      <c r="R45"/>
      <c r="S45"/>
      <c r="T45"/>
      <c r="U45" s="131"/>
      <c r="V45" s="131"/>
      <c r="W45" s="131"/>
      <c r="X45" s="334"/>
      <c r="Y45" s="334"/>
      <c r="Z45" s="334"/>
      <c r="AA45" s="106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V45" s="107"/>
      <c r="AW45" s="107"/>
      <c r="AY45" s="32"/>
    </row>
    <row r="46" spans="1:51" ht="16.05" customHeight="1" x14ac:dyDescent="0.3">
      <c r="A46" s="357"/>
      <c r="B46" s="357"/>
      <c r="C46" s="357"/>
      <c r="D46" s="357"/>
      <c r="E46" s="357"/>
      <c r="F46" s="357"/>
      <c r="G46" s="357"/>
      <c r="H46" s="357"/>
      <c r="I46" s="334"/>
      <c r="J46" s="131"/>
      <c r="K46"/>
      <c r="L46"/>
      <c r="M46"/>
      <c r="N46"/>
      <c r="O46"/>
      <c r="P46"/>
      <c r="Q46"/>
      <c r="R46"/>
      <c r="S46"/>
      <c r="T46"/>
      <c r="U46" s="131"/>
      <c r="V46" s="131"/>
      <c r="W46" s="131"/>
      <c r="X46" s="334"/>
      <c r="Y46" s="334"/>
      <c r="Z46" s="334"/>
      <c r="AA46" s="106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/>
      <c r="AW46" s="107"/>
      <c r="AY46" s="32"/>
    </row>
    <row r="47" spans="1:51" ht="16.05" customHeight="1" x14ac:dyDescent="0.3">
      <c r="A47" s="357"/>
      <c r="B47" s="357"/>
      <c r="C47" s="357"/>
      <c r="D47" s="357"/>
      <c r="E47" s="357"/>
      <c r="F47" s="357"/>
      <c r="G47" s="357"/>
      <c r="H47" s="357"/>
      <c r="I47" s="334"/>
      <c r="J47" s="131"/>
      <c r="K47"/>
      <c r="L47"/>
      <c r="M47"/>
      <c r="N47"/>
      <c r="O47"/>
      <c r="P47"/>
      <c r="Q47"/>
      <c r="R47"/>
      <c r="S47"/>
      <c r="T47"/>
      <c r="U47" s="131"/>
      <c r="V47" s="131"/>
      <c r="W47" s="131"/>
      <c r="X47" s="334"/>
      <c r="Y47" s="334"/>
      <c r="Z47" s="334"/>
      <c r="AA47" s="106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V47" s="107"/>
      <c r="AW47" s="107"/>
      <c r="AY47" s="32"/>
    </row>
    <row r="48" spans="1:51" ht="16.05" customHeight="1" x14ac:dyDescent="0.3">
      <c r="A48" s="357"/>
      <c r="B48" s="357"/>
      <c r="C48" s="357"/>
      <c r="D48" s="357"/>
      <c r="E48" s="357"/>
      <c r="F48" s="357"/>
      <c r="G48" s="357"/>
      <c r="H48" s="357"/>
      <c r="I48" s="334"/>
      <c r="J48" s="131"/>
      <c r="K48"/>
      <c r="L48"/>
      <c r="M48"/>
      <c r="N48"/>
      <c r="O48"/>
      <c r="P48"/>
      <c r="Q48"/>
      <c r="R48"/>
      <c r="S48"/>
      <c r="T48"/>
      <c r="U48" s="131"/>
      <c r="V48" s="131"/>
      <c r="W48" s="131"/>
      <c r="X48" s="334"/>
      <c r="Y48" s="334"/>
      <c r="Z48" s="334"/>
      <c r="AA48" s="106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  <c r="AY48" s="32"/>
    </row>
    <row r="49" spans="1:51" ht="16.05" customHeight="1" x14ac:dyDescent="0.3">
      <c r="A49" s="357"/>
      <c r="B49" s="357"/>
      <c r="C49" s="357"/>
      <c r="D49" s="357"/>
      <c r="E49" s="357"/>
      <c r="F49" s="357"/>
      <c r="G49" s="357"/>
      <c r="H49" s="357"/>
      <c r="I49" s="334"/>
      <c r="J49" s="131"/>
      <c r="K49"/>
      <c r="L49"/>
      <c r="M49"/>
      <c r="N49"/>
      <c r="O49"/>
      <c r="P49"/>
      <c r="Q49"/>
      <c r="R49"/>
      <c r="S49"/>
      <c r="T49"/>
      <c r="U49" s="131"/>
      <c r="V49" s="131"/>
      <c r="W49" s="131"/>
      <c r="X49" s="334"/>
      <c r="Y49" s="334"/>
      <c r="Z49" s="334"/>
      <c r="AA49" s="106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V49" s="107"/>
      <c r="AW49" s="107"/>
      <c r="AY49" s="32"/>
    </row>
    <row r="50" spans="1:51" ht="16.05" customHeight="1" x14ac:dyDescent="0.3">
      <c r="A50" s="357"/>
      <c r="B50" s="357"/>
      <c r="C50" s="357"/>
      <c r="D50" s="357"/>
      <c r="E50" s="357"/>
      <c r="F50" s="357"/>
      <c r="G50" s="357"/>
      <c r="H50" s="357"/>
      <c r="I50" s="334"/>
      <c r="J50" s="131"/>
      <c r="K50"/>
      <c r="L50"/>
      <c r="M50"/>
      <c r="N50"/>
      <c r="O50"/>
      <c r="P50"/>
      <c r="Q50"/>
      <c r="R50"/>
      <c r="S50"/>
      <c r="T50"/>
      <c r="U50" s="131"/>
      <c r="V50" s="131"/>
      <c r="W50" s="131"/>
      <c r="X50" s="334"/>
      <c r="Y50" s="334"/>
      <c r="Z50" s="334"/>
      <c r="AA50" s="106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Y50" s="32"/>
    </row>
    <row r="51" spans="1:51" ht="16.05" customHeight="1" x14ac:dyDescent="0.3">
      <c r="A51" s="357"/>
      <c r="B51" s="357"/>
      <c r="C51" s="357"/>
      <c r="D51" s="357"/>
      <c r="E51" s="357"/>
      <c r="F51" s="357"/>
      <c r="G51" s="357"/>
      <c r="H51" s="357"/>
      <c r="I51" s="334"/>
      <c r="J51" s="131"/>
      <c r="K51"/>
      <c r="L51"/>
      <c r="M51"/>
      <c r="N51"/>
      <c r="O51"/>
      <c r="P51"/>
      <c r="Q51"/>
      <c r="R51"/>
      <c r="S51"/>
      <c r="T51"/>
      <c r="U51" s="131"/>
      <c r="V51" s="131"/>
      <c r="W51" s="131"/>
      <c r="X51" s="334"/>
      <c r="Y51" s="334"/>
      <c r="Z51" s="334"/>
      <c r="AA51" s="106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V51" s="107"/>
      <c r="AW51" s="107"/>
      <c r="AY51" s="32"/>
    </row>
    <row r="52" spans="1:51" ht="16.05" customHeight="1" x14ac:dyDescent="0.3">
      <c r="A52" s="38"/>
      <c r="B52" s="357"/>
      <c r="C52" s="357"/>
      <c r="D52" s="357"/>
      <c r="E52" s="357"/>
      <c r="F52" s="357"/>
      <c r="G52" s="357"/>
      <c r="H52" s="334"/>
      <c r="I52" s="334"/>
      <c r="J52" s="131"/>
      <c r="K52"/>
      <c r="L52"/>
      <c r="M52"/>
      <c r="N52"/>
      <c r="O52"/>
      <c r="P52"/>
      <c r="Q52"/>
      <c r="R52"/>
      <c r="S52"/>
      <c r="T52"/>
      <c r="U52" s="131"/>
      <c r="V52" s="131"/>
      <c r="W52" s="131"/>
      <c r="X52" s="334"/>
      <c r="Y52" s="334"/>
      <c r="Z52" s="334"/>
      <c r="AA52" s="106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Y52" s="32"/>
    </row>
    <row r="53" spans="1:51" s="144" customFormat="1" ht="14.4" x14ac:dyDescent="0.3">
      <c r="A53" s="361"/>
      <c r="AA53" s="160"/>
      <c r="AY53" s="161"/>
    </row>
    <row r="54" spans="1:51" s="144" customFormat="1" ht="14.4" x14ac:dyDescent="0.3">
      <c r="A54" s="361"/>
      <c r="B54" s="576"/>
      <c r="C54" s="576"/>
      <c r="D54" s="576"/>
      <c r="E54" s="576"/>
      <c r="F54" s="576"/>
      <c r="G54" s="576"/>
      <c r="H54" s="576"/>
      <c r="AA54" s="160"/>
      <c r="AY54" s="161"/>
    </row>
    <row r="55" spans="1:51" s="144" customFormat="1" ht="14.4" x14ac:dyDescent="0.3">
      <c r="A55" s="361"/>
      <c r="AA55" s="160"/>
      <c r="AY55" s="161"/>
    </row>
    <row r="56" spans="1:51" s="144" customFormat="1" ht="14.4" x14ac:dyDescent="0.3">
      <c r="A56" s="361"/>
      <c r="AA56" s="160"/>
      <c r="AY56" s="161"/>
    </row>
    <row r="57" spans="1:51" s="144" customFormat="1" ht="14.4" x14ac:dyDescent="0.3">
      <c r="A57" s="361"/>
      <c r="AA57" s="160"/>
      <c r="AY57" s="161"/>
    </row>
    <row r="58" spans="1:51" s="144" customFormat="1" ht="14.4" customHeight="1" x14ac:dyDescent="0.3">
      <c r="A58" s="361"/>
      <c r="B58" s="362"/>
      <c r="C58" s="362"/>
      <c r="D58" s="362"/>
      <c r="E58" s="362"/>
      <c r="F58" s="362"/>
      <c r="G58" s="362"/>
      <c r="J58" s="363"/>
      <c r="K58" s="363"/>
      <c r="L58" s="363"/>
      <c r="M58" s="363"/>
      <c r="N58" s="363"/>
      <c r="O58" s="363"/>
      <c r="P58" s="363"/>
      <c r="Q58" s="363"/>
      <c r="R58" s="363"/>
      <c r="S58" s="363"/>
      <c r="T58" s="363"/>
      <c r="U58" s="363"/>
      <c r="V58" s="363"/>
      <c r="W58" s="363"/>
      <c r="AA58" s="160"/>
      <c r="AY58" s="161"/>
    </row>
    <row r="59" spans="1:51" ht="14.4" x14ac:dyDescent="0.3">
      <c r="A59" s="355" t="s">
        <v>1535</v>
      </c>
      <c r="B59" s="4"/>
      <c r="C59" s="4"/>
      <c r="D59" s="4"/>
      <c r="E59" s="4"/>
      <c r="F59" s="4"/>
      <c r="G59" s="4"/>
      <c r="H59" s="334"/>
      <c r="I59" s="334"/>
      <c r="J59" s="16"/>
      <c r="K59" s="16" t="str">
        <f>"ANSWER FOR "&amp;A59</f>
        <v>ANSWER FOR PART 2: SENSITIVITY ANALYSIS</v>
      </c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334"/>
      <c r="Y59" s="334"/>
      <c r="Z59" s="334"/>
      <c r="AA59" s="4"/>
      <c r="AB59" s="4" t="str">
        <f>A59</f>
        <v>PART 2: SENSITIVITY ANALYSIS</v>
      </c>
      <c r="AC59" s="4"/>
      <c r="AD59" s="4"/>
      <c r="AE59" s="4"/>
      <c r="AF59" s="4"/>
      <c r="AG59" s="4"/>
      <c r="AH59" s="4"/>
      <c r="AY59" s="32"/>
    </row>
    <row r="60" spans="1:51" ht="14.4" customHeight="1" x14ac:dyDescent="0.3">
      <c r="A60" s="38"/>
      <c r="B60" s="359"/>
      <c r="C60" s="359"/>
      <c r="D60" s="359"/>
      <c r="E60" s="359"/>
      <c r="F60" s="359"/>
      <c r="G60" s="359"/>
      <c r="H60" s="334"/>
      <c r="I60" s="334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334"/>
      <c r="Y60" s="334"/>
      <c r="Z60" s="334"/>
      <c r="AA60" s="106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Y60" s="32"/>
    </row>
    <row r="61" spans="1:51" ht="14.4" customHeight="1" x14ac:dyDescent="0.3">
      <c r="A61" s="38"/>
      <c r="B61" s="359"/>
      <c r="C61" s="359"/>
      <c r="D61" s="359"/>
      <c r="E61" s="359"/>
      <c r="F61" s="359"/>
      <c r="G61" s="359"/>
      <c r="H61" s="334"/>
      <c r="I61" s="334"/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334"/>
      <c r="Y61" s="334"/>
      <c r="Z61" s="334"/>
      <c r="AA61" s="106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Y61" s="32"/>
    </row>
    <row r="62" spans="1:51" ht="14.4" customHeight="1" x14ac:dyDescent="0.3">
      <c r="A62" s="38"/>
      <c r="B62" s="387" t="s">
        <v>1605</v>
      </c>
      <c r="C62" s="359"/>
      <c r="D62" s="359"/>
      <c r="E62" s="359"/>
      <c r="F62" s="359"/>
      <c r="G62" s="359"/>
      <c r="H62" s="334"/>
      <c r="I62" s="334"/>
      <c r="J62" s="145"/>
      <c r="K62" s="145"/>
      <c r="L62" s="145"/>
      <c r="M62" s="453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334"/>
      <c r="Y62" s="334"/>
      <c r="Z62" s="334"/>
      <c r="AA62" s="106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Y62" s="32"/>
    </row>
    <row r="63" spans="1:51" ht="14.4" customHeight="1" x14ac:dyDescent="0.3">
      <c r="A63" s="38"/>
      <c r="B63" s="388" t="s">
        <v>1606</v>
      </c>
      <c r="C63" s="359"/>
      <c r="D63" s="359"/>
      <c r="E63" s="359"/>
      <c r="F63" s="359"/>
      <c r="G63" s="359"/>
      <c r="H63" s="334"/>
      <c r="I63" s="334"/>
      <c r="J63" s="145"/>
      <c r="K63" s="454"/>
      <c r="L63" s="145"/>
      <c r="M63" s="453" t="s">
        <v>1629</v>
      </c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X63" s="334"/>
      <c r="Y63" s="334"/>
      <c r="Z63" s="334"/>
      <c r="AA63" s="106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107"/>
      <c r="AV63" s="107"/>
      <c r="AW63" s="107"/>
      <c r="AY63" s="32"/>
    </row>
    <row r="64" spans="1:51" ht="14.4" customHeight="1" x14ac:dyDescent="0.3">
      <c r="A64" s="38"/>
      <c r="B64" s="359"/>
      <c r="C64" s="359"/>
      <c r="D64" s="359"/>
      <c r="E64" s="359"/>
      <c r="F64" s="359"/>
      <c r="G64" s="359"/>
      <c r="H64" s="334"/>
      <c r="I64" s="334"/>
      <c r="J64" s="145"/>
      <c r="K64" s="145"/>
      <c r="L64" s="145"/>
      <c r="M64" s="453" t="s">
        <v>1630</v>
      </c>
      <c r="N64" s="145"/>
      <c r="O64" s="145"/>
      <c r="P64" s="145"/>
      <c r="Q64" s="145"/>
      <c r="R64" s="145"/>
      <c r="S64" s="145"/>
      <c r="T64" s="145"/>
      <c r="U64" s="145"/>
      <c r="V64" s="145"/>
      <c r="W64" s="145"/>
      <c r="X64" s="334"/>
      <c r="Y64" s="334"/>
      <c r="Z64" s="334"/>
      <c r="AA64" s="106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107"/>
      <c r="AV64" s="107"/>
      <c r="AW64" s="107"/>
      <c r="AY64" s="32"/>
    </row>
    <row r="65" spans="1:51" ht="14.4" customHeight="1" x14ac:dyDescent="0.3">
      <c r="A65" s="38"/>
      <c r="B65" s="359"/>
      <c r="C65" s="359"/>
      <c r="D65" s="359"/>
      <c r="E65" s="359"/>
      <c r="F65" s="359"/>
      <c r="G65" s="359"/>
      <c r="H65" s="334"/>
      <c r="I65" s="334"/>
      <c r="J65" s="145"/>
      <c r="K65" s="145"/>
      <c r="L65" s="145"/>
      <c r="M65" s="453" t="s">
        <v>1631</v>
      </c>
      <c r="N65" s="145"/>
      <c r="O65" s="145"/>
      <c r="P65" s="145" t="s">
        <v>1626</v>
      </c>
      <c r="Q65" s="145"/>
      <c r="R65" s="145" t="s">
        <v>1632</v>
      </c>
      <c r="S65" s="145"/>
      <c r="T65" s="145"/>
      <c r="U65" s="145"/>
      <c r="V65" s="145"/>
      <c r="W65" s="145"/>
      <c r="X65" s="334"/>
      <c r="Y65" s="334"/>
      <c r="Z65" s="334"/>
      <c r="AA65" s="106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107"/>
      <c r="AV65" s="107"/>
      <c r="AW65" s="107"/>
      <c r="AY65" s="32"/>
    </row>
    <row r="66" spans="1:51" ht="14.4" customHeight="1" x14ac:dyDescent="0.3">
      <c r="A66" s="38"/>
      <c r="B66" s="359"/>
      <c r="C66" s="359"/>
      <c r="D66" s="359"/>
      <c r="E66" s="359"/>
      <c r="F66" s="359"/>
      <c r="G66" s="359"/>
      <c r="H66" s="334"/>
      <c r="I66" s="334"/>
      <c r="J66" s="145"/>
      <c r="K66" s="145"/>
      <c r="L66" s="145"/>
      <c r="M66" s="145"/>
      <c r="N66" s="145"/>
      <c r="O66" s="145"/>
      <c r="P66" s="145" t="s">
        <v>1624</v>
      </c>
      <c r="Q66" s="145"/>
      <c r="R66" s="145" t="s">
        <v>1633</v>
      </c>
      <c r="S66" s="145"/>
      <c r="T66" s="145"/>
      <c r="U66" s="145"/>
      <c r="V66" s="145"/>
      <c r="W66" s="145"/>
      <c r="X66" s="334"/>
      <c r="Y66" s="334"/>
      <c r="Z66" s="334"/>
      <c r="AA66" s="106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7"/>
      <c r="AT66" s="107"/>
      <c r="AU66" s="107"/>
      <c r="AV66" s="107"/>
      <c r="AW66" s="107"/>
      <c r="AY66" s="32"/>
    </row>
    <row r="67" spans="1:51" ht="14.4" customHeight="1" x14ac:dyDescent="0.3">
      <c r="A67" s="38"/>
      <c r="B67" s="359"/>
      <c r="C67" s="359"/>
      <c r="D67" s="359"/>
      <c r="E67" s="359"/>
      <c r="F67" s="359"/>
      <c r="G67" s="359"/>
      <c r="H67" s="334"/>
      <c r="I67" s="334"/>
      <c r="J67" s="145"/>
      <c r="K67" s="145"/>
      <c r="L67" s="145"/>
      <c r="M67" s="145"/>
      <c r="N67" s="145"/>
      <c r="O67" s="145"/>
      <c r="P67" s="145" t="s">
        <v>1629</v>
      </c>
      <c r="Q67" s="145"/>
      <c r="R67" s="145" t="s">
        <v>1634</v>
      </c>
      <c r="S67" s="145"/>
      <c r="T67" s="145"/>
      <c r="U67" s="145"/>
      <c r="V67" s="145"/>
      <c r="W67" s="145"/>
      <c r="X67" s="334"/>
      <c r="Y67" s="334"/>
      <c r="Z67" s="334"/>
      <c r="AA67" s="106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S67" s="107"/>
      <c r="AT67" s="107"/>
      <c r="AU67" s="107"/>
      <c r="AV67" s="107"/>
      <c r="AW67" s="107"/>
      <c r="AY67" s="32"/>
    </row>
    <row r="68" spans="1:51" ht="14.4" customHeight="1" x14ac:dyDescent="0.3">
      <c r="A68" s="38"/>
      <c r="B68" s="359"/>
      <c r="C68" s="359"/>
      <c r="D68" s="359"/>
      <c r="E68" s="359"/>
      <c r="F68" s="359"/>
      <c r="G68" s="359"/>
      <c r="H68" s="334"/>
      <c r="I68" s="334"/>
      <c r="J68" s="145"/>
      <c r="K68" s="145"/>
      <c r="L68" s="145"/>
      <c r="M68" s="145"/>
      <c r="N68" s="145"/>
      <c r="O68" s="145"/>
      <c r="P68" s="145"/>
      <c r="Q68" s="145"/>
      <c r="R68" s="145" t="s">
        <v>1629</v>
      </c>
      <c r="S68" s="145"/>
      <c r="T68" s="145"/>
      <c r="U68" s="145"/>
      <c r="V68" s="145"/>
      <c r="W68" s="145"/>
      <c r="X68" s="334"/>
      <c r="Y68" s="334"/>
      <c r="Z68" s="334"/>
      <c r="AA68" s="106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R68" s="107"/>
      <c r="AS68" s="107"/>
      <c r="AT68" s="107"/>
      <c r="AU68" s="107"/>
      <c r="AV68" s="107"/>
      <c r="AW68" s="107"/>
      <c r="AY68" s="32"/>
    </row>
    <row r="69" spans="1:51" ht="14.4" customHeight="1" x14ac:dyDescent="0.3">
      <c r="A69" s="38"/>
      <c r="B69" s="359"/>
      <c r="C69" s="359"/>
      <c r="D69" s="359"/>
      <c r="E69" s="359"/>
      <c r="F69" s="359"/>
      <c r="G69" s="359"/>
      <c r="H69" s="334"/>
      <c r="I69" s="334"/>
      <c r="J69" s="145"/>
      <c r="K69" s="145"/>
      <c r="L69" s="145"/>
      <c r="M69" s="145"/>
      <c r="N69" s="145"/>
      <c r="O69" s="145"/>
      <c r="P69" s="145"/>
      <c r="Q69" s="145"/>
      <c r="R69" s="145"/>
      <c r="S69" s="145"/>
      <c r="T69" s="145"/>
      <c r="U69" s="145"/>
      <c r="V69" s="145"/>
      <c r="W69" s="145"/>
      <c r="X69" s="334"/>
      <c r="Y69" s="334"/>
      <c r="Z69" s="334"/>
      <c r="AA69" s="106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Y69" s="32"/>
    </row>
    <row r="70" spans="1:51" ht="14.4" customHeight="1" x14ac:dyDescent="0.3">
      <c r="A70" s="38"/>
      <c r="B70" s="577" t="s">
        <v>1607</v>
      </c>
      <c r="C70" s="577"/>
      <c r="D70" s="577"/>
      <c r="E70" s="577"/>
      <c r="F70" s="577"/>
      <c r="G70" s="577"/>
      <c r="H70" s="334"/>
      <c r="I70" s="334"/>
      <c r="J70" s="455"/>
      <c r="K70" s="455"/>
      <c r="L70" s="455"/>
      <c r="M70" s="455"/>
      <c r="N70" s="351"/>
      <c r="O70" s="351"/>
      <c r="P70" s="351"/>
      <c r="Q70" s="351"/>
      <c r="R70" s="351"/>
      <c r="S70" s="351"/>
      <c r="T70" s="351"/>
      <c r="U70" s="351"/>
      <c r="V70" s="351"/>
      <c r="W70" s="455"/>
      <c r="X70" s="334"/>
      <c r="Y70" s="334"/>
      <c r="Z70" s="334"/>
      <c r="AA70" s="106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Y70" s="32"/>
    </row>
    <row r="71" spans="1:51" ht="14.4" customHeight="1" x14ac:dyDescent="0.3">
      <c r="A71" s="38"/>
      <c r="B71" s="577"/>
      <c r="C71" s="577"/>
      <c r="D71" s="577"/>
      <c r="E71" s="577"/>
      <c r="F71" s="577"/>
      <c r="G71" s="577"/>
      <c r="H71" s="334"/>
      <c r="I71" s="334"/>
      <c r="J71" s="455"/>
      <c r="K71" s="455"/>
      <c r="L71" s="455"/>
      <c r="M71" s="455"/>
      <c r="N71" s="351"/>
      <c r="O71" s="351"/>
      <c r="P71" s="351"/>
      <c r="Q71" s="351"/>
      <c r="R71" s="351"/>
      <c r="S71" s="351"/>
      <c r="T71" s="351"/>
      <c r="U71" s="351"/>
      <c r="V71" s="351"/>
      <c r="W71" s="455"/>
      <c r="X71" s="334"/>
      <c r="Y71" s="334"/>
      <c r="Z71" s="334"/>
      <c r="AA71" s="106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S71" s="107"/>
      <c r="AT71" s="107"/>
      <c r="AU71" s="107"/>
      <c r="AV71" s="107"/>
      <c r="AW71" s="107"/>
      <c r="AY71" s="32"/>
    </row>
    <row r="72" spans="1:51" ht="14.4" customHeight="1" thickBot="1" x14ac:dyDescent="0.35">
      <c r="A72" s="38"/>
      <c r="B72" s="577"/>
      <c r="C72" s="577"/>
      <c r="D72" s="577"/>
      <c r="E72" s="577"/>
      <c r="F72" s="577"/>
      <c r="G72" s="577"/>
      <c r="H72" s="334"/>
      <c r="I72" s="334"/>
      <c r="J72" s="455"/>
      <c r="K72" s="456" t="s">
        <v>1658</v>
      </c>
      <c r="L72" s="455"/>
      <c r="M72" s="455"/>
      <c r="N72" s="351"/>
      <c r="O72" s="456" t="s">
        <v>1664</v>
      </c>
      <c r="P72" s="455"/>
      <c r="Q72" s="351"/>
      <c r="R72" s="456" t="s">
        <v>1669</v>
      </c>
      <c r="S72" s="455"/>
      <c r="T72" s="351"/>
      <c r="U72" s="351"/>
      <c r="V72" s="351"/>
      <c r="W72" s="455"/>
      <c r="X72" s="334"/>
      <c r="Y72" s="334"/>
      <c r="Z72" s="334"/>
      <c r="AA72" s="106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/>
      <c r="AW72" s="107"/>
      <c r="AY72" s="32"/>
    </row>
    <row r="73" spans="1:51" ht="14.4" customHeight="1" x14ac:dyDescent="0.3">
      <c r="A73" s="38"/>
      <c r="B73" s="577"/>
      <c r="C73" s="577"/>
      <c r="D73" s="577"/>
      <c r="E73" s="577"/>
      <c r="F73" s="577"/>
      <c r="G73" s="577"/>
      <c r="H73" s="334"/>
      <c r="I73" s="334"/>
      <c r="J73" s="455"/>
      <c r="K73" s="455" t="s">
        <v>1582</v>
      </c>
      <c r="L73" s="457">
        <f>D90</f>
        <v>120077.82</v>
      </c>
      <c r="M73" s="455"/>
      <c r="N73" s="455"/>
      <c r="O73" s="455" t="s">
        <v>1665</v>
      </c>
      <c r="P73" s="457">
        <f>L75</f>
        <v>24015.564000000002</v>
      </c>
      <c r="Q73" s="351"/>
      <c r="R73" s="351"/>
      <c r="S73" s="351"/>
      <c r="T73" s="455"/>
      <c r="U73" s="458"/>
      <c r="V73" s="459"/>
      <c r="W73" s="455"/>
      <c r="X73" s="334"/>
      <c r="Y73" s="334"/>
      <c r="Z73" s="334"/>
      <c r="AA73" s="106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R73" s="107"/>
      <c r="AS73" s="107"/>
      <c r="AT73" s="107"/>
      <c r="AU73" s="107"/>
      <c r="AV73" s="107"/>
      <c r="AW73" s="107"/>
      <c r="AY73" s="32"/>
    </row>
    <row r="74" spans="1:51" ht="14.4" customHeight="1" x14ac:dyDescent="0.3">
      <c r="A74" s="38"/>
      <c r="B74" s="359"/>
      <c r="C74" s="359"/>
      <c r="D74" s="359"/>
      <c r="E74" s="359"/>
      <c r="F74" s="359"/>
      <c r="G74" s="359"/>
      <c r="H74" s="334"/>
      <c r="I74" s="334"/>
      <c r="J74" s="455"/>
      <c r="K74" s="455" t="s">
        <v>1659</v>
      </c>
      <c r="L74" s="457">
        <f>$L$73*0.8</f>
        <v>96062.256000000008</v>
      </c>
      <c r="M74" s="455"/>
      <c r="N74" s="351"/>
      <c r="O74" s="351" t="s">
        <v>1667</v>
      </c>
      <c r="P74" s="457">
        <v>100</v>
      </c>
      <c r="Q74" s="351"/>
      <c r="R74" s="351"/>
      <c r="S74" s="351"/>
      <c r="T74" s="351"/>
      <c r="U74" s="460" t="s">
        <v>1582</v>
      </c>
      <c r="V74" s="461">
        <f>D90</f>
        <v>120077.82</v>
      </c>
      <c r="W74" s="455"/>
      <c r="X74" s="334"/>
      <c r="Y74" s="334"/>
      <c r="Z74" s="334"/>
      <c r="AA74" s="106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S74" s="107"/>
      <c r="AT74" s="107"/>
      <c r="AU74" s="107"/>
      <c r="AV74" s="107"/>
      <c r="AW74" s="107"/>
      <c r="AY74" s="32"/>
    </row>
    <row r="75" spans="1:51" ht="14.4" customHeight="1" x14ac:dyDescent="0.3">
      <c r="A75" s="38"/>
      <c r="B75" s="387" t="s">
        <v>1608</v>
      </c>
      <c r="C75" s="359"/>
      <c r="D75" s="359"/>
      <c r="E75" s="359"/>
      <c r="F75" s="359"/>
      <c r="G75" s="359"/>
      <c r="H75" s="334"/>
      <c r="I75" s="334"/>
      <c r="J75" s="455"/>
      <c r="K75" s="455" t="s">
        <v>1660</v>
      </c>
      <c r="L75" s="457">
        <f>$L$73*0.2</f>
        <v>24015.564000000002</v>
      </c>
      <c r="M75" s="455"/>
      <c r="N75" s="351"/>
      <c r="O75" s="351"/>
      <c r="P75" s="351"/>
      <c r="Q75" s="351"/>
      <c r="R75" s="337" t="s">
        <v>1675</v>
      </c>
      <c r="S75" s="351"/>
      <c r="T75" s="351"/>
      <c r="U75" s="460" t="s">
        <v>1672</v>
      </c>
      <c r="V75" s="462">
        <f>SUM(D90:D92)</f>
        <v>193420.40000000002</v>
      </c>
      <c r="W75" s="455"/>
      <c r="X75" s="334"/>
      <c r="Y75" s="334"/>
      <c r="Z75" s="334"/>
      <c r="AA75" s="106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/>
      <c r="AS75" s="107"/>
      <c r="AT75" s="107"/>
      <c r="AU75" s="107"/>
      <c r="AV75" s="107"/>
      <c r="AW75" s="107"/>
      <c r="AY75" s="32"/>
    </row>
    <row r="76" spans="1:51" ht="14.4" customHeight="1" x14ac:dyDescent="0.3">
      <c r="A76" s="38"/>
      <c r="B76" s="359"/>
      <c r="C76" s="359"/>
      <c r="D76" s="359"/>
      <c r="E76" s="359"/>
      <c r="F76" s="359"/>
      <c r="G76" s="359"/>
      <c r="H76" s="334"/>
      <c r="I76" s="334"/>
      <c r="J76" s="455"/>
      <c r="K76" s="455"/>
      <c r="L76" s="455"/>
      <c r="M76" s="455"/>
      <c r="N76" s="351"/>
      <c r="O76" s="351" t="s">
        <v>1668</v>
      </c>
      <c r="P76" s="351">
        <f>L79</f>
        <v>240</v>
      </c>
      <c r="Q76" s="351"/>
      <c r="R76" s="463" t="s">
        <v>1670</v>
      </c>
      <c r="S76" s="464">
        <f>SUM(D113:D116)</f>
        <v>9870.6</v>
      </c>
      <c r="T76" s="351"/>
      <c r="U76" s="465"/>
      <c r="V76" s="462"/>
      <c r="W76" s="455"/>
      <c r="X76" s="334"/>
      <c r="Y76" s="334"/>
      <c r="Z76" s="334"/>
      <c r="AA76" s="106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  <c r="AW76" s="107"/>
      <c r="AY76" s="32"/>
    </row>
    <row r="77" spans="1:51" ht="14.4" customHeight="1" x14ac:dyDescent="0.3">
      <c r="A77" s="38"/>
      <c r="B77" s="359"/>
      <c r="C77" s="359"/>
      <c r="D77" s="359"/>
      <c r="E77" s="359"/>
      <c r="F77" s="359"/>
      <c r="G77" s="359"/>
      <c r="H77" s="334"/>
      <c r="I77" s="334"/>
      <c r="J77" s="455"/>
      <c r="K77" s="455" t="s">
        <v>1662</v>
      </c>
      <c r="L77" s="457">
        <v>400</v>
      </c>
      <c r="M77" s="455"/>
      <c r="N77" s="351"/>
      <c r="O77" s="455"/>
      <c r="P77" s="457"/>
      <c r="Q77" s="351"/>
      <c r="R77" s="455" t="s">
        <v>1671</v>
      </c>
      <c r="S77" s="464">
        <f>$S$76*0.7</f>
        <v>6909.42</v>
      </c>
      <c r="T77" s="351"/>
      <c r="U77" s="451" t="s">
        <v>1673</v>
      </c>
      <c r="V77" s="462"/>
      <c r="W77" s="455"/>
      <c r="X77" s="334"/>
      <c r="Y77" s="334"/>
      <c r="Z77" s="334"/>
      <c r="AA77" s="106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107"/>
      <c r="AW77" s="107"/>
      <c r="AY77" s="32"/>
    </row>
    <row r="78" spans="1:51" ht="14.4" customHeight="1" thickBot="1" x14ac:dyDescent="0.35">
      <c r="A78" s="38"/>
      <c r="B78" s="433" t="s">
        <v>1679</v>
      </c>
      <c r="C78" s="394"/>
      <c r="D78" s="394"/>
      <c r="E78" s="359"/>
      <c r="F78" s="359"/>
      <c r="G78" s="359"/>
      <c r="H78" s="334"/>
      <c r="I78" s="334"/>
      <c r="J78" s="455"/>
      <c r="K78" s="455"/>
      <c r="L78" s="455"/>
      <c r="M78" s="455"/>
      <c r="N78" s="351"/>
      <c r="O78" s="455"/>
      <c r="P78" s="457"/>
      <c r="Q78" s="351"/>
      <c r="R78" s="466"/>
      <c r="S78" s="467"/>
      <c r="T78" s="351"/>
      <c r="U78" s="460" t="s">
        <v>1582</v>
      </c>
      <c r="V78" s="452">
        <f>V74/V75</f>
        <v>0.62081259267378208</v>
      </c>
      <c r="W78" s="455"/>
      <c r="X78" s="334"/>
      <c r="Y78" s="334"/>
      <c r="Z78" s="334"/>
      <c r="AA78" s="106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107"/>
      <c r="AV78" s="107"/>
      <c r="AW78" s="107"/>
      <c r="AY78" s="32"/>
    </row>
    <row r="79" spans="1:51" ht="14.4" customHeight="1" thickBot="1" x14ac:dyDescent="0.35">
      <c r="A79" s="38"/>
      <c r="B79" s="434"/>
      <c r="C79" s="391"/>
      <c r="D79" s="391"/>
      <c r="E79" s="392"/>
      <c r="F79" s="359"/>
      <c r="G79" s="359"/>
      <c r="H79" s="334"/>
      <c r="I79" s="334"/>
      <c r="J79" s="455"/>
      <c r="K79" s="455" t="s">
        <v>1663</v>
      </c>
      <c r="L79" s="468">
        <f>ROUND(L74/L77,0)</f>
        <v>240</v>
      </c>
      <c r="M79" s="455"/>
      <c r="N79" s="351"/>
      <c r="O79" s="455"/>
      <c r="P79" s="469">
        <f>(P73*P74)/P76</f>
        <v>10006.485000000002</v>
      </c>
      <c r="Q79" s="351"/>
      <c r="R79" s="351" t="s">
        <v>1674</v>
      </c>
      <c r="S79" s="469">
        <f>$V$78*S77</f>
        <v>4289.4549440720839</v>
      </c>
      <c r="T79" s="351"/>
      <c r="U79" s="470"/>
      <c r="V79" s="471"/>
      <c r="W79" s="455"/>
      <c r="X79" s="334"/>
      <c r="Y79" s="334"/>
      <c r="Z79" s="334"/>
      <c r="AA79" s="106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S79" s="107"/>
      <c r="AT79" s="107"/>
      <c r="AU79" s="107"/>
      <c r="AV79" s="107"/>
      <c r="AW79" s="107"/>
      <c r="AY79" s="32"/>
    </row>
    <row r="80" spans="1:51" ht="14.4" customHeight="1" thickTop="1" x14ac:dyDescent="0.3">
      <c r="A80" s="38"/>
      <c r="B80" s="395"/>
      <c r="C80" s="359"/>
      <c r="D80" s="396" t="s">
        <v>1643</v>
      </c>
      <c r="E80" s="397" t="s">
        <v>1644</v>
      </c>
      <c r="F80" s="359"/>
      <c r="G80" s="359"/>
      <c r="H80" s="334"/>
      <c r="I80" s="334"/>
      <c r="J80" s="455"/>
      <c r="K80" s="455"/>
      <c r="L80" s="455"/>
      <c r="M80" s="455"/>
      <c r="N80" s="351"/>
      <c r="O80" s="455"/>
      <c r="P80" s="457"/>
      <c r="Q80" s="351"/>
      <c r="R80" s="351"/>
      <c r="S80" s="351"/>
      <c r="T80" s="351"/>
      <c r="U80" s="351"/>
      <c r="V80" s="351"/>
      <c r="W80" s="455"/>
      <c r="X80" s="334"/>
      <c r="Y80" s="334"/>
      <c r="Z80" s="334"/>
      <c r="AA80" s="106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V80" s="107"/>
      <c r="AW80" s="107"/>
      <c r="AY80" s="32"/>
    </row>
    <row r="81" spans="1:51" ht="14.4" customHeight="1" x14ac:dyDescent="0.3">
      <c r="A81" s="38"/>
      <c r="B81" s="395"/>
      <c r="C81" s="359"/>
      <c r="D81" s="394"/>
      <c r="E81" s="398"/>
      <c r="F81" s="359"/>
      <c r="G81" s="359"/>
      <c r="H81" s="334"/>
      <c r="I81" s="334"/>
      <c r="J81" s="455"/>
      <c r="K81" s="455"/>
      <c r="L81" s="455"/>
      <c r="M81" s="455"/>
      <c r="N81" s="351"/>
      <c r="O81" s="455"/>
      <c r="P81" s="455"/>
      <c r="Q81" s="351"/>
      <c r="R81" s="337" t="s">
        <v>1676</v>
      </c>
      <c r="S81" s="351"/>
      <c r="T81" s="351"/>
      <c r="U81" s="351"/>
      <c r="V81" s="351"/>
      <c r="W81" s="455"/>
      <c r="X81" s="334"/>
      <c r="Y81" s="334"/>
      <c r="Z81" s="334"/>
      <c r="AA81" s="106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Y81" s="32"/>
    </row>
    <row r="82" spans="1:51" ht="14.4" customHeight="1" x14ac:dyDescent="0.3">
      <c r="A82" s="38"/>
      <c r="B82" s="399" t="s">
        <v>1577</v>
      </c>
      <c r="C82" s="359"/>
      <c r="D82" s="394"/>
      <c r="E82" s="398"/>
      <c r="F82" s="432"/>
      <c r="G82" s="359"/>
      <c r="H82" s="334"/>
      <c r="I82" s="334"/>
      <c r="J82" s="455"/>
      <c r="K82" s="455"/>
      <c r="L82" s="455"/>
      <c r="M82" s="455"/>
      <c r="N82" s="351"/>
      <c r="O82" s="455"/>
      <c r="P82" s="351"/>
      <c r="Q82" s="351"/>
      <c r="R82" s="463" t="s">
        <v>1590</v>
      </c>
      <c r="S82" s="464">
        <f>D118</f>
        <v>435.3</v>
      </c>
      <c r="T82" s="351"/>
      <c r="U82" s="351"/>
      <c r="V82" s="351"/>
      <c r="W82" s="455"/>
      <c r="X82" s="334"/>
      <c r="Y82" s="334"/>
      <c r="Z82" s="334"/>
      <c r="AA82" s="106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Y82" s="32"/>
    </row>
    <row r="83" spans="1:51" ht="14.4" customHeight="1" x14ac:dyDescent="0.3">
      <c r="A83" s="38"/>
      <c r="B83" s="400" t="s">
        <v>1575</v>
      </c>
      <c r="C83" s="359"/>
      <c r="D83" s="401">
        <v>197300</v>
      </c>
      <c r="E83" s="402">
        <v>112700</v>
      </c>
      <c r="F83" s="416"/>
      <c r="G83" s="359"/>
      <c r="H83" s="334"/>
      <c r="I83" s="334"/>
      <c r="J83" s="455"/>
      <c r="K83" s="455"/>
      <c r="L83" s="455"/>
      <c r="M83" s="455"/>
      <c r="N83" s="351"/>
      <c r="O83" s="351"/>
      <c r="P83" s="351"/>
      <c r="Q83" s="351"/>
      <c r="R83" s="455" t="s">
        <v>1677</v>
      </c>
      <c r="S83" s="464">
        <f>$S$82*0.5</f>
        <v>217.65</v>
      </c>
      <c r="T83" s="351"/>
      <c r="U83" s="351"/>
      <c r="V83" s="351"/>
      <c r="W83" s="455"/>
      <c r="X83" s="334"/>
      <c r="Y83" s="334"/>
      <c r="Z83" s="334"/>
      <c r="AA83" s="106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  <c r="AV83" s="107"/>
      <c r="AW83" s="107"/>
      <c r="AY83" s="32"/>
    </row>
    <row r="84" spans="1:51" ht="14.4" customHeight="1" x14ac:dyDescent="0.3">
      <c r="A84" s="38"/>
      <c r="B84" s="400" t="s">
        <v>1576</v>
      </c>
      <c r="C84" s="359"/>
      <c r="D84" s="401">
        <v>120000</v>
      </c>
      <c r="E84" s="402">
        <v>121000</v>
      </c>
      <c r="F84" s="416"/>
      <c r="G84" s="359"/>
      <c r="H84" s="334"/>
      <c r="I84" s="334"/>
      <c r="J84" s="455"/>
      <c r="K84" s="455"/>
      <c r="L84" s="455"/>
      <c r="M84" s="455"/>
      <c r="N84" s="351"/>
      <c r="O84" s="351"/>
      <c r="P84" s="351"/>
      <c r="Q84" s="351"/>
      <c r="R84" s="351"/>
      <c r="S84" s="351"/>
      <c r="T84" s="351"/>
      <c r="U84" s="351"/>
      <c r="V84" s="351"/>
      <c r="W84" s="455"/>
      <c r="X84" s="334"/>
      <c r="Y84" s="334"/>
      <c r="Z84" s="334"/>
      <c r="AA84" s="106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  <c r="AV84" s="107"/>
      <c r="AW84" s="107"/>
      <c r="AY84" s="32"/>
    </row>
    <row r="85" spans="1:51" ht="14.4" customHeight="1" thickBot="1" x14ac:dyDescent="0.35">
      <c r="A85" s="38"/>
      <c r="B85" s="403" t="s">
        <v>1578</v>
      </c>
      <c r="C85" s="359"/>
      <c r="D85" s="389">
        <v>317300</v>
      </c>
      <c r="E85" s="404">
        <v>233700</v>
      </c>
      <c r="F85" s="416"/>
      <c r="G85" s="359"/>
      <c r="H85" s="334"/>
      <c r="I85" s="334"/>
      <c r="J85" s="455"/>
      <c r="L85" s="455"/>
      <c r="M85" s="455"/>
      <c r="N85" s="351"/>
      <c r="O85" s="351"/>
      <c r="P85" s="351"/>
      <c r="Q85" s="351"/>
      <c r="R85" s="351" t="s">
        <v>1674</v>
      </c>
      <c r="S85" s="469">
        <f>$V$78*S83</f>
        <v>135.11986079544869</v>
      </c>
      <c r="T85" s="351"/>
      <c r="U85" s="351"/>
      <c r="V85" s="351"/>
      <c r="W85" s="455"/>
      <c r="X85" s="334"/>
      <c r="Y85" s="334"/>
      <c r="Z85" s="334"/>
      <c r="AA85" s="106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  <c r="AV85" s="107"/>
      <c r="AW85" s="107"/>
      <c r="AY85" s="32"/>
    </row>
    <row r="86" spans="1:51" ht="14.4" customHeight="1" thickTop="1" x14ac:dyDescent="0.3">
      <c r="A86" s="38"/>
      <c r="B86" s="395"/>
      <c r="C86" s="359"/>
      <c r="D86" s="405"/>
      <c r="E86" s="406"/>
      <c r="F86" s="359"/>
      <c r="G86" s="359"/>
      <c r="H86" s="334"/>
      <c r="I86" s="334"/>
      <c r="J86" s="455"/>
      <c r="L86" s="455"/>
      <c r="M86" s="455"/>
      <c r="N86" s="351"/>
      <c r="O86" s="351"/>
      <c r="P86" s="351"/>
      <c r="Q86" s="351"/>
      <c r="R86" s="351"/>
      <c r="S86" s="351"/>
      <c r="T86" s="351"/>
      <c r="U86" s="351"/>
      <c r="V86" s="351"/>
      <c r="W86" s="455"/>
      <c r="X86" s="334"/>
      <c r="Y86" s="334"/>
      <c r="Z86" s="334"/>
      <c r="AA86" s="106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  <c r="AV86" s="107"/>
      <c r="AW86" s="107"/>
      <c r="AY86" s="32"/>
    </row>
    <row r="87" spans="1:51" ht="14.4" customHeight="1" thickBot="1" x14ac:dyDescent="0.35">
      <c r="A87" s="38"/>
      <c r="B87" s="399" t="s">
        <v>1579</v>
      </c>
      <c r="C87" s="359"/>
      <c r="D87" s="405"/>
      <c r="E87" s="406"/>
      <c r="F87" s="359"/>
      <c r="G87" s="359"/>
      <c r="H87" s="334"/>
      <c r="I87" s="334"/>
      <c r="J87" s="455"/>
      <c r="L87" s="455"/>
      <c r="M87" s="455"/>
      <c r="N87" s="455"/>
      <c r="O87" s="455"/>
      <c r="P87" s="351"/>
      <c r="Q87" s="455"/>
      <c r="R87" s="337" t="s">
        <v>1678</v>
      </c>
      <c r="S87" s="351"/>
      <c r="T87" s="455"/>
      <c r="U87" s="455"/>
      <c r="V87" s="455"/>
      <c r="W87" s="455"/>
      <c r="X87" s="334"/>
      <c r="Y87" s="334"/>
      <c r="Z87" s="334"/>
      <c r="AA87" s="106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  <c r="AV87" s="107"/>
      <c r="AW87" s="107"/>
      <c r="AY87" s="32"/>
    </row>
    <row r="88" spans="1:51" ht="14.4" customHeight="1" x14ac:dyDescent="0.3">
      <c r="A88" s="38"/>
      <c r="B88" s="400" t="s">
        <v>1589</v>
      </c>
      <c r="C88" s="359"/>
      <c r="D88" s="401">
        <v>1987.48</v>
      </c>
      <c r="E88" s="406">
        <v>2127.25</v>
      </c>
      <c r="F88" s="359"/>
      <c r="G88" s="359"/>
      <c r="H88" s="334"/>
      <c r="I88" s="334"/>
      <c r="J88" s="455"/>
      <c r="K88" s="484"/>
      <c r="L88" s="485"/>
      <c r="M88" s="455"/>
      <c r="N88" s="455"/>
      <c r="O88" s="455"/>
      <c r="P88" s="351"/>
      <c r="Q88" s="455"/>
      <c r="R88" s="463" t="s">
        <v>1683</v>
      </c>
      <c r="S88" s="478">
        <v>1</v>
      </c>
      <c r="T88" s="455"/>
      <c r="U88" s="455"/>
      <c r="V88" s="455"/>
      <c r="W88" s="455"/>
      <c r="X88" s="334"/>
      <c r="Y88" s="334"/>
      <c r="Z88" s="334"/>
      <c r="AA88" s="106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  <c r="AV88" s="107"/>
      <c r="AW88" s="107"/>
      <c r="AY88" s="32"/>
    </row>
    <row r="89" spans="1:51" ht="14.4" customHeight="1" x14ac:dyDescent="0.3">
      <c r="A89" s="38"/>
      <c r="B89" s="400" t="s">
        <v>1588</v>
      </c>
      <c r="C89" s="359"/>
      <c r="D89" s="401">
        <v>1626.12</v>
      </c>
      <c r="E89" s="406">
        <v>1446.53</v>
      </c>
      <c r="F89" s="359"/>
      <c r="G89" s="359"/>
      <c r="H89" s="334"/>
      <c r="I89" s="334"/>
      <c r="J89" s="455"/>
      <c r="K89" s="561" t="s">
        <v>1693</v>
      </c>
      <c r="L89" s="562"/>
      <c r="M89" s="455"/>
      <c r="N89" s="455"/>
      <c r="O89" s="455"/>
      <c r="P89" s="351"/>
      <c r="Q89" s="455"/>
      <c r="R89" s="455" t="s">
        <v>1684</v>
      </c>
      <c r="S89" s="478">
        <v>1.2</v>
      </c>
      <c r="T89" s="455"/>
      <c r="U89" s="455"/>
      <c r="V89" s="455"/>
      <c r="W89" s="455"/>
      <c r="X89" s="334"/>
      <c r="Y89" s="334"/>
      <c r="Z89" s="334"/>
      <c r="AA89" s="106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S89" s="107"/>
      <c r="AT89" s="107"/>
      <c r="AU89" s="107"/>
      <c r="AV89" s="107"/>
      <c r="AW89" s="107"/>
      <c r="AY89" s="32"/>
    </row>
    <row r="90" spans="1:51" ht="14.4" customHeight="1" x14ac:dyDescent="0.3">
      <c r="A90" s="38"/>
      <c r="B90" s="400" t="s">
        <v>1582</v>
      </c>
      <c r="C90" s="359"/>
      <c r="D90" s="424">
        <v>120077.82</v>
      </c>
      <c r="E90" s="425">
        <v>100042.16</v>
      </c>
      <c r="F90" s="421" t="s">
        <v>1622</v>
      </c>
      <c r="G90" s="422"/>
      <c r="H90" s="334"/>
      <c r="I90" s="334"/>
      <c r="J90" s="455"/>
      <c r="K90" s="561"/>
      <c r="L90" s="562"/>
      <c r="M90" s="455"/>
      <c r="N90" s="455"/>
      <c r="O90" s="455"/>
      <c r="P90" s="351"/>
      <c r="Q90" s="455"/>
      <c r="R90" s="351" t="s">
        <v>1682</v>
      </c>
      <c r="S90" s="479">
        <f>1-(S88/S89)</f>
        <v>0.16666666666666663</v>
      </c>
      <c r="T90" s="455"/>
      <c r="U90" s="455"/>
      <c r="V90" s="455"/>
      <c r="W90" s="455"/>
      <c r="X90" s="334"/>
      <c r="Y90" s="334"/>
      <c r="Z90" s="334"/>
      <c r="AA90" s="106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V90" s="107"/>
      <c r="AW90" s="107"/>
      <c r="AY90" s="32"/>
    </row>
    <row r="91" spans="1:51" ht="14.4" customHeight="1" x14ac:dyDescent="0.3">
      <c r="A91" s="38"/>
      <c r="B91" s="400" t="s">
        <v>1580</v>
      </c>
      <c r="C91" s="359"/>
      <c r="D91" s="424">
        <v>71716.460000000006</v>
      </c>
      <c r="E91" s="425">
        <v>51446.53</v>
      </c>
      <c r="F91" s="423" t="s">
        <v>1625</v>
      </c>
      <c r="G91" s="422"/>
      <c r="H91" s="334"/>
      <c r="I91" s="334"/>
      <c r="J91" s="455"/>
      <c r="K91" s="559">
        <f>SQRT((2*L79*P79)/S102)</f>
        <v>217.18920138222802</v>
      </c>
      <c r="L91" s="560"/>
      <c r="M91" s="455"/>
      <c r="N91" s="455"/>
      <c r="O91" s="455"/>
      <c r="P91" s="351"/>
      <c r="Q91" s="455"/>
      <c r="T91" s="455"/>
      <c r="U91" s="455"/>
      <c r="V91" s="455"/>
      <c r="W91" s="455"/>
      <c r="X91" s="334"/>
      <c r="Y91" s="334"/>
      <c r="Z91" s="334"/>
      <c r="AA91" s="106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/>
      <c r="AU91" s="107"/>
      <c r="AV91" s="107"/>
      <c r="AW91" s="107"/>
      <c r="AY91" s="32"/>
    </row>
    <row r="92" spans="1:51" ht="14.4" customHeight="1" x14ac:dyDescent="0.3">
      <c r="A92" s="38"/>
      <c r="B92" s="400" t="s">
        <v>1581</v>
      </c>
      <c r="C92" s="359"/>
      <c r="D92" s="424">
        <v>1626.12</v>
      </c>
      <c r="E92" s="425">
        <v>1446.53</v>
      </c>
      <c r="F92" s="423" t="s">
        <v>1666</v>
      </c>
      <c r="G92" s="422"/>
      <c r="H92" s="334"/>
      <c r="I92" s="334"/>
      <c r="J92" s="455"/>
      <c r="K92" s="559"/>
      <c r="L92" s="560"/>
      <c r="M92" s="455"/>
      <c r="N92" s="455"/>
      <c r="O92" s="455"/>
      <c r="P92" s="351"/>
      <c r="Q92" s="455"/>
      <c r="R92" s="455" t="s">
        <v>1685</v>
      </c>
      <c r="S92" s="457">
        <f>V74</f>
        <v>120077.82</v>
      </c>
      <c r="T92" s="455"/>
      <c r="U92" s="455"/>
      <c r="V92" s="455"/>
      <c r="W92" s="455"/>
      <c r="X92" s="334"/>
      <c r="Y92" s="334"/>
      <c r="Z92" s="334"/>
      <c r="AA92" s="106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S92" s="107"/>
      <c r="AT92" s="107"/>
      <c r="AU92" s="107"/>
      <c r="AV92" s="107"/>
      <c r="AW92" s="107"/>
      <c r="AY92" s="32"/>
    </row>
    <row r="93" spans="1:51" ht="14.4" customHeight="1" x14ac:dyDescent="0.3">
      <c r="A93" s="38"/>
      <c r="B93" s="403" t="s">
        <v>1596</v>
      </c>
      <c r="C93" s="359"/>
      <c r="D93" s="389">
        <v>197034</v>
      </c>
      <c r="E93" s="404">
        <v>156509</v>
      </c>
      <c r="F93" s="359"/>
      <c r="G93" s="359"/>
      <c r="H93" s="334"/>
      <c r="I93" s="334"/>
      <c r="J93" s="455"/>
      <c r="K93" s="563" t="str">
        <f ca="1">_xlfn.FORMULATEXT(K91)</f>
        <v>=SQRT((2*L79*P79)/S102)</v>
      </c>
      <c r="L93" s="564"/>
      <c r="M93" s="483"/>
      <c r="N93" s="483"/>
      <c r="O93" s="483"/>
      <c r="P93" s="351"/>
      <c r="Q93" s="455"/>
      <c r="R93" s="455"/>
      <c r="S93" s="455"/>
      <c r="T93" s="455"/>
      <c r="U93" s="455"/>
      <c r="V93" s="455"/>
      <c r="W93" s="455"/>
      <c r="X93" s="334"/>
      <c r="Y93" s="334"/>
      <c r="Z93" s="334"/>
      <c r="AA93" s="106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S93" s="107"/>
      <c r="AT93" s="107"/>
      <c r="AU93" s="107"/>
      <c r="AV93" s="107"/>
      <c r="AW93" s="107"/>
      <c r="AY93" s="32"/>
    </row>
    <row r="94" spans="1:51" ht="14.4" customHeight="1" thickBot="1" x14ac:dyDescent="0.35">
      <c r="A94" s="38"/>
      <c r="B94" s="395"/>
      <c r="C94" s="359"/>
      <c r="D94" s="390"/>
      <c r="E94" s="407"/>
      <c r="F94" s="359"/>
      <c r="G94" s="359"/>
      <c r="H94" s="334"/>
      <c r="I94" s="334"/>
      <c r="J94" s="455"/>
      <c r="K94" s="563"/>
      <c r="L94" s="564"/>
      <c r="M94" s="483"/>
      <c r="N94" s="483"/>
      <c r="O94" s="483"/>
      <c r="P94" s="351"/>
      <c r="Q94" s="455"/>
      <c r="R94" s="351" t="s">
        <v>1686</v>
      </c>
      <c r="S94" s="469">
        <f>S90*S92</f>
        <v>20012.969999999998</v>
      </c>
      <c r="T94" s="455"/>
      <c r="U94" s="455"/>
      <c r="V94" s="455"/>
      <c r="W94" s="455"/>
      <c r="X94" s="334"/>
      <c r="Y94" s="334"/>
      <c r="Z94" s="334"/>
      <c r="AA94" s="106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107"/>
      <c r="AV94" s="107"/>
      <c r="AW94" s="107"/>
      <c r="AY94" s="32"/>
    </row>
    <row r="95" spans="1:51" ht="14.4" customHeight="1" thickTop="1" x14ac:dyDescent="0.3">
      <c r="A95" s="38"/>
      <c r="B95" s="399" t="s">
        <v>1583</v>
      </c>
      <c r="C95" s="359"/>
      <c r="D95" s="405"/>
      <c r="E95" s="406"/>
      <c r="F95" s="359"/>
      <c r="G95" s="359"/>
      <c r="H95" s="334"/>
      <c r="I95" s="334"/>
      <c r="J95" s="455"/>
      <c r="K95" s="563"/>
      <c r="L95" s="564"/>
      <c r="M95" s="483"/>
      <c r="N95" s="483"/>
      <c r="O95" s="483"/>
      <c r="P95" s="351"/>
      <c r="Q95" s="455"/>
      <c r="R95" s="455"/>
      <c r="S95" s="455"/>
      <c r="T95" s="455"/>
      <c r="U95" s="455"/>
      <c r="V95" s="455"/>
      <c r="W95" s="455"/>
      <c r="X95" s="334"/>
      <c r="Y95" s="334"/>
      <c r="Z95" s="334"/>
      <c r="AA95" s="106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S95" s="107"/>
      <c r="AT95" s="107"/>
      <c r="AU95" s="107"/>
      <c r="AV95" s="107"/>
      <c r="AW95" s="107"/>
      <c r="AY95" s="32"/>
    </row>
    <row r="96" spans="1:51" ht="14.4" customHeight="1" thickBot="1" x14ac:dyDescent="0.35">
      <c r="A96" s="38"/>
      <c r="B96" s="400" t="s">
        <v>1587</v>
      </c>
      <c r="C96" s="359"/>
      <c r="D96" s="401">
        <v>2467.34</v>
      </c>
      <c r="E96" s="406">
        <v>2243.6799999999998</v>
      </c>
      <c r="F96" s="359"/>
      <c r="G96" s="359"/>
      <c r="H96" s="334"/>
      <c r="I96" s="334"/>
      <c r="J96" s="455"/>
      <c r="K96" s="486"/>
      <c r="L96" s="487"/>
      <c r="M96" s="455"/>
      <c r="N96" s="455"/>
      <c r="O96" s="455"/>
      <c r="P96" s="351"/>
      <c r="Q96" s="455"/>
      <c r="T96" s="455"/>
      <c r="U96" s="455"/>
      <c r="V96" s="455"/>
      <c r="W96" s="455"/>
      <c r="X96" s="334"/>
      <c r="Y96" s="334"/>
      <c r="Z96" s="334"/>
      <c r="AA96" s="106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107"/>
      <c r="AV96" s="107"/>
      <c r="AW96" s="107"/>
      <c r="AY96" s="32"/>
    </row>
    <row r="97" spans="1:51" ht="14.4" customHeight="1" x14ac:dyDescent="0.3">
      <c r="A97" s="38"/>
      <c r="B97" s="400" t="s">
        <v>1584</v>
      </c>
      <c r="C97" s="359"/>
      <c r="D97" s="401">
        <v>1168.74</v>
      </c>
      <c r="E97" s="406">
        <v>1152.1600000000001</v>
      </c>
      <c r="F97" s="359"/>
      <c r="G97" s="359"/>
      <c r="H97" s="334"/>
      <c r="I97" s="334"/>
      <c r="J97" s="455"/>
      <c r="K97" s="455"/>
      <c r="L97" s="455"/>
      <c r="M97" s="455"/>
      <c r="N97" s="455"/>
      <c r="O97" s="455"/>
      <c r="P97" s="351"/>
      <c r="Q97" s="455"/>
      <c r="R97" s="337" t="s">
        <v>1687</v>
      </c>
      <c r="S97" s="455"/>
      <c r="T97" s="455"/>
      <c r="U97" s="455"/>
      <c r="V97" s="455"/>
      <c r="W97" s="455"/>
      <c r="X97" s="334"/>
      <c r="Y97" s="334"/>
      <c r="Z97" s="334"/>
      <c r="AA97" s="106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7"/>
      <c r="AS97" s="107"/>
      <c r="AT97" s="107"/>
      <c r="AU97" s="107"/>
      <c r="AV97" s="107"/>
      <c r="AW97" s="107"/>
      <c r="AY97" s="32"/>
    </row>
    <row r="98" spans="1:51" ht="14.4" customHeight="1" x14ac:dyDescent="0.3">
      <c r="A98" s="38"/>
      <c r="B98" s="400" t="s">
        <v>1585</v>
      </c>
      <c r="C98" s="359"/>
      <c r="D98" s="401">
        <v>1753.1100000000001</v>
      </c>
      <c r="E98" s="406">
        <v>1576.64</v>
      </c>
      <c r="F98" s="359"/>
      <c r="G98" s="359"/>
      <c r="H98" s="334"/>
      <c r="I98" s="334"/>
      <c r="J98" s="455"/>
      <c r="K98" s="455"/>
      <c r="L98" s="455"/>
      <c r="M98" s="455"/>
      <c r="N98" s="455"/>
      <c r="O98" s="455"/>
      <c r="P98" s="351"/>
      <c r="Q98" s="455"/>
      <c r="R98" s="463" t="s">
        <v>1688</v>
      </c>
      <c r="S98" s="457">
        <f>S79</f>
        <v>4289.4549440720839</v>
      </c>
      <c r="T98" s="455"/>
      <c r="U98" s="455"/>
      <c r="V98" s="455"/>
      <c r="W98" s="455"/>
      <c r="X98" s="334"/>
      <c r="Y98" s="334"/>
      <c r="Z98" s="334"/>
      <c r="AA98" s="106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107"/>
      <c r="AV98" s="107"/>
      <c r="AW98" s="107"/>
      <c r="AY98" s="32"/>
    </row>
    <row r="99" spans="1:51" ht="14.4" customHeight="1" x14ac:dyDescent="0.3">
      <c r="A99" s="38"/>
      <c r="B99" s="400" t="s">
        <v>1586</v>
      </c>
      <c r="C99" s="359"/>
      <c r="D99" s="401">
        <v>324.65000000000003</v>
      </c>
      <c r="E99" s="406">
        <v>242.56</v>
      </c>
      <c r="F99" s="359"/>
      <c r="G99" s="359"/>
      <c r="H99" s="334"/>
      <c r="I99" s="334"/>
      <c r="J99" s="455"/>
      <c r="K99" s="455"/>
      <c r="L99" s="455"/>
      <c r="M99" s="455"/>
      <c r="N99" s="455"/>
      <c r="O99" s="455"/>
      <c r="P99" s="351"/>
      <c r="Q99" s="455"/>
      <c r="R99" s="463" t="s">
        <v>1689</v>
      </c>
      <c r="S99" s="457">
        <f>S85</f>
        <v>135.11986079544869</v>
      </c>
      <c r="T99" s="455"/>
      <c r="U99" s="455"/>
      <c r="V99" s="455"/>
      <c r="W99" s="455"/>
      <c r="X99" s="334"/>
      <c r="Y99" s="334"/>
      <c r="Z99" s="334"/>
      <c r="AA99" s="106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7"/>
      <c r="AS99" s="107"/>
      <c r="AT99" s="107"/>
      <c r="AU99" s="107"/>
      <c r="AV99" s="107"/>
      <c r="AW99" s="107"/>
      <c r="AY99" s="32"/>
    </row>
    <row r="100" spans="1:51" ht="14.4" customHeight="1" x14ac:dyDescent="0.3">
      <c r="A100" s="38"/>
      <c r="B100" s="400" t="s">
        <v>1600</v>
      </c>
      <c r="C100" s="359"/>
      <c r="D100" s="401">
        <v>779.16</v>
      </c>
      <c r="E100" s="406">
        <v>848.96</v>
      </c>
      <c r="F100" s="359"/>
      <c r="G100" s="359"/>
      <c r="H100" s="334"/>
      <c r="I100" s="334"/>
      <c r="J100" s="455"/>
      <c r="K100" s="455"/>
      <c r="L100" s="455"/>
      <c r="M100" s="455"/>
      <c r="N100" s="455"/>
      <c r="O100" s="455"/>
      <c r="P100" s="351"/>
      <c r="Q100" s="455"/>
      <c r="R100" s="463" t="s">
        <v>1690</v>
      </c>
      <c r="S100" s="457">
        <f>S94</f>
        <v>20012.969999999998</v>
      </c>
      <c r="T100" s="455"/>
      <c r="U100" s="455"/>
      <c r="V100" s="455"/>
      <c r="W100" s="455"/>
      <c r="X100" s="334"/>
      <c r="Y100" s="334"/>
      <c r="Z100" s="334"/>
      <c r="AA100" s="106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107"/>
      <c r="AU100" s="107"/>
      <c r="AV100" s="107"/>
      <c r="AW100" s="107"/>
      <c r="AY100" s="32"/>
    </row>
    <row r="101" spans="1:51" ht="14.4" customHeight="1" x14ac:dyDescent="0.3">
      <c r="A101" s="38"/>
      <c r="B101" s="403" t="s">
        <v>1597</v>
      </c>
      <c r="C101" s="359"/>
      <c r="D101" s="389">
        <v>6493</v>
      </c>
      <c r="E101" s="404">
        <v>6064</v>
      </c>
      <c r="F101" s="359"/>
      <c r="G101" s="359"/>
      <c r="H101" s="334"/>
      <c r="I101" s="334"/>
      <c r="J101" s="455"/>
      <c r="K101" s="455"/>
      <c r="L101" s="455"/>
      <c r="M101" s="455"/>
      <c r="N101" s="455"/>
      <c r="O101" s="455"/>
      <c r="P101" s="351"/>
      <c r="Q101" s="455"/>
      <c r="R101" s="463" t="s">
        <v>1691</v>
      </c>
      <c r="S101" s="455">
        <f>L79</f>
        <v>240</v>
      </c>
      <c r="T101" s="455"/>
      <c r="U101" s="455"/>
      <c r="V101" s="455"/>
      <c r="W101" s="455"/>
      <c r="X101" s="334"/>
      <c r="Y101" s="334"/>
      <c r="Z101" s="334"/>
      <c r="AA101" s="106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7"/>
      <c r="AS101" s="107"/>
      <c r="AT101" s="107"/>
      <c r="AU101" s="107"/>
      <c r="AV101" s="107"/>
      <c r="AW101" s="107"/>
      <c r="AY101" s="32"/>
    </row>
    <row r="102" spans="1:51" ht="14.4" customHeight="1" thickBot="1" x14ac:dyDescent="0.35">
      <c r="A102" s="38"/>
      <c r="B102" s="395"/>
      <c r="C102" s="359"/>
      <c r="D102" s="390"/>
      <c r="E102" s="407"/>
      <c r="F102" s="359"/>
      <c r="G102" s="359"/>
      <c r="H102" s="334"/>
      <c r="I102" s="334"/>
      <c r="J102" s="455"/>
      <c r="K102" s="455"/>
      <c r="L102" s="455"/>
      <c r="M102" s="455"/>
      <c r="N102" s="455"/>
      <c r="O102" s="455"/>
      <c r="P102" s="351"/>
      <c r="Q102" s="455"/>
      <c r="R102" s="455"/>
      <c r="S102" s="480">
        <f>SUM(S98:S100)/S101</f>
        <v>101.82310335361471</v>
      </c>
      <c r="T102" s="455"/>
      <c r="U102" s="455"/>
      <c r="V102" s="455"/>
      <c r="W102" s="455"/>
      <c r="X102" s="334"/>
      <c r="Y102" s="334"/>
      <c r="Z102" s="334"/>
      <c r="AA102" s="106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S102" s="107"/>
      <c r="AT102" s="107"/>
      <c r="AU102" s="107"/>
      <c r="AV102" s="107"/>
      <c r="AW102" s="107"/>
      <c r="AY102" s="32"/>
    </row>
    <row r="103" spans="1:51" ht="14.4" customHeight="1" thickTop="1" x14ac:dyDescent="0.3">
      <c r="A103" s="38"/>
      <c r="B103" s="399" t="s">
        <v>1591</v>
      </c>
      <c r="C103" s="359"/>
      <c r="D103" s="405"/>
      <c r="E103" s="406"/>
      <c r="F103" s="359"/>
      <c r="G103" s="359"/>
      <c r="H103" s="334"/>
      <c r="I103" s="334"/>
      <c r="J103" s="455"/>
      <c r="K103" s="455"/>
      <c r="L103" s="455"/>
      <c r="M103" s="455"/>
      <c r="N103" s="455"/>
      <c r="O103" s="455"/>
      <c r="P103" s="351"/>
      <c r="Q103" s="455"/>
      <c r="R103" s="455"/>
      <c r="S103" s="455"/>
      <c r="T103" s="455"/>
      <c r="U103" s="455"/>
      <c r="V103" s="455"/>
      <c r="W103" s="455"/>
      <c r="X103" s="334"/>
      <c r="Y103" s="334"/>
      <c r="Z103" s="334"/>
      <c r="AA103" s="106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7"/>
      <c r="AS103" s="107"/>
      <c r="AT103" s="107"/>
      <c r="AU103" s="107"/>
      <c r="AV103" s="107"/>
      <c r="AW103" s="107"/>
      <c r="AY103" s="32"/>
    </row>
    <row r="104" spans="1:51" ht="14.4" customHeight="1" x14ac:dyDescent="0.3">
      <c r="A104" s="38"/>
      <c r="B104" s="400" t="s">
        <v>1601</v>
      </c>
      <c r="C104" s="359"/>
      <c r="D104" s="405">
        <v>65</v>
      </c>
      <c r="E104" s="406">
        <v>64.87</v>
      </c>
      <c r="F104" s="359"/>
      <c r="G104" s="359"/>
      <c r="H104" s="334"/>
      <c r="I104" s="334"/>
      <c r="J104" s="455"/>
      <c r="K104" s="455"/>
      <c r="L104" s="455"/>
      <c r="M104" s="455"/>
      <c r="N104" s="455"/>
      <c r="O104" s="455"/>
      <c r="P104" s="351"/>
      <c r="Q104" s="455"/>
      <c r="R104" s="455"/>
      <c r="S104" s="455"/>
      <c r="T104" s="455"/>
      <c r="U104" s="455"/>
      <c r="V104" s="455"/>
      <c r="W104" s="455"/>
      <c r="X104" s="334"/>
      <c r="Y104" s="334"/>
      <c r="Z104" s="334"/>
      <c r="AA104" s="106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S104" s="107"/>
      <c r="AT104" s="107"/>
      <c r="AU104" s="107"/>
      <c r="AV104" s="107"/>
      <c r="AW104" s="107"/>
      <c r="AY104" s="32"/>
    </row>
    <row r="105" spans="1:51" ht="14.4" customHeight="1" x14ac:dyDescent="0.3">
      <c r="A105" s="38"/>
      <c r="B105" s="400" t="s">
        <v>1592</v>
      </c>
      <c r="C105" s="359"/>
      <c r="D105" s="405">
        <v>195</v>
      </c>
      <c r="E105" s="406">
        <v>199.60000000000002</v>
      </c>
      <c r="F105" s="359"/>
      <c r="G105" s="359"/>
      <c r="H105" s="334"/>
      <c r="I105" s="334"/>
      <c r="J105" s="455"/>
      <c r="K105" s="455"/>
      <c r="L105" s="455"/>
      <c r="M105" s="455"/>
      <c r="N105" s="455"/>
      <c r="O105" s="455"/>
      <c r="P105" s="455"/>
      <c r="Q105" s="455"/>
      <c r="R105" s="455"/>
      <c r="S105" s="455"/>
      <c r="T105" s="455"/>
      <c r="U105" s="455"/>
      <c r="V105" s="455"/>
      <c r="W105" s="455"/>
      <c r="X105" s="334"/>
      <c r="Y105" s="334"/>
      <c r="Z105" s="334"/>
      <c r="AA105" s="106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7"/>
      <c r="AS105" s="107"/>
      <c r="AT105" s="107"/>
      <c r="AU105" s="107"/>
      <c r="AV105" s="107"/>
      <c r="AW105" s="107"/>
      <c r="AY105" s="32"/>
    </row>
    <row r="106" spans="1:51" ht="14.4" customHeight="1" x14ac:dyDescent="0.3">
      <c r="A106" s="38"/>
      <c r="B106" s="400" t="s">
        <v>1593</v>
      </c>
      <c r="C106" s="359"/>
      <c r="D106" s="405">
        <v>190</v>
      </c>
      <c r="E106" s="406">
        <v>179.64</v>
      </c>
      <c r="F106" s="359"/>
      <c r="G106" s="359"/>
      <c r="H106" s="334"/>
      <c r="I106" s="334"/>
      <c r="J106" s="455"/>
      <c r="K106" s="455"/>
      <c r="L106" s="455"/>
      <c r="M106" s="455"/>
      <c r="N106" s="455"/>
      <c r="O106" s="455"/>
      <c r="P106" s="455"/>
      <c r="Q106" s="455"/>
      <c r="R106" s="455"/>
      <c r="S106" s="455"/>
      <c r="T106" s="455"/>
      <c r="U106" s="455"/>
      <c r="V106" s="455"/>
      <c r="W106" s="455"/>
      <c r="X106" s="334"/>
      <c r="Y106" s="334"/>
      <c r="Z106" s="334"/>
      <c r="AA106" s="106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AW106" s="107"/>
      <c r="AY106" s="32"/>
    </row>
    <row r="107" spans="1:51" ht="14.4" customHeight="1" x14ac:dyDescent="0.3">
      <c r="A107" s="38"/>
      <c r="B107" s="400" t="s">
        <v>1594</v>
      </c>
      <c r="C107" s="359"/>
      <c r="D107" s="405">
        <v>50</v>
      </c>
      <c r="E107" s="406">
        <v>54.89</v>
      </c>
      <c r="F107" s="359"/>
      <c r="G107" s="359"/>
      <c r="H107" s="334"/>
      <c r="I107" s="334"/>
      <c r="J107" s="455"/>
      <c r="L107" s="455"/>
      <c r="M107" s="455"/>
      <c r="N107" s="455"/>
      <c r="O107" s="455"/>
      <c r="P107" s="455"/>
      <c r="Q107" s="455"/>
      <c r="R107" s="455"/>
      <c r="S107" s="455"/>
      <c r="T107" s="455"/>
      <c r="U107" s="455"/>
      <c r="V107" s="455"/>
      <c r="W107" s="455"/>
      <c r="X107" s="334"/>
      <c r="Y107" s="334"/>
      <c r="Z107" s="334"/>
      <c r="AA107" s="106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AY107" s="32"/>
    </row>
    <row r="108" spans="1:51" ht="14.4" customHeight="1" x14ac:dyDescent="0.3">
      <c r="A108" s="38"/>
      <c r="B108" s="403" t="s">
        <v>1596</v>
      </c>
      <c r="C108" s="359"/>
      <c r="D108" s="389">
        <v>500</v>
      </c>
      <c r="E108" s="404">
        <v>499</v>
      </c>
      <c r="F108" s="359"/>
      <c r="G108" s="359"/>
      <c r="H108" s="334"/>
      <c r="I108" s="334"/>
      <c r="J108" s="455"/>
      <c r="K108" s="7"/>
      <c r="L108" s="488"/>
      <c r="M108" s="488"/>
      <c r="N108" s="488"/>
      <c r="O108" s="488"/>
      <c r="P108" s="488"/>
      <c r="Q108" s="488"/>
      <c r="R108" s="488"/>
      <c r="S108" s="488"/>
      <c r="T108" s="488"/>
      <c r="U108" s="488"/>
      <c r="V108" s="488"/>
      <c r="W108" s="455"/>
      <c r="X108" s="334"/>
      <c r="Y108" s="334"/>
      <c r="Z108" s="334"/>
      <c r="AA108" s="106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AY108" s="32"/>
    </row>
    <row r="109" spans="1:51" ht="14.4" customHeight="1" x14ac:dyDescent="0.3">
      <c r="A109" s="38"/>
      <c r="B109" s="395"/>
      <c r="C109" s="359"/>
      <c r="D109" s="390"/>
      <c r="E109" s="407"/>
      <c r="F109" s="359"/>
      <c r="G109" s="359"/>
      <c r="H109" s="334"/>
      <c r="I109" s="334"/>
      <c r="J109" s="455"/>
      <c r="L109" s="455"/>
      <c r="M109" s="455"/>
      <c r="N109" s="455"/>
      <c r="O109" s="455"/>
      <c r="P109" s="455"/>
      <c r="Q109" s="455"/>
      <c r="R109" s="455"/>
      <c r="S109" s="455"/>
      <c r="T109" s="455"/>
      <c r="U109" s="455"/>
      <c r="V109" s="455"/>
      <c r="W109" s="455"/>
      <c r="X109" s="334"/>
      <c r="Y109" s="334"/>
      <c r="Z109" s="334"/>
      <c r="AA109" s="106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7"/>
      <c r="AS109" s="107"/>
      <c r="AT109" s="107"/>
      <c r="AU109" s="107"/>
      <c r="AV109" s="107"/>
      <c r="AW109" s="107"/>
      <c r="AY109" s="32"/>
    </row>
    <row r="110" spans="1:51" ht="14.4" customHeight="1" x14ac:dyDescent="0.3">
      <c r="A110" s="38"/>
      <c r="B110" s="399" t="s">
        <v>1595</v>
      </c>
      <c r="C110" s="359"/>
      <c r="D110" s="389">
        <v>164</v>
      </c>
      <c r="E110" s="404">
        <v>161</v>
      </c>
      <c r="F110" s="359"/>
      <c r="G110" s="359"/>
      <c r="H110" s="334"/>
      <c r="I110" s="334"/>
      <c r="J110" s="455"/>
      <c r="K110" s="455"/>
      <c r="L110" s="455"/>
      <c r="M110" s="455"/>
      <c r="N110" s="455"/>
      <c r="O110" s="455"/>
      <c r="P110" s="455"/>
      <c r="Q110" s="455"/>
      <c r="R110" s="455"/>
      <c r="S110" s="455"/>
      <c r="T110" s="455"/>
      <c r="U110" s="455"/>
      <c r="V110" s="455"/>
      <c r="W110" s="455"/>
      <c r="X110" s="334"/>
      <c r="Y110" s="334"/>
      <c r="Z110" s="334"/>
      <c r="AA110" s="106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7"/>
      <c r="AS110" s="107"/>
      <c r="AT110" s="107"/>
      <c r="AU110" s="107"/>
      <c r="AV110" s="107"/>
      <c r="AW110" s="107"/>
      <c r="AY110" s="32"/>
    </row>
    <row r="111" spans="1:51" ht="14.4" customHeight="1" x14ac:dyDescent="0.3">
      <c r="A111" s="38"/>
      <c r="B111" s="395"/>
      <c r="C111" s="359"/>
      <c r="D111" s="390"/>
      <c r="E111" s="407"/>
      <c r="F111" s="359"/>
      <c r="G111" s="359"/>
      <c r="H111" s="334"/>
      <c r="I111" s="334"/>
      <c r="J111" s="455"/>
      <c r="K111" s="490" t="s">
        <v>1692</v>
      </c>
      <c r="L111" s="455"/>
      <c r="M111" s="455"/>
      <c r="N111" s="455"/>
      <c r="O111" s="455"/>
      <c r="P111" s="455"/>
      <c r="Q111" s="455"/>
      <c r="R111" s="455"/>
      <c r="S111" s="455"/>
      <c r="T111" s="455"/>
      <c r="U111" s="455"/>
      <c r="V111" s="455"/>
      <c r="W111" s="455"/>
      <c r="X111" s="334"/>
      <c r="Y111" s="334"/>
      <c r="Z111" s="334"/>
      <c r="AA111" s="106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7"/>
      <c r="AS111" s="107"/>
      <c r="AT111" s="107"/>
      <c r="AU111" s="107"/>
      <c r="AV111" s="107"/>
      <c r="AW111" s="107"/>
      <c r="AY111" s="32"/>
    </row>
    <row r="112" spans="1:51" ht="14.4" customHeight="1" x14ac:dyDescent="0.3">
      <c r="A112" s="38"/>
      <c r="B112" s="399" t="s">
        <v>1604</v>
      </c>
      <c r="C112" s="359"/>
      <c r="D112" s="405"/>
      <c r="E112" s="406"/>
      <c r="F112" s="359"/>
      <c r="G112" s="359"/>
      <c r="H112" s="334"/>
      <c r="I112" s="334"/>
      <c r="J112" s="455"/>
      <c r="K112" s="491" t="s">
        <v>1326</v>
      </c>
      <c r="L112" s="455">
        <f>L79</f>
        <v>240</v>
      </c>
      <c r="M112" s="455"/>
      <c r="N112" s="455"/>
      <c r="O112" s="455"/>
      <c r="P112" s="455"/>
      <c r="Q112" s="455"/>
      <c r="R112" s="455"/>
      <c r="S112" s="455"/>
      <c r="T112" s="455"/>
      <c r="U112" s="455"/>
      <c r="V112" s="455"/>
      <c r="W112" s="455"/>
      <c r="X112" s="334"/>
      <c r="Y112" s="334"/>
      <c r="Z112" s="334"/>
      <c r="AA112" s="106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7"/>
      <c r="AS112" s="107"/>
      <c r="AT112" s="107"/>
      <c r="AU112" s="107"/>
      <c r="AV112" s="107"/>
      <c r="AW112" s="107"/>
      <c r="AY112" s="32"/>
    </row>
    <row r="113" spans="1:51" ht="14.4" customHeight="1" x14ac:dyDescent="0.3">
      <c r="A113" s="38"/>
      <c r="B113" s="400" t="s">
        <v>1587</v>
      </c>
      <c r="C113" s="359"/>
      <c r="D113" s="413">
        <v>9638.44</v>
      </c>
      <c r="E113" s="414">
        <v>7605.87</v>
      </c>
      <c r="F113" s="419" t="s">
        <v>1622</v>
      </c>
      <c r="G113" s="417"/>
      <c r="H113" s="334"/>
      <c r="I113" s="334"/>
      <c r="J113" s="455"/>
      <c r="K113" s="491" t="s">
        <v>1694</v>
      </c>
      <c r="L113" s="457">
        <f>P79</f>
        <v>10006.485000000002</v>
      </c>
      <c r="M113" s="455"/>
      <c r="N113" s="455"/>
      <c r="O113" s="455"/>
      <c r="P113" s="455"/>
      <c r="Q113" s="455"/>
      <c r="R113" s="455"/>
      <c r="S113" s="455"/>
      <c r="T113" s="455"/>
      <c r="U113" s="455"/>
      <c r="V113" s="455"/>
      <c r="W113" s="455"/>
      <c r="X113" s="334"/>
      <c r="Y113" s="334"/>
      <c r="Z113" s="334"/>
      <c r="AA113" s="106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R113" s="107"/>
      <c r="AS113" s="107"/>
      <c r="AT113" s="107"/>
      <c r="AU113" s="107"/>
      <c r="AV113" s="107"/>
      <c r="AW113" s="107"/>
      <c r="AY113" s="32"/>
    </row>
    <row r="114" spans="1:51" ht="14.4" customHeight="1" x14ac:dyDescent="0.3">
      <c r="A114" s="38"/>
      <c r="B114" s="400" t="s">
        <v>1584</v>
      </c>
      <c r="C114" s="359"/>
      <c r="D114" s="413">
        <v>29.02</v>
      </c>
      <c r="E114" s="414">
        <v>28.18</v>
      </c>
      <c r="F114" s="418" t="s">
        <v>1616</v>
      </c>
      <c r="G114" s="417"/>
      <c r="H114" s="334"/>
      <c r="I114" s="334"/>
      <c r="J114" s="455"/>
      <c r="K114" s="491" t="s">
        <v>1687</v>
      </c>
      <c r="L114" s="457">
        <f>S102</f>
        <v>101.82310335361471</v>
      </c>
      <c r="M114" s="455"/>
      <c r="N114" s="455"/>
      <c r="O114" s="455"/>
      <c r="P114" s="455"/>
      <c r="Q114" s="455"/>
      <c r="R114" s="455"/>
      <c r="S114" s="455"/>
      <c r="T114" s="455"/>
      <c r="U114" s="455"/>
      <c r="V114" s="455"/>
      <c r="W114" s="455"/>
      <c r="X114" s="334"/>
      <c r="Y114" s="334"/>
      <c r="Z114" s="334"/>
      <c r="AA114" s="106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7"/>
      <c r="AS114" s="107"/>
      <c r="AT114" s="107"/>
      <c r="AU114" s="107"/>
      <c r="AV114" s="107"/>
      <c r="AW114" s="107"/>
      <c r="AY114" s="32"/>
    </row>
    <row r="115" spans="1:51" ht="14.4" customHeight="1" thickBot="1" x14ac:dyDescent="0.35">
      <c r="A115" s="38"/>
      <c r="B115" s="400" t="s">
        <v>1585</v>
      </c>
      <c r="C115" s="359"/>
      <c r="D115" s="413">
        <v>101.57000000000001</v>
      </c>
      <c r="E115" s="414">
        <v>98.63000000000001</v>
      </c>
      <c r="F115" s="420" t="s">
        <v>1623</v>
      </c>
      <c r="G115" s="417"/>
      <c r="H115" s="334"/>
      <c r="I115" s="334"/>
      <c r="J115" s="455"/>
      <c r="K115" s="489" t="s">
        <v>1692</v>
      </c>
      <c r="L115" s="492">
        <f>SQRT((2*L112*L113)/L114)</f>
        <v>217.18920138222802</v>
      </c>
      <c r="M115" s="455"/>
      <c r="N115" s="455"/>
      <c r="O115" s="455"/>
      <c r="P115" s="455"/>
      <c r="Q115" s="455"/>
      <c r="R115" s="455"/>
      <c r="S115" s="455"/>
      <c r="T115" s="455"/>
      <c r="U115" s="455"/>
      <c r="V115" s="455"/>
      <c r="W115" s="455"/>
      <c r="X115" s="334"/>
      <c r="Y115" s="334"/>
      <c r="Z115" s="334"/>
      <c r="AA115" s="106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7"/>
      <c r="AS115" s="107"/>
      <c r="AT115" s="107"/>
      <c r="AU115" s="107"/>
      <c r="AV115" s="107"/>
      <c r="AW115" s="107"/>
      <c r="AY115" s="32"/>
    </row>
    <row r="116" spans="1:51" ht="14.4" customHeight="1" thickTop="1" x14ac:dyDescent="0.3">
      <c r="A116" s="38"/>
      <c r="B116" s="400" t="s">
        <v>1586</v>
      </c>
      <c r="C116" s="359"/>
      <c r="D116" s="413">
        <v>101.57000000000001</v>
      </c>
      <c r="E116" s="414">
        <v>112.72</v>
      </c>
      <c r="F116" s="420" t="s">
        <v>1617</v>
      </c>
      <c r="G116" s="417"/>
      <c r="H116" s="334"/>
      <c r="I116" s="334"/>
      <c r="J116" s="455"/>
      <c r="K116" s="455"/>
      <c r="L116" s="455"/>
      <c r="M116" s="481"/>
      <c r="N116" s="481"/>
      <c r="O116" s="481"/>
      <c r="P116" s="481"/>
      <c r="Q116" s="481"/>
      <c r="R116" s="481"/>
      <c r="S116" s="481"/>
      <c r="T116" s="455"/>
      <c r="U116" s="455"/>
      <c r="V116" s="455"/>
      <c r="W116" s="455"/>
      <c r="X116" s="334"/>
      <c r="Y116" s="334"/>
      <c r="Z116" s="334"/>
      <c r="AA116" s="106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R116" s="107"/>
      <c r="AS116" s="107"/>
      <c r="AT116" s="107"/>
      <c r="AU116" s="107"/>
      <c r="AV116" s="107"/>
      <c r="AW116" s="107"/>
      <c r="AY116" s="32"/>
    </row>
    <row r="117" spans="1:51" ht="14.4" customHeight="1" x14ac:dyDescent="0.3">
      <c r="A117" s="38"/>
      <c r="B117" s="400" t="s">
        <v>1602</v>
      </c>
      <c r="C117" s="359"/>
      <c r="D117" s="405">
        <v>130.59</v>
      </c>
      <c r="E117" s="406">
        <v>112.72</v>
      </c>
      <c r="F117" s="415"/>
      <c r="G117" s="359"/>
      <c r="H117" s="334"/>
      <c r="I117" s="334"/>
      <c r="J117" s="455"/>
      <c r="K117" s="455"/>
      <c r="L117" s="455"/>
      <c r="M117" s="494">
        <v>0.9</v>
      </c>
      <c r="N117" s="494">
        <v>0.95</v>
      </c>
      <c r="O117" s="494">
        <v>1</v>
      </c>
      <c r="P117" s="494">
        <v>1.05</v>
      </c>
      <c r="Q117" s="494">
        <v>1.1000000000000001</v>
      </c>
      <c r="R117" s="494">
        <v>1.1499999999999999</v>
      </c>
      <c r="S117" s="494">
        <v>1.2</v>
      </c>
      <c r="T117" s="455"/>
      <c r="U117" s="455"/>
      <c r="V117" s="455"/>
      <c r="W117" s="455"/>
      <c r="X117" s="334"/>
      <c r="Y117" s="334"/>
      <c r="Z117" s="334"/>
      <c r="AA117" s="106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7"/>
      <c r="AS117" s="107"/>
      <c r="AT117" s="107"/>
      <c r="AU117" s="107"/>
      <c r="AV117" s="107"/>
      <c r="AW117" s="107"/>
      <c r="AY117" s="32"/>
    </row>
    <row r="118" spans="1:51" ht="14.4" customHeight="1" x14ac:dyDescent="0.3">
      <c r="A118" s="38"/>
      <c r="B118" s="400" t="s">
        <v>1590</v>
      </c>
      <c r="C118" s="359"/>
      <c r="D118" s="430">
        <v>435.3</v>
      </c>
      <c r="E118" s="431">
        <v>436.79</v>
      </c>
      <c r="F118" s="427" t="s">
        <v>1622</v>
      </c>
      <c r="G118" s="426"/>
      <c r="H118" s="334"/>
      <c r="I118" s="334"/>
      <c r="J118" s="455"/>
      <c r="K118" s="455"/>
      <c r="L118" s="498">
        <f>L115</f>
        <v>217.18920138222802</v>
      </c>
      <c r="M118" s="499">
        <v>91.640793018253248</v>
      </c>
      <c r="N118" s="499">
        <v>96.731948185933973</v>
      </c>
      <c r="O118" s="499">
        <f>L114</f>
        <v>101.82310335361471</v>
      </c>
      <c r="P118" s="499">
        <v>106.91425852129545</v>
      </c>
      <c r="Q118" s="499">
        <v>112.00541368897619</v>
      </c>
      <c r="R118" s="499">
        <v>117.09656885665692</v>
      </c>
      <c r="S118" s="499">
        <v>122.18772402433765</v>
      </c>
      <c r="T118" s="455"/>
      <c r="U118" s="455"/>
      <c r="V118" s="455"/>
      <c r="W118" s="455"/>
      <c r="X118" s="334"/>
      <c r="Y118" s="334"/>
      <c r="Z118" s="334"/>
      <c r="AA118" s="106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R118" s="107"/>
      <c r="AS118" s="107"/>
      <c r="AT118" s="107"/>
      <c r="AU118" s="107"/>
      <c r="AV118" s="107"/>
      <c r="AW118" s="107"/>
      <c r="AY118" s="32"/>
    </row>
    <row r="119" spans="1:51" ht="14.4" customHeight="1" x14ac:dyDescent="0.3">
      <c r="A119" s="38"/>
      <c r="B119" s="400" t="s">
        <v>1599</v>
      </c>
      <c r="C119" s="359"/>
      <c r="D119" s="405">
        <v>14.51</v>
      </c>
      <c r="E119" s="406">
        <v>14.09</v>
      </c>
      <c r="F119" s="428" t="s">
        <v>1627</v>
      </c>
      <c r="G119" s="426"/>
      <c r="H119" s="334"/>
      <c r="I119" s="334"/>
      <c r="J119" s="455"/>
      <c r="K119" s="495">
        <v>0.7</v>
      </c>
      <c r="L119" s="496">
        <v>7004.5395000000017</v>
      </c>
      <c r="M119" s="482">
        <f t="dataTable" ref="M119:S125" dt2D="1" dtr="1" r1="L114" r2="L113"/>
        <v>191.54287143536706</v>
      </c>
      <c r="N119" s="482">
        <v>186.43414087027313</v>
      </c>
      <c r="O119" s="482">
        <v>186.43414087027313</v>
      </c>
      <c r="P119" s="482">
        <v>177.33424034301251</v>
      </c>
      <c r="Q119" s="482">
        <v>173.2570461322897</v>
      </c>
      <c r="R119" s="482">
        <v>169.44873391173891</v>
      </c>
      <c r="S119" s="482">
        <v>165.88099257684456</v>
      </c>
      <c r="T119" s="455"/>
      <c r="U119" s="455"/>
      <c r="V119" s="455"/>
      <c r="W119" s="455"/>
      <c r="X119" s="334"/>
      <c r="Y119" s="334"/>
      <c r="Z119" s="334"/>
      <c r="AA119" s="106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R119" s="107"/>
      <c r="AS119" s="107"/>
      <c r="AT119" s="107"/>
      <c r="AU119" s="107"/>
      <c r="AV119" s="107"/>
      <c r="AW119" s="107"/>
      <c r="AY119" s="32"/>
    </row>
    <row r="120" spans="1:51" ht="14.4" customHeight="1" x14ac:dyDescent="0.3">
      <c r="A120" s="38"/>
      <c r="B120" s="403" t="s">
        <v>1603</v>
      </c>
      <c r="C120" s="359"/>
      <c r="D120" s="389">
        <v>10451</v>
      </c>
      <c r="E120" s="404">
        <v>8409</v>
      </c>
      <c r="F120" s="429" t="s">
        <v>1628</v>
      </c>
      <c r="G120" s="426"/>
      <c r="H120" s="334"/>
      <c r="I120" s="334"/>
      <c r="J120" s="455"/>
      <c r="K120" s="495">
        <v>0.8</v>
      </c>
      <c r="L120" s="496">
        <v>8005.1880000000019</v>
      </c>
      <c r="M120" s="482">
        <v>204.76794279715216</v>
      </c>
      <c r="N120" s="482">
        <v>199.30648009546027</v>
      </c>
      <c r="O120" s="482">
        <v>199.30648009546027</v>
      </c>
      <c r="P120" s="482">
        <v>189.5782772306795</v>
      </c>
      <c r="Q120" s="482">
        <v>185.21957327757579</v>
      </c>
      <c r="R120" s="482">
        <v>181.14831626295714</v>
      </c>
      <c r="S120" s="482">
        <v>177.33424034301254</v>
      </c>
      <c r="T120" s="455"/>
      <c r="U120" s="455"/>
      <c r="V120" s="455"/>
      <c r="W120" s="455"/>
      <c r="X120" s="334"/>
      <c r="Y120" s="334"/>
      <c r="Z120" s="334"/>
      <c r="AA120" s="106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7"/>
      <c r="AS120" s="107"/>
      <c r="AT120" s="107"/>
      <c r="AU120" s="107"/>
      <c r="AV120" s="107"/>
      <c r="AW120" s="107"/>
      <c r="AY120" s="32"/>
    </row>
    <row r="121" spans="1:51" ht="14.4" customHeight="1" x14ac:dyDescent="0.3">
      <c r="A121" s="38"/>
      <c r="B121" s="395"/>
      <c r="C121" s="359"/>
      <c r="D121" s="390"/>
      <c r="E121" s="407"/>
      <c r="F121" s="429" t="s">
        <v>1617</v>
      </c>
      <c r="G121" s="426"/>
      <c r="H121" s="334"/>
      <c r="I121" s="334"/>
      <c r="J121" s="455"/>
      <c r="K121" s="495">
        <v>0.9</v>
      </c>
      <c r="L121" s="496">
        <v>9005.8365000000031</v>
      </c>
      <c r="M121" s="482">
        <v>217.18920138222802</v>
      </c>
      <c r="N121" s="482">
        <v>211.39644541488244</v>
      </c>
      <c r="O121" s="482">
        <v>211.39644541488244</v>
      </c>
      <c r="P121" s="482">
        <v>201.0781280932151</v>
      </c>
      <c r="Q121" s="482">
        <v>196.45502440957875</v>
      </c>
      <c r="R121" s="482">
        <v>192.13680424509351</v>
      </c>
      <c r="S121" s="482">
        <v>188.0913658246638</v>
      </c>
      <c r="T121" s="455"/>
      <c r="U121" s="455"/>
      <c r="V121" s="455"/>
      <c r="W121" s="455"/>
      <c r="X121" s="334"/>
      <c r="Y121" s="334"/>
      <c r="Z121" s="334"/>
      <c r="AA121" s="106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7"/>
      <c r="AS121" s="107"/>
      <c r="AT121" s="107"/>
      <c r="AU121" s="107"/>
      <c r="AV121" s="107"/>
      <c r="AW121" s="107"/>
      <c r="AY121" s="32"/>
    </row>
    <row r="122" spans="1:51" ht="14.4" customHeight="1" x14ac:dyDescent="0.3">
      <c r="A122" s="38"/>
      <c r="B122" s="393"/>
      <c r="C122" s="359"/>
      <c r="D122" s="405"/>
      <c r="E122" s="406"/>
      <c r="F122" s="359"/>
      <c r="G122" s="359"/>
      <c r="H122" s="334"/>
      <c r="I122" s="334"/>
      <c r="J122" s="455"/>
      <c r="K122" s="495">
        <v>1</v>
      </c>
      <c r="L122" s="497">
        <f>L113</f>
        <v>10006.485000000002</v>
      </c>
      <c r="M122" s="482">
        <v>217.18920138222802</v>
      </c>
      <c r="N122" s="482">
        <v>211.39644541488244</v>
      </c>
      <c r="O122" s="482">
        <v>211.39644541488244</v>
      </c>
      <c r="P122" s="482">
        <v>201.0781280932151</v>
      </c>
      <c r="Q122" s="482">
        <v>196.45502440957875</v>
      </c>
      <c r="R122" s="482">
        <v>192.13680424509351</v>
      </c>
      <c r="S122" s="482">
        <v>188.0913658246638</v>
      </c>
      <c r="T122" s="455"/>
      <c r="U122" s="455"/>
      <c r="V122" s="455"/>
      <c r="W122" s="455"/>
      <c r="X122" s="334"/>
      <c r="Y122" s="334"/>
      <c r="Z122" s="334"/>
      <c r="AA122" s="106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7"/>
      <c r="AS122" s="107"/>
      <c r="AT122" s="107"/>
      <c r="AU122" s="107"/>
      <c r="AV122" s="107"/>
      <c r="AW122" s="107"/>
      <c r="AY122" s="32"/>
    </row>
    <row r="123" spans="1:51" ht="14.4" customHeight="1" x14ac:dyDescent="0.3">
      <c r="A123" s="38"/>
      <c r="B123" s="399" t="s">
        <v>1598</v>
      </c>
      <c r="C123" s="359"/>
      <c r="D123" s="408">
        <v>102658</v>
      </c>
      <c r="E123" s="409">
        <v>62058</v>
      </c>
      <c r="F123" s="359"/>
      <c r="G123" s="359"/>
      <c r="H123" s="334"/>
      <c r="I123" s="334"/>
      <c r="J123" s="455"/>
      <c r="K123" s="495">
        <v>1.1000000000000001</v>
      </c>
      <c r="L123" s="496">
        <v>11007.133500000004</v>
      </c>
      <c r="M123" s="482">
        <v>240.11169650059625</v>
      </c>
      <c r="N123" s="482">
        <v>233.70756381867039</v>
      </c>
      <c r="O123" s="482">
        <v>233.70756381867039</v>
      </c>
      <c r="P123" s="482">
        <v>222.3002348107386</v>
      </c>
      <c r="Q123" s="482">
        <v>217.18920138222802</v>
      </c>
      <c r="R123" s="482">
        <v>212.41522936631327</v>
      </c>
      <c r="S123" s="482">
        <v>207.94282891529545</v>
      </c>
      <c r="T123" s="455"/>
      <c r="U123" s="455"/>
      <c r="V123" s="455"/>
      <c r="W123" s="455"/>
      <c r="X123" s="334"/>
      <c r="Y123" s="334"/>
      <c r="Z123" s="334"/>
      <c r="AA123" s="106"/>
      <c r="AB123" s="107"/>
      <c r="AC123" s="107"/>
      <c r="AD123" s="107"/>
      <c r="AE123" s="107"/>
      <c r="AF123" s="107"/>
      <c r="AG123" s="107"/>
      <c r="AH123" s="107"/>
      <c r="AI123" s="107"/>
      <c r="AJ123" s="107"/>
      <c r="AK123" s="107"/>
      <c r="AL123" s="107"/>
      <c r="AM123" s="107"/>
      <c r="AN123" s="107"/>
      <c r="AO123" s="107"/>
      <c r="AP123" s="107"/>
      <c r="AQ123" s="107"/>
      <c r="AR123" s="107"/>
      <c r="AS123" s="107"/>
      <c r="AT123" s="107"/>
      <c r="AU123" s="107"/>
      <c r="AV123" s="107"/>
      <c r="AW123" s="107"/>
      <c r="AY123" s="32"/>
    </row>
    <row r="124" spans="1:51" ht="14.4" customHeight="1" thickBot="1" x14ac:dyDescent="0.35">
      <c r="A124" s="38"/>
      <c r="B124" s="410"/>
      <c r="C124" s="411"/>
      <c r="D124" s="411"/>
      <c r="E124" s="412"/>
      <c r="F124" s="359"/>
      <c r="G124" s="359"/>
      <c r="H124" s="334"/>
      <c r="I124" s="334"/>
      <c r="J124" s="455"/>
      <c r="K124" s="495">
        <v>1.2</v>
      </c>
      <c r="L124" s="496">
        <v>12007.782000000003</v>
      </c>
      <c r="M124" s="482">
        <v>250.78848776621834</v>
      </c>
      <c r="N124" s="482">
        <v>244.09958933202478</v>
      </c>
      <c r="O124" s="482">
        <v>244.09958933202478</v>
      </c>
      <c r="P124" s="482">
        <v>232.18502276552758</v>
      </c>
      <c r="Q124" s="482">
        <v>226.84672245304955</v>
      </c>
      <c r="R124" s="482">
        <v>221.86047130427835</v>
      </c>
      <c r="S124" s="482">
        <v>217.18920138222802</v>
      </c>
      <c r="T124" s="455"/>
      <c r="U124" s="455"/>
      <c r="V124" s="455"/>
      <c r="W124" s="455"/>
      <c r="X124" s="334"/>
      <c r="Y124" s="334"/>
      <c r="Z124" s="334"/>
      <c r="AA124" s="106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7"/>
      <c r="AS124" s="107"/>
      <c r="AT124" s="107"/>
      <c r="AU124" s="107"/>
      <c r="AV124" s="107"/>
      <c r="AW124" s="107"/>
      <c r="AY124" s="32"/>
    </row>
    <row r="125" spans="1:51" ht="14.4" customHeight="1" x14ac:dyDescent="0.3">
      <c r="A125" s="38"/>
      <c r="B125" s="359"/>
      <c r="C125" s="359"/>
      <c r="D125" s="359"/>
      <c r="E125" s="359"/>
      <c r="F125" s="359"/>
      <c r="G125" s="359"/>
      <c r="H125" s="334"/>
      <c r="I125" s="334"/>
      <c r="J125" s="455"/>
      <c r="K125" s="495">
        <v>1.3</v>
      </c>
      <c r="L125" s="496">
        <v>13008.430500000004</v>
      </c>
      <c r="M125" s="482">
        <v>261.02893402023244</v>
      </c>
      <c r="N125" s="482">
        <v>254.06690779806098</v>
      </c>
      <c r="O125" s="482">
        <v>254.06690779806098</v>
      </c>
      <c r="P125" s="482">
        <v>241.66583373813438</v>
      </c>
      <c r="Q125" s="482">
        <v>236.1095546104219</v>
      </c>
      <c r="R125" s="482">
        <v>230.91969986982392</v>
      </c>
      <c r="S125" s="482">
        <v>226.05768798429344</v>
      </c>
      <c r="T125" s="455"/>
      <c r="U125" s="455"/>
      <c r="V125" s="455"/>
      <c r="W125" s="455"/>
      <c r="X125" s="334"/>
      <c r="Y125" s="334"/>
      <c r="Z125" s="334"/>
      <c r="AA125" s="106"/>
      <c r="AB125" s="107"/>
      <c r="AC125" s="107"/>
      <c r="AD125" s="107"/>
      <c r="AE125" s="107"/>
      <c r="AF125" s="107"/>
      <c r="AG125" s="107"/>
      <c r="AH125" s="107"/>
      <c r="AI125" s="107"/>
      <c r="AJ125" s="107"/>
      <c r="AK125" s="107"/>
      <c r="AL125" s="107"/>
      <c r="AM125" s="107"/>
      <c r="AN125" s="107"/>
      <c r="AO125" s="107"/>
      <c r="AP125" s="107"/>
      <c r="AQ125" s="107"/>
      <c r="AR125" s="107"/>
      <c r="AS125" s="107"/>
      <c r="AT125" s="107"/>
      <c r="AU125" s="107"/>
      <c r="AV125" s="107"/>
      <c r="AW125" s="107"/>
      <c r="AY125" s="32"/>
    </row>
    <row r="126" spans="1:51" ht="14.4" customHeight="1" x14ac:dyDescent="0.3">
      <c r="A126" s="38"/>
      <c r="B126" s="359"/>
      <c r="C126" s="359"/>
      <c r="D126" s="359"/>
      <c r="E126" s="359"/>
      <c r="F126" s="359"/>
      <c r="G126" s="359"/>
      <c r="H126" s="334"/>
      <c r="I126" s="334"/>
      <c r="J126" s="455"/>
      <c r="K126" s="455"/>
      <c r="L126" s="455"/>
      <c r="M126" s="455"/>
      <c r="N126" s="455"/>
      <c r="O126" s="455"/>
      <c r="P126" s="455"/>
      <c r="Q126" s="455"/>
      <c r="R126" s="455"/>
      <c r="S126" s="455"/>
      <c r="T126" s="455"/>
      <c r="U126" s="455"/>
      <c r="V126" s="455"/>
      <c r="W126" s="455"/>
      <c r="X126" s="334"/>
      <c r="Y126" s="334"/>
      <c r="Z126" s="334"/>
      <c r="AA126" s="106"/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R126" s="107"/>
      <c r="AS126" s="107"/>
      <c r="AT126" s="107"/>
      <c r="AU126" s="107"/>
      <c r="AV126" s="107"/>
      <c r="AW126" s="107"/>
      <c r="AY126" s="32"/>
    </row>
    <row r="127" spans="1:51" ht="16.2" thickBot="1" x14ac:dyDescent="0.35">
      <c r="A127" s="361"/>
      <c r="B127" s="435" t="s">
        <v>1620</v>
      </c>
      <c r="C127" s="362"/>
      <c r="D127" s="362"/>
      <c r="E127" s="362"/>
      <c r="F127" s="362"/>
      <c r="G127" s="362"/>
      <c r="H127" s="144"/>
      <c r="I127" s="334"/>
      <c r="J127" s="455"/>
      <c r="K127" s="455"/>
      <c r="L127" s="455"/>
      <c r="M127" s="455"/>
      <c r="N127" s="455"/>
      <c r="O127" s="455"/>
      <c r="P127" s="455"/>
      <c r="Q127" s="455"/>
      <c r="R127" s="455"/>
      <c r="S127" s="455"/>
      <c r="T127" s="455"/>
      <c r="U127" s="455"/>
      <c r="V127" s="455"/>
      <c r="W127" s="455"/>
      <c r="X127" s="334"/>
      <c r="Y127" s="334"/>
      <c r="Z127" s="334"/>
      <c r="AA127" s="106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7"/>
      <c r="AS127" s="107"/>
      <c r="AT127" s="107"/>
      <c r="AU127" s="107"/>
      <c r="AV127" s="107"/>
      <c r="AW127" s="107"/>
      <c r="AY127" s="32"/>
    </row>
    <row r="128" spans="1:51" ht="14.4" customHeight="1" x14ac:dyDescent="0.3">
      <c r="A128" s="361"/>
      <c r="B128" s="436"/>
      <c r="C128" s="437"/>
      <c r="D128" s="438"/>
      <c r="E128" s="362"/>
      <c r="F128" s="362"/>
      <c r="G128" s="362"/>
      <c r="H128" s="144"/>
      <c r="I128" s="334"/>
      <c r="J128" s="455"/>
      <c r="K128" s="455"/>
      <c r="L128" s="455"/>
      <c r="M128" s="455"/>
      <c r="N128" s="455"/>
      <c r="O128" s="455"/>
      <c r="P128" s="455"/>
      <c r="Q128" s="455"/>
      <c r="R128" s="455"/>
      <c r="S128" s="455"/>
      <c r="T128" s="455"/>
      <c r="U128" s="455"/>
      <c r="V128" s="455"/>
      <c r="W128" s="455"/>
      <c r="X128" s="334"/>
      <c r="Y128" s="334"/>
      <c r="Z128" s="334"/>
      <c r="AA128" s="106"/>
      <c r="AB128" s="107"/>
      <c r="AC128" s="107"/>
      <c r="AD128" s="107"/>
      <c r="AE128" s="107"/>
      <c r="AF128" s="107"/>
      <c r="AG128" s="107"/>
      <c r="AH128" s="107"/>
      <c r="AI128" s="107"/>
      <c r="AJ128" s="107"/>
      <c r="AK128" s="107"/>
      <c r="AL128" s="107"/>
      <c r="AM128" s="107"/>
      <c r="AN128" s="107"/>
      <c r="AO128" s="107"/>
      <c r="AP128" s="107"/>
      <c r="AQ128" s="107"/>
      <c r="AR128" s="107"/>
      <c r="AS128" s="107"/>
      <c r="AT128" s="107"/>
      <c r="AU128" s="107"/>
      <c r="AV128" s="107"/>
      <c r="AW128" s="107"/>
      <c r="AY128" s="32"/>
    </row>
    <row r="129" spans="1:51" ht="14.4" customHeight="1" x14ac:dyDescent="0.3">
      <c r="A129" s="361"/>
      <c r="B129" s="439"/>
      <c r="C129" s="440"/>
      <c r="D129" s="441"/>
      <c r="E129" s="362"/>
      <c r="F129" s="362"/>
      <c r="G129" s="362"/>
      <c r="H129" s="144"/>
      <c r="I129" s="334"/>
      <c r="J129" s="455"/>
      <c r="K129" s="455"/>
      <c r="L129" s="455"/>
      <c r="M129" s="455"/>
      <c r="N129" s="455"/>
      <c r="O129" s="455"/>
      <c r="P129" s="455"/>
      <c r="Q129" s="455"/>
      <c r="R129" s="455"/>
      <c r="S129" s="455"/>
      <c r="T129" s="455"/>
      <c r="U129" s="455"/>
      <c r="V129" s="455"/>
      <c r="W129" s="455"/>
      <c r="X129" s="334"/>
      <c r="Y129" s="334"/>
      <c r="Z129" s="334"/>
      <c r="AA129" s="106"/>
      <c r="AB129" s="107"/>
      <c r="AC129" s="107"/>
      <c r="AD129" s="107"/>
      <c r="AE129" s="107"/>
      <c r="AF129" s="107"/>
      <c r="AG129" s="107"/>
      <c r="AH129" s="107"/>
      <c r="AI129" s="107"/>
      <c r="AJ129" s="107"/>
      <c r="AK129" s="107"/>
      <c r="AL129" s="107"/>
      <c r="AM129" s="107"/>
      <c r="AN129" s="107"/>
      <c r="AO129" s="107"/>
      <c r="AP129" s="107"/>
      <c r="AQ129" s="107"/>
      <c r="AR129" s="107"/>
      <c r="AS129" s="107"/>
      <c r="AT129" s="107"/>
      <c r="AU129" s="107"/>
      <c r="AV129" s="107"/>
      <c r="AW129" s="107"/>
      <c r="AY129" s="32"/>
    </row>
    <row r="130" spans="1:51" ht="14.4" customHeight="1" x14ac:dyDescent="0.3">
      <c r="A130" s="361"/>
      <c r="B130" s="442" t="s">
        <v>1609</v>
      </c>
      <c r="C130" s="440"/>
      <c r="D130" s="441"/>
      <c r="E130" s="362"/>
      <c r="F130" s="362"/>
      <c r="G130" s="362"/>
      <c r="H130" s="144"/>
      <c r="I130" s="334"/>
      <c r="J130" s="455"/>
      <c r="K130" s="455"/>
      <c r="L130" s="455"/>
      <c r="M130" s="455"/>
      <c r="N130" s="455"/>
      <c r="O130" s="455"/>
      <c r="P130" s="455"/>
      <c r="Q130" s="455"/>
      <c r="R130" s="455"/>
      <c r="S130" s="455"/>
      <c r="T130" s="455"/>
      <c r="U130" s="455"/>
      <c r="V130" s="455"/>
      <c r="W130" s="455"/>
      <c r="X130" s="334"/>
      <c r="Y130" s="334"/>
      <c r="Z130" s="334"/>
      <c r="AA130" s="106"/>
      <c r="AB130" s="107"/>
      <c r="AC130" s="107"/>
      <c r="AD130" s="107"/>
      <c r="AE130" s="107"/>
      <c r="AF130" s="107"/>
      <c r="AG130" s="107"/>
      <c r="AH130" s="107"/>
      <c r="AI130" s="107"/>
      <c r="AJ130" s="107"/>
      <c r="AK130" s="107"/>
      <c r="AL130" s="107"/>
      <c r="AM130" s="107"/>
      <c r="AN130" s="107"/>
      <c r="AO130" s="107"/>
      <c r="AP130" s="107"/>
      <c r="AQ130" s="107"/>
      <c r="AR130" s="107"/>
      <c r="AS130" s="107"/>
      <c r="AT130" s="107"/>
      <c r="AU130" s="107"/>
      <c r="AV130" s="107"/>
      <c r="AW130" s="107"/>
      <c r="AY130" s="32"/>
    </row>
    <row r="131" spans="1:51" ht="14.4" customHeight="1" x14ac:dyDescent="0.3">
      <c r="A131" s="361"/>
      <c r="B131" s="442" t="s">
        <v>1621</v>
      </c>
      <c r="C131" s="440"/>
      <c r="D131" s="441"/>
      <c r="E131" s="362"/>
      <c r="F131" s="362"/>
      <c r="G131" s="362"/>
      <c r="H131" s="144"/>
      <c r="I131" s="334"/>
      <c r="J131" s="455"/>
      <c r="K131" s="455"/>
      <c r="L131" s="455"/>
      <c r="M131" s="455"/>
      <c r="N131" s="455"/>
      <c r="O131" s="455"/>
      <c r="P131" s="455"/>
      <c r="Q131" s="455"/>
      <c r="R131" s="455"/>
      <c r="S131" s="455"/>
      <c r="T131" s="455"/>
      <c r="U131" s="455"/>
      <c r="V131" s="455"/>
      <c r="W131" s="455"/>
      <c r="X131" s="334"/>
      <c r="Y131" s="334"/>
      <c r="Z131" s="334"/>
      <c r="AA131" s="106"/>
      <c r="AB131" s="107"/>
      <c r="AC131" s="107"/>
      <c r="AD131" s="107"/>
      <c r="AE131" s="107"/>
      <c r="AF131" s="107"/>
      <c r="AG131" s="107"/>
      <c r="AH131" s="107"/>
      <c r="AI131" s="107"/>
      <c r="AJ131" s="107"/>
      <c r="AK131" s="107"/>
      <c r="AL131" s="107"/>
      <c r="AM131" s="107"/>
      <c r="AN131" s="107"/>
      <c r="AO131" s="107"/>
      <c r="AP131" s="107"/>
      <c r="AQ131" s="107"/>
      <c r="AR131" s="107"/>
      <c r="AS131" s="107"/>
      <c r="AT131" s="107"/>
      <c r="AU131" s="107"/>
      <c r="AV131" s="107"/>
      <c r="AW131" s="107"/>
      <c r="AY131" s="32"/>
    </row>
    <row r="132" spans="1:51" ht="14.4" customHeight="1" x14ac:dyDescent="0.3">
      <c r="A132" s="361"/>
      <c r="B132" s="442"/>
      <c r="C132" s="440"/>
      <c r="D132" s="441"/>
      <c r="E132" s="362"/>
      <c r="F132" s="362"/>
      <c r="G132" s="362"/>
      <c r="H132" s="144"/>
      <c r="I132" s="334"/>
      <c r="J132" s="455"/>
      <c r="K132" s="455"/>
      <c r="L132" s="455"/>
      <c r="M132" s="455"/>
      <c r="N132" s="455"/>
      <c r="O132" s="455"/>
      <c r="P132" s="455"/>
      <c r="Q132" s="455"/>
      <c r="R132" s="455"/>
      <c r="S132" s="455"/>
      <c r="T132" s="455"/>
      <c r="U132" s="455"/>
      <c r="V132" s="455"/>
      <c r="W132" s="455"/>
      <c r="X132" s="334"/>
      <c r="Y132" s="334"/>
      <c r="Z132" s="334"/>
      <c r="AA132" s="106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Y132" s="32"/>
    </row>
    <row r="133" spans="1:51" ht="14.4" customHeight="1" x14ac:dyDescent="0.3">
      <c r="A133" s="361"/>
      <c r="B133" s="442" t="s">
        <v>1653</v>
      </c>
      <c r="C133" s="440"/>
      <c r="D133" s="441"/>
      <c r="E133" s="362"/>
      <c r="F133" s="362"/>
      <c r="G133" s="362"/>
      <c r="H133" s="144"/>
      <c r="I133" s="334"/>
      <c r="J133" s="455"/>
      <c r="K133" s="455"/>
      <c r="L133" s="455"/>
      <c r="M133" s="455"/>
      <c r="N133" s="455"/>
      <c r="O133" s="455"/>
      <c r="P133" s="455"/>
      <c r="Q133" s="455"/>
      <c r="R133" s="455"/>
      <c r="S133" s="455"/>
      <c r="T133" s="455"/>
      <c r="U133" s="455"/>
      <c r="V133" s="455"/>
      <c r="W133" s="455"/>
      <c r="X133" s="334"/>
      <c r="Y133" s="334"/>
      <c r="Z133" s="334"/>
      <c r="AA133" s="106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Y133" s="32"/>
    </row>
    <row r="134" spans="1:51" ht="14.4" customHeight="1" x14ac:dyDescent="0.3">
      <c r="A134" s="361"/>
      <c r="B134" s="442" t="s">
        <v>1654</v>
      </c>
      <c r="C134" s="440"/>
      <c r="D134" s="441"/>
      <c r="E134" s="362"/>
      <c r="F134" s="362"/>
      <c r="G134" s="362"/>
      <c r="H134" s="144"/>
      <c r="I134" s="334"/>
      <c r="J134" s="455"/>
      <c r="K134" s="455"/>
      <c r="L134" s="455"/>
      <c r="M134" s="455"/>
      <c r="N134" s="455"/>
      <c r="O134" s="455"/>
      <c r="P134" s="455"/>
      <c r="Q134" s="455"/>
      <c r="R134" s="455"/>
      <c r="S134" s="455"/>
      <c r="T134" s="455"/>
      <c r="U134" s="455"/>
      <c r="V134" s="455"/>
      <c r="W134" s="455"/>
      <c r="X134" s="334"/>
      <c r="Y134" s="334"/>
      <c r="Z134" s="334"/>
      <c r="AA134" s="106"/>
      <c r="AB134" s="107"/>
      <c r="AC134" s="107"/>
      <c r="AD134" s="107"/>
      <c r="AE134" s="107"/>
      <c r="AF134" s="107"/>
      <c r="AG134" s="107"/>
      <c r="AH134" s="107"/>
      <c r="AI134" s="107"/>
      <c r="AJ134" s="107"/>
      <c r="AK134" s="107"/>
      <c r="AL134" s="107"/>
      <c r="AM134" s="107"/>
      <c r="AN134" s="107"/>
      <c r="AO134" s="107"/>
      <c r="AP134" s="107"/>
      <c r="AQ134" s="107"/>
      <c r="AR134" s="107"/>
      <c r="AS134" s="107"/>
      <c r="AT134" s="107"/>
      <c r="AU134" s="107"/>
      <c r="AV134" s="107"/>
      <c r="AW134" s="107"/>
      <c r="AY134" s="32"/>
    </row>
    <row r="135" spans="1:51" ht="14.4" customHeight="1" x14ac:dyDescent="0.3">
      <c r="A135" s="361"/>
      <c r="B135" s="443" t="s">
        <v>1655</v>
      </c>
      <c r="C135" s="440"/>
      <c r="D135" s="441"/>
      <c r="E135" s="362"/>
      <c r="F135" s="362"/>
      <c r="G135" s="362"/>
      <c r="H135" s="144"/>
      <c r="I135" s="334"/>
      <c r="J135" s="455"/>
      <c r="K135" s="455"/>
      <c r="L135" s="455"/>
      <c r="M135" s="455"/>
      <c r="N135" s="455"/>
      <c r="O135" s="455"/>
      <c r="P135" s="455"/>
      <c r="Q135" s="455"/>
      <c r="R135" s="455"/>
      <c r="S135" s="455"/>
      <c r="T135" s="455"/>
      <c r="U135" s="455"/>
      <c r="V135" s="455"/>
      <c r="W135" s="455"/>
      <c r="X135" s="334"/>
      <c r="Y135" s="334"/>
      <c r="Z135" s="334"/>
      <c r="AA135" s="106"/>
      <c r="AB135" s="107"/>
      <c r="AC135" s="107"/>
      <c r="AD135" s="107"/>
      <c r="AE135" s="107"/>
      <c r="AF135" s="107"/>
      <c r="AG135" s="107"/>
      <c r="AH135" s="107"/>
      <c r="AI135" s="107"/>
      <c r="AJ135" s="107"/>
      <c r="AK135" s="107"/>
      <c r="AL135" s="107"/>
      <c r="AM135" s="107"/>
      <c r="AN135" s="107"/>
      <c r="AO135" s="107"/>
      <c r="AP135" s="107"/>
      <c r="AQ135" s="107"/>
      <c r="AR135" s="107"/>
      <c r="AS135" s="107"/>
      <c r="AT135" s="107"/>
      <c r="AU135" s="107"/>
      <c r="AV135" s="107"/>
      <c r="AW135" s="107"/>
      <c r="AY135" s="32"/>
    </row>
    <row r="136" spans="1:51" ht="14.4" customHeight="1" x14ac:dyDescent="0.3">
      <c r="A136" s="361"/>
      <c r="B136" s="443" t="s">
        <v>1656</v>
      </c>
      <c r="C136" s="440"/>
      <c r="D136" s="441"/>
      <c r="E136" s="362"/>
      <c r="F136" s="362"/>
      <c r="G136" s="362"/>
      <c r="H136" s="144"/>
      <c r="I136" s="334"/>
      <c r="J136" s="455"/>
      <c r="K136" s="455"/>
      <c r="L136" s="455"/>
      <c r="M136" s="455"/>
      <c r="N136" s="455"/>
      <c r="O136" s="455"/>
      <c r="P136" s="455"/>
      <c r="Q136" s="455"/>
      <c r="R136" s="455"/>
      <c r="S136" s="455"/>
      <c r="T136" s="455"/>
      <c r="U136" s="455"/>
      <c r="V136" s="455"/>
      <c r="W136" s="455"/>
      <c r="X136" s="334"/>
      <c r="Y136" s="334"/>
      <c r="Z136" s="334"/>
      <c r="AA136" s="106"/>
      <c r="AB136" s="107"/>
      <c r="AC136" s="107"/>
      <c r="AD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  <c r="AQ136" s="107"/>
      <c r="AR136" s="107"/>
      <c r="AS136" s="107"/>
      <c r="AT136" s="107"/>
      <c r="AU136" s="107"/>
      <c r="AV136" s="107"/>
      <c r="AW136" s="107"/>
      <c r="AY136" s="32"/>
    </row>
    <row r="137" spans="1:51" ht="14.4" customHeight="1" x14ac:dyDescent="0.3">
      <c r="A137" s="361"/>
      <c r="B137" s="442"/>
      <c r="C137" s="440"/>
      <c r="D137" s="441"/>
      <c r="E137" s="362"/>
      <c r="F137" s="362"/>
      <c r="G137" s="362"/>
      <c r="H137" s="144"/>
      <c r="I137" s="334"/>
      <c r="J137" s="455"/>
      <c r="K137" s="455"/>
      <c r="L137" s="455"/>
      <c r="M137" s="455"/>
      <c r="N137" s="455"/>
      <c r="O137" s="455"/>
      <c r="P137" s="455"/>
      <c r="Q137" s="455"/>
      <c r="R137" s="455"/>
      <c r="S137" s="455"/>
      <c r="T137" s="455"/>
      <c r="U137" s="455"/>
      <c r="V137" s="455"/>
      <c r="W137" s="455"/>
      <c r="X137" s="334"/>
      <c r="Y137" s="334"/>
      <c r="Z137" s="334"/>
      <c r="AA137" s="106"/>
      <c r="AB137" s="107"/>
      <c r="AC137" s="107"/>
      <c r="AD137" s="107"/>
      <c r="AE137" s="107"/>
      <c r="AF137" s="107"/>
      <c r="AG137" s="107"/>
      <c r="AH137" s="107"/>
      <c r="AI137" s="107"/>
      <c r="AJ137" s="107"/>
      <c r="AK137" s="107"/>
      <c r="AL137" s="107"/>
      <c r="AM137" s="107"/>
      <c r="AN137" s="107"/>
      <c r="AO137" s="107"/>
      <c r="AP137" s="107"/>
      <c r="AQ137" s="107"/>
      <c r="AR137" s="107"/>
      <c r="AS137" s="107"/>
      <c r="AT137" s="107"/>
      <c r="AU137" s="107"/>
      <c r="AV137" s="107"/>
      <c r="AW137" s="107"/>
      <c r="AY137" s="32"/>
    </row>
    <row r="138" spans="1:51" ht="14.4" customHeight="1" x14ac:dyDescent="0.3">
      <c r="A138" s="361"/>
      <c r="B138" s="444" t="s">
        <v>1618</v>
      </c>
      <c r="C138" s="440"/>
      <c r="D138" s="441"/>
      <c r="E138" s="362"/>
      <c r="F138" s="362"/>
      <c r="G138" s="362"/>
      <c r="H138" s="144"/>
      <c r="I138" s="334"/>
      <c r="J138" s="455"/>
      <c r="K138" s="455"/>
      <c r="L138" s="455"/>
      <c r="M138" s="455"/>
      <c r="N138" s="455"/>
      <c r="O138" s="455"/>
      <c r="P138" s="455"/>
      <c r="Q138" s="455"/>
      <c r="R138" s="455"/>
      <c r="S138" s="455"/>
      <c r="T138" s="455"/>
      <c r="U138" s="455"/>
      <c r="V138" s="455"/>
      <c r="W138" s="455"/>
      <c r="X138" s="334"/>
      <c r="Y138" s="334"/>
      <c r="Z138" s="334"/>
      <c r="AA138" s="106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07"/>
      <c r="AS138" s="107"/>
      <c r="AT138" s="107"/>
      <c r="AU138" s="107"/>
      <c r="AV138" s="107"/>
      <c r="AW138" s="107"/>
      <c r="AY138" s="32"/>
    </row>
    <row r="139" spans="1:51" ht="14.4" customHeight="1" x14ac:dyDescent="0.3">
      <c r="A139" s="361"/>
      <c r="B139" s="444" t="s">
        <v>1619</v>
      </c>
      <c r="C139" s="440"/>
      <c r="D139" s="441"/>
      <c r="E139" s="362"/>
      <c r="F139" s="362"/>
      <c r="G139" s="362"/>
      <c r="H139" s="144"/>
      <c r="I139" s="334"/>
      <c r="J139" s="455"/>
      <c r="K139" s="455"/>
      <c r="L139" s="455"/>
      <c r="M139" s="455"/>
      <c r="N139" s="455"/>
      <c r="O139" s="455"/>
      <c r="P139" s="455"/>
      <c r="Q139" s="455"/>
      <c r="R139" s="455"/>
      <c r="S139" s="455"/>
      <c r="T139" s="455"/>
      <c r="U139" s="455"/>
      <c r="V139" s="455"/>
      <c r="W139" s="455"/>
      <c r="X139" s="334"/>
      <c r="Y139" s="334"/>
      <c r="Z139" s="334"/>
      <c r="AA139" s="106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07"/>
      <c r="AS139" s="107"/>
      <c r="AT139" s="107"/>
      <c r="AU139" s="107"/>
      <c r="AV139" s="107"/>
      <c r="AW139" s="107"/>
      <c r="AY139" s="32"/>
    </row>
    <row r="140" spans="1:51" ht="14.4" customHeight="1" x14ac:dyDescent="0.3">
      <c r="A140" s="361"/>
      <c r="B140" s="442"/>
      <c r="C140" s="440"/>
      <c r="D140" s="441"/>
      <c r="E140" s="362"/>
      <c r="F140" s="362"/>
      <c r="G140" s="362"/>
      <c r="H140" s="144"/>
      <c r="I140" s="334"/>
      <c r="J140" s="455"/>
      <c r="K140" s="455"/>
      <c r="L140" s="455"/>
      <c r="M140" s="455"/>
      <c r="N140" s="455"/>
      <c r="O140" s="455"/>
      <c r="P140" s="455"/>
      <c r="Q140" s="455"/>
      <c r="R140" s="455"/>
      <c r="S140" s="455"/>
      <c r="T140" s="455"/>
      <c r="U140" s="455"/>
      <c r="V140" s="455"/>
      <c r="W140" s="455"/>
      <c r="X140" s="334"/>
      <c r="Y140" s="334"/>
      <c r="Z140" s="334"/>
      <c r="AA140" s="106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07"/>
      <c r="AS140" s="107"/>
      <c r="AT140" s="107"/>
      <c r="AU140" s="107"/>
      <c r="AV140" s="107"/>
      <c r="AW140" s="107"/>
      <c r="AY140" s="32"/>
    </row>
    <row r="141" spans="1:51" ht="14.4" customHeight="1" x14ac:dyDescent="0.3">
      <c r="A141" s="361"/>
      <c r="B141" s="442" t="s">
        <v>1610</v>
      </c>
      <c r="C141" s="440"/>
      <c r="D141" s="441" t="s">
        <v>1646</v>
      </c>
      <c r="E141" s="362"/>
      <c r="F141" s="362"/>
      <c r="G141" s="362"/>
      <c r="H141" s="144"/>
      <c r="I141" s="334"/>
      <c r="J141" s="455"/>
      <c r="K141" s="455"/>
      <c r="L141" s="455"/>
      <c r="M141" s="455"/>
      <c r="N141" s="455"/>
      <c r="O141" s="455"/>
      <c r="P141" s="455"/>
      <c r="Q141" s="455"/>
      <c r="R141" s="455"/>
      <c r="S141" s="455"/>
      <c r="T141" s="455"/>
      <c r="U141" s="455"/>
      <c r="V141" s="455"/>
      <c r="W141" s="455"/>
      <c r="X141" s="334"/>
      <c r="Y141" s="334"/>
      <c r="Z141" s="334"/>
      <c r="AA141" s="106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07"/>
      <c r="AS141" s="107"/>
      <c r="AT141" s="107"/>
      <c r="AU141" s="107"/>
      <c r="AV141" s="107"/>
      <c r="AW141" s="107"/>
      <c r="AY141" s="32"/>
    </row>
    <row r="142" spans="1:51" ht="14.4" customHeight="1" x14ac:dyDescent="0.3">
      <c r="A142" s="361"/>
      <c r="B142" s="442" t="s">
        <v>1613</v>
      </c>
      <c r="C142" s="440"/>
      <c r="D142" s="441"/>
      <c r="E142" s="362"/>
      <c r="F142" s="362"/>
      <c r="G142" s="362"/>
      <c r="H142" s="144"/>
      <c r="I142" s="334"/>
      <c r="J142" s="455"/>
      <c r="K142" s="455"/>
      <c r="L142" s="455"/>
      <c r="M142" s="455"/>
      <c r="N142" s="455"/>
      <c r="O142" s="455"/>
      <c r="P142" s="455"/>
      <c r="Q142" s="455"/>
      <c r="R142" s="455"/>
      <c r="S142" s="455"/>
      <c r="T142" s="455"/>
      <c r="U142" s="455"/>
      <c r="V142" s="455"/>
      <c r="W142" s="455"/>
      <c r="X142" s="334"/>
      <c r="Y142" s="334"/>
      <c r="Z142" s="334"/>
      <c r="AA142" s="106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07"/>
      <c r="AS142" s="107"/>
      <c r="AT142" s="107"/>
      <c r="AU142" s="107"/>
      <c r="AV142" s="107"/>
      <c r="AW142" s="107"/>
      <c r="AY142" s="32"/>
    </row>
    <row r="143" spans="1:51" ht="14.4" customHeight="1" x14ac:dyDescent="0.3">
      <c r="A143" s="361"/>
      <c r="B143" s="472" t="s">
        <v>1635</v>
      </c>
      <c r="C143" s="473"/>
      <c r="D143" s="474" t="s">
        <v>1639</v>
      </c>
      <c r="E143" s="476" t="s">
        <v>1680</v>
      </c>
      <c r="F143" s="475"/>
      <c r="G143" s="475"/>
      <c r="H143" s="144"/>
      <c r="I143" s="334"/>
      <c r="J143" s="455"/>
      <c r="K143" s="455"/>
      <c r="L143" s="455"/>
      <c r="M143" s="455"/>
      <c r="N143" s="455"/>
      <c r="O143" s="455"/>
      <c r="P143" s="455"/>
      <c r="Q143" s="455"/>
      <c r="R143" s="455"/>
      <c r="S143" s="455"/>
      <c r="T143" s="455"/>
      <c r="U143" s="455"/>
      <c r="V143" s="455"/>
      <c r="W143" s="455"/>
      <c r="X143" s="334"/>
      <c r="Y143" s="334"/>
      <c r="Z143" s="334"/>
      <c r="AA143" s="106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07"/>
      <c r="AS143" s="107"/>
      <c r="AT143" s="107"/>
      <c r="AU143" s="107"/>
      <c r="AV143" s="107"/>
      <c r="AW143" s="107"/>
      <c r="AY143" s="32"/>
    </row>
    <row r="144" spans="1:51" ht="14.4" customHeight="1" x14ac:dyDescent="0.3">
      <c r="A144" s="361"/>
      <c r="B144" s="472" t="s">
        <v>1636</v>
      </c>
      <c r="C144" s="473"/>
      <c r="D144" s="474" t="s">
        <v>1637</v>
      </c>
      <c r="E144" s="477" t="s">
        <v>1681</v>
      </c>
      <c r="F144" s="475"/>
      <c r="G144" s="475"/>
      <c r="H144" s="144"/>
      <c r="I144" s="334"/>
      <c r="J144" s="455"/>
      <c r="K144" s="455"/>
      <c r="L144" s="455"/>
      <c r="M144" s="455"/>
      <c r="N144" s="455"/>
      <c r="O144" s="455"/>
      <c r="P144" s="455"/>
      <c r="Q144" s="455"/>
      <c r="R144" s="455"/>
      <c r="S144" s="455"/>
      <c r="T144" s="455"/>
      <c r="U144" s="455"/>
      <c r="V144" s="455"/>
      <c r="W144" s="455"/>
      <c r="X144" s="334"/>
      <c r="Y144" s="334"/>
      <c r="Z144" s="334"/>
      <c r="AA144" s="106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07"/>
      <c r="AS144" s="107"/>
      <c r="AT144" s="107"/>
      <c r="AU144" s="107"/>
      <c r="AV144" s="107"/>
      <c r="AW144" s="107"/>
      <c r="AY144" s="32"/>
    </row>
    <row r="145" spans="1:51" ht="14.4" customHeight="1" x14ac:dyDescent="0.3">
      <c r="A145" s="361"/>
      <c r="B145" s="442"/>
      <c r="C145" s="440"/>
      <c r="D145" s="441"/>
      <c r="E145" s="362"/>
      <c r="F145" s="362"/>
      <c r="G145" s="362"/>
      <c r="H145" s="144"/>
      <c r="I145" s="334"/>
      <c r="J145" s="455"/>
      <c r="K145" s="455"/>
      <c r="L145" s="455"/>
      <c r="M145" s="455"/>
      <c r="N145" s="455"/>
      <c r="O145" s="455"/>
      <c r="P145" s="455"/>
      <c r="Q145" s="455"/>
      <c r="R145" s="455"/>
      <c r="S145" s="455"/>
      <c r="T145" s="455"/>
      <c r="U145" s="455"/>
      <c r="V145" s="455"/>
      <c r="W145" s="455"/>
      <c r="X145" s="334"/>
      <c r="Y145" s="334"/>
      <c r="Z145" s="334"/>
      <c r="AA145" s="106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07"/>
      <c r="AS145" s="107"/>
      <c r="AT145" s="107"/>
      <c r="AU145" s="107"/>
      <c r="AV145" s="107"/>
      <c r="AW145" s="107"/>
      <c r="AY145" s="32"/>
    </row>
    <row r="146" spans="1:51" ht="14.4" customHeight="1" x14ac:dyDescent="0.3">
      <c r="A146" s="361"/>
      <c r="B146" s="442" t="s">
        <v>1612</v>
      </c>
      <c r="C146" s="440"/>
      <c r="D146" s="441" t="s">
        <v>1645</v>
      </c>
      <c r="E146" s="362"/>
      <c r="F146" s="362"/>
      <c r="G146" s="362"/>
      <c r="H146" s="144"/>
      <c r="I146" s="334"/>
      <c r="J146" s="455"/>
      <c r="K146" s="455"/>
      <c r="L146" s="455"/>
      <c r="M146" s="455"/>
      <c r="N146" s="455"/>
      <c r="O146" s="455"/>
      <c r="P146" s="455"/>
      <c r="Q146" s="455"/>
      <c r="R146" s="455"/>
      <c r="S146" s="455"/>
      <c r="T146" s="455"/>
      <c r="U146" s="455"/>
      <c r="V146" s="455"/>
      <c r="W146" s="455"/>
      <c r="X146" s="334"/>
      <c r="Y146" s="334"/>
      <c r="Z146" s="334"/>
      <c r="AA146" s="106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07"/>
      <c r="AS146" s="107"/>
      <c r="AT146" s="107"/>
      <c r="AU146" s="107"/>
      <c r="AV146" s="107"/>
      <c r="AW146" s="107"/>
      <c r="AY146" s="32"/>
    </row>
    <row r="147" spans="1:51" ht="14.4" customHeight="1" x14ac:dyDescent="0.3">
      <c r="A147" s="361"/>
      <c r="B147" s="442" t="s">
        <v>1615</v>
      </c>
      <c r="C147" s="440"/>
      <c r="D147" s="441"/>
      <c r="E147" s="362"/>
      <c r="F147" s="362"/>
      <c r="G147" s="362"/>
      <c r="H147" s="144"/>
      <c r="I147" s="334"/>
      <c r="J147" s="455"/>
      <c r="K147" s="455"/>
      <c r="L147" s="455"/>
      <c r="M147" s="455"/>
      <c r="N147" s="455"/>
      <c r="O147" s="455"/>
      <c r="P147" s="455"/>
      <c r="Q147" s="455"/>
      <c r="R147" s="455"/>
      <c r="S147" s="455"/>
      <c r="T147" s="455"/>
      <c r="U147" s="455"/>
      <c r="V147" s="455"/>
      <c r="W147" s="455"/>
      <c r="X147" s="334"/>
      <c r="Y147" s="334"/>
      <c r="Z147" s="334"/>
      <c r="AA147" s="106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07"/>
      <c r="AS147" s="107"/>
      <c r="AT147" s="107"/>
      <c r="AU147" s="107"/>
      <c r="AV147" s="107"/>
      <c r="AW147" s="107"/>
      <c r="AY147" s="32"/>
    </row>
    <row r="148" spans="1:51" ht="14.4" customHeight="1" x14ac:dyDescent="0.3">
      <c r="A148" s="361"/>
      <c r="B148" s="442" t="s">
        <v>1635</v>
      </c>
      <c r="C148" s="440"/>
      <c r="D148" s="441" t="s">
        <v>1640</v>
      </c>
      <c r="E148" s="362"/>
      <c r="F148" s="362"/>
      <c r="G148" s="362"/>
      <c r="H148" s="144"/>
      <c r="I148" s="334"/>
      <c r="J148" s="455"/>
      <c r="K148" s="455"/>
      <c r="L148" s="455"/>
      <c r="M148" s="455"/>
      <c r="N148" s="455"/>
      <c r="O148" s="455"/>
      <c r="P148" s="455"/>
      <c r="Q148" s="455"/>
      <c r="R148" s="455"/>
      <c r="S148" s="455"/>
      <c r="T148" s="455"/>
      <c r="U148" s="455"/>
      <c r="V148" s="455"/>
      <c r="W148" s="455"/>
      <c r="X148" s="334"/>
      <c r="Y148" s="334"/>
      <c r="Z148" s="334"/>
      <c r="AA148" s="106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07"/>
      <c r="AS148" s="107"/>
      <c r="AT148" s="107"/>
      <c r="AU148" s="107"/>
      <c r="AV148" s="107"/>
      <c r="AW148" s="107"/>
      <c r="AY148" s="32"/>
    </row>
    <row r="149" spans="1:51" ht="14.4" customHeight="1" x14ac:dyDescent="0.3">
      <c r="A149" s="361"/>
      <c r="B149" s="442" t="s">
        <v>1636</v>
      </c>
      <c r="C149" s="440"/>
      <c r="D149" s="441" t="s">
        <v>1641</v>
      </c>
      <c r="E149" s="362"/>
      <c r="F149" s="362"/>
      <c r="G149" s="362"/>
      <c r="H149" s="144"/>
      <c r="I149" s="334"/>
      <c r="J149" s="455"/>
      <c r="K149" s="455"/>
      <c r="L149" s="455"/>
      <c r="M149" s="455"/>
      <c r="N149" s="455"/>
      <c r="O149" s="455"/>
      <c r="P149" s="455"/>
      <c r="Q149" s="455"/>
      <c r="R149" s="455"/>
      <c r="S149" s="455"/>
      <c r="T149" s="455"/>
      <c r="U149" s="455"/>
      <c r="V149" s="455"/>
      <c r="W149" s="455"/>
      <c r="X149" s="334"/>
      <c r="Y149" s="334"/>
      <c r="Z149" s="334"/>
      <c r="AA149" s="106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07"/>
      <c r="AS149" s="107"/>
      <c r="AT149" s="107"/>
      <c r="AU149" s="107"/>
      <c r="AV149" s="107"/>
      <c r="AW149" s="107"/>
      <c r="AY149" s="32"/>
    </row>
    <row r="150" spans="1:51" ht="14.4" customHeight="1" x14ac:dyDescent="0.3">
      <c r="A150" s="361"/>
      <c r="B150" s="442"/>
      <c r="C150" s="440"/>
      <c r="D150" s="441"/>
      <c r="E150" s="362"/>
      <c r="F150" s="362"/>
      <c r="G150" s="362"/>
      <c r="H150" s="144"/>
      <c r="I150" s="334"/>
      <c r="J150" s="455"/>
      <c r="K150" s="455"/>
      <c r="L150" s="455"/>
      <c r="M150" s="455"/>
      <c r="N150" s="455"/>
      <c r="O150" s="455"/>
      <c r="P150" s="455"/>
      <c r="Q150" s="455"/>
      <c r="R150" s="455"/>
      <c r="S150" s="455"/>
      <c r="T150" s="455"/>
      <c r="U150" s="455"/>
      <c r="V150" s="455"/>
      <c r="W150" s="455"/>
      <c r="X150" s="334"/>
      <c r="Y150" s="334"/>
      <c r="Z150" s="334"/>
      <c r="AA150" s="106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07"/>
      <c r="AS150" s="107"/>
      <c r="AT150" s="107"/>
      <c r="AU150" s="107"/>
      <c r="AV150" s="107"/>
      <c r="AW150" s="107"/>
      <c r="AY150" s="32"/>
    </row>
    <row r="151" spans="1:51" ht="14.4" customHeight="1" x14ac:dyDescent="0.3">
      <c r="A151" s="361"/>
      <c r="B151" s="442" t="s">
        <v>1611</v>
      </c>
      <c r="C151" s="440"/>
      <c r="D151" s="441" t="s">
        <v>1645</v>
      </c>
      <c r="E151" s="362"/>
      <c r="F151" s="362"/>
      <c r="G151" s="362"/>
      <c r="H151" s="144"/>
      <c r="I151" s="334"/>
      <c r="J151" s="455"/>
      <c r="K151" s="455"/>
      <c r="L151" s="455"/>
      <c r="M151" s="455"/>
      <c r="N151" s="455"/>
      <c r="O151" s="455"/>
      <c r="P151" s="455"/>
      <c r="Q151" s="455"/>
      <c r="R151" s="455"/>
      <c r="S151" s="455"/>
      <c r="T151" s="455"/>
      <c r="U151" s="455"/>
      <c r="V151" s="455"/>
      <c r="W151" s="455"/>
      <c r="X151" s="334"/>
      <c r="Y151" s="334"/>
      <c r="Z151" s="334"/>
      <c r="AA151" s="106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S151" s="107"/>
      <c r="AT151" s="107"/>
      <c r="AU151" s="107"/>
      <c r="AV151" s="107"/>
      <c r="AW151" s="107"/>
      <c r="AY151" s="32"/>
    </row>
    <row r="152" spans="1:51" ht="14.4" customHeight="1" x14ac:dyDescent="0.3">
      <c r="A152" s="361"/>
      <c r="B152" s="442" t="s">
        <v>1614</v>
      </c>
      <c r="C152" s="440"/>
      <c r="D152" s="441"/>
      <c r="E152" s="362"/>
      <c r="F152" s="362"/>
      <c r="G152" s="362"/>
      <c r="H152" s="144"/>
      <c r="I152" s="334"/>
      <c r="J152" s="455"/>
      <c r="K152" s="455"/>
      <c r="L152" s="455"/>
      <c r="M152" s="455"/>
      <c r="N152" s="455"/>
      <c r="O152" s="455"/>
      <c r="P152" s="455"/>
      <c r="Q152" s="455"/>
      <c r="R152" s="455"/>
      <c r="S152" s="455"/>
      <c r="T152" s="455"/>
      <c r="U152" s="455"/>
      <c r="V152" s="455"/>
      <c r="W152" s="455"/>
      <c r="X152" s="334"/>
      <c r="Y152" s="334"/>
      <c r="Z152" s="334"/>
      <c r="AA152" s="106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S152" s="107"/>
      <c r="AT152" s="107"/>
      <c r="AU152" s="107"/>
      <c r="AV152" s="107"/>
      <c r="AW152" s="107"/>
      <c r="AY152" s="32"/>
    </row>
    <row r="153" spans="1:51" ht="14.4" customHeight="1" x14ac:dyDescent="0.3">
      <c r="A153" s="361"/>
      <c r="B153" s="442" t="s">
        <v>1635</v>
      </c>
      <c r="C153" s="440"/>
      <c r="D153" s="441" t="s">
        <v>1638</v>
      </c>
      <c r="E153" s="362"/>
      <c r="F153" s="362"/>
      <c r="G153" s="362"/>
      <c r="H153" s="144"/>
      <c r="I153" s="334"/>
      <c r="J153" s="455"/>
      <c r="K153" s="455"/>
      <c r="L153" s="455"/>
      <c r="M153" s="455"/>
      <c r="N153" s="455"/>
      <c r="O153" s="455"/>
      <c r="P153" s="455"/>
      <c r="Q153" s="455"/>
      <c r="R153" s="455"/>
      <c r="S153" s="455"/>
      <c r="T153" s="455"/>
      <c r="U153" s="455"/>
      <c r="V153" s="455"/>
      <c r="W153" s="455"/>
      <c r="X153" s="334"/>
      <c r="Y153" s="334"/>
      <c r="Z153" s="334"/>
      <c r="AA153" s="106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R153" s="107"/>
      <c r="AS153" s="107"/>
      <c r="AT153" s="107"/>
      <c r="AU153" s="107"/>
      <c r="AV153" s="107"/>
      <c r="AW153" s="107"/>
      <c r="AY153" s="32"/>
    </row>
    <row r="154" spans="1:51" ht="14.4" customHeight="1" x14ac:dyDescent="0.3">
      <c r="A154" s="361"/>
      <c r="B154" s="442" t="s">
        <v>1636</v>
      </c>
      <c r="C154" s="440"/>
      <c r="D154" s="441" t="s">
        <v>1642</v>
      </c>
      <c r="E154" s="362"/>
      <c r="F154" s="362"/>
      <c r="G154" s="362"/>
      <c r="H154" s="144"/>
      <c r="I154" s="334"/>
      <c r="J154" s="455"/>
      <c r="K154" s="455"/>
      <c r="L154" s="455"/>
      <c r="M154" s="455"/>
      <c r="N154" s="455"/>
      <c r="O154" s="455"/>
      <c r="P154" s="455"/>
      <c r="Q154" s="455"/>
      <c r="R154" s="455"/>
      <c r="S154" s="455"/>
      <c r="T154" s="455"/>
      <c r="U154" s="455"/>
      <c r="V154" s="455"/>
      <c r="W154" s="455"/>
      <c r="X154" s="334"/>
      <c r="Y154" s="334"/>
      <c r="Z154" s="334"/>
      <c r="AA154" s="106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/>
      <c r="AU154" s="107"/>
      <c r="AV154" s="107"/>
      <c r="AW154" s="107"/>
      <c r="AY154" s="32"/>
    </row>
    <row r="155" spans="1:51" ht="14.4" customHeight="1" x14ac:dyDescent="0.3">
      <c r="A155" s="361"/>
      <c r="B155" s="442"/>
      <c r="C155" s="440"/>
      <c r="D155" s="441"/>
      <c r="E155" s="362"/>
      <c r="F155" s="362"/>
      <c r="G155" s="362"/>
      <c r="H155" s="144"/>
      <c r="I155" s="334"/>
      <c r="J155" s="455"/>
      <c r="K155" s="455"/>
      <c r="L155" s="455"/>
      <c r="M155" s="455"/>
      <c r="N155" s="455"/>
      <c r="O155" s="455"/>
      <c r="P155" s="455"/>
      <c r="Q155" s="455"/>
      <c r="R155" s="455"/>
      <c r="S155" s="455"/>
      <c r="T155" s="455"/>
      <c r="U155" s="455"/>
      <c r="V155" s="455"/>
      <c r="W155" s="455"/>
      <c r="X155" s="334"/>
      <c r="Y155" s="334"/>
      <c r="Z155" s="334"/>
      <c r="AA155" s="106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Y155" s="32"/>
    </row>
    <row r="156" spans="1:51" ht="14.4" customHeight="1" x14ac:dyDescent="0.3">
      <c r="A156" s="361"/>
      <c r="B156" s="442"/>
      <c r="C156" s="440"/>
      <c r="D156" s="441"/>
      <c r="E156" s="362"/>
      <c r="F156" s="362"/>
      <c r="G156" s="362"/>
      <c r="H156" s="144"/>
      <c r="I156" s="334"/>
      <c r="J156" s="455"/>
      <c r="K156" s="455"/>
      <c r="L156" s="455"/>
      <c r="M156" s="455"/>
      <c r="N156" s="455"/>
      <c r="O156" s="455"/>
      <c r="P156" s="455"/>
      <c r="Q156" s="455"/>
      <c r="R156" s="455"/>
      <c r="S156" s="455"/>
      <c r="T156" s="455"/>
      <c r="U156" s="455"/>
      <c r="V156" s="455"/>
      <c r="W156" s="455"/>
      <c r="X156" s="334"/>
      <c r="Y156" s="334"/>
      <c r="Z156" s="334"/>
      <c r="AA156" s="106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Y156" s="32"/>
    </row>
    <row r="157" spans="1:51" ht="14.4" customHeight="1" x14ac:dyDescent="0.3">
      <c r="A157" s="361"/>
      <c r="B157" s="442" t="s">
        <v>1647</v>
      </c>
      <c r="C157" s="440"/>
      <c r="D157" s="441"/>
      <c r="E157" s="362"/>
      <c r="F157" s="362"/>
      <c r="G157" s="362"/>
      <c r="H157" s="144"/>
      <c r="I157" s="334"/>
      <c r="J157" s="455"/>
      <c r="K157" s="455"/>
      <c r="L157" s="455"/>
      <c r="M157" s="455"/>
      <c r="N157" s="455"/>
      <c r="O157" s="455"/>
      <c r="P157" s="455"/>
      <c r="Q157" s="455"/>
      <c r="R157" s="455"/>
      <c r="S157" s="455"/>
      <c r="T157" s="455"/>
      <c r="U157" s="455"/>
      <c r="V157" s="455"/>
      <c r="W157" s="455"/>
      <c r="X157" s="334"/>
      <c r="Y157" s="334"/>
      <c r="Z157" s="334"/>
      <c r="AA157" s="106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Y157" s="32"/>
    </row>
    <row r="158" spans="1:51" ht="14.4" customHeight="1" x14ac:dyDescent="0.3">
      <c r="A158" s="361"/>
      <c r="B158" s="442" t="s">
        <v>1649</v>
      </c>
      <c r="C158" s="440"/>
      <c r="D158" s="441" t="s">
        <v>1651</v>
      </c>
      <c r="E158" s="362"/>
      <c r="F158" s="362"/>
      <c r="G158" s="362"/>
      <c r="H158" s="144"/>
      <c r="I158" s="334"/>
      <c r="J158" s="455"/>
      <c r="K158" s="455"/>
      <c r="L158" s="455"/>
      <c r="M158" s="455"/>
      <c r="N158" s="455"/>
      <c r="O158" s="455"/>
      <c r="P158" s="455"/>
      <c r="Q158" s="455"/>
      <c r="R158" s="455"/>
      <c r="S158" s="455"/>
      <c r="T158" s="455"/>
      <c r="U158" s="455"/>
      <c r="V158" s="455"/>
      <c r="W158" s="455"/>
      <c r="X158" s="334"/>
      <c r="Y158" s="334"/>
      <c r="Z158" s="334"/>
      <c r="AA158" s="106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Y158" s="32"/>
    </row>
    <row r="159" spans="1:51" ht="14.4" customHeight="1" x14ac:dyDescent="0.3">
      <c r="A159" s="361"/>
      <c r="B159" s="442"/>
      <c r="C159" s="440"/>
      <c r="D159" s="441"/>
      <c r="E159" s="362"/>
      <c r="F159" s="362"/>
      <c r="G159" s="362"/>
      <c r="H159" s="144"/>
      <c r="I159" s="334"/>
      <c r="J159" s="455"/>
      <c r="K159" s="455"/>
      <c r="L159" s="455"/>
      <c r="M159" s="455"/>
      <c r="N159" s="455"/>
      <c r="O159" s="455"/>
      <c r="P159" s="455"/>
      <c r="Q159" s="455"/>
      <c r="R159" s="455"/>
      <c r="S159" s="455"/>
      <c r="T159" s="455"/>
      <c r="U159" s="455"/>
      <c r="V159" s="455"/>
      <c r="W159" s="455"/>
      <c r="X159" s="334"/>
      <c r="Y159" s="334"/>
      <c r="Z159" s="334"/>
      <c r="AA159" s="106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Y159" s="32"/>
    </row>
    <row r="160" spans="1:51" ht="14.4" customHeight="1" x14ac:dyDescent="0.3">
      <c r="A160" s="361"/>
      <c r="B160" s="442" t="s">
        <v>1648</v>
      </c>
      <c r="C160" s="440"/>
      <c r="D160" s="441"/>
      <c r="E160" s="362"/>
      <c r="F160" s="362"/>
      <c r="G160" s="362"/>
      <c r="H160" s="144"/>
      <c r="I160" s="334"/>
      <c r="J160" s="455"/>
      <c r="K160" s="455"/>
      <c r="L160" s="455"/>
      <c r="M160" s="455"/>
      <c r="N160" s="455"/>
      <c r="O160" s="455"/>
      <c r="P160" s="455"/>
      <c r="Q160" s="455"/>
      <c r="R160" s="455"/>
      <c r="S160" s="455"/>
      <c r="T160" s="455"/>
      <c r="U160" s="455"/>
      <c r="V160" s="455"/>
      <c r="W160" s="455"/>
      <c r="X160" s="334"/>
      <c r="Y160" s="334"/>
      <c r="Z160" s="334"/>
      <c r="AA160" s="106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Y160" s="32"/>
    </row>
    <row r="161" spans="1:51" ht="14.4" customHeight="1" x14ac:dyDescent="0.3">
      <c r="A161" s="361"/>
      <c r="B161" s="442" t="s">
        <v>1650</v>
      </c>
      <c r="C161" s="440"/>
      <c r="D161" s="441" t="s">
        <v>1652</v>
      </c>
      <c r="E161" s="362"/>
      <c r="F161" s="362"/>
      <c r="G161" s="362"/>
      <c r="H161" s="144"/>
      <c r="I161" s="334"/>
      <c r="J161" s="455"/>
      <c r="K161" s="455"/>
      <c r="L161" s="455"/>
      <c r="M161" s="455"/>
      <c r="N161" s="455"/>
      <c r="O161" s="455"/>
      <c r="P161" s="455"/>
      <c r="Q161" s="455"/>
      <c r="R161" s="455"/>
      <c r="S161" s="455"/>
      <c r="T161" s="455"/>
      <c r="U161" s="455"/>
      <c r="V161" s="455"/>
      <c r="W161" s="455"/>
      <c r="X161" s="334"/>
      <c r="Y161" s="334"/>
      <c r="Z161" s="334"/>
      <c r="AA161" s="106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Y161" s="32"/>
    </row>
    <row r="162" spans="1:51" ht="14.4" customHeight="1" x14ac:dyDescent="0.3">
      <c r="A162" s="361"/>
      <c r="B162" s="442"/>
      <c r="C162" s="440"/>
      <c r="D162" s="441"/>
      <c r="E162" s="362"/>
      <c r="F162" s="362"/>
      <c r="G162" s="362"/>
      <c r="H162" s="144"/>
      <c r="I162" s="334"/>
      <c r="J162" s="455"/>
      <c r="K162" s="455"/>
      <c r="L162" s="455"/>
      <c r="M162" s="455"/>
      <c r="N162" s="455"/>
      <c r="O162" s="455"/>
      <c r="P162" s="455"/>
      <c r="Q162" s="455"/>
      <c r="R162" s="455"/>
      <c r="S162" s="455"/>
      <c r="T162" s="455"/>
      <c r="U162" s="455"/>
      <c r="V162" s="455"/>
      <c r="W162" s="455"/>
      <c r="X162" s="334"/>
      <c r="Y162" s="334"/>
      <c r="Z162" s="334"/>
      <c r="AA162" s="106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R162" s="107"/>
      <c r="AS162" s="107"/>
      <c r="AT162" s="107"/>
      <c r="AU162" s="107"/>
      <c r="AV162" s="107"/>
      <c r="AW162" s="107"/>
      <c r="AY162" s="32"/>
    </row>
    <row r="163" spans="1:51" ht="14.4" customHeight="1" thickBot="1" x14ac:dyDescent="0.35">
      <c r="A163" s="361"/>
      <c r="B163" s="445"/>
      <c r="C163" s="446"/>
      <c r="D163" s="447"/>
      <c r="E163" s="362"/>
      <c r="F163" s="362"/>
      <c r="G163" s="362"/>
      <c r="H163" s="144"/>
      <c r="I163" s="334"/>
      <c r="J163" s="455"/>
      <c r="K163" s="455"/>
      <c r="L163" s="455"/>
      <c r="M163" s="455"/>
      <c r="N163" s="455"/>
      <c r="O163" s="455"/>
      <c r="P163" s="455"/>
      <c r="Q163" s="455"/>
      <c r="R163" s="455"/>
      <c r="S163" s="455"/>
      <c r="T163" s="455"/>
      <c r="U163" s="455"/>
      <c r="V163" s="455"/>
      <c r="W163" s="455"/>
      <c r="X163" s="334"/>
      <c r="Y163" s="334"/>
      <c r="Z163" s="334"/>
      <c r="AA163" s="106"/>
      <c r="AB163" s="107"/>
      <c r="AC163" s="107"/>
      <c r="AD163" s="107"/>
      <c r="AE163" s="107"/>
      <c r="AF163" s="107"/>
      <c r="AG163" s="107"/>
      <c r="AH163" s="107"/>
      <c r="AI163" s="107"/>
      <c r="AJ163" s="107"/>
      <c r="AK163" s="107"/>
      <c r="AL163" s="107"/>
      <c r="AM163" s="107"/>
      <c r="AN163" s="107"/>
      <c r="AO163" s="107"/>
      <c r="AP163" s="107"/>
      <c r="AQ163" s="107"/>
      <c r="AR163" s="107"/>
      <c r="AS163" s="107"/>
      <c r="AT163" s="107"/>
      <c r="AU163" s="107"/>
      <c r="AV163" s="107"/>
      <c r="AW163" s="107"/>
      <c r="AY163" s="32"/>
    </row>
    <row r="164" spans="1:51" ht="14.4" customHeight="1" x14ac:dyDescent="0.3">
      <c r="A164" s="361"/>
      <c r="B164" s="363"/>
      <c r="C164" s="363"/>
      <c r="D164" s="362"/>
      <c r="E164" s="362"/>
      <c r="F164" s="362"/>
      <c r="G164" s="362"/>
      <c r="H164" s="144"/>
      <c r="I164" s="334"/>
      <c r="J164" s="455"/>
      <c r="K164" s="455"/>
      <c r="L164" s="455"/>
      <c r="M164" s="455"/>
      <c r="N164" s="455"/>
      <c r="O164" s="455"/>
      <c r="P164" s="455"/>
      <c r="Q164" s="455"/>
      <c r="R164" s="455"/>
      <c r="S164" s="455"/>
      <c r="T164" s="455"/>
      <c r="U164" s="455"/>
      <c r="V164" s="455"/>
      <c r="W164" s="455"/>
      <c r="X164" s="334"/>
      <c r="Y164" s="334"/>
      <c r="Z164" s="334"/>
      <c r="AA164" s="106"/>
      <c r="AB164" s="107"/>
      <c r="AC164" s="107"/>
      <c r="AD164" s="107"/>
      <c r="AE164" s="107"/>
      <c r="AF164" s="107"/>
      <c r="AG164" s="107"/>
      <c r="AH164" s="107"/>
      <c r="AI164" s="107"/>
      <c r="AJ164" s="107"/>
      <c r="AK164" s="107"/>
      <c r="AL164" s="107"/>
      <c r="AM164" s="107"/>
      <c r="AN164" s="107"/>
      <c r="AO164" s="107"/>
      <c r="AP164" s="107"/>
      <c r="AQ164" s="107"/>
      <c r="AR164" s="107"/>
      <c r="AS164" s="107"/>
      <c r="AT164" s="107"/>
      <c r="AU164" s="107"/>
      <c r="AV164" s="107"/>
      <c r="AW164" s="107"/>
      <c r="AY164" s="32"/>
    </row>
    <row r="165" spans="1:51" ht="14.4" customHeight="1" x14ac:dyDescent="0.3">
      <c r="A165" s="361"/>
      <c r="B165" s="435"/>
      <c r="C165" s="362"/>
      <c r="D165" s="362"/>
      <c r="E165" s="362"/>
      <c r="F165" s="362"/>
      <c r="G165" s="362"/>
      <c r="H165" s="144"/>
      <c r="I165" s="334"/>
      <c r="J165" s="455"/>
      <c r="K165" s="455"/>
      <c r="L165" s="455"/>
      <c r="M165" s="455"/>
      <c r="N165" s="455"/>
      <c r="O165" s="455"/>
      <c r="P165" s="455"/>
      <c r="Q165" s="455"/>
      <c r="R165" s="455"/>
      <c r="S165" s="455"/>
      <c r="T165" s="455"/>
      <c r="U165" s="455"/>
      <c r="V165" s="455"/>
      <c r="W165" s="455"/>
      <c r="X165" s="334"/>
      <c r="Y165" s="334"/>
      <c r="Z165" s="334"/>
      <c r="AA165" s="106"/>
      <c r="AB165" s="107"/>
      <c r="AC165" s="107"/>
      <c r="AD165" s="107"/>
      <c r="AE165" s="107"/>
      <c r="AF165" s="107"/>
      <c r="AG165" s="107"/>
      <c r="AH165" s="107"/>
      <c r="AI165" s="107"/>
      <c r="AJ165" s="107"/>
      <c r="AK165" s="107"/>
      <c r="AL165" s="107"/>
      <c r="AM165" s="107"/>
      <c r="AN165" s="107"/>
      <c r="AO165" s="107"/>
      <c r="AP165" s="107"/>
      <c r="AQ165" s="107"/>
      <c r="AR165" s="107"/>
      <c r="AS165" s="107"/>
      <c r="AT165" s="107"/>
      <c r="AU165" s="107"/>
      <c r="AV165" s="107"/>
      <c r="AW165" s="107"/>
      <c r="AY165" s="32"/>
    </row>
    <row r="166" spans="1:51" ht="14.4" customHeight="1" x14ac:dyDescent="0.3">
      <c r="A166" s="361"/>
      <c r="B166" s="362"/>
      <c r="C166" s="362"/>
      <c r="D166" s="362"/>
      <c r="E166" s="362"/>
      <c r="F166" s="362"/>
      <c r="G166" s="362"/>
      <c r="H166" s="144"/>
      <c r="I166" s="334"/>
      <c r="J166" s="455"/>
      <c r="K166" s="455"/>
      <c r="L166" s="455"/>
      <c r="M166" s="455"/>
      <c r="N166" s="455"/>
      <c r="O166" s="455"/>
      <c r="P166" s="455"/>
      <c r="Q166" s="455"/>
      <c r="R166" s="455"/>
      <c r="S166" s="455"/>
      <c r="T166" s="455"/>
      <c r="U166" s="455"/>
      <c r="V166" s="455"/>
      <c r="W166" s="455"/>
      <c r="X166" s="334"/>
      <c r="Y166" s="334"/>
      <c r="Z166" s="334"/>
      <c r="AA166" s="106"/>
      <c r="AB166" s="107"/>
      <c r="AC166" s="107"/>
      <c r="AD166" s="107"/>
      <c r="AE166" s="107"/>
      <c r="AF166" s="107"/>
      <c r="AG166" s="107"/>
      <c r="AH166" s="107"/>
      <c r="AI166" s="107"/>
      <c r="AJ166" s="107"/>
      <c r="AK166" s="107"/>
      <c r="AL166" s="107"/>
      <c r="AM166" s="107"/>
      <c r="AN166" s="107"/>
      <c r="AO166" s="107"/>
      <c r="AP166" s="107"/>
      <c r="AQ166" s="107"/>
      <c r="AR166" s="107"/>
      <c r="AS166" s="107"/>
      <c r="AT166" s="107"/>
      <c r="AU166" s="107"/>
      <c r="AV166" s="107"/>
      <c r="AW166" s="107"/>
      <c r="AY166" s="32"/>
    </row>
    <row r="167" spans="1:51" ht="14.4" customHeight="1" x14ac:dyDescent="0.3">
      <c r="A167" s="361"/>
      <c r="B167" s="435" t="s">
        <v>1657</v>
      </c>
      <c r="C167" s="362"/>
      <c r="D167" s="362"/>
      <c r="E167" s="362"/>
      <c r="F167" s="362"/>
      <c r="G167" s="362"/>
      <c r="H167" s="144"/>
      <c r="I167" s="334"/>
      <c r="J167" s="455"/>
      <c r="K167" s="455"/>
      <c r="L167" s="455"/>
      <c r="M167" s="455"/>
      <c r="N167" s="455"/>
      <c r="O167" s="455"/>
      <c r="P167" s="455"/>
      <c r="Q167" s="455"/>
      <c r="R167" s="455"/>
      <c r="S167" s="455"/>
      <c r="T167" s="455"/>
      <c r="U167" s="455"/>
      <c r="V167" s="455"/>
      <c r="W167" s="455"/>
      <c r="X167" s="334"/>
      <c r="Y167" s="334"/>
      <c r="Z167" s="334"/>
      <c r="AA167" s="106"/>
      <c r="AB167" s="107"/>
      <c r="AC167" s="107"/>
      <c r="AD167" s="107"/>
      <c r="AE167" s="107"/>
      <c r="AF167" s="107"/>
      <c r="AG167" s="107"/>
      <c r="AH167" s="107"/>
      <c r="AI167" s="107"/>
      <c r="AJ167" s="107"/>
      <c r="AK167" s="107"/>
      <c r="AL167" s="107"/>
      <c r="AM167" s="107"/>
      <c r="AN167" s="107"/>
      <c r="AO167" s="107"/>
      <c r="AP167" s="107"/>
      <c r="AQ167" s="107"/>
      <c r="AR167" s="107"/>
      <c r="AS167" s="107"/>
      <c r="AT167" s="107"/>
      <c r="AU167" s="107"/>
      <c r="AV167" s="107"/>
      <c r="AW167" s="107"/>
      <c r="AY167" s="32"/>
    </row>
    <row r="168" spans="1:51" ht="14.4" customHeight="1" x14ac:dyDescent="0.3">
      <c r="A168" s="361"/>
      <c r="B168" s="448"/>
      <c r="C168" s="362"/>
      <c r="D168" s="362"/>
      <c r="E168" s="362"/>
      <c r="F168" s="362"/>
      <c r="G168" s="362"/>
      <c r="H168" s="144"/>
      <c r="I168" s="334"/>
      <c r="J168" s="455"/>
      <c r="K168" s="455"/>
      <c r="L168" s="455"/>
      <c r="M168" s="455"/>
      <c r="N168" s="455"/>
      <c r="O168" s="455"/>
      <c r="P168" s="455"/>
      <c r="Q168" s="455"/>
      <c r="R168" s="455"/>
      <c r="S168" s="455"/>
      <c r="T168" s="455"/>
      <c r="U168" s="455"/>
      <c r="V168" s="455"/>
      <c r="W168" s="455"/>
      <c r="X168" s="334"/>
      <c r="Y168" s="334"/>
      <c r="Z168" s="334"/>
      <c r="AA168" s="106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R168" s="107"/>
      <c r="AS168" s="107"/>
      <c r="AT168" s="107"/>
      <c r="AU168" s="107"/>
      <c r="AV168" s="107"/>
      <c r="AW168" s="107"/>
      <c r="AY168" s="32"/>
    </row>
    <row r="169" spans="1:51" ht="14.4" customHeight="1" x14ac:dyDescent="0.3">
      <c r="A169" s="361"/>
      <c r="B169" s="493" t="s">
        <v>1697</v>
      </c>
      <c r="C169" s="450"/>
      <c r="D169" s="450"/>
      <c r="E169" s="450"/>
      <c r="F169" s="450"/>
      <c r="G169" s="362"/>
      <c r="H169" s="144"/>
      <c r="I169" s="334"/>
      <c r="J169" s="455"/>
      <c r="K169" s="455"/>
      <c r="L169" s="455"/>
      <c r="M169" s="455"/>
      <c r="N169" s="455"/>
      <c r="O169" s="455"/>
      <c r="P169" s="455"/>
      <c r="Q169" s="455"/>
      <c r="R169" s="455"/>
      <c r="S169" s="455"/>
      <c r="T169" s="455"/>
      <c r="U169" s="455"/>
      <c r="V169" s="455"/>
      <c r="W169" s="455"/>
      <c r="X169" s="334"/>
      <c r="Y169" s="334"/>
      <c r="Z169" s="334"/>
      <c r="AA169" s="106"/>
      <c r="AB169" s="107"/>
      <c r="AC169" s="107"/>
      <c r="AD169" s="107"/>
      <c r="AE169" s="107"/>
      <c r="AF169" s="107"/>
      <c r="AG169" s="107"/>
      <c r="AH169" s="107"/>
      <c r="AI169" s="107"/>
      <c r="AJ169" s="107"/>
      <c r="AK169" s="107"/>
      <c r="AL169" s="107"/>
      <c r="AM169" s="107"/>
      <c r="AN169" s="107"/>
      <c r="AO169" s="107"/>
      <c r="AP169" s="107"/>
      <c r="AQ169" s="107"/>
      <c r="AR169" s="107"/>
      <c r="AS169" s="107"/>
      <c r="AT169" s="107"/>
      <c r="AU169" s="107"/>
      <c r="AV169" s="107"/>
      <c r="AW169" s="107"/>
      <c r="AY169" s="32"/>
    </row>
    <row r="170" spans="1:51" ht="14.4" customHeight="1" x14ac:dyDescent="0.3">
      <c r="A170" s="361"/>
      <c r="B170" s="449" t="s">
        <v>1695</v>
      </c>
      <c r="C170" s="450"/>
      <c r="D170" s="450"/>
      <c r="E170" s="450"/>
      <c r="F170" s="450"/>
      <c r="G170" s="362"/>
      <c r="H170" s="144"/>
      <c r="I170" s="334"/>
      <c r="J170" s="455"/>
      <c r="K170" s="455"/>
      <c r="L170" s="455"/>
      <c r="M170" s="455"/>
      <c r="N170" s="455"/>
      <c r="O170" s="455"/>
      <c r="P170" s="455"/>
      <c r="Q170" s="455"/>
      <c r="R170" s="455"/>
      <c r="S170" s="455"/>
      <c r="T170" s="455"/>
      <c r="U170" s="455"/>
      <c r="V170" s="455"/>
      <c r="W170" s="455"/>
      <c r="X170" s="334"/>
      <c r="Y170" s="334"/>
      <c r="Z170" s="334"/>
      <c r="AA170" s="106"/>
      <c r="AB170" s="107"/>
      <c r="AC170" s="107"/>
      <c r="AD170" s="107"/>
      <c r="AE170" s="107"/>
      <c r="AF170" s="107"/>
      <c r="AG170" s="107"/>
      <c r="AH170" s="107"/>
      <c r="AI170" s="107"/>
      <c r="AJ170" s="107"/>
      <c r="AK170" s="107"/>
      <c r="AL170" s="107"/>
      <c r="AM170" s="107"/>
      <c r="AN170" s="107"/>
      <c r="AO170" s="107"/>
      <c r="AP170" s="107"/>
      <c r="AQ170" s="107"/>
      <c r="AR170" s="107"/>
      <c r="AS170" s="107"/>
      <c r="AT170" s="107"/>
      <c r="AU170" s="107"/>
      <c r="AV170" s="107"/>
      <c r="AW170" s="107"/>
      <c r="AY170" s="32"/>
    </row>
    <row r="171" spans="1:51" ht="14.4" customHeight="1" x14ac:dyDescent="0.3">
      <c r="A171" s="361"/>
      <c r="B171" s="448"/>
      <c r="C171" s="362"/>
      <c r="D171" s="362"/>
      <c r="E171" s="362"/>
      <c r="F171" s="362"/>
      <c r="G171" s="362"/>
      <c r="H171" s="144"/>
      <c r="I171" s="334"/>
      <c r="J171" s="455"/>
      <c r="K171" s="455"/>
      <c r="L171" s="455"/>
      <c r="M171" s="455"/>
      <c r="N171" s="455"/>
      <c r="O171" s="455"/>
      <c r="P171" s="455"/>
      <c r="Q171" s="455"/>
      <c r="R171" s="455"/>
      <c r="S171" s="455"/>
      <c r="T171" s="455"/>
      <c r="U171" s="455"/>
      <c r="V171" s="455"/>
      <c r="W171" s="455"/>
      <c r="X171" s="334"/>
      <c r="Y171" s="334"/>
      <c r="Z171" s="334"/>
      <c r="AA171" s="106"/>
      <c r="AB171" s="107"/>
      <c r="AC171" s="107"/>
      <c r="AD171" s="107"/>
      <c r="AE171" s="107"/>
      <c r="AF171" s="107"/>
      <c r="AG171" s="107"/>
      <c r="AH171" s="107"/>
      <c r="AI171" s="107"/>
      <c r="AJ171" s="107"/>
      <c r="AK171" s="107"/>
      <c r="AL171" s="107"/>
      <c r="AM171" s="107"/>
      <c r="AN171" s="107"/>
      <c r="AO171" s="107"/>
      <c r="AP171" s="107"/>
      <c r="AQ171" s="107"/>
      <c r="AR171" s="107"/>
      <c r="AS171" s="107"/>
      <c r="AT171" s="107"/>
      <c r="AU171" s="107"/>
      <c r="AV171" s="107"/>
      <c r="AW171" s="107"/>
      <c r="AY171" s="32"/>
    </row>
    <row r="172" spans="1:51" ht="14.4" customHeight="1" x14ac:dyDescent="0.3">
      <c r="A172" s="38"/>
      <c r="B172" s="493" t="s">
        <v>1696</v>
      </c>
      <c r="C172" s="450"/>
      <c r="D172" s="450"/>
      <c r="E172" s="450"/>
      <c r="F172" s="450"/>
      <c r="G172" s="359"/>
      <c r="H172" s="334"/>
      <c r="I172" s="334"/>
      <c r="J172" s="455"/>
      <c r="K172" s="455"/>
      <c r="L172" s="455"/>
      <c r="M172" s="455"/>
      <c r="N172" s="455"/>
      <c r="O172" s="455"/>
      <c r="P172" s="455"/>
      <c r="Q172" s="455"/>
      <c r="R172" s="455"/>
      <c r="S172" s="455"/>
      <c r="T172" s="455"/>
      <c r="U172" s="455"/>
      <c r="V172" s="455"/>
      <c r="W172" s="455"/>
      <c r="X172" s="334"/>
      <c r="Y172" s="334"/>
      <c r="Z172" s="334"/>
      <c r="AA172" s="106"/>
      <c r="AB172" s="107"/>
      <c r="AC172" s="107"/>
      <c r="AD172" s="107"/>
      <c r="AE172" s="107"/>
      <c r="AF172" s="107"/>
      <c r="AG172" s="107"/>
      <c r="AH172" s="107"/>
      <c r="AI172" s="107"/>
      <c r="AJ172" s="107"/>
      <c r="AK172" s="107"/>
      <c r="AL172" s="107"/>
      <c r="AM172" s="107"/>
      <c r="AN172" s="107"/>
      <c r="AO172" s="107"/>
      <c r="AP172" s="107"/>
      <c r="AQ172" s="107"/>
      <c r="AR172" s="107"/>
      <c r="AS172" s="107"/>
      <c r="AT172" s="107"/>
      <c r="AU172" s="107"/>
      <c r="AV172" s="107"/>
      <c r="AW172" s="107"/>
      <c r="AY172" s="32"/>
    </row>
    <row r="173" spans="1:51" ht="14.4" customHeight="1" x14ac:dyDescent="0.3">
      <c r="A173" s="38"/>
      <c r="B173" s="449" t="s">
        <v>1698</v>
      </c>
      <c r="C173" s="450"/>
      <c r="D173" s="450"/>
      <c r="E173" s="450"/>
      <c r="F173" s="450"/>
      <c r="G173" s="359"/>
      <c r="H173" s="334"/>
      <c r="I173" s="334"/>
      <c r="J173" s="455"/>
      <c r="K173" s="455"/>
      <c r="L173" s="455"/>
      <c r="M173" s="455"/>
      <c r="N173" s="455"/>
      <c r="O173" s="455"/>
      <c r="P173" s="455"/>
      <c r="Q173" s="455"/>
      <c r="R173" s="455"/>
      <c r="S173" s="455"/>
      <c r="T173" s="455"/>
      <c r="U173" s="455"/>
      <c r="V173" s="455"/>
      <c r="W173" s="455"/>
      <c r="X173" s="334"/>
      <c r="Y173" s="334"/>
      <c r="Z173" s="334"/>
      <c r="AA173" s="106"/>
      <c r="AB173" s="107"/>
      <c r="AC173" s="107"/>
      <c r="AD173" s="107"/>
      <c r="AE173" s="107"/>
      <c r="AF173" s="107"/>
      <c r="AG173" s="107"/>
      <c r="AH173" s="107"/>
      <c r="AI173" s="107"/>
      <c r="AJ173" s="107"/>
      <c r="AK173" s="107"/>
      <c r="AL173" s="107"/>
      <c r="AM173" s="107"/>
      <c r="AN173" s="107"/>
      <c r="AO173" s="107"/>
      <c r="AP173" s="107"/>
      <c r="AQ173" s="107"/>
      <c r="AR173" s="107"/>
      <c r="AS173" s="107"/>
      <c r="AT173" s="107"/>
      <c r="AU173" s="107"/>
      <c r="AV173" s="107"/>
      <c r="AW173" s="107"/>
      <c r="AY173" s="32"/>
    </row>
    <row r="174" spans="1:51" ht="14.4" customHeight="1" x14ac:dyDescent="0.3">
      <c r="A174" s="38"/>
      <c r="B174" s="448"/>
      <c r="C174" s="359"/>
      <c r="D174" s="359"/>
      <c r="E174" s="359"/>
      <c r="F174" s="359"/>
      <c r="G174" s="359"/>
      <c r="H174" s="334"/>
      <c r="I174" s="334"/>
      <c r="J174" s="455"/>
      <c r="K174" s="455"/>
      <c r="L174" s="455"/>
      <c r="M174" s="455"/>
      <c r="N174" s="455"/>
      <c r="O174" s="455"/>
      <c r="P174" s="455"/>
      <c r="Q174" s="455"/>
      <c r="R174" s="455"/>
      <c r="S174" s="455"/>
      <c r="T174" s="455"/>
      <c r="U174" s="455"/>
      <c r="V174" s="455"/>
      <c r="W174" s="455"/>
      <c r="X174" s="334"/>
      <c r="Y174" s="334"/>
      <c r="Z174" s="334"/>
      <c r="AA174" s="106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107"/>
      <c r="AS174" s="107"/>
      <c r="AT174" s="107"/>
      <c r="AU174" s="107"/>
      <c r="AV174" s="107"/>
      <c r="AW174" s="107"/>
      <c r="AY174" s="32"/>
    </row>
    <row r="175" spans="1:51" ht="14.4" customHeight="1" x14ac:dyDescent="0.3">
      <c r="A175" s="38"/>
      <c r="B175" s="435" t="s">
        <v>1661</v>
      </c>
      <c r="C175" s="359"/>
      <c r="D175" s="359"/>
      <c r="E175" s="359"/>
      <c r="F175" s="359"/>
      <c r="G175" s="359"/>
      <c r="H175" s="334"/>
      <c r="I175" s="334"/>
      <c r="J175" s="455"/>
      <c r="K175" s="455"/>
      <c r="L175" s="455"/>
      <c r="M175" s="455"/>
      <c r="N175" s="455"/>
      <c r="O175" s="455"/>
      <c r="P175" s="455"/>
      <c r="Q175" s="455"/>
      <c r="R175" s="455"/>
      <c r="S175" s="455"/>
      <c r="T175" s="455"/>
      <c r="U175" s="455"/>
      <c r="V175" s="455"/>
      <c r="W175" s="455"/>
      <c r="X175" s="334"/>
      <c r="Y175" s="334"/>
      <c r="Z175" s="334"/>
      <c r="AA175" s="106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107"/>
      <c r="AS175" s="107"/>
      <c r="AT175" s="107"/>
      <c r="AU175" s="107"/>
      <c r="AV175" s="107"/>
      <c r="AW175" s="107"/>
      <c r="AY175" s="32"/>
    </row>
    <row r="176" spans="1:51" ht="14.4" customHeight="1" x14ac:dyDescent="0.3">
      <c r="A176" s="38"/>
      <c r="B176" s="448"/>
      <c r="C176" s="359"/>
      <c r="D176" s="359"/>
      <c r="E176" s="359"/>
      <c r="F176" s="359"/>
      <c r="G176" s="359"/>
      <c r="H176" s="334"/>
      <c r="I176" s="334"/>
      <c r="J176" s="455"/>
      <c r="K176" s="455"/>
      <c r="L176" s="455"/>
      <c r="M176" s="455"/>
      <c r="N176" s="455"/>
      <c r="O176" s="455"/>
      <c r="P176" s="455"/>
      <c r="Q176" s="455"/>
      <c r="R176" s="455"/>
      <c r="S176" s="455"/>
      <c r="T176" s="455"/>
      <c r="U176" s="455"/>
      <c r="V176" s="455"/>
      <c r="W176" s="455"/>
      <c r="X176" s="334"/>
      <c r="Y176" s="334"/>
      <c r="Z176" s="334"/>
      <c r="AA176" s="106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107"/>
      <c r="AS176" s="107"/>
      <c r="AT176" s="107"/>
      <c r="AU176" s="107"/>
      <c r="AV176" s="107"/>
      <c r="AW176" s="107"/>
      <c r="AY176" s="32"/>
    </row>
    <row r="177" spans="1:51" ht="14.4" customHeight="1" x14ac:dyDescent="0.3">
      <c r="A177" s="38"/>
      <c r="B177" s="448"/>
      <c r="C177" s="359"/>
      <c r="D177" s="359"/>
      <c r="E177" s="359"/>
      <c r="F177" s="359"/>
      <c r="G177" s="359"/>
      <c r="H177" s="334"/>
      <c r="I177" s="334"/>
      <c r="J177" s="455"/>
      <c r="K177" s="455"/>
      <c r="L177" s="455"/>
      <c r="M177" s="455"/>
      <c r="N177" s="455"/>
      <c r="O177" s="455"/>
      <c r="P177" s="455"/>
      <c r="Q177" s="455"/>
      <c r="R177" s="455"/>
      <c r="S177" s="455"/>
      <c r="T177" s="455"/>
      <c r="U177" s="455"/>
      <c r="V177" s="455"/>
      <c r="W177" s="455"/>
      <c r="X177" s="334"/>
      <c r="Y177" s="334"/>
      <c r="Z177" s="334"/>
      <c r="AA177" s="106"/>
      <c r="AB177" s="107"/>
      <c r="AC177" s="107"/>
      <c r="AD177" s="107"/>
      <c r="AE177" s="107"/>
      <c r="AF177" s="107"/>
      <c r="AG177" s="107"/>
      <c r="AH177" s="107"/>
      <c r="AI177" s="107"/>
      <c r="AJ177" s="107"/>
      <c r="AK177" s="107"/>
      <c r="AL177" s="107"/>
      <c r="AM177" s="107"/>
      <c r="AN177" s="107"/>
      <c r="AO177" s="107"/>
      <c r="AP177" s="107"/>
      <c r="AQ177" s="107"/>
      <c r="AR177" s="107"/>
      <c r="AS177" s="107"/>
      <c r="AT177" s="107"/>
      <c r="AU177" s="107"/>
      <c r="AV177" s="107"/>
      <c r="AW177" s="107"/>
      <c r="AY177" s="32"/>
    </row>
    <row r="178" spans="1:51" ht="14.4" customHeight="1" x14ac:dyDescent="0.3">
      <c r="A178" s="38"/>
      <c r="B178" s="448"/>
      <c r="C178" s="359"/>
      <c r="D178" s="359"/>
      <c r="E178" s="359"/>
      <c r="F178" s="359"/>
      <c r="G178" s="359"/>
      <c r="H178" s="334"/>
      <c r="I178" s="334"/>
      <c r="J178" s="455"/>
      <c r="K178" s="455"/>
      <c r="L178" s="455"/>
      <c r="M178" s="455"/>
      <c r="N178" s="455"/>
      <c r="O178" s="455"/>
      <c r="P178" s="455"/>
      <c r="Q178" s="455"/>
      <c r="R178" s="455"/>
      <c r="S178" s="455"/>
      <c r="T178" s="455"/>
      <c r="U178" s="455"/>
      <c r="V178" s="455"/>
      <c r="W178" s="455"/>
      <c r="X178" s="334"/>
      <c r="Y178" s="334"/>
      <c r="Z178" s="334"/>
      <c r="AA178" s="106"/>
      <c r="AB178" s="107"/>
      <c r="AC178" s="107"/>
      <c r="AD178" s="107"/>
      <c r="AE178" s="107"/>
      <c r="AF178" s="107"/>
      <c r="AG178" s="107"/>
      <c r="AH178" s="107"/>
      <c r="AI178" s="107"/>
      <c r="AJ178" s="107"/>
      <c r="AK178" s="107"/>
      <c r="AL178" s="107"/>
      <c r="AM178" s="107"/>
      <c r="AN178" s="107"/>
      <c r="AO178" s="107"/>
      <c r="AP178" s="107"/>
      <c r="AQ178" s="107"/>
      <c r="AR178" s="107"/>
      <c r="AS178" s="107"/>
      <c r="AT178" s="107"/>
      <c r="AU178" s="107"/>
      <c r="AV178" s="107"/>
      <c r="AW178" s="107"/>
      <c r="AY178" s="32"/>
    </row>
    <row r="179" spans="1:51" ht="14.4" customHeight="1" x14ac:dyDescent="0.3">
      <c r="A179" s="38"/>
      <c r="B179" s="448"/>
      <c r="C179" s="359"/>
      <c r="D179" s="359"/>
      <c r="E179" s="359"/>
      <c r="F179" s="359"/>
      <c r="G179" s="359"/>
      <c r="H179" s="334"/>
      <c r="I179" s="334"/>
      <c r="J179" s="455"/>
      <c r="K179" s="455"/>
      <c r="L179" s="455"/>
      <c r="M179" s="455"/>
      <c r="N179" s="455"/>
      <c r="O179" s="455"/>
      <c r="P179" s="455"/>
      <c r="Q179" s="455"/>
      <c r="R179" s="455"/>
      <c r="S179" s="455"/>
      <c r="T179" s="455"/>
      <c r="U179" s="455"/>
      <c r="V179" s="455"/>
      <c r="W179" s="455"/>
      <c r="X179" s="334"/>
      <c r="Y179" s="334"/>
      <c r="Z179" s="334"/>
      <c r="AA179" s="106"/>
      <c r="AB179" s="107"/>
      <c r="AC179" s="107"/>
      <c r="AD179" s="107"/>
      <c r="AE179" s="107"/>
      <c r="AF179" s="107"/>
      <c r="AG179" s="107"/>
      <c r="AH179" s="107"/>
      <c r="AI179" s="107"/>
      <c r="AJ179" s="107"/>
      <c r="AK179" s="107"/>
      <c r="AL179" s="107"/>
      <c r="AM179" s="107"/>
      <c r="AN179" s="107"/>
      <c r="AO179" s="107"/>
      <c r="AP179" s="107"/>
      <c r="AQ179" s="107"/>
      <c r="AR179" s="107"/>
      <c r="AS179" s="107"/>
      <c r="AT179" s="107"/>
      <c r="AU179" s="107"/>
      <c r="AV179" s="107"/>
      <c r="AW179" s="107"/>
      <c r="AY179" s="32"/>
    </row>
    <row r="180" spans="1:51" ht="14.4" x14ac:dyDescent="0.3">
      <c r="A180" s="38"/>
      <c r="B180" s="334"/>
      <c r="C180" s="334"/>
      <c r="D180" s="334"/>
      <c r="E180" s="334"/>
      <c r="F180" s="334"/>
      <c r="G180" s="334"/>
      <c r="H180" s="334"/>
      <c r="I180" s="334"/>
      <c r="J180" s="334"/>
      <c r="K180" s="334"/>
      <c r="L180" s="334"/>
      <c r="M180" s="334"/>
      <c r="N180" s="334"/>
      <c r="O180" s="334"/>
      <c r="P180" s="334"/>
      <c r="Q180" s="334"/>
      <c r="R180" s="334"/>
      <c r="S180" s="334"/>
      <c r="T180" s="334"/>
      <c r="U180" s="334"/>
      <c r="V180" s="334"/>
      <c r="W180" s="334"/>
      <c r="X180" s="334"/>
      <c r="Y180" s="334"/>
      <c r="Z180" s="334"/>
      <c r="AA180" s="106"/>
      <c r="AB180" s="107"/>
      <c r="AC180" s="107"/>
      <c r="AD180" s="107"/>
      <c r="AE180" s="107"/>
      <c r="AF180" s="107"/>
      <c r="AG180" s="107"/>
      <c r="AH180" s="107"/>
      <c r="AI180" s="107"/>
      <c r="AJ180" s="107"/>
      <c r="AK180" s="107"/>
      <c r="AL180" s="107"/>
      <c r="AM180" s="107"/>
      <c r="AN180" s="107"/>
      <c r="AO180" s="107"/>
      <c r="AP180" s="107"/>
      <c r="AQ180" s="107"/>
      <c r="AR180" s="107"/>
      <c r="AS180" s="107"/>
      <c r="AT180" s="107"/>
      <c r="AU180" s="107"/>
      <c r="AV180" s="107"/>
      <c r="AW180" s="107"/>
      <c r="AY180" s="32"/>
    </row>
    <row r="181" spans="1:51" ht="14.4" x14ac:dyDescent="0.3">
      <c r="A181" s="38"/>
      <c r="B181" s="525"/>
      <c r="C181" s="525"/>
      <c r="D181" s="525"/>
      <c r="E181" s="525"/>
      <c r="F181" s="525"/>
      <c r="G181" s="525"/>
      <c r="H181" s="525"/>
      <c r="I181" s="334"/>
      <c r="J181" s="334"/>
      <c r="K181" s="334"/>
      <c r="L181" s="334"/>
      <c r="M181" s="334"/>
      <c r="N181" s="334"/>
      <c r="O181" s="334"/>
      <c r="P181" s="334"/>
      <c r="Q181" s="334"/>
      <c r="R181" s="334"/>
      <c r="S181" s="334"/>
      <c r="T181" s="334"/>
      <c r="U181" s="334"/>
      <c r="V181" s="334"/>
      <c r="W181" s="334"/>
      <c r="X181" s="334"/>
      <c r="Y181" s="334"/>
      <c r="Z181" s="334"/>
      <c r="AA181" s="106"/>
      <c r="AB181" s="107"/>
      <c r="AC181" s="107"/>
      <c r="AD181" s="107"/>
      <c r="AE181" s="107"/>
      <c r="AF181" s="107"/>
      <c r="AG181" s="107"/>
      <c r="AH181" s="107"/>
      <c r="AI181" s="107"/>
      <c r="AJ181" s="107"/>
      <c r="AK181" s="107"/>
      <c r="AL181" s="107"/>
      <c r="AM181" s="107"/>
      <c r="AN181" s="107"/>
      <c r="AO181" s="107"/>
      <c r="AP181" s="107"/>
      <c r="AQ181" s="107"/>
      <c r="AR181" s="107"/>
      <c r="AS181" s="107"/>
      <c r="AT181" s="107"/>
      <c r="AU181" s="107"/>
      <c r="AV181" s="107"/>
      <c r="AW181" s="107"/>
      <c r="AY181" s="32"/>
    </row>
    <row r="182" spans="1:51" ht="14.4" x14ac:dyDescent="0.3">
      <c r="A182" s="38"/>
      <c r="B182" s="334"/>
      <c r="C182" s="334"/>
      <c r="D182" s="334"/>
      <c r="E182" s="334"/>
      <c r="F182" s="334"/>
      <c r="G182" s="334"/>
      <c r="H182" s="334"/>
      <c r="I182" s="334"/>
      <c r="J182" s="334"/>
      <c r="K182" s="334"/>
      <c r="L182" s="334"/>
      <c r="M182" s="334"/>
      <c r="N182" s="334"/>
      <c r="O182" s="334"/>
      <c r="P182" s="334"/>
      <c r="Q182" s="334"/>
      <c r="R182" s="334"/>
      <c r="S182" s="334"/>
      <c r="T182" s="334"/>
      <c r="U182" s="334"/>
      <c r="V182" s="334"/>
      <c r="W182" s="334"/>
      <c r="X182" s="334"/>
      <c r="Y182" s="334"/>
      <c r="Z182" s="334"/>
      <c r="AA182" s="106"/>
      <c r="AB182" s="107"/>
      <c r="AC182" s="107"/>
      <c r="AD182" s="107"/>
      <c r="AE182" s="107"/>
      <c r="AF182" s="107"/>
      <c r="AG182" s="107"/>
      <c r="AH182" s="107"/>
      <c r="AI182" s="107"/>
      <c r="AJ182" s="107"/>
      <c r="AK182" s="107"/>
      <c r="AL182" s="107"/>
      <c r="AM182" s="107"/>
      <c r="AN182" s="107"/>
      <c r="AO182" s="107"/>
      <c r="AP182" s="107"/>
      <c r="AQ182" s="107"/>
      <c r="AR182" s="107"/>
      <c r="AS182" s="107"/>
      <c r="AT182" s="107"/>
      <c r="AU182" s="107"/>
      <c r="AV182" s="107"/>
      <c r="AW182" s="107"/>
      <c r="AY182" s="32"/>
    </row>
    <row r="183" spans="1:51" ht="14.4" x14ac:dyDescent="0.3">
      <c r="A183" s="38"/>
      <c r="B183" s="334"/>
      <c r="C183" s="334"/>
      <c r="D183" s="334"/>
      <c r="E183" s="334"/>
      <c r="F183" s="334"/>
      <c r="G183" s="334"/>
      <c r="H183" s="334"/>
      <c r="I183" s="334"/>
      <c r="J183" s="334"/>
      <c r="K183" s="334"/>
      <c r="L183" s="334"/>
      <c r="M183" s="334"/>
      <c r="N183" s="334"/>
      <c r="O183" s="334"/>
      <c r="P183" s="334"/>
      <c r="Q183" s="334"/>
      <c r="R183" s="334"/>
      <c r="S183" s="334"/>
      <c r="T183" s="334"/>
      <c r="U183" s="334"/>
      <c r="V183" s="334"/>
      <c r="W183" s="334"/>
      <c r="X183" s="334"/>
      <c r="Y183" s="334"/>
      <c r="Z183" s="334"/>
      <c r="AA183" s="106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07"/>
      <c r="AS183" s="107"/>
      <c r="AT183" s="107"/>
      <c r="AU183" s="107"/>
      <c r="AV183" s="107"/>
      <c r="AW183" s="107"/>
      <c r="AY183" s="32"/>
    </row>
    <row r="184" spans="1:51" ht="14.4" x14ac:dyDescent="0.3">
      <c r="A184" s="38"/>
      <c r="B184" s="334"/>
      <c r="C184" s="334"/>
      <c r="D184" s="334"/>
      <c r="E184" s="334"/>
      <c r="F184" s="334"/>
      <c r="G184" s="334"/>
      <c r="H184" s="334"/>
      <c r="I184" s="334"/>
      <c r="J184" s="334"/>
      <c r="K184" s="334"/>
      <c r="L184" s="334"/>
      <c r="M184" s="334"/>
      <c r="N184" s="334"/>
      <c r="O184" s="334"/>
      <c r="P184" s="334"/>
      <c r="Q184" s="334"/>
      <c r="R184" s="334"/>
      <c r="S184" s="334"/>
      <c r="T184" s="334"/>
      <c r="U184" s="334"/>
      <c r="V184" s="334"/>
      <c r="W184" s="334"/>
      <c r="X184" s="334"/>
      <c r="Y184" s="334"/>
      <c r="Z184" s="334"/>
      <c r="AA184" s="106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07"/>
      <c r="AS184" s="107"/>
      <c r="AT184" s="107"/>
      <c r="AU184" s="107"/>
      <c r="AV184" s="107"/>
      <c r="AW184" s="107"/>
      <c r="AY184" s="32"/>
    </row>
    <row r="185" spans="1:51" ht="14.4" x14ac:dyDescent="0.3">
      <c r="A185" s="38"/>
      <c r="B185" s="334"/>
      <c r="C185" s="334"/>
      <c r="D185" s="334"/>
      <c r="E185" s="334"/>
      <c r="F185" s="334"/>
      <c r="G185" s="334"/>
      <c r="H185" s="334"/>
      <c r="I185" s="334"/>
      <c r="J185" s="334"/>
      <c r="K185" s="334"/>
      <c r="L185" s="334"/>
      <c r="M185" s="334"/>
      <c r="N185" s="334"/>
      <c r="O185" s="334"/>
      <c r="P185" s="334"/>
      <c r="Q185" s="334"/>
      <c r="R185" s="334"/>
      <c r="S185" s="334"/>
      <c r="T185" s="334"/>
      <c r="U185" s="334"/>
      <c r="V185" s="334"/>
      <c r="W185" s="334"/>
      <c r="X185" s="334"/>
      <c r="Y185" s="334"/>
      <c r="Z185" s="334"/>
      <c r="AA185" s="106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07"/>
      <c r="AS185" s="107"/>
      <c r="AT185" s="107"/>
      <c r="AU185" s="107"/>
      <c r="AV185" s="107"/>
      <c r="AW185" s="107"/>
      <c r="AY185" s="32"/>
    </row>
    <row r="186" spans="1:51" ht="14.4" x14ac:dyDescent="0.3">
      <c r="A186" s="39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9"/>
      <c r="AA186" s="141"/>
      <c r="AB186" s="142"/>
      <c r="AC186" s="142"/>
      <c r="AD186" s="142"/>
      <c r="AE186" s="142"/>
      <c r="AF186" s="142"/>
      <c r="AG186" s="142"/>
      <c r="AH186" s="142"/>
      <c r="AI186" s="142"/>
      <c r="AJ186" s="142"/>
      <c r="AK186" s="142"/>
      <c r="AL186" s="142"/>
      <c r="AM186" s="142"/>
      <c r="AN186" s="142"/>
      <c r="AO186" s="142"/>
      <c r="AP186" s="142"/>
      <c r="AQ186" s="142"/>
      <c r="AR186" s="142"/>
      <c r="AS186" s="142"/>
      <c r="AT186" s="142"/>
      <c r="AU186" s="142"/>
      <c r="AV186" s="142"/>
      <c r="AW186" s="142"/>
      <c r="AX186" s="7"/>
      <c r="AY186" s="33"/>
    </row>
    <row r="187" spans="1:51" ht="14.4" hidden="1" customHeight="1" x14ac:dyDescent="0.3"/>
    <row r="188" spans="1:51" ht="14.4" hidden="1" customHeight="1" x14ac:dyDescent="0.3"/>
    <row r="189" spans="1:51" ht="14.4" hidden="1" customHeight="1" x14ac:dyDescent="0.3"/>
    <row r="190" spans="1:51" ht="14.4" hidden="1" customHeight="1" x14ac:dyDescent="0.3"/>
    <row r="191" spans="1:51" ht="14.4" hidden="1" customHeight="1" x14ac:dyDescent="0.3"/>
    <row r="192" spans="1:51" ht="14.4" hidden="1" customHeight="1" x14ac:dyDescent="0.3"/>
    <row r="193" spans="2:51" ht="14.4" hidden="1" customHeight="1" x14ac:dyDescent="0.3"/>
    <row r="194" spans="2:51" ht="14.4" hidden="1" customHeight="1" x14ac:dyDescent="0.3"/>
    <row r="195" spans="2:51" s="40" customFormat="1" ht="14.4" hidden="1" customHeight="1" x14ac:dyDescent="0.3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6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</row>
    <row r="196" spans="2:51" s="40" customFormat="1" ht="14.4" hidden="1" customHeight="1" x14ac:dyDescent="0.3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6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</row>
    <row r="197" spans="2:51" s="40" customFormat="1" ht="14.4" hidden="1" customHeight="1" x14ac:dyDescent="0.3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6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</row>
    <row r="198" spans="2:51" s="40" customFormat="1" ht="14.4" hidden="1" customHeight="1" x14ac:dyDescent="0.3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6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</row>
    <row r="199" spans="2:51" s="40" customFormat="1" ht="14.4" hidden="1" customHeight="1" x14ac:dyDescent="0.3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6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</row>
    <row r="200" spans="2:51" s="40" customFormat="1" ht="14.4" hidden="1" customHeight="1" x14ac:dyDescent="0.3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6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</row>
    <row r="201" spans="2:51" s="40" customFormat="1" ht="14.4" hidden="1" customHeight="1" x14ac:dyDescent="0.3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6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</row>
    <row r="202" spans="2:51" s="40" customFormat="1" ht="14.4" hidden="1" customHeight="1" x14ac:dyDescent="0.3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6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</row>
    <row r="203" spans="2:51" s="40" customFormat="1" ht="14.4" hidden="1" customHeight="1" x14ac:dyDescent="0.3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6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</row>
    <row r="204" spans="2:51" s="40" customFormat="1" ht="14.4" hidden="1" customHeight="1" x14ac:dyDescent="0.3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6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</row>
    <row r="205" spans="2:51" s="40" customFormat="1" ht="14.4" hidden="1" customHeight="1" x14ac:dyDescent="0.3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6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</row>
    <row r="206" spans="2:51" s="40" customFormat="1" ht="14.4" hidden="1" customHeight="1" x14ac:dyDescent="0.3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6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</row>
    <row r="207" spans="2:51" s="40" customFormat="1" ht="14.4" hidden="1" customHeight="1" x14ac:dyDescent="0.3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6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</row>
    <row r="208" spans="2:51" s="40" customFormat="1" ht="14.4" hidden="1" customHeight="1" x14ac:dyDescent="0.3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6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</row>
    <row r="209" spans="2:51" s="40" customFormat="1" ht="14.4" hidden="1" customHeight="1" x14ac:dyDescent="0.3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6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</row>
    <row r="210" spans="2:51" s="40" customFormat="1" ht="14.4" hidden="1" customHeight="1" x14ac:dyDescent="0.3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6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</row>
    <row r="211" spans="2:51" s="40" customFormat="1" ht="14.4" hidden="1" customHeight="1" x14ac:dyDescent="0.3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6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</row>
    <row r="212" spans="2:51" s="40" customFormat="1" ht="14.4" hidden="1" customHeight="1" x14ac:dyDescent="0.3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6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</row>
    <row r="213" spans="2:51" s="40" customFormat="1" ht="14.4" hidden="1" customHeight="1" x14ac:dyDescent="0.3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6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</row>
    <row r="214" spans="2:51" s="40" customFormat="1" ht="14.4" hidden="1" customHeight="1" x14ac:dyDescent="0.3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6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</row>
  </sheetData>
  <sheetProtection algorithmName="SHA-512" hashValue="GsvJW0ctJtDkMRQGOm/hTNo1+zLIErd7uthP1b0RkiF6IqVv4ozJfY1GLCRXxOIbZRNWxP8oUVR55DsYuyJQvw==" saltValue="yYwFxs+lqvOf68vg7houSQ==" spinCount="100000" sheet="1" objects="1" scenarios="1" formatCells="0" formatColumns="0" formatRows="0" insertColumns="0" insertRows="0" insertHyperlinks="0" deleteColumns="0" deleteRows="0" selectLockedCells="1" sort="0" autoFilter="0" pivotTables="0"/>
  <sortState ref="M16:M19">
    <sortCondition descending="1" ref="M16"/>
  </sortState>
  <dataConsolidate/>
  <mergeCells count="19">
    <mergeCell ref="AB1:AH2"/>
    <mergeCell ref="S14:V14"/>
    <mergeCell ref="A1:E2"/>
    <mergeCell ref="L14:N14"/>
    <mergeCell ref="O14:Q14"/>
    <mergeCell ref="B181:H181"/>
    <mergeCell ref="B54:H54"/>
    <mergeCell ref="B70:G73"/>
    <mergeCell ref="K91:L92"/>
    <mergeCell ref="K89:L90"/>
    <mergeCell ref="K93:L95"/>
    <mergeCell ref="B11:C18"/>
    <mergeCell ref="D11:E18"/>
    <mergeCell ref="C32:D32"/>
    <mergeCell ref="E32:F32"/>
    <mergeCell ref="G32:H32"/>
    <mergeCell ref="B29:H29"/>
    <mergeCell ref="F11:G18"/>
    <mergeCell ref="B30:H31"/>
  </mergeCells>
  <conditionalFormatting sqref="O20">
    <cfRule type="cellIs" dxfId="0" priority="5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🏠</vt:lpstr>
      <vt:lpstr>1 LEDGER</vt:lpstr>
      <vt:lpstr>2 TIMELINE</vt:lpstr>
      <vt:lpstr>3 INCOME TAX TABLE</vt:lpstr>
      <vt:lpstr>4 BUDGETING</vt:lpstr>
      <vt:lpstr>5 FIN FR</vt:lpstr>
      <vt:lpstr>6 DSA</vt:lpstr>
      <vt:lpstr>7 BONUS BIZ DOC</vt:lpstr>
      <vt:lpstr>8 BONUS FS</vt:lpstr>
      <vt:lpstr>9 RSAN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2006-09-16T00:00:00Z</dcterms:created>
  <dcterms:modified xsi:type="dcterms:W3CDTF">2019-09-11T16:21:25Z</dcterms:modified>
</cp:coreProperties>
</file>