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04"/>
  <workbookPr date1904="1" autoCompressPictures="0"/>
  <mc:AlternateContent xmlns:mc="http://schemas.openxmlformats.org/markup-compatibility/2006">
    <mc:Choice Requires="x15">
      <x15ac:absPath xmlns:x15ac="http://schemas.microsoft.com/office/spreadsheetml/2010/11/ac" url="https://uwnetid-my.sharepoint.com/personal/sdyu_uw_edu/Documents/MSIS504_Hillier/"/>
    </mc:Choice>
  </mc:AlternateContent>
  <xr:revisionPtr revIDLastSave="0" documentId="8_{0A443E11-045F-4BA8-9BD3-7706DF74BE9F}" xr6:coauthVersionLast="47" xr6:coauthVersionMax="47" xr10:uidLastSave="{00000000-0000-0000-0000-000000000000}"/>
  <bookViews>
    <workbookView xWindow="0" yWindow="503" windowWidth="35843" windowHeight="21900" tabRatio="588" firstSheet="6" activeTab="6" xr2:uid="{00000000-000D-0000-FFFF-FFFF00000000}"/>
  </bookViews>
  <sheets>
    <sheet name="1" sheetId="3" r:id="rId1"/>
    <sheet name="2" sheetId="6" r:id="rId2"/>
    <sheet name="3" sheetId="4" r:id="rId3"/>
    <sheet name="4abc" sheetId="8" r:id="rId4"/>
    <sheet name="4d" sheetId="9" r:id="rId5"/>
    <sheet name="CB_DATA_" sheetId="10" state="veryHidden" r:id="rId6"/>
    <sheet name="5" sheetId="7" r:id="rId7"/>
  </sheets>
  <externalReferences>
    <externalReference r:id="rId8"/>
    <externalReference r:id="rId9"/>
    <externalReference r:id="rId10"/>
  </externalReferences>
  <definedNames>
    <definedName name="__123Graph_A" localSheetId="1" hidden="1">[1]Intro!$M$26:$M$66</definedName>
    <definedName name="__123Graph_A" localSheetId="3" hidden="1">[2]Intro!$M$26:$M$66</definedName>
    <definedName name="__123Graph_A" localSheetId="4" hidden="1">[2]Intro!$M$26:$M$66</definedName>
    <definedName name="__123Graph_A" localSheetId="6" hidden="1">[3]Intro!$M$26:$M$66</definedName>
    <definedName name="__123Graph_A" hidden="1">[1]Intro!$M$26:$M$66</definedName>
    <definedName name="__123Graph_AFNTPOP" localSheetId="1" hidden="1">[1]Intro!$O$86:$O$126</definedName>
    <definedName name="__123Graph_AFNTPOP" localSheetId="3" hidden="1">[2]Intro!$O$86:$O$126</definedName>
    <definedName name="__123Graph_AFNTPOP" localSheetId="4" hidden="1">[2]Intro!$O$86:$O$126</definedName>
    <definedName name="__123Graph_AFNTPOP" localSheetId="6" hidden="1">[3]Intro!$O$86:$O$126</definedName>
    <definedName name="__123Graph_AFNTPOP" hidden="1">[1]Intro!$O$86:$O$126</definedName>
    <definedName name="__123Graph_AFNTQUE" localSheetId="1" hidden="1">[1]Intro!$AJ$65:$AJ$105</definedName>
    <definedName name="__123Graph_AFNTQUE" localSheetId="3" hidden="1">[2]Intro!$AJ$65:$AJ$105</definedName>
    <definedName name="__123Graph_AFNTQUE" localSheetId="4" hidden="1">[2]Intro!$AJ$65:$AJ$105</definedName>
    <definedName name="__123Graph_AFNTQUE" localSheetId="6" hidden="1">[3]Intro!$AJ$65:$AJ$105</definedName>
    <definedName name="__123Graph_AFNTQUE" hidden="1">[1]Intro!$AJ$65:$AJ$105</definedName>
    <definedName name="__123Graph_AMMS" localSheetId="1" hidden="1">[1]Intro!$M$26:$M$66</definedName>
    <definedName name="__123Graph_AMMS" localSheetId="3" hidden="1">[2]Intro!$M$26:$M$66</definedName>
    <definedName name="__123Graph_AMMS" localSheetId="4" hidden="1">[2]Intro!$M$26:$M$66</definedName>
    <definedName name="__123Graph_AMMS" localSheetId="6" hidden="1">[3]Intro!$M$26:$M$66</definedName>
    <definedName name="__123Graph_AMMS" hidden="1">[1]Intro!$M$26:$M$66</definedName>
    <definedName name="__123Graph_X" localSheetId="1" hidden="1">[1]Intro!$K$26:$K$66</definedName>
    <definedName name="__123Graph_X" localSheetId="3" hidden="1">[2]Intro!$K$26:$K$66</definedName>
    <definedName name="__123Graph_X" localSheetId="4" hidden="1">[2]Intro!$K$26:$K$66</definedName>
    <definedName name="__123Graph_X" localSheetId="6" hidden="1">[3]Intro!$K$26:$K$66</definedName>
    <definedName name="__123Graph_X" hidden="1">[1]Intro!$K$26:$K$66</definedName>
    <definedName name="__123Graph_XFNTPOP" localSheetId="1" hidden="1">[1]Intro!$M$86:$M$126</definedName>
    <definedName name="__123Graph_XFNTPOP" localSheetId="3" hidden="1">[2]Intro!$M$86:$M$126</definedName>
    <definedName name="__123Graph_XFNTPOP" localSheetId="4" hidden="1">[2]Intro!$M$86:$M$126</definedName>
    <definedName name="__123Graph_XFNTPOP" localSheetId="6" hidden="1">[3]Intro!$M$86:$M$126</definedName>
    <definedName name="__123Graph_XFNTPOP" hidden="1">[1]Intro!$M$86:$M$126</definedName>
    <definedName name="__123Graph_XFNTQUE" localSheetId="1" hidden="1">[1]Intro!$AI$65:$AI$105</definedName>
    <definedName name="__123Graph_XFNTQUE" localSheetId="3" hidden="1">[2]Intro!$AI$65:$AI$105</definedName>
    <definedName name="__123Graph_XFNTQUE" localSheetId="4" hidden="1">[2]Intro!$AI$65:$AI$105</definedName>
    <definedName name="__123Graph_XFNTQUE" localSheetId="6" hidden="1">[3]Intro!$AI$65:$AI$105</definedName>
    <definedName name="__123Graph_XFNTQUE" hidden="1">[1]Intro!$AI$65:$AI$105</definedName>
    <definedName name="__123Graph_XMMS" localSheetId="1" hidden="1">[1]Intro!$K$26:$K$66</definedName>
    <definedName name="__123Graph_XMMS" localSheetId="3" hidden="1">[2]Intro!$K$26:$K$66</definedName>
    <definedName name="__123Graph_XMMS" localSheetId="4" hidden="1">[2]Intro!$K$26:$K$66</definedName>
    <definedName name="__123Graph_XMMS" localSheetId="6" hidden="1">[3]Intro!$K$26:$K$66</definedName>
    <definedName name="__123Graph_XMMS" hidden="1">[1]Intro!$K$26:$K$66</definedName>
    <definedName name="A" localSheetId="4">1</definedName>
    <definedName name="anscount" localSheetId="0" hidden="1">1</definedName>
    <definedName name="anscount" localSheetId="2" hidden="1">18</definedName>
    <definedName name="anscount" localSheetId="3" hidden="1">18</definedName>
    <definedName name="anscount" localSheetId="4" hidden="1">18</definedName>
    <definedName name="anscount" hidden="1">1</definedName>
    <definedName name="B" localSheetId="4">1</definedName>
    <definedName name="Buy" localSheetId="4">'4d'!$X$4</definedName>
    <definedName name="Buy">'4abc'!$X$4</definedName>
    <definedName name="CB_1a5f6678020e47379becdb8297319907" localSheetId="6" hidden="1">'5'!$H$6</definedName>
    <definedName name="CB_303142733bac4f4faccea9690a38e00f" localSheetId="6" hidden="1">'5'!$I$17</definedName>
    <definedName name="CB_43b58f2d745543df8fb02cf62f276def" localSheetId="6" hidden="1">'5'!$H$12</definedName>
    <definedName name="CB_537293c4745f492bae9ebbcd2adcea8e" localSheetId="6" hidden="1">'5'!$H$10</definedName>
    <definedName name="CB_5bef745ec7a34aaeb41c57984710ce5e" localSheetId="5" hidden="1">#N/A</definedName>
    <definedName name="CB_6e05dd1c3e5547bb9dfd20778a66f238" localSheetId="6" hidden="1">'5'!$H$9</definedName>
    <definedName name="CB_8e9664b6d57c4ceaa38010bfc5952da1" localSheetId="6" hidden="1">'5'!$H$7</definedName>
    <definedName name="CB_b267423d3585422f966e6b4a1dd3bee7" localSheetId="6" hidden="1">'5'!$H$8</definedName>
    <definedName name="CB_Block_00000000000000000000000000000000" localSheetId="6" hidden="1">"'7.0.0.0"</definedName>
    <definedName name="CB_Block_00000000000000000000000000000000" localSheetId="5" hidden="1">"'7.0.0.0"</definedName>
    <definedName name="CB_Block_00000000000000000000000000000001" localSheetId="6" hidden="1">"'638263513082156301"</definedName>
    <definedName name="CB_Block_00000000000000000000000000000001" localSheetId="5" hidden="1">"'638263513082206311"</definedName>
    <definedName name="CB_Block_00000000000000000000000000000003" localSheetId="6" hidden="1">"'11.1.5046.0"</definedName>
    <definedName name="CB_Block_00000000000000000000000000000003" localSheetId="5" hidden="1">"'11.1.5046.0"</definedName>
    <definedName name="CB_BlockExt_00000000000000000000000000000003" localSheetId="6" hidden="1">"'11.1.2.4.900"</definedName>
    <definedName name="CB_BlockExt_00000000000000000000000000000003" localSheetId="5" hidden="1">"'11.1.2.4.900"</definedName>
    <definedName name="CB_cac47153274445a59c6b46968eb2f249" localSheetId="6" hidden="1">'5'!$H$11</definedName>
    <definedName name="CB_d7bbe60cfdf946db9b9884a2bc8a9841" localSheetId="6" hidden="1">'5'!$H$14</definedName>
    <definedName name="CB_e291e34ad8ff4af6919794af546904a2" localSheetId="6" hidden="1">'5'!$H$13</definedName>
    <definedName name="CBWorkbookPriority" localSheetId="5" hidden="1">-2767543276286510</definedName>
    <definedName name="CBWorkbookPriority" hidden="1">-2098736706</definedName>
    <definedName name="CBx_321ea126d4904000a24e0af6327e6a22" localSheetId="5" hidden="1">"'CB_DATA_'!$A$1"</definedName>
    <definedName name="CBx_bb4c79ede4e74964a1053afdc5d68000" localSheetId="5" hidden="1">"'5'!$A$1"</definedName>
    <definedName name="CBx_Sheet_Guid" localSheetId="6" hidden="1">"'bb4c79ed-e4e7-4964-a105-3afdc5d68000"</definedName>
    <definedName name="CBx_Sheet_Guid" localSheetId="5" hidden="1">"'321ea126-d490-4000-a24e-0af6327e6a22"</definedName>
    <definedName name="CBx_SheetRef" localSheetId="6" hidden="1">CB_DATA_!$B$14</definedName>
    <definedName name="CBx_SheetRef" localSheetId="5" hidden="1">CB_DATA_!$A$14</definedName>
    <definedName name="CBx_StorageType" localSheetId="6" hidden="1">2</definedName>
    <definedName name="CBx_StorageType" localSheetId="5" hidden="1">2</definedName>
    <definedName name="fav_high" localSheetId="4">'4d'!$X$9</definedName>
    <definedName name="fav_high">'4abc'!$X$9</definedName>
    <definedName name="Fav_Low" localSheetId="4">'4d'!$Y$9</definedName>
    <definedName name="Fav_Low">'4abc'!$Y$9</definedName>
    <definedName name="HD_Units" localSheetId="4">'4d'!$X$2</definedName>
    <definedName name="HD_Units">'4abc'!$X$2</definedName>
    <definedName name="LD_Units" localSheetId="4">'4d'!$Y$2</definedName>
    <definedName name="LD_Units">'4abc'!$Y$2</definedName>
    <definedName name="limcount" hidden="1">1</definedName>
    <definedName name="Manu" localSheetId="4">'4d'!$X$5</definedName>
    <definedName name="Manu">'4abc'!$X$5</definedName>
    <definedName name="Manu_Fixed" localSheetId="4">'4d'!$Y$5</definedName>
    <definedName name="Manu_Fixed">'4abc'!$Y$5</definedName>
    <definedName name="MinimizeCosts" localSheetId="3">FALSE</definedName>
    <definedName name="MinimizeCosts" localSheetId="4">FALSE</definedName>
    <definedName name="P" localSheetId="4">'4d'!$X$3</definedName>
    <definedName name="P">'4abc'!$X$3</definedName>
    <definedName name="P_High" localSheetId="4">'4d'!$X$3</definedName>
    <definedName name="P_High">'4abc'!$X$3</definedName>
    <definedName name="P_Low" localSheetId="4">'4d'!$Y$3</definedName>
    <definedName name="P_Low">'4abc'!$Y$3</definedName>
    <definedName name="_xlnm.Print_Area" localSheetId="3">'4abc'!TreeDiagram</definedName>
    <definedName name="_xlnm.Print_Area" localSheetId="4">'4d'!TreeDiagram</definedName>
    <definedName name="RT" localSheetId="4">'4d'!$B$66</definedName>
    <definedName name="ScaledA" localSheetId="4">EXP(-Low/'4d'!RT)/(EXP(-Low/'4d'!RT)-EXP(-High/'4d'!RT))</definedName>
    <definedName name="ScaledB" localSheetId="4">1/(EXP(-Low/'4d'!RT)-EXP(-High/'4d'!RT))</definedName>
    <definedName name="sencount" hidden="1">4</definedName>
    <definedName name="sencount2" hidden="1">3</definedName>
    <definedName name="solver_adj" localSheetId="0" hidden="1">'1'!$L$13:$L$17,'1'!$C$20:$E$20</definedName>
    <definedName name="solver_adj" localSheetId="1" hidden="1">'2'!$C$12:$E$12,'2'!$C$10:$E$10</definedName>
    <definedName name="solver_cvg" localSheetId="0" hidden="1">0.0001</definedName>
    <definedName name="solver_cvg" localSheetId="1" hidden="1">0.0001</definedName>
    <definedName name="solver_cvg" localSheetId="2" hidden="1">0.0001</definedName>
    <definedName name="solver_cvg" localSheetId="6" hidden="1">0.0001</definedName>
    <definedName name="solver_drv" localSheetId="0" hidden="1">1</definedName>
    <definedName name="solver_drv" localSheetId="1" hidden="1">1</definedName>
    <definedName name="solver_drv" localSheetId="2" hidden="1">1</definedName>
    <definedName name="solver_drv" localSheetId="6" hidden="1">1</definedName>
    <definedName name="solver_eng" localSheetId="0" hidden="1">2</definedName>
    <definedName name="solver_eng" localSheetId="1" hidden="1">2</definedName>
    <definedName name="solver_eng" localSheetId="2" hidden="1">1</definedName>
    <definedName name="solver_est" localSheetId="0" hidden="1">1</definedName>
    <definedName name="solver_est" localSheetId="1" hidden="1">1</definedName>
    <definedName name="solver_est" localSheetId="6" hidden="1">1</definedName>
    <definedName name="solver_itr" localSheetId="0" hidden="1">2147483647</definedName>
    <definedName name="solver_itr" localSheetId="1" hidden="1">2147483647</definedName>
    <definedName name="solver_itr" localSheetId="2" hidden="1">2147483647</definedName>
    <definedName name="solver_itr" localSheetId="6" hidden="1">100</definedName>
    <definedName name="solver_lhs1" localSheetId="0" hidden="1">'1'!$C$20:$E$20</definedName>
    <definedName name="solver_lhs1" localSheetId="1" hidden="1">'2'!$C$10:$E$10</definedName>
    <definedName name="solver_lhs2" localSheetId="0" hidden="1">'1'!$L$13:$L$17</definedName>
    <definedName name="solver_lhs2" localSheetId="1" hidden="1">'2'!$C$12:$E$12</definedName>
    <definedName name="solver_lhs3" localSheetId="0" hidden="1">'1'!$Q$13:$Q$18</definedName>
    <definedName name="solver_lhs3" localSheetId="1" hidden="1">'2'!$D$10</definedName>
    <definedName name="solver_lhs4" localSheetId="1" hidden="1">'2'!$F$10</definedName>
    <definedName name="solver_lhs5" localSheetId="1" hidden="1">'2'!$F$7:$F$8</definedName>
    <definedName name="solver_lin" localSheetId="0" hidden="1">1</definedName>
    <definedName name="solver_lin" localSheetId="1" hidden="1">1</definedName>
    <definedName name="solver_lin" localSheetId="2" hidden="1">2</definedName>
    <definedName name="solver_lin" localSheetId="6" hidden="1">2</definedName>
    <definedName name="solver_mip" localSheetId="0" hidden="1">2147483647</definedName>
    <definedName name="solver_mip" localSheetId="1" hidden="1">2147483647</definedName>
    <definedName name="solver_mip" localSheetId="2" hidden="1">2147483647</definedName>
    <definedName name="solver_mni" localSheetId="0" hidden="1">30</definedName>
    <definedName name="solver_mni" localSheetId="1" hidden="1">30</definedName>
    <definedName name="solver_mni" localSheetId="2" hidden="1">30</definedName>
    <definedName name="solver_mrt" localSheetId="0" hidden="1">0.075</definedName>
    <definedName name="solver_mrt" localSheetId="1" hidden="1">0.075</definedName>
    <definedName name="solver_mrt" localSheetId="2" hidden="1">0.075</definedName>
    <definedName name="solver_msl" localSheetId="0" hidden="1">2</definedName>
    <definedName name="solver_msl" localSheetId="1" hidden="1">2</definedName>
    <definedName name="solver_msl" localSheetId="2" hidden="1">2</definedName>
    <definedName name="solver_neg" localSheetId="0" hidden="1">1</definedName>
    <definedName name="solver_neg" localSheetId="1" hidden="1">1</definedName>
    <definedName name="solver_neg" localSheetId="2" hidden="1">2</definedName>
    <definedName name="solver_neg" localSheetId="6" hidden="1">2</definedName>
    <definedName name="solver_nod" localSheetId="0" hidden="1">2147483647</definedName>
    <definedName name="solver_nod" localSheetId="1" hidden="1">2147483647</definedName>
    <definedName name="solver_nod" localSheetId="2" hidden="1">2147483647</definedName>
    <definedName name="solver_ntri" hidden="1">1000</definedName>
    <definedName name="solver_num" localSheetId="0" hidden="1">3</definedName>
    <definedName name="solver_num" localSheetId="1" hidden="1">5</definedName>
    <definedName name="solver_num" localSheetId="2" hidden="1">0</definedName>
    <definedName name="solver_num" localSheetId="6" hidden="1">0</definedName>
    <definedName name="solver_nwt" localSheetId="0" hidden="1">1</definedName>
    <definedName name="solver_nwt" localSheetId="1" hidden="1">1</definedName>
    <definedName name="solver_nwt" localSheetId="6" hidden="1">1</definedName>
    <definedName name="solver_opt" localSheetId="0" hidden="1">'1'!$Q$18</definedName>
    <definedName name="solver_opt" localSheetId="1" hidden="1">'2'!$I$18</definedName>
    <definedName name="solver_opt" localSheetId="2" hidden="1">'3'!$C$22</definedName>
    <definedName name="solver_opt" localSheetId="6" hidden="1">'5'!$A$1</definedName>
    <definedName name="solver_pre" localSheetId="0" hidden="1">0.000001</definedName>
    <definedName name="solver_pre" localSheetId="1" hidden="1">0.000001</definedName>
    <definedName name="solver_pre" localSheetId="2" hidden="1">0.000001</definedName>
    <definedName name="solver_pre" localSheetId="6" hidden="1">0.000001</definedName>
    <definedName name="solver_rbv" localSheetId="0" hidden="1">2</definedName>
    <definedName name="solver_rbv" localSheetId="1" hidden="1">1</definedName>
    <definedName name="solver_rbv" localSheetId="2" hidden="1">1</definedName>
    <definedName name="solver_rel1" localSheetId="0" hidden="1">1</definedName>
    <definedName name="solver_rel1" localSheetId="1" hidden="1">5</definedName>
    <definedName name="solver_rel2" localSheetId="0" hidden="1">1</definedName>
    <definedName name="solver_rel2" localSheetId="1" hidden="1">1</definedName>
    <definedName name="solver_rel3" localSheetId="0" hidden="1">3</definedName>
    <definedName name="solver_rel3" localSheetId="1" hidden="1">3</definedName>
    <definedName name="solver_rel4" localSheetId="1" hidden="1">1</definedName>
    <definedName name="solver_rel5" localSheetId="1" hidden="1">3</definedName>
    <definedName name="solver_rhs1" localSheetId="0" hidden="1">'1'!$C$22:$E$22</definedName>
    <definedName name="solver_rhs1" localSheetId="1" hidden="1">"binary"</definedName>
    <definedName name="solver_rhs2" localSheetId="0" hidden="1">'1'!$N$13:$N$17</definedName>
    <definedName name="solver_rhs2" localSheetId="1" hidden="1">'2'!$C$14:$E$14</definedName>
    <definedName name="solver_rhs3" localSheetId="0" hidden="1">'1'!$S$13:$S$18</definedName>
    <definedName name="solver_rhs3" localSheetId="1" hidden="1">'2'!$E$10</definedName>
    <definedName name="solver_rhs4" localSheetId="1" hidden="1">'2'!$H$10</definedName>
    <definedName name="solver_rhs5" localSheetId="1" hidden="1">'2'!$H$7:$H$8</definedName>
    <definedName name="solver_rlx" localSheetId="0" hidden="1">2</definedName>
    <definedName name="solver_rlx" localSheetId="1" hidden="1">2</definedName>
    <definedName name="solver_rlx" localSheetId="2" hidden="1">2</definedName>
    <definedName name="solver_rsd" localSheetId="0" hidden="1">0</definedName>
    <definedName name="solver_rsd" localSheetId="1" hidden="1">0</definedName>
    <definedName name="solver_rsd" localSheetId="2" hidden="1">0</definedName>
    <definedName name="solver_rsmp" hidden="1">1</definedName>
    <definedName name="solver_scl" localSheetId="0" hidden="1">2</definedName>
    <definedName name="solver_scl" localSheetId="1" hidden="1">1</definedName>
    <definedName name="solver_scl" localSheetId="2" hidden="1">2</definedName>
    <definedName name="solver_scl" localSheetId="6" hidden="1">2</definedName>
    <definedName name="solver_seed" hidden="1">0</definedName>
    <definedName name="solver_sho" localSheetId="0" hidden="1">2</definedName>
    <definedName name="solver_sho" localSheetId="1" hidden="1">2</definedName>
    <definedName name="solver_sho" localSheetId="2" hidden="1">2</definedName>
    <definedName name="solver_sho" localSheetId="6" hidden="1">2</definedName>
    <definedName name="solver_ssz" localSheetId="0" hidden="1">100</definedName>
    <definedName name="solver_ssz" localSheetId="1" hidden="1">100</definedName>
    <definedName name="solver_ssz" localSheetId="2" hidden="1">100</definedName>
    <definedName name="solver_tim" localSheetId="0" hidden="1">2147483647</definedName>
    <definedName name="solver_tim" localSheetId="1" hidden="1">2147483647</definedName>
    <definedName name="solver_tim" localSheetId="2" hidden="1">2147483647</definedName>
    <definedName name="solver_tim" localSheetId="6" hidden="1">100</definedName>
    <definedName name="solver_tol" localSheetId="0" hidden="1">0</definedName>
    <definedName name="solver_tol" localSheetId="1" hidden="1">0</definedName>
    <definedName name="solver_tol" localSheetId="2" hidden="1">0</definedName>
    <definedName name="solver_tol" localSheetId="6" hidden="1">0</definedName>
    <definedName name="solver_typ" localSheetId="0" hidden="1">1</definedName>
    <definedName name="solver_typ" localSheetId="1" hidden="1">2</definedName>
    <definedName name="solver_typ" localSheetId="2" hidden="1">1</definedName>
    <definedName name="solver_typ" localSheetId="6" hidden="1">1</definedName>
    <definedName name="solver_val" localSheetId="0" hidden="1">0</definedName>
    <definedName name="solver_val" localSheetId="1" hidden="1">0</definedName>
    <definedName name="solver_val" localSheetId="2" hidden="1">0</definedName>
    <definedName name="solver_val" localSheetId="6" hidden="1">0</definedName>
    <definedName name="solver_ver" localSheetId="0" hidden="1">3</definedName>
    <definedName name="solver_ver" localSheetId="1" hidden="1">3</definedName>
    <definedName name="solver_ver" localSheetId="2" hidden="1">2</definedName>
    <definedName name="Survey" localSheetId="4">'4d'!$X$6</definedName>
    <definedName name="Survey">'4abc'!$X$6</definedName>
    <definedName name="TreeData" localSheetId="3">'4abc'!$GH$1001:$GV$1023</definedName>
    <definedName name="TreeData" localSheetId="4">'4d'!$GH$999:$GV$1021</definedName>
    <definedName name="TreeDiagBase" localSheetId="3">'4abc'!$B$5</definedName>
    <definedName name="TreeDiagBase" localSheetId="4">'4d'!$B$5</definedName>
    <definedName name="TreeDiagram" localSheetId="3">'4abc'!$B$5:$T$63</definedName>
    <definedName name="TreeDiagram" localSheetId="4">'4d'!$B$5:$T$64</definedName>
    <definedName name="treeList" hidden="1">"11110000000000000000000000000000000000000000000000000000000000000000000000000000000000000000000000000000000000000000000000000000000000000000000000000000000000000000000000000000000000000000000000000000"</definedName>
    <definedName name="Unfav_High" localSheetId="4">'4d'!$X$10</definedName>
    <definedName name="Unfav_High">'4abc'!$X$10</definedName>
    <definedName name="Unfav_Low" localSheetId="4">'4d'!$Y$10</definedName>
    <definedName name="Unfav_Low">'4abc'!$Y$10</definedName>
    <definedName name="UseExpUtility" localSheetId="3">FALSE</definedName>
    <definedName name="UseExpUtility" localSheetId="4">TRUE</definedName>
  </definedNames>
  <calcPr calcId="191028" calcCompleted="0"/>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P2" i="10" l="1"/>
  <c r="I16" i="6" l="1"/>
  <c r="I15" i="6"/>
  <c r="I18" i="6" s="1"/>
  <c r="I7" i="7" l="1"/>
  <c r="B11" i="10"/>
  <c r="A11" i="10"/>
  <c r="I6" i="7"/>
  <c r="G12" i="7" s="1"/>
  <c r="I12" i="7" l="1"/>
  <c r="G11" i="7"/>
  <c r="I11" i="7" s="1"/>
  <c r="G8" i="7"/>
  <c r="I8" i="7" s="1"/>
  <c r="G10" i="7" s="1"/>
  <c r="I10" i="7" s="1"/>
  <c r="G9" i="7"/>
  <c r="I9" i="7" s="1"/>
  <c r="M20" i="9"/>
  <c r="M15" i="9"/>
  <c r="M10" i="9"/>
  <c r="M5" i="9"/>
  <c r="Y10" i="9"/>
  <c r="Q60" i="9" s="1"/>
  <c r="X10" i="9"/>
  <c r="Q55" i="9" s="1"/>
  <c r="Y9" i="9"/>
  <c r="Q40" i="9" s="1"/>
  <c r="X9" i="9"/>
  <c r="Q35" i="9" s="1"/>
  <c r="Q63" i="9"/>
  <c r="M60" i="9"/>
  <c r="Q58" i="9"/>
  <c r="Q53" i="9"/>
  <c r="Q48" i="9"/>
  <c r="E45" i="9"/>
  <c r="Q43" i="9"/>
  <c r="M40" i="9"/>
  <c r="Q38" i="9"/>
  <c r="Q33" i="9"/>
  <c r="Q28" i="9"/>
  <c r="M23" i="9"/>
  <c r="I20" i="9"/>
  <c r="M18" i="9"/>
  <c r="M13" i="9"/>
  <c r="T12" i="9" s="1"/>
  <c r="N13" i="9" s="1"/>
  <c r="N14" i="9" s="1"/>
  <c r="M8" i="9"/>
  <c r="T7" i="9" s="1"/>
  <c r="N8" i="9" s="1"/>
  <c r="N9" i="9" s="1"/>
  <c r="E45" i="8"/>
  <c r="Y10" i="8"/>
  <c r="Q60" i="8" s="1"/>
  <c r="X10" i="8"/>
  <c r="Q55" i="8" s="1"/>
  <c r="Y9" i="8"/>
  <c r="Q30" i="8" s="1"/>
  <c r="X9" i="8"/>
  <c r="Q35" i="8" s="1"/>
  <c r="M15" i="8"/>
  <c r="M20" i="8" s="1"/>
  <c r="M5" i="8"/>
  <c r="Q63" i="8"/>
  <c r="Q58" i="8"/>
  <c r="Q53" i="8"/>
  <c r="Q48" i="8"/>
  <c r="Q43" i="8"/>
  <c r="Q38" i="8"/>
  <c r="Q33" i="8"/>
  <c r="Q28" i="8"/>
  <c r="M60" i="8"/>
  <c r="T57" i="8" s="1"/>
  <c r="R58" i="8" s="1"/>
  <c r="M40" i="8"/>
  <c r="T37" i="8" s="1"/>
  <c r="R38" i="8" s="1"/>
  <c r="I20" i="8"/>
  <c r="M23" i="8"/>
  <c r="M18" i="8"/>
  <c r="M13" i="8"/>
  <c r="T12" i="8" s="1"/>
  <c r="N13" i="8" s="1"/>
  <c r="M8" i="8"/>
  <c r="T7" i="8" s="1"/>
  <c r="N8" i="8" s="1"/>
  <c r="M10" i="8"/>
  <c r="T17" i="8" l="1"/>
  <c r="N18" i="8" s="1"/>
  <c r="Q45" i="8"/>
  <c r="Q45" i="9"/>
  <c r="T32" i="8"/>
  <c r="R33" i="8" s="1"/>
  <c r="T27" i="9"/>
  <c r="R28" i="9" s="1"/>
  <c r="R29" i="9" s="1"/>
  <c r="G14" i="7"/>
  <c r="I14" i="7" s="1"/>
  <c r="G13" i="7"/>
  <c r="I13" i="7" s="1"/>
  <c r="G15" i="7" s="1"/>
  <c r="I15" i="7" s="1"/>
  <c r="Q30" i="9"/>
  <c r="Q50" i="9"/>
  <c r="Q25" i="9"/>
  <c r="T17" i="9"/>
  <c r="N18" i="9" s="1"/>
  <c r="N19" i="9" s="1"/>
  <c r="T22" i="9"/>
  <c r="N23" i="9" s="1"/>
  <c r="N24" i="9" s="1"/>
  <c r="T42" i="8"/>
  <c r="R43" i="8" s="1"/>
  <c r="T37" i="9"/>
  <c r="R38" i="9" s="1"/>
  <c r="R39" i="9" s="1"/>
  <c r="T47" i="9"/>
  <c r="R48" i="9" s="1"/>
  <c r="R49" i="9" s="1"/>
  <c r="T52" i="9"/>
  <c r="R53" i="9" s="1"/>
  <c r="R54" i="9" s="1"/>
  <c r="T42" i="9"/>
  <c r="R43" i="9" s="1"/>
  <c r="R44" i="9" s="1"/>
  <c r="T62" i="9"/>
  <c r="R63" i="9" s="1"/>
  <c r="R64" i="9" s="1"/>
  <c r="T32" i="9"/>
  <c r="R33" i="9" s="1"/>
  <c r="R34" i="9" s="1"/>
  <c r="T57" i="9"/>
  <c r="R58" i="9" s="1"/>
  <c r="R59" i="9" s="1"/>
  <c r="J10" i="8"/>
  <c r="T27" i="8"/>
  <c r="R28" i="8" s="1"/>
  <c r="T47" i="8"/>
  <c r="R48" i="8" s="1"/>
  <c r="T22" i="8"/>
  <c r="N23" i="8" s="1"/>
  <c r="J20" i="8" s="1"/>
  <c r="Q40" i="8"/>
  <c r="N40" i="8" s="1"/>
  <c r="T62" i="8"/>
  <c r="R63" i="8" s="1"/>
  <c r="N60" i="8" s="1"/>
  <c r="T52" i="8"/>
  <c r="R53" i="8" s="1"/>
  <c r="J11" i="9"/>
  <c r="J10" i="9" s="1"/>
  <c r="Q25" i="8"/>
  <c r="Q50" i="8"/>
  <c r="I17" i="4"/>
  <c r="J21" i="9" l="1"/>
  <c r="J20" i="9" s="1"/>
  <c r="N50" i="8"/>
  <c r="I17" i="7"/>
  <c r="N61" i="9"/>
  <c r="N60" i="9" s="1"/>
  <c r="F15" i="9"/>
  <c r="N51" i="9"/>
  <c r="N50" i="9" s="1"/>
  <c r="J55" i="9" s="1"/>
  <c r="J55" i="8"/>
  <c r="K54" i="8" s="1"/>
  <c r="N30" i="8"/>
  <c r="J35" i="8" s="1"/>
  <c r="F45" i="8" s="1"/>
  <c r="N41" i="9"/>
  <c r="N40" i="9" s="1"/>
  <c r="G14" i="9"/>
  <c r="F16" i="9"/>
  <c r="N31" i="9"/>
  <c r="N30" i="9" s="1"/>
  <c r="K34" i="8"/>
  <c r="F15" i="8"/>
  <c r="F8" i="6"/>
  <c r="F7" i="6"/>
  <c r="D14" i="6"/>
  <c r="E14" i="6"/>
  <c r="C14" i="6"/>
  <c r="J35" i="9" l="1"/>
  <c r="K54" i="9"/>
  <c r="J56" i="9"/>
  <c r="K34" i="9"/>
  <c r="J36" i="9"/>
  <c r="B30" i="8"/>
  <c r="C29" i="8" s="1"/>
  <c r="G14" i="8"/>
  <c r="F10" i="6"/>
  <c r="O15" i="3"/>
  <c r="O16" i="3"/>
  <c r="O17" i="3"/>
  <c r="O18" i="3"/>
  <c r="O14" i="3"/>
  <c r="P18" i="3"/>
  <c r="K15" i="3"/>
  <c r="K16" i="3"/>
  <c r="K17" i="3"/>
  <c r="K14" i="3"/>
  <c r="P14" i="3"/>
  <c r="P15" i="3"/>
  <c r="P16" i="3"/>
  <c r="P17" i="3"/>
  <c r="P13" i="3"/>
  <c r="Q13" i="3" s="1"/>
  <c r="J14" i="3" s="1"/>
  <c r="F46" i="9" l="1"/>
  <c r="F45" i="9" s="1"/>
  <c r="B30" i="9" s="1"/>
  <c r="C29" i="9" s="1"/>
  <c r="B31" i="9"/>
  <c r="I14" i="3"/>
  <c r="Q14" i="3" s="1"/>
  <c r="J15" i="3" l="1"/>
  <c r="I15" i="3" l="1"/>
  <c r="Q15" i="3" s="1"/>
  <c r="J16" i="3" l="1"/>
  <c r="I16" i="3" l="1"/>
  <c r="Q16" i="3" s="1"/>
  <c r="J17" i="3" l="1"/>
  <c r="I17" i="3" l="1"/>
  <c r="Q17" i="3" s="1"/>
  <c r="J18" i="3" s="1"/>
  <c r="I18" i="3" l="1"/>
  <c r="Q18"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Yu</author>
  </authors>
  <commentList>
    <comment ref="H6" authorId="0" shapeId="0" xr:uid="{00000000-0006-0000-0600-000001000000}">
      <text>
        <r>
          <rPr>
            <b/>
            <sz val="9"/>
            <color indexed="81"/>
            <rFont val="Tahoma"/>
            <family val="2"/>
          </rPr>
          <t>Assumption</t>
        </r>
        <r>
          <rPr>
            <sz val="9"/>
            <color indexed="81"/>
            <rFont val="Tahoma"/>
            <family val="2"/>
          </rPr>
          <t>: A  Set location
  Normal distribution
  Mean = 3.00
  Std. Dev. = 0.50</t>
        </r>
      </text>
    </comment>
    <comment ref="H7" authorId="0" shapeId="0" xr:uid="{00000000-0006-0000-0600-000002000000}">
      <text>
        <r>
          <rPr>
            <b/>
            <sz val="9"/>
            <color indexed="81"/>
            <rFont val="Tahoma"/>
            <family val="2"/>
          </rPr>
          <t>Assumption</t>
        </r>
        <r>
          <rPr>
            <sz val="9"/>
            <color indexed="81"/>
            <rFont val="Tahoma"/>
            <family val="2"/>
          </rPr>
          <t>: B  Obtain keynote speaker
  Discrete Uniform distribution
  Minimum = 3.00
  Maximum = 7.00</t>
        </r>
      </text>
    </comment>
    <comment ref="H8" authorId="0" shapeId="0" xr:uid="{00000000-0006-0000-0600-000003000000}">
      <text>
        <r>
          <rPr>
            <b/>
            <sz val="9"/>
            <color indexed="81"/>
            <rFont val="Tahoma"/>
            <family val="2"/>
          </rPr>
          <t>Assumption</t>
        </r>
        <r>
          <rPr>
            <sz val="9"/>
            <color indexed="81"/>
            <rFont val="Tahoma"/>
            <family val="2"/>
          </rPr>
          <t>: C  Obtain other speakers
  Triangular distribution
  Minimum = 3.00
  Likeliest = 5.00
  Maximum = 8.00</t>
        </r>
      </text>
    </comment>
    <comment ref="H9" authorId="0" shapeId="0" xr:uid="{00000000-0006-0000-0600-000004000000}">
      <text>
        <r>
          <rPr>
            <b/>
            <sz val="9"/>
            <color indexed="81"/>
            <rFont val="Tahoma"/>
            <family val="2"/>
          </rPr>
          <t>Assumption</t>
        </r>
        <r>
          <rPr>
            <sz val="9"/>
            <color indexed="81"/>
            <rFont val="Tahoma"/>
            <family val="2"/>
          </rPr>
          <t>: D  Make travel plans for keynote speaker
  Triangular distribution
  Minimum = 3.00
  Likeliest = 4.00
  Maximum = 5.00</t>
        </r>
      </text>
    </comment>
    <comment ref="H10" authorId="0" shapeId="0" xr:uid="{00000000-0006-0000-0600-000005000000}">
      <text>
        <r>
          <rPr>
            <b/>
            <sz val="9"/>
            <color indexed="81"/>
            <rFont val="Tahoma"/>
            <family val="2"/>
          </rPr>
          <t>Assumption</t>
        </r>
        <r>
          <rPr>
            <sz val="9"/>
            <color indexed="81"/>
            <rFont val="Tahoma"/>
            <family val="2"/>
          </rPr>
          <t>: E  Make travel plans for other speakers
  Triangular distribution
  Minimum = 6.00
  Likeliest = 7.00
  Maximum = 9.00</t>
        </r>
      </text>
    </comment>
    <comment ref="H11" authorId="0" shapeId="0" xr:uid="{00000000-0006-0000-0600-000006000000}">
      <text>
        <r>
          <rPr>
            <b/>
            <sz val="9"/>
            <color indexed="81"/>
            <rFont val="Tahoma"/>
            <family val="2"/>
          </rPr>
          <t>Assumption</t>
        </r>
        <r>
          <rPr>
            <sz val="9"/>
            <color indexed="81"/>
            <rFont val="Tahoma"/>
            <family val="2"/>
          </rPr>
          <t>: F  Make food arrangements
  Triangular distribution
  Minimum = 6.00
  Likeliest = 8.00
  Maximum = 9.00</t>
        </r>
      </text>
    </comment>
    <comment ref="H12" authorId="0" shapeId="0" xr:uid="{00000000-0006-0000-0600-000007000000}">
      <text>
        <r>
          <rPr>
            <b/>
            <sz val="9"/>
            <color indexed="81"/>
            <rFont val="Tahoma"/>
            <family val="2"/>
          </rPr>
          <t>Assumption</t>
        </r>
        <r>
          <rPr>
            <sz val="9"/>
            <color indexed="81"/>
            <rFont val="Tahoma"/>
            <family val="2"/>
          </rPr>
          <t>: G  Negotiate hotel rates
  Triangular distribution
  Minimum = 4.00
  Likeliest = 5.00
  Maximum = 6.00</t>
        </r>
      </text>
    </comment>
    <comment ref="H13" authorId="0" shapeId="0" xr:uid="{00000000-0006-0000-0600-000008000000}">
      <text>
        <r>
          <rPr>
            <b/>
            <sz val="9"/>
            <color indexed="81"/>
            <rFont val="Tahoma"/>
            <family val="2"/>
          </rPr>
          <t>Assumption</t>
        </r>
        <r>
          <rPr>
            <sz val="9"/>
            <color indexed="81"/>
            <rFont val="Tahoma"/>
            <family val="2"/>
          </rPr>
          <t>: H  Prepare brochure
  Triangular distribution
  Minimum = 2.00
  Likeliest = 3.00
  Maximum = 4.00</t>
        </r>
      </text>
    </comment>
    <comment ref="H14" authorId="0" shapeId="0" xr:uid="{00000000-0006-0000-0600-000009000000}">
      <text>
        <r>
          <rPr>
            <b/>
            <sz val="9"/>
            <color indexed="81"/>
            <rFont val="Tahoma"/>
            <family val="2"/>
          </rPr>
          <t>Assumption</t>
        </r>
        <r>
          <rPr>
            <sz val="9"/>
            <color indexed="81"/>
            <rFont val="Tahoma"/>
            <family val="2"/>
          </rPr>
          <t>: I  Prepare handouts
  Triangular distribution
  Minimum = 4.00
  Likeliest = 6.00
  Maximum = 9.00</t>
        </r>
      </text>
    </comment>
  </commentList>
</comments>
</file>

<file path=xl/sharedStrings.xml><?xml version="1.0" encoding="utf-8"?>
<sst xmlns="http://schemas.openxmlformats.org/spreadsheetml/2006/main" count="342" uniqueCount="190">
  <si>
    <t>The Yakima Development Corporation</t>
  </si>
  <si>
    <r>
      <t xml:space="preserve">Please work question 1 </t>
    </r>
    <r>
      <rPr>
        <b/>
        <sz val="10"/>
        <rFont val="Arial"/>
        <family val="2"/>
      </rPr>
      <t>directly in this worksheet</t>
    </r>
    <r>
      <rPr>
        <sz val="10"/>
        <rFont val="Arial"/>
        <family val="2"/>
      </rPr>
      <t xml:space="preserve">. </t>
    </r>
    <r>
      <rPr>
        <b/>
        <sz val="10"/>
        <color rgb="FFFF0000"/>
        <rFont val="Arial"/>
        <family val="2"/>
      </rPr>
      <t>Do not copy and paste results from a separate worksheet.</t>
    </r>
    <r>
      <rPr>
        <sz val="10"/>
        <rFont val="Arial"/>
        <family val="2"/>
      </rPr>
      <t xml:space="preserve"> (Solver data do not survive a copy and paste.)</t>
    </r>
  </si>
  <si>
    <t>To simplify grading, when buiding your model please follow the data structure outlined in columns I through M:</t>
  </si>
  <si>
    <t xml:space="preserve">      Calculate beginning and ending balances at each year, with all cash flows calculated in separate columns in-between (add or delete intermediate columns as needed), and label all columns.</t>
  </si>
  <si>
    <t xml:space="preserve">      Show all values with two decimal places of precision.</t>
  </si>
  <si>
    <t>Savings Interest</t>
  </si>
  <si>
    <t>Cash Flow ($millions)</t>
  </si>
  <si>
    <t>Loan Interest</t>
  </si>
  <si>
    <t>(please show two decimal places of precision)</t>
  </si>
  <si>
    <t>Cash Available</t>
  </si>
  <si>
    <t>Beginning</t>
  </si>
  <si>
    <t>Ending</t>
  </si>
  <si>
    <t>Resort</t>
  </si>
  <si>
    <t>Mall</t>
  </si>
  <si>
    <t>Office</t>
  </si>
  <si>
    <t>for Investment</t>
  </si>
  <si>
    <t>Balance</t>
  </si>
  <si>
    <t>Savings Interest Accrued</t>
  </si>
  <si>
    <t>Income Stream</t>
  </si>
  <si>
    <t>Loan?</t>
  </si>
  <si>
    <t>Payback Loan</t>
  </si>
  <si>
    <t>Project Cash Flow</t>
  </si>
  <si>
    <t>Now</t>
  </si>
  <si>
    <t>&lt;=</t>
  </si>
  <si>
    <t>&gt;=</t>
  </si>
  <si>
    <t>1 Year from Now</t>
  </si>
  <si>
    <t>2 Years from Now</t>
  </si>
  <si>
    <t>3 Years from Now</t>
  </si>
  <si>
    <t>4 Years from Now</t>
  </si>
  <si>
    <t>Value 5 Years from Now</t>
  </si>
  <si>
    <t>Participation</t>
  </si>
  <si>
    <t>Pollution Control in the Wenatchee River</t>
  </si>
  <si>
    <r>
      <t xml:space="preserve">Please work question 2 directly in this worksheet. </t>
    </r>
    <r>
      <rPr>
        <b/>
        <sz val="10"/>
        <rFont val="Arial"/>
        <family val="2"/>
      </rPr>
      <t>Do not copy results from a separate worksheet (Solver data do not survive a copy and paste).</t>
    </r>
  </si>
  <si>
    <t>Leavenworth</t>
  </si>
  <si>
    <t>Cashmere</t>
  </si>
  <si>
    <t>Wenatchee</t>
  </si>
  <si>
    <t>Cost of Building Station</t>
  </si>
  <si>
    <t>Cost of Treating Water (per ton of water treated)</t>
  </si>
  <si>
    <t>Pounds of PCB-A Removed (per ton of water treated)</t>
  </si>
  <si>
    <t>Pounds of PCB-B Removed (per ton of water treated)</t>
  </si>
  <si>
    <t>Build Plant (Yes or No?)</t>
  </si>
  <si>
    <r>
      <t xml:space="preserve">Water Treated </t>
    </r>
    <r>
      <rPr>
        <i/>
        <sz val="10"/>
        <color theme="1"/>
        <rFont val="Arial"/>
        <family val="2"/>
      </rPr>
      <t>(tons)</t>
    </r>
  </si>
  <si>
    <t>(No constraint)</t>
  </si>
  <si>
    <t>Treat only if plant is built</t>
  </si>
  <si>
    <t>Fixed Cost</t>
  </si>
  <si>
    <t>Big Number</t>
  </si>
  <si>
    <t>Variable Cost</t>
  </si>
  <si>
    <t>Total Cost</t>
  </si>
  <si>
    <t>University Ceramics</t>
  </si>
  <si>
    <t>Please answer within the boxes below. Pressing alt-Return (PC) or ctrl-option-Return (Mac) will do a line-break within the box.</t>
  </si>
  <si>
    <t>Variable Cells</t>
  </si>
  <si>
    <t>Final</t>
  </si>
  <si>
    <t>Reduced</t>
  </si>
  <si>
    <t>Objective</t>
  </si>
  <si>
    <t>Allowable</t>
  </si>
  <si>
    <t>Cell</t>
  </si>
  <si>
    <t>Name</t>
  </si>
  <si>
    <t>Value</t>
  </si>
  <si>
    <t>Cost</t>
  </si>
  <si>
    <t>Coefficient</t>
  </si>
  <si>
    <t>Increase</t>
  </si>
  <si>
    <t>Decrease</t>
  </si>
  <si>
    <t>$B$10</t>
  </si>
  <si>
    <t>Production Plates</t>
  </si>
  <si>
    <t>$C$10</t>
  </si>
  <si>
    <t>Production Mugs</t>
  </si>
  <si>
    <t>$D$10</t>
  </si>
  <si>
    <t>Production Steins</t>
  </si>
  <si>
    <t>Infinite(trivial)</t>
  </si>
  <si>
    <t>Constraints</t>
  </si>
  <si>
    <t>Shadow</t>
  </si>
  <si>
    <t>Constraint</t>
  </si>
  <si>
    <t>Price</t>
  </si>
  <si>
    <t>R.H. Side</t>
  </si>
  <si>
    <t>$E$5</t>
  </si>
  <si>
    <t>Molding (minutes) Used</t>
  </si>
  <si>
    <t>$E$6</t>
  </si>
  <si>
    <t>Finishing (minutes) Used</t>
  </si>
  <si>
    <t>$E$7</t>
  </si>
  <si>
    <t>Clay (ounces) Used</t>
  </si>
  <si>
    <t>a.</t>
  </si>
  <si>
    <t>Suppose the profit per plate increases from $9.60 to $11.00. Will this change the optimal production quantities? What can be said about the change in total profit?</t>
  </si>
  <si>
    <t xml:space="preserve">Profit increase (11.00-9.60) = 1.4 which is within "Allowable Increase."
1.4/6.8 &lt;= 100%. Thus, it will not change the "Final Value" aka production quantity for plates.
We expect $1.4*150 = $210 additional profit.
</t>
  </si>
  <si>
    <t>b.</t>
  </si>
  <si>
    <r>
      <t>Suppose the profit per plate de</t>
    </r>
    <r>
      <rPr>
        <b/>
        <i/>
        <sz val="10"/>
        <rFont val="Arial"/>
        <family val="2"/>
      </rPr>
      <t>creases</t>
    </r>
    <r>
      <rPr>
        <b/>
        <sz val="10"/>
        <rFont val="Arial"/>
        <family val="2"/>
      </rPr>
      <t xml:space="preserve"> by $0.60 and the profit per mug </t>
    </r>
    <r>
      <rPr>
        <b/>
        <i/>
        <sz val="10"/>
        <rFont val="Arial"/>
        <family val="2"/>
      </rPr>
      <t>increases</t>
    </r>
    <r>
      <rPr>
        <b/>
        <sz val="10"/>
        <rFont val="Arial"/>
        <family val="2"/>
      </rPr>
      <t xml:space="preserve"> by $1.50. Will this change the optimal production quantities? What can be said about the change in total profit?</t>
    </r>
  </si>
  <si>
    <t>Both profit changes are within respective "Allowable Decrease" and "Allowable Increase" for plates and mugs. 
SUM(0.6/1.2, 1.5/2.1) &gt;= 100%. Thus the solution may or may not change.
If solution remains the same, then Change in Total Profit can be calculated as follows:
Plate_Profit(delta) = (-$0.60)*150 = -$90
Mug_Profit(delta) = (+$1.50)*200 = +$300
Change in Total Profit = SUM(Profit(deltas)) = 300 - 90 = +$210</t>
  </si>
  <si>
    <t>c.</t>
  </si>
  <si>
    <t>Suppose a part-time worker in the molding department calls in sick, so that now four fewer hours are available in the molding department. How much would this affect total profit? Would it change the optimal production quantities?</t>
  </si>
  <si>
    <t>The change is within the allowable decrease, so we can calculate change in profit as follows:
Z(delta) = (shadow price)(RHS_delta)
= 0.7*-4 = -2.8
We expect total profit to be lowered by -$2.8.
Yes, a change in the RHS will always change solution.</t>
  </si>
  <si>
    <t>d.</t>
  </si>
  <si>
    <t>Suppose one of the workers in the molding department is also trained to do finishing. Would it be a good idea to have this worker shift some of her time from the molding department to the finishing department? Indicate the rate at which this would increase or decrease total profit per minute shifted. How many minutes can be shifted before this rate might change?</t>
  </si>
  <si>
    <t>Yes, it would be a good idea up until the point of the 100% Rule for Simultaneous Changes where the sum of allowable changes to molding and finising resources does not exceed 100%.
The rate of increase in total profit per minute shifted is = +0.15.
x/300 + x/1200 &lt;= 100%
5x &lt;= 1200
x &lt;= 240
240 minutes may be shifted before the solution becomes inconclusive.</t>
  </si>
  <si>
    <t>e.</t>
  </si>
  <si>
    <t>The allowable decrease for the steins objective coefficient and for the available clay constraint were both deleted from the sensitivity report. Based on the nature of the solution, you should be able to infer what numbers were there. For each, indicate what number should be there and, in a sentence or two, explain the intuition as to why you know that particular number should be there.</t>
  </si>
  <si>
    <t>For Steins, we can infer that the "Allowable Decrease" = infinite or rather it is inconsequential since we should not produce Steins as they sell at a loss of -$1.5. Meaning we can lower the objective coefficient (price of Stein) as much as we want without any change to the optimal solution.
For constraint Clay, we can infer the "Allowable Decrease" = "Slack" = RHS - Final Value = 1500 - 1350 = 150. For this solution we will always use 1350 of Clay, thus RHS can be altered so long as 1350 ounces of Clay is available.</t>
  </si>
  <si>
    <t>UW Toys and the Professor Hillier Action Figure</t>
  </si>
  <si>
    <t>High Demand</t>
  </si>
  <si>
    <t>Low Demand</t>
  </si>
  <si>
    <t>Please work question 4a, b, and c directly in this worksheet. Go to cell B5 before creating a New Tree with TreePlan.</t>
  </si>
  <si>
    <t>Units Produced</t>
  </si>
  <si>
    <t>When finished, copy this worksheet (control-click, or option-click on a Mac, on the 4abc tab below and drag it to the right to copy it). Double click on the new tab and rename it 4d.</t>
  </si>
  <si>
    <t>Probability(Blind)</t>
  </si>
  <si>
    <t>Buy</t>
  </si>
  <si>
    <t>TreePlan Student License</t>
  </si>
  <si>
    <t>For Education Only</t>
  </si>
  <si>
    <t>Manufacture</t>
  </si>
  <si>
    <t>Survey</t>
  </si>
  <si>
    <t>Buy Modules</t>
  </si>
  <si>
    <t>Fav</t>
  </si>
  <si>
    <t>Unfav</t>
  </si>
  <si>
    <t>Launch</t>
  </si>
  <si>
    <t>Manufacture Modules</t>
  </si>
  <si>
    <t>Favorable</t>
  </si>
  <si>
    <t>Unfavorable</t>
  </si>
  <si>
    <r>
      <rPr>
        <i/>
        <sz val="10"/>
        <rFont val="Verdana"/>
        <family val="2"/>
      </rPr>
      <t xml:space="preserve">a.
</t>
    </r>
    <r>
      <rPr>
        <sz val="10"/>
        <rFont val="Verdana"/>
        <family val="2"/>
      </rPr>
      <t>According to TreePlan, UW should conduct the survey first. 
If survey results are favorable, then UW should manufacture their own audio modules. 
If survey results are unfavorable, then UW should buy audio modules.
The total expected cost comes out to -$77000.</t>
    </r>
  </si>
  <si>
    <r>
      <t xml:space="preserve">b. 
$x = 2999
</t>
    </r>
    <r>
      <rPr>
        <sz val="10"/>
        <rFont val="Verdana"/>
        <family val="2"/>
      </rPr>
      <t>Determined by the difference between expected costs of "Survey" vs "Launch" = delta(78000,77000)</t>
    </r>
    <r>
      <rPr>
        <i/>
        <sz val="10"/>
        <rFont val="Verdana"/>
        <family val="2"/>
      </rPr>
      <t xml:space="preserve">
</t>
    </r>
  </si>
  <si>
    <r>
      <t xml:space="preserve">c.
</t>
    </r>
    <r>
      <rPr>
        <sz val="10"/>
        <rFont val="Verdana"/>
        <family val="2"/>
      </rPr>
      <t>Lowest Expected cost without additional information = -78000</t>
    </r>
    <r>
      <rPr>
        <i/>
        <sz val="10"/>
        <rFont val="Verdana"/>
        <family val="2"/>
      </rPr>
      <t xml:space="preserve">
</t>
    </r>
    <r>
      <rPr>
        <sz val="10"/>
        <rFont val="Verdana"/>
        <family val="2"/>
      </rPr>
      <t xml:space="preserve">With perfect information, if demand is high we would manufacture our own audio modules. If demand is low we would buy the modules. 
Expected cost with Perfect information = 0.4(-100000) + 0.6(-50000) = -70000.
</t>
    </r>
    <r>
      <rPr>
        <i/>
        <sz val="10"/>
        <rFont val="Verdana"/>
        <family val="2"/>
      </rPr>
      <t xml:space="preserve">
</t>
    </r>
    <r>
      <rPr>
        <sz val="10"/>
        <rFont val="Verdana"/>
        <family val="2"/>
      </rPr>
      <t>Therefore, UW toys should pay no more than $7999 for the "perfectly accurate market research firm"</t>
    </r>
  </si>
  <si>
    <t>ID</t>
  </si>
  <si>
    <t>Prob</t>
  </si>
  <si>
    <t>Pred</t>
  </si>
  <si>
    <t>Kind</t>
  </si>
  <si>
    <t>NS</t>
  </si>
  <si>
    <t>S1</t>
  </si>
  <si>
    <t>S2</t>
  </si>
  <si>
    <t>S3</t>
  </si>
  <si>
    <t>S4</t>
  </si>
  <si>
    <t>S5</t>
  </si>
  <si>
    <t>Row</t>
  </si>
  <si>
    <t>Col</t>
  </si>
  <si>
    <t>Mark</t>
  </si>
  <si>
    <t>TreePlan</t>
  </si>
  <si>
    <t>D</t>
  </si>
  <si>
    <t>T</t>
  </si>
  <si>
    <t>E</t>
  </si>
  <si>
    <t>RT=</t>
  </si>
  <si>
    <r>
      <rPr>
        <i/>
        <sz val="10"/>
        <rFont val="Verdana"/>
        <family val="2"/>
      </rPr>
      <t xml:space="preserve">d.
</t>
    </r>
    <r>
      <rPr>
        <sz val="10"/>
        <rFont val="Verdana"/>
        <family val="2"/>
      </rPr>
      <t>With RT = 50000, UW Toys should go straight to launch since the perceived value of "expected cost" (-82019.7) is now lower when going straight to launch.
UW Toys should manufacture their own audio modules since the perceived value of "expected cost" is lower than buying the modules.</t>
    </r>
  </si>
  <si>
    <t>Crystal Ball Data</t>
  </si>
  <si>
    <t>Workbook Variables</t>
  </si>
  <si>
    <t>Last Var Column</t>
  </si>
  <si>
    <t xml:space="preserve">    Name:</t>
  </si>
  <si>
    <t xml:space="preserve">    Value:</t>
  </si>
  <si>
    <t>Worksheet Data</t>
  </si>
  <si>
    <t>Last Data Column Used</t>
  </si>
  <si>
    <t>Sheet Ref</t>
  </si>
  <si>
    <t>Sheet Guid</t>
  </si>
  <si>
    <t>321ea126-d490-4000-a24e-0af6327e6a22</t>
  </si>
  <si>
    <t>bb4c79ed-e4e7-4964-a105-3afdc5d68000</t>
  </si>
  <si>
    <t>Deleted sheet count</t>
  </si>
  <si>
    <t>Last row used</t>
  </si>
  <si>
    <t>Data blocks</t>
  </si>
  <si>
    <t>CB_Block_0</t>
  </si>
  <si>
    <t>CB_Block_7.0.0.0:1</t>
  </si>
  <si>
    <t>㜸〱敤㕣㕤㙣ㅣ搷㜵摥扢㝦摣㔹㤲㈲㉤捡㤶攵㌸づㄳ摢戱ㄳちㅢ㔱㤶ㄲ扢愹㉡昳㐷㤴ㄴ㔳ㄲ㉤㔲㜶㝥㥣慣㠶扢㌳攴㔸㍢㌳昴捣㉣㈵摡㑥散㠷愲㐵搳ㅦㄷ㜹㈸攲挴㠱㔳〷㙤㄰ㄴ㈸㥡㠷愶㐹㤱㍥〴〸㤰愰㜰㡡㍥ㄸ〵晡㔰挰つ㡡昶㈱㐱㈰戴㉦〶ㅡ挰晤扥㌳㌳扢戳扢摣㈱扤戶㕢扡攰㔰㍣扣㜳敥晦㍤攷㥥㜳敥㌹㜷㤴㔱㤹㑣收㑤㍣晣换㈷捦挴㥤换㕢㝥㘰搸㤵㌹户搱㌰㙡㠱攵㍡㝥㘵挶昳昴慤㐵换て㜲㈸㔰慣㕡挸昷ぢ㔵摦㝡摡㈸㔵㌷つ捦㐷愱㐲㈶㔳㉡㘹㔹攴戳ㄱ晥㡥挷㉦ㅡ㙢㡤攴〱㔶收㘶㉦慤㍥㠹㔶㤷〳搷㌳㡥㑥㍥ㄶ搶㍤㌵㍤㕤㤹慥㥣㍣㜶攲攳㤵㘳㐷㈷攷㥡㡤愰改ㄹ愷ㅣ愳ㄹ㜸㝡攳攸攴㔲㜳戵㘱搵ㅥ㌱戶㔶摣㙢㠶㜳捡㔸㍤昶挰慡㝥攲挱改ㄳ㈷㑦㥡て㍤昴攰〸扡捥㕣㥣㥢㕤昲っ搳㝦㠷摡㉣㜰挸㈷收㡤㥡挵戹ㄹ㠶㘷㌹㙢㤵戹㔹晣㑢㡣ㅦ㙦㥦愸㉣慦ㅢ㐶挰慥つ捦㜰㙡㠶慦愱攲戰㍤攳晢㑤㝢㠳㡢愷搹ぢ㤸㙡㑤昷㠳㠲㍤㘷㌴ㅡ㥡ㅤ户㕡戲㉦㘱敤ㅡ晡搶㠸扤㙣㌸扥ㄵ㔸㥢㔶戰㔵戴㔷搰㔰㝤搴扥攲ㅢ㤷㜵㘷捤戸愸摢㐶挱㍥摢戴敡昹昰挹攴敥㡢㥢㐸づ㑣愶㕦㤹昱敤戹㜵摤㤳ㄱ昹㕣㤸㤴戲ぢ㕥慤戳散摤晤摢攵搰愵〷戶㜹㙦晦㜲挸㜹㑣昷㕡㈵愷晡㤷㡣㈶摦㌹㠲㡦昵㉦㥦㔸愳捥㍡ㅦ改㕦㐷㤶戲戳戴ㅡ㡥昸㕢㔶ㄴ㤳搱㡡〴㐳〴㈵〲ㄲ㔰㉢ㄳっㄳ㡣〰愸晣㝦㘱㤷㈴㉢㌲㉢㕢搵戳搵搵㙣戵㤶慤搶戳㔵㈳㕢㌵戳搵戵㙣㜵㍤㕢戵戲搵㈷戳搵㙢㈸ㄳ㍦愵愱愱㙣昴㕣㌸昰㥦㙢扦戸敦扦ㄷ扥晣摡换㉦晣昵㔷敦㜵㐷づ愰搰愳搱愰收㍤晤㍡㔸慤捤挵挷㉢挷昸戳昳慥挰愶㌰㑦㥡㥦㌰愷愷敢㈷㡦改て攸〵㑥㉢㠵昸ㅤ㡣㌲㡥戲㈳收攳㤶㔳㜷慦ぢ敤敥㥣搵㝤愳扤㜰㔳㔱摥慣摢㜴敡晥晢戶捦㕣づ昴挰戸愳㍢慦摤㐸㑦戵㘵㙣㉢挳㤷晥敥敡慥昶㤸摥㘸ㅡ㌳㌷慣㌰晢晤㕤搹昶㤲攷慥昶捦㕤昰㡣愷㕡戹㍤㈳㥡㠱㔰摢㤴戶㝢㘶ㄹ㘶㠵攳㥡㥣㕢㜷㝤挳㤱攱㑤搹㑢㔶敤㥡攱㉤ㅢㄴ㠹㐶㕤愶㝡㉢戳愲㕤㍦㜵挹挱㐴戱㕢敢ㅦ㑡㘲捤㌳㌷〲㙣㘶愳㡥昱㙥ㄸ㕥戰戵愲慦㌶㡣摢㍡㡡㠴㝤㈲攳㐸〷㝡挱慤㌵晤㌹搷〹㍣户搱㤹㌳㔳摦搴㈱㘹敡ㄷ摣扡㤱捦㘷㐴㈸㐰攰收㜲㑡㘵㍥摡㝦㉦〸㈱ㄲ㈴收㐶扥扤㤳敤㉡㤷㌱㍢捣愲㘱㤰㈷戳昷散搰ㄸ挷㉢㌲㈶㘵〷㈶收㐴晤挱㑥敦摦愱搹ㄶ攵摥摤挲搹散㐴㌴晢㌳㥢㠶ㄳ㥣搳㥤㝡挳昰㔲戵㥦攲㠸戴㌱㠰挲㑤〸㠴扥慢㐷㔵愷㙥愸慤挲㜵慢ㅥ慣ㄷ搷つ㙢㙤㍤〰づㅡ戲㔴攲搲昶㍣摡㉤㐰㘹〷〹㈶〰捡攵㑣昱㄰ぢㄵ换㜸㌲〵㑡愷㤴扤摣㈱挸㔹慦㘳㉦㡦㤸ぢ㔶㈳㌰㐲愱㍣㘶㠲㈲愱㔶ㄳ昲㡤㤲㐵㍤扤ㄶ㉡㡣㐳收ㅣ戸㔴户㥣㘰慢扤㙦㝢㜶㐹挸㐴晢戲㘰捦挹〲㡡㠲㑥㜹㤰戲搷挰㌴㕤搲㈰扤㜰㠲㠹戸つ㔲㌴㍢㕡敥㘴㌲㤶㑦㤱ㄱ㈸㥦㘴㐲㤶㍥搶㕦㐶㤰搹㝢㤹㤴㤵晡敥挷㝤㘹戶㥤㉤ㅦ㑡戳㕢戱㜰摡㙤〴㠷〹㙥㈷㌸〲愰晥ㅤㄲ㡥㔲づ改捥㐷㝢ㅦ摥戵㍢〹摥て〰昹愴㔱收㐴愲㡡㌶搴㙥散㐸㤶ㅢ㠵㥤㉣㐶㜱㈸㡡㘸ㄹ户散捣㔱㕢〸ㅤ㔹㥤㝢㐳搷收㐵挷㝥戸㍦㙦㈶愷㐳㡥㑣㈹㥡㥣敢づ㐵㤳ぢ挱愲〳敡慤て愰慡㌶㐹昰㐱㠰㔰戱搰搸摤㥤㌵㑦㜳昲㍤㘱ㄲ㠵㠶搰㠰捡㍤㘲㘲㥡晦㈹〲慥攷攸戲㙦㍦搳ㄴ㥣㌲摦昳昶昳搱晥㝢㍢㈲㝡㤷捥摣搷㌹昴ㄵ扤㐵ぢ晡㐳搸㕥敡㕦晡敡㤷㝢㤰慤摤㑢昰㘱㠰㉥晤挲㤳昷㕢昵ㄲ㠸㐹㙣㈷㈸㜷㤰ㅥㄷ戱㜰㔷戶㌶っ搱㍥㈳收㡡敥慤ㄹ〱扣ㄷ攷攷㘱〷扢㥥㘷㌴㜰愰慤ぢ㠲㘷㤷挳㥤㐸㝦挱㜳㙤攲昷敤㘳晦㍤愱ㄸ昲昹㙣㉥搳㘵ㅦ愷搸㤹〹㝦㔳㠲㜳愸㝦ㅦ攸㉦㈴ㄲ㤵㍡搹㡢昵搲捦㤶晢㤲㘴〰㐹㜲㍦㤶㔵晢〸〰愴㠴晡愷扥ㄲ㘵㡡挵㡥㑡戱㑥㙢㤵摥扤㤴㤳㐹㤷晦戰㐷㡥っ㠷捥摡㔹昸づ晣㔱㝢搹戲㕢挲㘲搸㕥㌲扣ㅡ晣ち㔶挳㈸㠷㉥㔹㡡㥡㝤㔹昱ㅥ㤱ㄵ戹㕣捦㔹㍡挵户㈶㝣搲㈵㈵㔲㜷㝢㙡㘶捡㌹扣捤㔴㜴㐱㔲愸愴戸㠵㕡ㄲ㠸㥣挷戲晢㈲㘶〰ㄱ㔳挱挲㘹ㅦ㈳㌸㐶㌰つ㔰昸〷㐸㥡摤㉥㍣㐳㘱㐳㥢㜴㘷㔷慢㤹ㄲ挹㈰敥挱㥦昵ㄵ㔶㈷搸捤㐹㠲㡦〳㜴㤹㍦㜴㍥愶㌰愲㤰㍣挱㠸戴㤶㌴昳㌱换戸㑥ㅥ㌸㘰㈲愸㌴搷昴〳搷㘶㔴㘹搴㥣㜷㉦扡挱扣攵㙦㈰ち㌵㘱㐶㠹挷搷つ〷摣攵挱昶改挲戹ㅢㅢ㐶㕤㌳㤷摤㈶㐴摢昹昹扤㜰㈸挷晣㘰㑢捡戹㍣慢昰っ㜶㌶㐶ㄳ㑡㑥挴昰戵搲ㄳ扢㉢捦㌷て㝤㘳敤ㄵ㕤戱㠲㠶㌱㙣㠶㥢㡥改㤲㠹㔵㐴搴愰㍥㘴慥慣㝢㠶㌱㍦㙡㥥昵慣㝡挳㜲っㄲ〳㌶㈶〳㜵㡢挶ㅡ㈲〴㑢㉥攳㝦慥㌳㙡慥㜸扡攳㙦攸っ㈶㙥ㅤ散㜸㤳㤰㐸挱㥣戵ㅣㅦ摤〸ㄵ㤹ㅥ㌳㤷搷摤敢㠸搶㌶㙤攷慣扥攱敦〹慡㤰改挳㐷㐸愳戲㉡㥢㔵愵㙣㘹㔰晡昰㐰㥥挹ㅣ挷㙦㥥㐰㘸㤵㈹搰㕦㥥愲扤㘹搷㐷昱ㄹ摡改ㅣ搳〸㈲㐷㉤㘴㉥㔵ち㜳愷㙡て戲捥㐳〰㥦㍡㝢攵㝣㍢㉡昷戶攲搵〵㝡昸㔳㘴扣戰㐵㉢〸㐲晦摣㠱㤰㔵㠸㈳攷㘰〷㠲攲㝣敢㘶扦戲㈹㘵挸㝤〷摡挹〵㐴㤱㐶捣㐵㝤搵㘸㈰ㄶ㙤敢挱㠱昰㠵㘶慣慤㌷晣㈸㙦捥戵㙤㥤慣㐵戶㕣慥改攴攰㤹㘶攰㕥戰ㅣ捤〴㄰晥㡢㔰晡つ愰昴ㅢ㠲ㅡ㌱㉦㌳㉣㈸㘹戶攵慥改㥥ㄵ慣摢㔶慤挴ㄷ㠶敥昶〴㑦㘲㤳㔳昲挶㑦㉣㌳㈶扢慣昹㉢㌰搹晣ち挸㕤㠱ㅣ攵搲㤱晣攰摣慣㉡攲㐷つ攸㔸㠲㠰ㄱ㉦愹昶㐹戴㔶㤰㥢ㄱ㄰㌹昲摣㡣敦㕦摣㝣づ㤸搰㉦㐷慡愷戰〸㍣㠲〹㈱㑦昷㜶搱扣攲㔸〱愸㐷㡡㉤㔸挱扣て㤲〳㈰㈹挷摢㍢㠴慡㠹㑡㔳㉤慤昰㠱摥慣づ㌵㜱㔷㙦㝥㔲㙦摣戳㑤㜶愸㔱ㄲ㡡㘴愷㐲愲㔹戶ㄹ攳㕥㔲㌵㑡ㄴ㜷慣㙤㔴㥡摢戴扤敥㤴㈲㙦㐳㌱〹捦㘴戴㔳挲㈸〸昲㤲㍢愰愳攸慦㑦㘷㡦㐴戴㠶㌶㐰㤹㝡㉡挴㡤㐶攱挰昳戸㜲㔲㌷捡搱ㅢ昶昷㠱㈸㜹愹ㄹ㜴攴攸㌷㈶愲㥣㤹㐶攳㤲〳㉢愱愶㝢昵㍤戲愵㌱户㔰挳挸敥ㅣ㔴晢㠷换㥢搸㠸搱㌶㘴㐸㈴挵て㡣㙤㠸捤㤵㠸愶搲㍡ㅢ攵㔲户搰㈵扥㕤㌰㜴㐷㈸戰ㅣ搴攷㡤㑤㌱挳摡㤶晣㠴㔴㘸㥤ㄶ㐵㡥㙡收捣慡て㤵ㅥ㔰㡥㐷㈹搹攰㥡㜹㤹㙥㈹㕣㘰㠰搸㡤㔲㑢戵〰㘱摤㔶〳㍣ㄹ散ㅤ敡㘰㐵挲戰〹慤㌳㑡搰㘲ち攳㜶㑥㠲㝢㘷㐰㡡㐲㤰㥡昲晣敡戴晡摡㡢㝣扥㜳㍡ㄳ㈷愲㑤挴㔰㔷㡡昵〰攲㈶愳㤲摣㐵ㄳ㜱戰㍣㤴㙣㈲戴㐶㘲ㅣ㑤㡣㔱㥡㝣㕥㠰ㅢ㍣㡣㘳㡤㜱摢㌴㜰挷㉤戰愰㑤ㅢ㕢〷捣昳㑥慤搱慣ㅢ愲㡡㘳㔹㉤ㅡ㜹㑦搰㑢慥晦㠵扢㈹㘵㕤愲㐵㌹㡦愳ㄴ愷㑣㈲つ㙥㜷㙢扦㠵敡㈲攴搰㐶㈸摢ㄸ㝣㑣㜱换㐹㌰慣攷㡥〲敤挳㠳敤换ぢ㜲㜱づ㈲慤〷㐵㔹戶㠸扢㜸慤〸戲散戶㐴戱㐵㜷搱愵捤㥥㐰㥤戳㐲搴㥥愰ㄱ收ㄹち扣㘲ㄱ挶挸㠰扢㠳㡤㘴㙥㐶㤱摤㥢捦挹㙢收收改挸昸㔰㡣敦昲ㄴ㤴挱慡㘲㈳搱攰捥戶慤㙥挵挸㉦㉤㙦敤㘱〰挵㄰㌰つ㕡㤴っつ㥣㔹愴㜷㌶㜰ㄸ㡣㑣㠹㡥㈶〳愹㡣㔱㑥挰㘱て愲㘱㌷昱㈰扤攲㐲〹〵㠷攴㔲ㄸ㜰㘲攰㑣搹㌸〲戹摥㙤㕤挸㈵㍤挰搵ㄷ攷㐸ㄷ㝡愶㕥愷戹ぢ晦摣㥥愰㉡慥㙤㠴收攸愱慥ぢ㔹㌲㈷摡㜷㜷㜷㘵㐴ㄷ〵㡦捦㔷捥改㐱㙤㝤㌹搸ち㉦㙤つ挸ㄲ慡昰㜷昰㐷㙣摢㍢㙤收扣挳㑢愸㥢㕣晢昲㌵挷扤敥挸戸ち㍥㙦晣搱㡡搵㠶㠶㌸挸㜲收㑤晣挸㤳捤ㄴ㝥㠸ㄶ㜷㌳㙣㌶搰㜶㤰戰ㅤ㍥慡慣㥤挱ㅦ㕡㍢㤳昸㥢挲㉢戰摦㕢户〶挸㉢㠷扡㜸㐵㠴挱㍥戳㌸㙢敦ㄴ戳㘴搴摦㠲戴㘴㤸昰㔸㡥㌵晦㜳㙣㝦昵〳㘰㐸㜴扣㐷愲愴昰㐱愴㔲㐸㈷挲㍣摡挰扣㄰昲晦㠷㑡昱㡥摥㜶㑢晤㙦㙣攸敦㜷㤳攸㉥㤲攸㙦㝡㐹挴㘰散㕢ち㝢㜳昴晢挷捤㜷晤㙡敦晦攱㜱昳ㄱ㔰㤸㡦㔸㘴〸慣摤㠳㜴换㈰挸昵ㄸ〴昷㈲㕢っ㠲㐵搶㘱捣㍥㌴〸㈲㡦挷㐵㈰㜶㌶〸ㄸ挹㑢㌱晢ㄲ㠱搵㠴ㄳ㠳攷慤摢㙣㝡挳捥攱㡡慤攱㈳㝡てㄵ攵捦挱晦㜴戸ㄷ扤愴㝢扡㝤㐴昰㘷㍤〳慡换㕢挱㥤㙤愹挲ㅡ㜷㙣㥢㈳㤵戶昱㑣挴㍥昵㝤敦挹敥㙥慡㠳㔲攱ㄳ㍡敢㔵㐹ㄵ摦㠶㕦㐴昱㤴㤰㜹收搰㕦㥥晤搷愷㝦晢㌴敦愶㐵扣㕡㘰㌰㜸㤰〰㍤㉤〷㠴㜰ㄳ搷㐲㙥攵㈷㌸ㄷ昰㌱㤲戵搱㌰㘶㜵㑦㙣ㅥ㕦戳攳㘴挸㜸〹挶っ㤹㙦㉦ㄸ㤴戸攵㄰ㅡ㤴㤵㉥攷愶㝣挲㈴昶㜲㈵㌱㜰昱攰挵㐱㐲搵㔷㘵つ㘸㕢ㄶ扥ぢ愵昳ㄶ〷搲㘹ㄳ昲㡣挹㐷愹扦敡搶㙡㈷愹搵攴攰愸愶㔰㈲㤶㔲㠸㌶㤰㐳㤲挷ㄶ㠶晦㐵㑡㍤㡡㐴愱〲㤰ㄲ㐷敢づ攸昲昴扦㉦〴㡣搶ㄵ扦〱㍦㔷挱㉡㠲㡡戱攷㝤搰昳㉢慤捥㔸㌵㌱㌰㉢㈷㤰换㐸挸㔱㠵〸㐶㙡〵扢㡣㐴晣ㄴ愶㤱摡戵昳㠹㥤㡣摡㘱㤸㉤摣搸〵㥢㥥戵戲㝤挶㘹攲㥥〷昴㑣㔱ㄴ㠶㜳㤰㘸ㅣ㍦㈵㈲ㄷㄶ㉤㠷㈸挲戱㌰搹慡㌴ㅣ㘵㐱㘷㌹㐷㜰〶㐵愸㡦摦〴㌱㝦慡摤昴慤摤㌹搴㜱捥㄰㈶挸㕦搸㕦㜷愵㙣㙣昴捡ㅤ〳〹扢慢㔲愵昰㈲昸ち慡㠸㍤慦戴㜶㤲㝤㈹挵㠸㜴扣戳㜲搹ㅥ晤捦㔸戵散慣㉢㉣捤愰㜵㠷晥㝦ㅣ㠸ㅤ昵扦㘲愴㑤㐸昶改㈸挱㤷〲愳㈵㍢〶㘸戸㈲昰㘳㈳㔴㈳挷㘰㑤㤲っ㜰㠷愹㘵㝣愶ㅡ㘶㡢〴㠷㤷㉢摦㝤ㄱ愲㔵㤷戶敤㜰㕦〱挸㐸㔰攱摢㄰㐱㝤敢㜳搰扤㘷搹攲㘷㠱㍥㜴挱慡㜹慥敦㥡挱攴㌲㐲扣㤳晣捡捣㠴捤㌳愳晥慣㕢愸摤㡤㤵ㄸ㜹〲㜵㉥㕥㠲挰扥㘸〴敦㔴攴㤱㜱㠴摤挵㉤昸挵搱㜸㈲㤸㐴敤攰摦㘲㍥摡搴ㅢ昸㐸昵ㄲ㍣㥢〱㔱㝢㐲搹㠵晥攵敥晢ㄸ㕣㍡摣挸㝡〴摥ㅦ愳㔱㐱㈸㑣愶昰戹捦㜳㕤扢搷愰戳㙣㌴㌷㥦㈵〷昳戰㤵ぢ摦〲㑤㜷搷㑢㈷换戰㑦㝥㝢㕣搶扥㐰〸敦〷㍤愴扢㜷挷戲戵〹昰㜹昴改㌶摤㕥㔳つ㌸换㜶ㄱ敢慥愲慡㝡㤸〰扦摡搵㈸挱ㄷ㐵㥦ㅥ户愲㝡ㄹ搳攲〶㐰㍡㔳㕣〵攸捦搵摦㐰戱づㅦ〱戹㕡搱愷㈳敤搷㤱㈰㤳昱㔷昱挰㐱摥㉣慢慦愳ㄶ搷㉥㕣〳散て慥㠱㤲㠳〵搲㕡㔲㥥㉢ㅥ㉣㘴㔴㕦㐵㠵搶愸㉣㘰晢㡦敡㑦戶ㅤㄵ㑤〲ㄹ㔵戲晤昱㔸愵㘸つ㜶㙤ㄳ㌸〴㉥挰㜸㕣㜲㡣挲㤲ㄲ愸ㄸ㠶ㄷ㝥㜰ㅡ㘹㍣晦ㄸ晤㝤晤昴捦㕥攵昳换搳㑡挴㈳戲㍡㘷㐱昱㈸戳㜸㈱㌹ぢて搸晥戳昸挳敤㘶㌱㑥挹挹㤱㘸〱挰㘸㑥㤱㠳㘴㔶㑤㈴戸愰晣㔵㐲㘶㈴㍡㐶㌱㝥ㄵㄸ愹㝢ㅤ㠹搱摣㌸挹㐳㡦㡣㜶㠳㘰㡢攰㘹㠲㘷〸㥥㈵昸㈲挱㤷〰捡㡡㘴㤲㡥㥥㐳㈲敥愸挰㔵㑢昹ㄲ㐸㑣㉣摥㥣㘴㌷挵搰㝢㕢っㄵ㙢挹㡥摣戶㝢㐲扣㘰㑡晣戴戶慦㔶㈸づ㜸㈵㐰㍤ㅦ㔳昱摣戹昸㌳慢㙣ㄴ愴〲ㄷ㠵㐶㉤戹㡥ぢ愹㥥㡢ぢ㝦昷㝢㙤ㅦ㉢㌲昰㠰搵挲挲攴㑥㈹晣愵戸昰㜱㝣挲㈵㘵㌲搹昰㑦收昵戸㌰戹㔸ち㝦㌱㉥晣㡢攳㐷㕡㠵㘳愶つ㕢㉥㤰愳㔲捣㘵㌹㐰㈴㍥攷收戹扣㘰㔲〵て㥢㈱㥡挲㔷㘲捤つ㔱挲㈳戸㍤攲攱㠳敡㐵㕣㠶挲㥤ㄱ挸改昰晦㔵㌸㡦㑢㔲昳㝡愰攳㝢改㑤㐴愷㍤㑤摥㔸戹㘸㕥昲㠰ㄸ㌲捦晢㌸㤶搵昷ㄴ㡢挰愲挸㠷敢扢㠳ㄷ㍦挵晡㙣慦㐷ㅣ㔵换昲搲挹㘰晡㐷㈲㌱㜹昵㑣㑣搹捣昳㙤㥥搱㝥〷挴㠱㑣〵㘴㐲晢㕤挰㌰㜲㜳㠸㠸㜱ちぢ㤱〴扦挷㡣㉦ㄳ晣㍥㐰㔹㔱㌲㤰て㡡㝦〰㌰ㄶ晦慦ㄶ㤳㥢攲㜲挹㉡㍦敥㉣挹㐶摡ㅦ戱挲ぢ〰㌹昸㝡㔵挴㠴㘵敤㡦㠱㐹㜴㕡愰㤴昹㘴㝦㤳㤶㈷搶昸㑢㝢挴ㅦ㍢㍥愹㍦㠳㑦攴户搸㜰づ晦㐳㐸㐱散敦㝣昶㌷〶㙢㡢㡣㐶搳㔹㝥ㅤ㑣攸㙤戴挳〵㙥㥢㠲㙣㔱㜴㥡愲㉣攵㜴㤵㡤昶搹〷㉤敢戲愲㜴ㄵ㜴㈳㐲昳㡥㐷㔹㔱摥ち晡㕡㠴㍥㉣㘸㑡㘰㐱㍦ㄹ愱改㍥㉢㉢捡㘴㐱㕢ㄱ㥡摥㤰戲愲㤴ㄶ昴㝡㠴晥っ㄰愵㈲〰㥥㌷摥ㅣ愷搸ㄶ㤲扦㠸㠴昶㌵㠲慦〳㤴ぢ㘴㤵㕤昳㉣㈷㍣愰改昱ㄲ慡㉡㌲愲㘸㤱㙦㐴〹扥㈸㜲愱㡣㝤㌵ㅡ晢㙦〲㔱捡ㄶㄵ㌹㔳㌲昴㈸㠳〶㐴〹㍥㈵㜲慢㘴㕣㡤㌲㑥〳愱晤㈹㠰㈲㌷㜲㑥摡㉢㝣㈳ㄳ㑡㠷摦㡡ㄲ搲㈱搷㐰慡㍦搱搵㈱搷㐵㌲㍥搷搵㈱搷㑡㌲㍥㥢散昰摢㙣㔴㈶㠶㐴愷戲攵〴㘵扤扦㠳挴㘸㙥㡣㘳愳ㄹ㤰扤愱㙡㔷敢㔷慦扥㌱㤶㥦扣㈳晦改㠷㐷㕥㝣晤敦㝦晥㤵搷㥥㌸昵ㅦ扦㝥改愵搷晥敤㉢慦晥晡㠷慢愷㝥昲捡㉢㍦晥搴换慦晥晣愰昹捤散昷摥㔸晣收戳搳搷㥥㝤捡扣昲搱戳捦㝥收挹㐷愷㤷㙥㤹捡攵㠶㠶敥㥢昸改敤昷㡦㍦晦搴昷搵㡦晥昹戰愳㘴扡攸愰㜳ㄸ㥣戶っ攳㉦㤰挰㌰㌸攲㜷㜵ㄸ㥣慥㉣搴㑡戴㔰戳㐰㤴㘰ㄵ㜲〰㤲戱摣㤹㌱晣㍦捤㌴昲捣</t>
  </si>
  <si>
    <t>㜸〱敤㕣㜹㤸㕣㔵㤵慦㕢㕤㔵摤户扡㍢㕤㔹㠰〴㐱㡡㄰搶づ㥤㠴㈴㈴㈴挶愴㤷㜴搲愱戳㜶挲㉡㜶慡扢㕥愵㡢搴ㄲ慡慡㤳㙥㐰㐱挵㔱〱搹ㅣ㌶ㄵ〸挸愲〳〲挳㘰㐴〳戲㠸㠲ㄸㄸ〶㜱ㄹ㤱㈱〶㍥㔰㜰㐱挶攱㐳〶㘴㝥扦昳摥慢㝥昵敡㔵㜷愷㡤摦攴て㕦搲愷捥扤昷摣㜳敥㌹㜷㍢㜷㜹捦愷㝣㍥摦〷㜸昸换㈷㐰攴㤰慥挱㝣挱㐸㌷戵㘶㔳㈹愳户㤰捣㘶昲㑤捤戹㕣㙣戰㌳㤹㉦㔴㠱㈰搴㥤㐴㝡㍥搸㥤㑦㥥㙢搴㜴㙦㌵㜲㜹㄰〵㝤扥㥡ㅡ敤㐷㝡搸晡㡢搸〱捤㕣㍡㐰〰㉡㥦づㄱ㔴ㄳ搴㄰㘸〲㘶搲戵〴㜵〰㜵昵〰敢㕢㕢㔶昷㥣㡤㈲㜴ㄵ戲㌹㘳㝡昴ㄴ㔳搰愲㔹戳㥡㘶㌵捤㥤㌹攷挴愶㤹搳愳慤晤愹㐲㝦捥㔸㤴㌱晡ぢ戹㔸㙡㝡㜴㑤㝦㑦㉡搹㝢戲㌱戸㍥扢搹挸㉣㌲㝡㘶捥敥㠹捤㤹㍦㙢捥摣戹㠹㤳㑥㥡㕦㌷づ㥣㔷戵戶慣挹ㄹ㠹晣扥攲搹㐰㥥慢㕢㕢㥡㔶ㄹ㠵㝤挵㌳〲㥥㘰搹㤶㑤挷㤲㤹㝤挴㌴挸㡡㤸摤㘶昴㈶㔹㘳㠶㤱㑢㘶㌶㌵愱搸㈵㠶㐶㘸㕥㔳㍢㉣摥ㅢ换ㄷ㕡㡤㔴㙡㥤㤱㘰㘵搵愵㘹㌳㈳㘷㘴㝡㡤晣戸昴搲㠱㕥㈳㘵㈵攷㙢搲愷挴㜲慢㘲㘹㈳㐰愴㈱㙤搶㕢㐷摣挸ㄴ㤲㠵挱晡昴㠶扣戱㉥㤶搹㘴㤰㈴㤸㕥搶㥦㡣〷〲㉡㄰昰㔵ㅤ敤㔵ㄸ愹㥢愶昶㕣㙦㙢㕦㉣㔷㤰㄰㙢㙤㤶ㄷ慤愳㠵㐸挱㑢㡡挵㔶ㄴ㜵攵㘲㌵㜵㈵搳㈷ㅢ戹㡣㤱愲㄰㔶㕥愳㡢㐸㙣㘲㥡扥㘸ㅣ㕢ㅢ㔶㡣慡戵㍡〹㔵愱ㄴ㍤㥥㘰〲㐰㘸㈲挰㐱㙢㜲㔹戶摣㘸㙢㌶扤㈵㘵戰ㄳ㐵搷㈷搳㠶㥥㐴戲〳〰㔴攰㜵㜴㍣㈷ㅢ㌶㝥㝦㜷捣摦摤攳敦敥昵㜷挷晤摤㠶扦㍢攱敦摥攴敦敥昳㜷㈷晤摤㘷晢扢㌷㠳挶㝥㙡慡慢晤搶㤳㙦㤹㌵昳慥㠵慢㔷摦昵捣㌷㤲攱昹扢ㅢ㠲散㙢㜳扤㜴㜲㥢慢㌹㥦敦㑦㙦㘱昹慣慡㤴ㅥ㤹㙥换ㄷ搶挴㜲改晣扥慤㜳搴昸㐸㤵摥㥣㑦晦晤㉢ㅤ㐲昶㐹愵㠷づ㠲㤹愷慥捦㈵搱戴晢㔳戱摣昴㤵挹捣愲ㄳ愷㜷㈶㌷ㅢ愹愴㤱㉦㉣㥡㌷㝤㘵㙣㘰搱㐹㝡㌲攸昴ㄴ㠰搰挱〰㐷㉦㡤㐶㔷挶㌶ㅢ㔱っ㔸㕢㡤㔴㜴㑢㉡㤶挹㐷ㄳ搹㕣㌴㕢攸㌳㜲搱晣ㄶ〳愹戹扣晥㄰戳ㅤ〲愰搴换㘸㉣㙣㌰㡦㝦㈹搷搵㕤㘸散戸晢挶㥤㑦ㅦ昷慢搷㉦㔳ㅣ㔰㔹摢愱て〳戸换㌲摢㔱㤶戹㔲㤶昹晡㌰搰改㈸㜳ㅣづ㌰戹㌵ㅡ㕤摤㔳挰㄰攳ㄶ㍥㤵㜴㐷〰㈸昵㉢㑢昸愲㤶㑤昷㝤㜶敥㡣㤶㙢㌲㥢㔷ㅣ晡㤳敦扤愶㌸㤰㡢昰㈳㠱㑣㙡摢㤰㐹㐲㡢戴㤸㘱戶㠸㥢愷㡦㈲㥢愳〱㐲挷〰㑣㘹㈹㡡摢㙣っ㘶戲〵挳搶㔶ㅦ㑢挲攳〰㤴晡愹㈵㙦㐷晣㥡换捥晦改敢㥤㕦扢㌰昲昰て慥㍥晥㘶挵㘱㐸攴㑤〷攲㔶搶㘹昸昹㤶攱㡦㈷搳㈶㠰搰っ㠰㈹敤㤶攱ㄳ搹㙣㍣ㅡ挳㥣㠶㈱㈹㡤㌱㉡慦㘷㤲㜰ㄶ㠰㔲捦㔸搲扢捥㜹晣愹戶愳㙦㕢晡搵捤敤搷㕣㜶摦㕢ㅤ㡡㕤㐳愴捦〶㌲㜹ㄵ㌴挵㝣戳搲㠸㘵ㄶ捤㥥摥㔵㠸户ㄹ㕢ㄷ捤㙣㥡慢攷㤰搵㕣㠰搰㠹〰つ捤搱㘸㤷㔱㠸愶戲扤㌱㜶㌳㍤㡦挹昳〱㤴㝡挲㤲㌴㤰攸㍥㜸㥣㝦摥戲慦晣敥㠵㑦㕦㍢敢晡㙡挵ㄹ㔱㈴㉤〰攲搶㜳㡥愳㔲㑦戴昴㕣㐸愶ㅦ〱〸㉤〲㤸搸ㄱ㡤㘲搴摣ㄲ换ㄹ搱扥㔸㈶㥥敤㠷㠶ㅦ㈵挹㘲〰愵ㅥ戱攴搶扤扡昳攷㝦㜹晦㠵昶慦㕣㜷搱㉤て㕥㝣㕤戳攲㈴㉣㜲㥢㠱戸攵㥥攰㤰㙢搶敥ㅣ摤㐲愶慤〰愱㌶㠰㠹换㠷攴昶攴戲扤㝤㤸㤸昵㔲㤲戴〳㈸昵ㅤ㑢敥㡡㤷慦摣昳挱㉦摥㕥㜱攵戵晦㝣捦晡㘴攰ㄶ挵愱㑦攴㉥〷攲㤶敢搴搷㙣挴㈷敡づ㌲㕤〱㄰㍡ㄹ㘰昲戲㘸㜴㤵戱㈹㕢㐸挶搰愰晡搰慡㔲搱ㅣ搰扣敥㈴摤㑡〰愵敥戳㠴ㅦ㝦昹户㕡㌷ㄴ㕥㙡扤晣摥改㙦捦㌸㍡晤㐷㐵㝦㐳㠴慦〶攲ㄶ敥散㐱㜳挴搸㜳昵ㅡ㌲㕤ぢ㄰㕡〷㜰㑣㕢愵摥散㙥攱㕤捣户ㅥ㐰愹㍢慤挲ㅣ昲㘲㌰戳攱愳㍢㤷摤昰㝥㜴摢挵㠹户收搷㥤㠲攴戵搶摣搲㤶㡢㙤挳〴㍤㌴昷㥦搰㌴㤳晦㐶㜶㝡攰昳㈴收㈶收㈵㘶捤㡡捦㥤ㄹ㥢ㅤぢ㜲㜶ㅡ敤㔴换㈹慡㉥㜱㙡ㄲ敤㘶㥢捣扤㜵㠹昶㘴慡㘰攴㈴搰㤰挰㡦改㍦㐸戸㍥戱㜴〰攳㔸慦㌹㑤㑦㑡戴ㅡ㌹㡥㈶㠵挱愱㘱晣㤰㤶㔸摥ㄸち㌶㕡扣㕢戲晤㤹㜸晥㐳摥㠹㕤〵搴摦挱敥戴㈱㈶㘵搹扡攰捣ㄸ㜹㈹搲㠷摤搹㑥㠹愵晡㡤收㠱愴㤹㝣愸㉢ㄹ㙥㑤戶愷㜲㙡㝢捥㌸愷㤸㕡㔶愲㘶㌸挸㕢㠵㜷㤹㤶㘶㤲㔹慥㘸㙢㕦㌶㙦㘴愴㜸㡤改㌵挹㕥㡣敦㕤〶摤㙢㈳㉥慡ㅥ挰㈴换户㙡㕣㥤㠱愲ㄸ㥡攲㔳㥤戱㌴戴㤱㠹ㅢ㜱㤴㜷ぢ慣㍣戸㍥搶㤳㌲づ㉣㈱㌱㘵㈲㘱㑡㐹㜴㝢戶户㍦摦㥡捤ㄴ㜲搹㔴㘹㑡㜳㝣㙢っ晥㕣㝣㘵㌶㙥〴攴昱㤹㔰昹慡慡㤴㐲敢昶㜰ㄶ挹㍢㑦搷挹搱㐸攸愰つ㑦散㘸㐴㈴昶㜴戹㡡㥣㠱㌸ㅡㄹ改㡦ㅤ戶㈴捥㐶㐸敡㤹挳㔲㝢㌴㔲㘶㥡㕣摡昱㥡搶愱㝥㔰て㈹㠳扤搲㍦慤㌲换愱㜶㌹㐲㐹ㅤ戵挲搵ㄴ愹㠷㌱㥡戰㉤戶扤扦㉦戱摦㍦搱搲㝥改㔶捣㠸换㌱㙤愴㡣摣戰㙢㐱挵ㄲ改㔳〹㑥㈳㌸㥤攰っ㠲㌳〱㠲户㘲㡣慢㘸㔱づ戸㙡㐰つ〶户㈵攳㠵扥㔰㥦㤱摣搴㔷㐰ㅣ搶㤰㌵㌵㌴昷㑤昰㉤㤶㘱戹搲㠶摦㐷戹㙣搱㘷ㄱ㝣㥣愰ㅢ㈰ㅣ昶㠵㌶攲搷ㄷち敢ㄸ㝦㝡〰挲㘲戱攸晡挱㉤㐶㔸〵改㡤敦晤㥡㠱㡢㔶㉤㑢ㄴ慣㈱昳挱㌴㔶㐲昹慡㉡㉦㐳㉣㡦攵晢ち散㠳挳㈶捡敡愰㤷㑣攳〰㜵〶挰慡攵㐶ち㍤㜸㕦㉤㍦㠳ㅣ戱㐷㕣收搰ㅡ〷愶扢〶㌳扤㝤戹㙣〶㉢昷戶㔸㈱搶摣㡢戵㕣㕥挵㐲改捥㙣㙢㝦㈱㤴㕥㥥挴㑦㕤㝡㥤〱ㅦ戴搰㡡ㄱ扡㔰㥦敥挴㍡㔰㠶搰㡥昸㐰㌰㙤㉥攱摡㡣㝣慦收㕡慦〳㈳搲㐰〸ㄸ㠶搸扡㌴挷ㄸ㘳愰㐰搶搵㘹慣㈰搰㤲㌴㠸ㅡ㈵㤷㠹㌱㘷扤挴搹戹挳㔶〸ㅣ㈲㠲㍡戸搴㑡㠴挹㐹㘶㘹㑣㥥㍥㕦㔵挰㠲敥捥戳愱㤰㑣攵㥢㉣昳㌶戵㘵戱ㄷ㘰挸摥〵捤ㅥち愱㙤㠵㠶慤㉣㜷ㅦ攷㘲㜱㜵㙦㡦挹ㄶ㐵㔹㤶换昶㙦攱摡㘱㕦昱㈱㉦㥦㑥〰摣昴愷㝦㔹㜸攴つ昷㝣㘰晤㕥㠰摥㈳㡦收㝡㔲㙦〴㘰㄰㍦昲攸㈴㝥挲挳愵〵戹捡昴ㅣ㘴㉢慣㙢㠳愰慦㑢㐳摢昵㌹㐳ㄶ敡㌵ㄲ㐰㕦慡㑦㥦㥡捤㙤敥挹㘶㌷戳昲挷㐹㈸摦㘷ㄸ〵慥㝥㙢慤挵㍥㜱愵㔴㔵㔵挹㥡搶戱㑣收扡㌹㤴〶愸㙦㑥愵愲㌶挷㝣㈸㠳愸㉡㑣㈶愱㉣㤰㜹㉢扢㍡扡戰户搳摤㥥捣挴㔲摤愷昷户挵㌲㐹戸㜳㑢〷㘲改㈸㥢㔵戴㙢㑢捥㠸挵㐵㝣㜷㝢挷慡收捥愶㠱㔴㝥㐰㕤〱攳㜰㠱昴晢挱捥㥤慦扤ㄲ敦戸㌹戸攰晤ㅦ晣散㐲㥦扡摣㑡㈸㕢㈳㜳㔱㌶㡣㑦㔴戲ㄲ㘵搹㑢㝣愲戲搹摥㥣ち晦攱搳散㜷㍥㑤愹㍦㜳摣〸㤳戸换愳愹㌸㝦晤挳㈳昰摡ㅤ㌶㍤㠲ㅣ㍡㡢晡㈲扡ㅤ㍤〰攰愵㡦收㌴慦晢〹戶〲㘰ㅥ㤷挱つ搳昸㠰ㄹ㔴摣㈸攱㙣愵〷〹捥〵〸㜲㈷㘴昸ㄹ捥摡搳〹㜰敢慡㍥摤㘶㈴㘲搸ㄸ㤶㔹㐹挵晥㍦㈷慤〰㌶搵ㅤ㌳搶昰㑡愰散㥣㄰㐲㙥㕦户㜴捦ㄲ㍢愹昱㘵㐶㠶㕥㑥㝥㕦捥㐵晢㜲㑥搳攷㐱て晢〹㕥㠴㠶㌰㝡㥤㘰㉥㕦昵㔶㍡ㄴ摤摤扥ㅡ㙡挸ㄸ捤慤戳昲㜹昰〲挴㠶㠷㑢㔳摣㐰攳㕣愸㌹昷㠴㉥〲愸㐲㘳搱㥣㙤搴戹搶攴㔰㌶㙢っ㕡〹㘵晢㙤㠷㈱ㅢ㘷づ晤㜹收摦〶㌲敦㔶㝥㌱㘹㉥㈱戸ㄴ挰搱捡㉦㌳㠳㉡㡡㕦㘹攵㤷〳搱㔷〰㈸㙥戹戱愵敢㉢〱散㐷㘵㈰㠳〶ㄴ㈳ㅣ㡥攸㜲㈳㕣㡤搸戰ㅥ㈶㑤ㅤ〱㡡愲ㄱ㌴㡤㘰ㅡ㈰㙥改㔹㘶㠰㕥㉢愱㙣捦敦㈸攴ㄵ〳摣〸㐴挵㐰收㙤㠰敤㤴㜱㌳挱㉤〰づ〳摣㙡〶ㄵ㌷〵挵〰户㤱攸㜶〰挵㍤㐰㌱挰ㅤ㐰散㐷㥤〶ㄹ㐵〳㜰ㄷ戱摣〰㜷㈲㌶慣㠷㐹㔳挷㠱挲换〰慢㉡ㄹ㘰愵㤵㔰戶〹㜹㍣㌸㠹〱敥〷愲㑥慥㘸㠰ㅤ㐸搶摦㈶㜸〰挰㘱㠰敦㥡㐱搵㠴㕦㌱挰㑥ㄲ㍤〸愰㘶〲㠸〱ㅥ〲㘲㍦慡挵㘹㠰ㄹ㠸㉥㌷挰愳㠸つ敢㘱搲ㄴ㌷㌷扤っ㌰扦㤲〱收㔹〹㘵晢愰㜳挰㐹っ昰ㄴ㄰㌵户愲〱㜶㈱㔹㍦㑤昰っ㠰挳〰捦㥡㐱㌵ㄷ扦㘲㠰晦㈰搱㜳〰㡡扢愳㘲㠰㥦〰戱ㅦ㌵摤㘹㠰ㄳㄱ㕤㙥㠰㥦㈳㌶慣㠷㐹㔳昳㐱攱㘵㠰愹㤵っ㜰戸㤵㔰戶㍤扢㄰㥣挴〰扢㠱愸挳㐰收摤〵昶㈰㔹扦㑣昰ち㠰挳〰慦㥡㐱挵ㅤ㕢㌱挰㙢㈴晡つ㠰攲㌶慤ㄸ攰户㐰散㐷ㅤ〸ㄹ挵㉥挰㉤摥㜲〳晣ㅥ戱㘱㍤㑣㥡㕡っち㉦〳搴㔹㝡㤶㡤〱戵㔶㐲搹㍥㜱ぢ㌸㠹〱摥〶愲㜴㐵〳扣㠳㘴晤ㄷ㠲㜷〱ㅣ〶㜸捦っ慡㔶晣㡡〱摥㈷搱㕦〱搴㔲〰㌱㠰搳㜵㔰㕣晣ㄴつ搰㐶攲㡤〰㠸㉣㔲改㉡㐵〳っ㤳愶摡㤱挵换〰㙦晦戵挲摡攱㝦慣㠴戲つ㙢敥㍦㡢〱敡㈰㔴晤㌷挸扣㕢挰㌸㈴敢〶㠲〸㑢㌷攴敢㑣㌰㠳㙡〵ㄸ㠹〱㈶㤲㘸ㄲ㠰攲㥥戵ㄸ攰〰㠴散㐷扤づㄹ㐵〳㜰搳扢摣〰㔳挸㔳て㤳愶㔶㈲㥦㤷〱㜶㔷㌲挰㑢㔶㐲搹愶昹ㅡ㜰ㄲ〳㑣㘵㤱㕦慣㘸㠰㘹㐸搶㐷ㄲㅣ挵搲つㄹ攰ㄸ㌳愸搶㠲㤱ㄸ攰㔸ㄲㅤ〷愰戸㑦㉥〶㘸㐴挸㝥搴昳㑥〳慣㐳㜴戹〱㘶㤰愷ㅥ㈶㑤慤㐷㍥㉦〳㍣㔵挹〰㍦戲ㄲ摣ㅢ昵挱㔳挱挹扤晢㈰愷挶挵㉤㑣搷㔲㈲㤴挰昱㔸㈱㕦㥢㘸敥㉦㘴摢㤳〵昸㝡㜵〹〰愰㤲攵㘰搹扢㜲㘴㙡㑣㥣㤲㌴戶搱换㍢慣㍣〹〷敡慤晤昹㐲㔶㌶㔶㍥㕣㥥摥㤶㕤㤵㉤戴㈵昳㌸㕢ㅣ㥣收㤱㙣愶㥣摡㘷㘴戰晤㥣挳㉥昴㐸㐴搹㉤㕢㡣戸㐷ㄹ扢戲晤戹㕥愳愳㙤㝦搸挰㔶收づ㤱て㥢㄰昰戹搵㤱㤵搷㝡づ扢㡦㐳㐵晡戱㜱愱挶戸晦戹ㄱ昹㝤晡㈴㌶㔵挸㐴ㄳ搷ぢ搸っ挳扥攰㘹㠸ㅡ扥㠹㌸戶挴㙢㐱ㅣ㑥愰㕡捤戸㝡敢捣愵㈳㤳㑦挶㡤戰ㄵ挲昹昲㌸ぢ㕤㡤㌳㍤㘷㑡㙣㘰愲㤵㠲摤㤵搵ㄹ㔴㝤㙦㉣ㄷ摦ㅦ㙡〵㡡攱㌱慢㐴㠵昰㙦㙣㠶㌶搹昸㝣㙦摡户㤵摥扣〰㥤㝤愱㘵㙢敥㍤㝢㙥㜶ㄵ扢㈳㄰挷㠹㐲〳攸敢㘹敥㘲㜴つ㐳㍣捤㤵㕡㌰捦㜳挷〹㠵㠱〶㡥㝢㉣㈹㘳㘲㘹㔰㔶㤷㍡搱摣㤳捦愶晡ぢ挶戸㈲㈶ㅤ㕤㈷搶ㄹ㈹ㅣ昹㙥㌵敡㡡搸㥡摥〲捥捦㡡晣㜸昲戳晦搴㄰㉣ㄲ戰㙡㐹㐹㍤㠵㠶㘹扣愵㑡戰て㡤戱㔶㔱㝦〹㜹晥戰㔸㝤昹㝡㍥摦㔸散戳㤱㌰ㅦ㕦昰っ戰㜷㉦ㅦ㑢挷㕡攷昱て㝢搲㐴晢㔴搲ㅣ攱㘴昰慡戳攳㜸昲㔲㥦㤰㜱て挷慢扣昷搲挰慥㤳挲晤戲㐲戲㌷㤶㑡つ㡥㑢㜴㘴㝡㔳晤㜱愳㌳搶㘳愴散㌱㥢〷晥晢㐷㝤挹㍤㍤戳慥㠶戱㡢㘵㤴づ㕣搶戳て㥢挶㍣捣攱㜶〱㙡㑡愶㕣昰〸敢㡦㕡晤敥㑣ㄸ㝢慦捦摡挲挸㌴㘱攸愴㔸㙥㠶㘱㘸㉢㡢攲㤸挶挳㠷攲㜱㥤昴㌸〷㔹㘷戶㌳㡢愳搴戸㈳㙡㜹搲㡣摡㙦晡㤵㔴㔳㈸ㄴㅡ敢〴〳㕢攱㜹搳昲㜳攷㉣㤹晥戱挸㤶㌵㠵㌷ㄶ晢㤴搹㌹捥㐲慡晢搸挲搱㌹㘴敥㤷㐱㌰〲挲〶㡥㘰愶攳戰㍥㔹㐸ㄹ戵〹㐹ㄷ扣㠶㕤㠲搶慣㑥慣敦挳ㄱ㐰㕢㝤㘲㔹㉥ㄹ㑦㈵㌳〶㥤㄰ㅣ敤昳㌶㕥愷戱〹㠷搰㙢戲昹㈴㙦戳搴㈷搶攳ㄲ㑤㥥㌷㑤㌲扤㠳ㄳ㑡㐲㔲㔹挱㐴㑢㌲㠳づ㘴捡㈴摥㤰攸敡换㙥挳攵搲晥㜴㘶㔹㙣㑢㝥扦愸㈸戴㘶敢㌱㝢㤵㕦昹晤慡挶㕦㌳搶戹㑡づ㘶攸㄰昸㑥〰㕦㍦〱㕣〲㡥㘵㍣挰ㅣ愶捦戲愶慣㙢〰散戳㉣㔷挹ㅤ㍣捦㠳挸攲敤㕣㡥挳㝡〹㌲搵㌵〳慣㔸戶愱㘳攸昲挸摦㜴㙢㌶搸つ捥挳㑣〷搲㌴㡡㈷搵昴戰挷㤹捤㠵㜱㙣㍤㕡㙡㥤㈱㜷ㄳっ㈷㠴㠶慤ㄱ㌳㈸挹㠹戶攳㈰戱づ㥤ㅦ挳㉦づ㘰㌱敥㡥㌳〳㜴改㜰敤㉡㙦愵攱㝡㘵㍡挶收挵愶搹㠵戱摢愸ㄱ晦ㅡ愳㠹㑥〰㐸ㅢ戴愲㘲〳㠸㡡つ㐸ㄴ愶㘴摥㍥ㄱ㥣扣戲㥢㘲戹㘴愱㉦㥤散慤㘱㠰㌷㐴昶㡢㜶㠹㈶ㄴ㠰㌱敤㐷ㅡ㈷㥣㔵昷㉥戲㜹㍥㠹敡㙥挲晡㠱愶㘳昵愳昵晡㘵ㅥ㔷㘳㍣摡㐷昳㤵〱㕦户㠲㕢搰㡦㐲㘰攸㌷㡢攲㜰挲㄰㈳㉤㕢挵㐸㠰㍦摤〶㐸㠴㝦〱㥥㝣て㝢攴捡㍢㝤攱捥㙣㉣摥㡥㑢㐴搹㕣戵㜵换扢㠶㌷㘷㌱慣攴㈲㍣㘶㙦挵昵ㄴ㕣㝢搹ち㡦㌷㔷挳㠸㉥ㅣ㘰〷㜸㐰ㅦ㌲敢㤰づ愶㉦ㄸ慣慤昱㤲搵㘱昳㥡㘶ㅤ㐷㍡慦戶㜷㤴昱晦摤摡昹㡢㔱㈸愸㔵〵愸㤷㐲て摤㑥㥤攲〸㔲ㅦㄷ挱㌲ㄲ㉣〷〸㈶㤰攸敥㈵ㄵ㡦愴挹㍣㤸收㤹㘶㑤㥡敡挰攵〸攱〰ㅤ㐷敥㌰㐹愸戶㠶㐷搶扡〳㙣㥦摥戵㡢摢㍡㍥挵㌳㕦㕢扥㤸㉤㑣愸㔷㔰晥挹㤴㥦㐳㜰㉦㑥戸攸㈹改攲㉡㔳㥣摤愱㐵㘵㝤挲戹㠶㥣㤸戰ㄶ㤳㡥㈵愳㉢㑥㥣㉣昴昳晤㘸㐱〸晤㘰㌶扢搷㡣㜹〶㘶戳㘷ㅢて晢ㄴて慦㌸攳晡㐲㥤㌰昸㐱㐳㜷㝦愳戰㑦㈱㤷散改攷戴㐸〲ㄹ昹〳㐳㈳扦敡㐷ㅣ㐷㝦扤ㄲ㌹搵㔶㘰ㅣ㔴搱愷捣㑥戶㥡ㄵ㌸㘲㈷ㅢ㘰づ晣改㌵㘴㘲〵ㄴて捡散㠶〱搴㙥戹㙢㐱愰搷㤱昰㕣㙦㠲㉥ㄲ慣〷〸㥥〷〲昷愸㔲㝡敡㠴㈵戳〶㔱㐰㙥昹昳ㄲ㐷つ敥㐳挸敤㡦愰㜴挱㕡挷慤㡤㤰㜹㘱愳〶㜹㠰愵昳愱㉥㡣捦㐶㍣㙣戶㉥㌶㜹づ㈴㝥㝦〰㠳㔴挸㝤〶㕦㈶㤶㉣㜰㠵㤶㑢㌶㐵㄰摡㠰捣㑢戸㡤〲晥摤愳扣㑣ㅤ㝤散摢㔱戹ㅤ㠷昷ㄱ捣慢昸ㅢ挱捡戹㠱㠸㤵晢愹㘰散ぢ慢ぢ〰㙤㜳㔲攷戰搹捦㑥㐳慡㍥ㅤ㐰昱散㠷㝤㑤〶㐴慢㘵㕣㡣愰搹㌲捥〰挹㕥戵㡣㑢㤰㔵㕡挶㤹㘴捥昳愲㤲㤶㜱ㄶ㘲㐷㙥ㄹ㤷戱㌸昸搳ㅦ㈷ㄳ㉢愰㉥〷㘲慢〲搴㙥ㄹ摤㈰搰ㅢ㐹㜸㠵㌷㐱㡣〴㍤㈴攰㔹ㄴ㕢㐷愸ㄷ愱㔹戶搵㉢㕤ㅢㅦ㤵㤹つ㜰㠲㤹慦㜶㠸㜶㤸㌹㐱搱㥢㈸晡㐶㄰戸捤扣ㅤ㜱愶㤹晢㐰㜲㈸昷㌹㜲〶㙥晤㕡㜷捦㐷敥㠶㌷㠳㠱ㄸ㍢㐹ㄱ户㈰㔴㘲散捤㠸ㅤ搹搸户㈲ㅢ〸㝤㍡㐵㈶㔶㐰昱㈰换挳搸㘹㄰攸っ〹㜹挸攵㐱㤰㈵挱ㄶㄲ摣〱〲㌱昶㌹〸㥤㘰ㅢ扢攲愵昹㔱㔹㍢て㔶戰昶㥤づ搹づ㙢搳挵搴晤㤴捤攳㉣户戵㜷㈰捥戴昶㔶㤰散㔵愳收挹㤷搸㜹ㅢ㤹㍦㠰㔰㠹㥤〷ㄱ㍢戲㥤㜹㔴〶㐲摣〲㈰ㄳ㉢愰㜶〲昱㌰攳㜹㈰搰攷㤳㤰㘷㘹ㅥ〴㥦㈰挱㈷㐹昰㄰〸挴捥ㄷ㈰㔴戴㜳挵搷〳㐶㘵攷㑦㠱ㄵ散晣愸㐳戶挳捥㥦㐶慡晥っ㠰㝡ち〴㙥㍢昳愸捣戴昳㐵㈰㤹㘸扥㕢㌰㜲㕢收攱㥡搸昸戳㘴晣っ㐲㈵㌶晥ㅣ㘲㐷戶㌱㑦攳㐰㠸ㄳ㙤㌲戱〲㡡㐷㜲ㅥ㈶晣〲〸昴挵㈴㝣捥㥢攰ㄲㄲ㕣㑡〲㥥攰㠹㡤扦㠸搰㌱㜶㕢㙥㡥㤶扣づ㌱㉡换㕥づ〶戰㉣㡦昸散㈲㠵ㄸ㘳づ换㔷㔰攲㤵㤴戸ㅢ㤱㙥换敥㐱㥣㘹搹慢㐰戲㔷㉤昸㘵㘴ㄵ敢㝥㠹捣㕦㐱愸挴扡㔷㈳㜶㘴敢扥㡡㙣㈰昴改㙢挸挴ち愸搷㠰搸慡〰戵㠷攵㙢㐱愰慦㈳㈱捦〲㍤〸慥㈷挱㤷㐹昰㕢㄰㠸㜵扦㠲搰㜴摢扡ㅤ㐳㉦㘰搸㉦㝥㡣捡挲㌷㠰〹㉣捣㌳㐴㕢慡愳敤摥㐸愹㌷㔱㉡捦晢摣ㄶ㝥〷㜱愶㠵户㠳㘴慦㉣捣愳㐱戱昰捤㘴捥㌳挲ㄲぢ㝦つ戱㈳㕢㤸㘷㠹㈰昴改㕢挹挴ち愸昷㠱搸慡〰戵㉤㝣ㅢ〸昴敤㈴晣慢㌷挱ㅤ㈴昸㍡〹㍥〰㠱㔸昸ㅢ〸ㄵ㉤扣㝣挸挲昶㉢㉥愳戲昰㥤㘰〲ぢ㔷攱挷㉥㔶㔸㡡㈵㉥晣㕤㠸搶摦〴㔰㜵〰㙥ぢ昳ㄴ搱戴昰摤挰昶捡挲つ挸㈰ㄶ扥〷㠸攲㈱㘴㠹㠵晦ㄵㄱ㈳㕢㤸㠷㤵昸敦搳昷㔹〸〳㡡㈷㤶戶㉡〸摢ㄶ晥㌷㐴敢晢㐹㌸挹㥢攰㕢㈴搸㐱㠲〳〰挴挲摦〶㔲㜴㉤㤶㔵㜸㤹㘷㔴㘶晥づ㌸挱捣㔳昰㘳㤷捤搱㤰扦㡢㘸扤ㄳ㐰㑤〵㜰㥢㜹ㅡ攲㑣㌳㍦〸㙣慦捣㝣㈴㌲㠸㤹ㅦ〲愲㡥〲㈸㌱昳挳㠸ㄸ搹捣挷㌰㉦㡡慦ㅦ戱㄰〶搴戱㠰戶㉡〸摢㘶㝥ㄴ搱晡㌱ㄲ昲捣搴㠳攰晢㈴㜸㥣〴㡤〰㘲收ㅦ〰㘹戶㠷㡡戶㔱扥戶㌴㉡戳㍦〱捥㌰晢っ晣搸㐵㜱㤸晤㐹㐴敢ㅦ〱〴㑦〲ㄸ摤戱ㅣ扢㐵挴㜱㔶㉡户摤挶㈷搶昶挷㔲昰攰㔷㘳挳扥挰愸晤㘱㤷㈶㘰ㅥ㥢㡣戸㡥ㄱㄵ捥㍣㡢㑢ㄸ户つ㑡搷㍣㤶㙥㜲戹㙦㙣挷㉡攱攰㠹㌸戸ㅥ㥤ㄴ㔴㠹敢扡㕤ㄵ㉢㔳晦ㄸ〹㕣昲㉥挰㉦㘹昴㉥ぢ㘱㐰㉤戴㘳㥦㘶搰㝡㠲㍣㈴ㄸ㘶㜷搳㜵㈲挱㥣ㄳ㠷昶㘲戸敢搶㤸挲㌲㝡ㄴ㥢㥣捦㔰㍣て㈱挸㐳㍢换愰㤶搸戱捦㕡〸㜷搰㠲慤〸戸ㄷ戸㘵摢㘶愴挴㔹㉢㌶搰扡ち㠳㈹㙣㕡ㄲ攵㠲搷挴戸㑢㘳㈶愳搰搹㕣〰攷捤敥ぢ挲挵扣愷㠰㔵敤㈴搷ぢ㐵㤲㡤㈹捤㈸㑤㜰〶慡愸㘲㝥㄰㌸㙡㠵㜹昸㠴㥥㐳晣愴㤵挹摥㕣㌶㥦㑤ㄴ愲㕤㝣㜳㤸慦㤸㈵㜰っ搳ㅣ㍣ㅥㅣ㍤㘵㔲戱㐰㠶㉦摦㙦攵扤捡昰收㑣㜶㕢㐶㑡ㄳ捣昳㑤㍢㑡搳搵搵ㄴ挳㔹㐹㥥㈳㘰摢㐸ㅢ㔲㤸㔹㍦て愴扥㉡戲㤴㤴㜸㈲敤㌶戲捣㐶㤶㕢㐸㐳〷㄰㜲愱㡦戶㑦㥦〸㜷扡搸㌸㐳㍦〵㌲慥戵愵摢戱㕤ㅥ晡ㄹ攲敡㄰㈷扢ㄱ敢昰㠶㕡攸攷㠸ㄹ㡦㤸搲慦ㄱ㐴㑥戶戸っ扤戳慦㝦㠹㈸戵㤲〰摣昵ぢㄶ㐲㔱㙡㌵〲㙣㍣㙡ㅡ㡣换㉡愳㑡愱ㄷㄱ㔳戱ㅥ搴㔴㤰戱㉥㑡㙤戹〶㜹挴㤶㉦〱㠱㉤戹㍤挳㈷戲捥㐶扡㙣㘴扤㠵〴㑦〵㌲攲挰㘲㙤㤰㤰户敡㔱扤㉡慥㡣㐰㜵㜵搹晤㠷搲㐱〶㝢㈷㌲㈰挹㡥㑡㠸㌰ㄸ㐵㤱㠷ㅦ㌳散㑣㉣㕥改ㄵ㕤敥㕣改㕦㈳㕥敦〱〸㐷戸㔹挲〲㠵㕥〶㌲〱㤵㠰㍢户昶㍢ㅦ搲愳㔸㕤㥡昵愸㔹㑤㤱搳〱挴㌸㔹㌲㥡㐲㌰㤹攰㜵挴慢㌳〹ㄸ㝡挳㐲愴㘶捥㐲㐰㙡㘶ㄲ捡㙤搷㡣㘶捤戰㌳愸〹㥥㤵挰摤ㄱ㤱昳㐷㈰愸㠴㙥㈱㐷〱㌶摡㐸捣㐶㝡㉣㐴戱㝢戰㈲㔴〴㉣㘹㈴㔱昶㑦㠸搱㙦〱㠴㈳〹㐰㘱㑡㘵戵㑢戳㑤㜶愲㘸ㄶ愵ㅡ㠷ㄱ扣㡢㜸㤵㈴㘰攸㝦㉤㐴㌴摢㡣㠰㘸ㄶ昰搴捣敦愹㔹ち㤹愴㄰ㅦ〰㠱㘶㘹晣昰㠹㜰敢㐱㤰慣㡤㙣戱㄰㤵〷㈲㥡昹㉣捤挶㠳㔰㉢攸愷晤〰攱㐸〱〴ㄵ㌵敢户ㄳ㐵戳愳㤹昵㈸㠲㌰戲慡㙤㐸挴㝦㝣搴㠵㈱㈰愲搹㈰㌰搱散捦敦㝢搵搹㕢㠸㉤敦㌸攷㈲㤳ㄴ愲〱慣愰搹㜹㘴㠷㈷挲挵扥㈰㥦戰ㄱ慥敥昹愸㑦〱ㄱ捤摥〴换㘲㥤㡤〷〳㍤〱㈰ㅣ昹㌴〸㉡㙡昶ㄹ㍢㔱㌴㙢〲㐳㝤㍣挱挱搴攵戳㐸挴㝦㥦晥㄰㐳㐰㐴戳捦〱ㄳ捤㕥㜱㘸ㄶ㍡ㄴ㈴㤵挷㠹㍤㥥敡㝥ㅥ㥣愴㘴㠷㈱㌳搴晤〲㘵攰㠹㜰摤㉤挸㈵㌶㜲愹㠵愸换㠱㠸扡扢㉤㜵㔹㈶㝤㌸ㄸ攸愹〰攱挸ㄵ㈰㈰搳搰ㄱ〸㝡昴挷搰㌴挴㤷づ㥦㐷㈲愶㝣昸っㅤ㠵㘸搷搸ㅢ攱昲㕢㡡㉣昶㥡㑢搹挷㠲㑣扥㠵愰扥㠴㐴晣昷改㐶㐴ㄱㄱ㝢㕤つ㑣散昵扣挳㕥㐳扤昷㌹㑦搳㕣㠳㑣㈲㘷〶㔸挱㌴搷㤲ㅤ㥥〸ㄷ捤㠲㕣㙦㈳㕦戶㄰㜵〳㄰㌱捤戳㤶㘹㤰ㄵ摦㝡㘰昱㑥〰〸㐷戸扣ㄵ愶㉦〳㜱昷摥㥢散㐴搱㡣ㄷ㜶昵㐲㠲〵挸慡㙥㐶㈲晥㈳㡡㈱㈰愲搹搷㠰㠹㘶㡦㝢㙡昶㤸愷㘶户㈲㤳ㄴ㘲㌱㔸㐱戳摢挸づ㑦攴㜶ㅢ戹挳㐶扥㙥㈱敡㑥㈰愲搹㈳㑥捤㥡挱㐰户〰㠴㈳㜷㠱愰愲㘶摦戴ㄳ㐵戳㔶挸㌲㍦攷戰㠲扡摣㠳㐴晣挷戹ㄲ㐳㐰㐴㌳㉥ㄷ㐵戳晢㍤㌵扢捦㔳㌳㉥ㅡ愵㄰慢挱ち㥡㜱㠱挸㈷㜲扦㡤㝣换㐶㜶㔸㠸晡づ㄰搱散㕥愷㘶㙢挱㐰慦〳〸㐷扥ぢ㠲㡡㥡敤戴ㄳ㐵戳ㄵ㤰㘵㝥㌰攲っ敡昲㄰ㄲ昱ㅦ㉦㈹㌳〴㐴㌴㝢ㄸ㤸㘸㜶慢愷㘶户㜸㙡昶〸㌲㐹㈱扡挱ち㥡㍤㑡㜶㜸㈲㕣㤷〹昲㝤ㅢ攱㐲㡣㡦㝡〲㠸㘸戶摤愹㔹っっ㜴て㐰㌸挲挵㔲㐵捤戸㠸㤲㐴搱㡣㜷㘷捤慦㔱㥣㑤㕤㝥㡣㐴晣昷改捤〸㔱㉢晥㐵攸戵㑢㤶ㄴ㘲㔱㐸摢㔷㔶攲㐲㤳扣ㄸ㐳㜲㍡捤㐲㥥ㄱ昲㈰晤扥㠵㤵㉦㔲㍡ㅣ戰㐶㜸昷㈵摦㈷㔸㡡敦つっ㠲㡢慦ち〷戵收㈱㔱挰扦㘰㙣扣攸慡㡣〳㉢晥〵慦㠴改晥〶㍥戴搱㤰昳㐲㡥㌲ㅦ㙦㐱㔱搵㉦㤱挸敢ぢ昲戲㤰捥㄰愳愹搵愵㄰改昹㝡改㈵㔶㠲晢昵搲挸ぢ戶㈱户㡡㈱搵㑢〸搳㤸敡ぢ挸㐱つ㐴攸〰ㄲㅢ㝥㡤㘸㍡换㉥㠷昹捤挵㠸攳戳㐴愰慦挶晡㡤㔸扦㤳㤶㌴搰搷㤲㥣㘷愹挳慦㙡づ敥扥挰晤ㄶ戱㤹㜳戲㤵攳㄰敢㜷敡ㄲ㐵扦㙡㐸搱㡢㐰㘷㉡㝡㔱㈵㐵㍦㘳㈵戸摦㠸㡡扣〱㑥搲㘲㍥㘹㉡㑡挷㑡ㄴ晤㤴㔳搱ぢ愹㈸㕤愶戱㈹㑡㍦㙢ㄴ㡡摡㈶㥡㘴㈹ㅡ㕤愲摥㐵㑥㉦㐵捦慦愴攸㜹㔶㠲晢捤愷〸㕤㌴㔱昴㥦㑣㐵改㘷㠹愲㠳㑥㐵㍦㑦㐵ㄵ㐰㄰㌶ㅤ㜵㡤㌶搰摤㤲ㅣ挳搷愴慤攰㈱㑢ㄴ扤㉣㉦挵ち㤵ㄴ换㕢〹敥㌷㥡㈲戵攰㈴㡡㕤〶愴扥㑡搱捤ㄲ挵捥㜱㉡㜶〵㘲ㅢ攸㐰㡤慤〶改㜵㡤愲〶敤愶ㅡㅤ㙡慡㜴扡扣ㄴ㑤㔵㔲㜴戳㤵攰㝥㜳㈹㐲㠷㑤ㄴ扤〶〸ㄴ愵㠳㈵㡡㈶㥤㡡㕥㠷搸㠶挳〱昶慥〶改㘷敤㐵つ敥㕥慣攸㈲㜹㈹ㄶ慦愴㔸慦㤵攰㝥㈳㈹搲〸㑥愲搸㡤㐰愰ㄸ摤㈳㔱㉣收㔴㙣㍢㘲ㅢ攸昸㡣慤〶改㉤㡤愲〶敤攱挹慥㐹っ㌶㜴㤶扣ㄴ晤㔸㈵㐵捦戴ㄲ摣㙦ㅥ㐵攸㘸㠹愲户〳㠱愲昴㤶㐴搱搳㥤㡡㝥ㅤ戱つ捤〰㘳㔳㤴捥搳㈸ㄴ昵㔹㑤搴敥㤳㤱㈵㡡扥㤳㤷愲敢㉢㈹摡㘵㈵戸摦㌰㡡搰敦ㄲ㐵敦〶〲㐵改㍣㠹愲㙢㥤㡡摥㡢搸〶扡㐵㘳㔳㤴扥搴㈸ㄴ戵㙢搴ㅥ㔵㈷㉦㔱㜴愵扣ㄴ敤慣愴攸挹㔶㠲晢㑤愲〸摤㌰㔱㜴〷㄰㈸㑡㕦㑡ㄴ敤㜰㉡晡〰㘲ㅢ㘲〰㘳㔳㤴慥搵㈸ㄴㅤ慡㐹㡣摤㜸㈶㉤㔱昴慣扣ㄴ㙤慢愴㘸慢㤵攰㝥㘳㈸㐲慦㑣ㄴ晤ㅥ㄰晤㌰挱㈳〰㘱㐵挷㑣㌴㕥㙣㘹捣㐵㜸㡤扦㉡㐸ㄷ㙣愴敢㕣㡥敦㕥㌵㈰㕢㌰挱捤㤵摡㠴ㄹ㑤慦㐹摥ㅤ㐹挹㕥㕦ㅤ敥㍦收昰攵愹㑥㕣改挵慤㐷㝣〵搳摡ㄹ挳㔵㕦㕥捡戱㙦搸㘹〹㌱㜳㈸戱㍡㠷㉢㜷搵㠹㡥㍣㉥づ挷㙢昰㑤㤷〲扥〴㤶搹ㅦ戶摤戱晢ㅡ㠰㠱昰㤸ㄷ扣㍣㌷㍥戹愳改扥㤱攷戸ㅤ㍤㘴て晢㠶扣㥦搷㈶挷戶改ㅥ㝡っ挵㘹挰㜵㔵昹㜲㙡㔴㜶㕡昳㝥戵〸戵㉡㝢ㅡ㙦㥣㌰攵〳㈹慦捦㡦㤳ㄹ搰㡡㝦㐹㔷〱㕥㈱㌶摣㝦挸愸㡤〸〸昰〵改㤰扡㤵攲ㄶ㜴㍢㜳戸㍥㥣㔴㕢㑢㑤扢慥㕦搰晣晥散ㄷ㥢ㄵ㝤㑥戶㥥搰㤳〰捥㤳慣戸攳㤶㕡㐰捤戳㡢收扢搰㌷㔴戴愷㤰㐷㕥ㄱ㤷搵㠴ㄴ㙤ㄷ愳㠶㡡愶攸戶戲㜸昶愳攸晢㠹挰㘷㠰㔴ㄶ㌸换㔳攰戳挸攳ㄲ昸ㅣ愳ㅣ〲改㍥㤶〸愴て㈶〲㥦〷㔲㝥つ挸愹愷㕦㌵㝡㡡晤ㄹ㘵㕣㐴ㄵ攰挸㤹㔵昰ぢ㐶㙤㐴挰慣〲㐵㘷慥㐴散㘵㠸㄰戱扦〴㔲㔹捦㈳㍤〵晥㡡摣㑢〵晥ㄷ愳ㅣ〲慦㐰戸㐴㈰㍤ㄵㄱ戸ㅢ㠸㝤㌱挴愹㕤㐰ㅤ收㈹㙣て㌹㤷ち㝢㠵㔱づ㘱㜴㜴㑡㠴搱㝢㄰㘱慦〲愹慣摤ㄴ㑦㠱扦㈱昷㔲㠱慦㌳捡㈱㜰㍢挲㈵〲㙦㐷㠴〸晣ㅤ㤰捡〲㈷㝡ち晣〳戹㤷ち㝣㤳㔱づ㠱㜴〴㑡〴摥㡤〸ㄱ昸ㄶ㤰捡〲敢㍤〵晥㤹摣㑢〵扥捤㈸㠷挰㝢ㄱ㉥ㄱ戸〳ㄱ㈲昰ㅤ㈰㤵〵㔶㝢ち㝣㤷摣㑢〵扥挷㈸㠷挰〷㄰㉥ㄱ挸搹㐵㘶ㄳ㍦㔸㜲㥤挹㍤慢ㅡ㝦㐸㜱挶㤱〴㘵㈵㉣㤲〴㝣づ搴㑥昰㔹〹㕣㜷㙡㠵摤㠳㈰㐷愹㔱て㥦散㐵㘳㍣捥昳㐳㤸晡㈱㠴㤱㠷慥㐲〸戸晣㈹㡥㐶㌲㔸〶㐸挳㠱㐸㘸昸㈹㙢㈲昲昷慣㑤ㄳ㘲㉣挷づ愱愹㜶搲戰户ぢ㥦ㅡ挶戲愳ぢつ扦㑤㕥攴挳づ㉡㌴扣昹慤搸㌷㠵愶搶㐹挳㝥㈵㌴㜵㡣㝤挵愶愹㜷搲戰㉢〸捤㌸挶戲ㄷ〸㥦〶㈷つ㕢慦搰㐴ㄸ晢愶㑤㌳摥㐹挳〶㈷㌴ㄳㄸ换戶㈶㝣㈶㍡㘹搸㐶㠴㘶ㄲ㘳搹㍣㠴收〰〷㑤〳敢㤲㉦㉣晢〷㔴敦挶昸挶㡤敦㌴〴愲〷〷㑥㕢㔲㜷晤敥愷昶㕣昵晣挷ㄶ扤昶摥㔷扦晡晣㉢㔷敤㝡敦挱㥥㐵㑦摣㜲换攳㉢㙥摡戵㘷㐲㘲扢㝦挷㍢㥤摢捦㥦戵昹晣㜳ㄲㅢ㡥㕢㜶晥改㘷慦㥤戵㘶㝣㘳㔵㔵㜵昵搱ㄳ㥦㥣㝣㑣攴挲㜳ㅥ㔰㡦晥攷㐱ㄹ㈵昵挷慡㍢㄰㤲㔰〴㔹〸㐵㔸㡦〱挶ㅥ〴㐴㑦〶愸昷㉢愹㐶㐶摡摢㑥挰㝤ㄱ㔶愷㤰ㅥ㑣慡㉡㈵ㄵ㔹㐶挵ちㄵ慡㐳㑣㉡愹捡㌲㉡㔶愹㔰㝤搸愴㤲捡㉣愳㘲愵ち㔵搴愴㤲敡㈴搵攱〸摢㑦㠴搵㉡㔴㔳㑤㉡愹㔰㔲㤵㤴㥥ㄵ㉢㔴搳㑣㉡愹搲㌲㉡㔶慤㔰ㅤ㘵㔲㐹愵㤶㔱戱㜲㠵敡ㄸ㤳㑡慡戵㡣㡡搵㉢㔴挷〹㔵㠴㜶㤷㜰㈳㄰㍤㥤㤱㝥㐵戳㑢㡦晦挹㝢收㔰搰〲㍥㌵㜸㑢㤹㔵㈱〹捦㔹〹㝣㌷㑣捦㐰慣愲晤㈵改㔹㔷ㅥ㥡㕣ㄲ晥摤㤵㐰㉢㑢挲㌳慥〴ㅡ㔶ㄲ㥥㉥㑤㠸搸ㄶ㔶㌴慡㔰散㉡愵㔰戴愳㈴晣搸㤵㐰搳㐹挲㔳慥〴㕡㑢ㄲ㝥攴㑡愰㠱㈴攱挹搲㠴㈰㉤㌵捣㡢㜳㐳慥㘱つ㡤㤳收换扡㜴ㄲ挳改愵㤹㝥昳㝢㠷愱㌴㕦㘵换㡣户慥㌵㌴ㄶ㘹㈶ㄴ㘳㡡戴攳㡡㔱㤲㘷㡡昹㑡ち扦ㅥ㐹㤲挶㈱愶〷戸㔳㠴ㅥ㜵换敡昵㑤慤扣㝤㙡ㄷ㤰ㅢ㥡㌵㙡搴㠴㌵收㐷扢㑥㠲㌵昸㈸㕤挴㈴愸搸㤶愴㔱㉤〰挲愱㐵改㈲㈶㐱挵㜶㈳㈳搰㐲㈰㐱㘶ㅦ㠵㜰㘶ㅤ攳㘴昱ㄱㄶ㠴㘵愰㈸扤㠸㈱㑡㤶㘱捦敥㤶㔲㌲㈱㠴㥣㤲捥慡㈴㠳㍢戶昶晦〰挰挰㥦敤</t>
  </si>
  <si>
    <t>Decisioneering:7.0.0.0</t>
  </si>
  <si>
    <t>㜸〱捤㔸捤㙦ㅢ挷ㄵ攷㉥戹换㕤㝥搸慣扦ㄲ㍢㡥㐳愴㐶㥢㔴〶㈳㕡㔶敤㌸㌰ㄲ㤱戴㘴戶戲愴㠴㡣㡤愲㐰ㄶ㑢敥慣戸搶㝥戰㌳㑢㐹㑣㠱愲㠷晥〱㍤戶挷戴愷〲㐱㑥扤戴㍤ㄷ〵㥡㈰愷愲㠷ㄶ㐵㔳戴㐰㔱愰㐵㙦戹〵改敦捤㤲㌲㐹搱㡤慤慡㠰挷搶㜰㘶摥扣㌷㌳㙦摥晢扤㌷㥢㔲㔲愹搴攷㈸昴㑢㈵㐳㡤㡢慤愱㠸㔹㔰愹㐷扥捦扡戱ㄷ㠵愲戲挲戹㍤㕣昷㐴㥣挶〴摤昲㐰ㄷ㥡㈵扣㜷㤹㘱敤㌲㉥㌰㐹㑢愵っ挳㔴㐱㈷㈱昴㔷ㅡ㜷㑣攲㉡㘴㔰戵敢戵捤捥〳㐸㙤挵ㄱ㘷㔷捡昷ㄲ摥㕢搵㙡愵㕡㔹㕥扣昶昵捡攲㤵㜲㝤攰挷〳捥㙥㠵㙣㄰㜳摢扦㔲摥ㅡ㜴㝣慦晢㑤㌶㙣㐷㍢㉣扣挵㍡㡢㑢ㅤ晢摡㡤敡戵攵㘵昷搵㔷㙦ㄴ戰㜴㙡慢㕥扢挳晣㍥攴ㅤ㤷㔴ㅤ㔲㌷敡戵㉤捥摣攳㤲愹㤱㈲慡つ搶昵㐸㘳㡣㜱㉦摣慥搴㙢昸㍦愱ㄵ昴慥㔷㌶㕢㉤ㄶち㉦昶㜶扤㜸㐸攷㌳㠳捤㙥攷㥥敤て㤸ㅥ挸㉤ㄹ挱㍤㥢㙦搸〱㉢〶㙦ぢ昶㤶ㅤ㙥㌳敡㘹挱摡挰㜳㌲戸挹昴换昳ㄶㅡ㈹愹戲㔹慦搵㝢㌶㡦愵㐸㕡攰㤵㜹戳攵㑡㤵㠹慤㐸ㅥ㌹㑡敡㔱昲㈳㕢㤱㙢搲㉥戳㔴ㄹ愸㜴ㄳ搵改〹捥戲㘴㉤㔷㤵捣愷戰戸㐹挶㍣㘶慡㤶慤㕡ㅤ搵敡慡㤶愳㕡㑣戵㕣搵摡㔶慤㥥㙡㜹慡昵㐰戵㜶㌰㘷㕣㡣㙣㔶ㅤ㤵㜷攲㝦㝦晢愷扦昹攰ㅢ㍦扦㜸晦㐷㙢愵㡦摦㈹㤰慣つ㥣慤戲挱攲㘳㌲〴㡤捥昴昸扡㉣㘰戶ㄶ㈴㔷搱㘰愲㙢搲㍤㌵㐳㠷敤敢㘸攱晥ち㐱㍤ち㘳戶ㅦ㌷散搸捥〶㕢㌶㘷㘱㙣㘲搲㠲攴㑡㕡挴㔹㤴㘳㘳敥摣愸〷〹㈵搹㥣㤰㤲㤷〳㠹㈴〵慥㤷捥㈴戵愱捦㜳收㍢戶攸挵㜶挷㘷㤷㘷慥㥣昴〶㉢㝢㍢昶㝣㔱㠱挸㌵ㅥつ晡愴搱攳㤲㈳つ㤹っ㐳㉦愲㤲搰㐳扦㔸攰つ昳〴㝥㜲㈶ㄱ㑤㈲ㄲ㉣攱〷㘵㑣㉢㥣㐲〷㕢㙣㐴㠱敤㠵挷㜴戹㠵搳㄰晡收挸㡡ㅢ摣摥㠳㐷㍥ㄴ㝤戵戲㐸晦扥ㄸ㤲㠰㐸敥戲㝢摤慤㔶㥤攵㐵㝢挹搶挸〵㥥搴愳捥㠰愷㄰摣昷㐲㈷摡㤳㉥㜶㉡㠰晦㐸户㘹て晢㑣づㄵ摣戶捤户ㄹ摣㤶㌷ㅢ㘷摣㝡挴㌹昳敤㤸㌹㜲㠰㄰晡㤹改㐱戱捡愳㠰挶㉦搶㙣挱ㅥ扡敦㠲㥢㉣㔴㡢〶愱㈳㥥㥢㑦㙣挵㄰㝤㘱㤶昶㔰挸㈱戶ㄶ㈰㡤〹戹搳㑢戳㙣搲昸㔷昶扤㠴晣晣っㄹ愰ㄶ㜵ㅥ㑤㕤攵散㍢〷搴㐳㍢㕡㐱㤸摡㘵㐴㍦㜴捡㠴㤴散ぢ㄰ㄴ〹ㄶ捡敤㉤〴㕢㕥㜷㠷昱ㄶ愳㈰挷ㅣ㜹搴戳㐴㘲昰挷㉥ㄳぢ㥢愴㝡愰慡昳攲攴愸㝢㝢㍦㘶昰㘶〷晢㐵戴㠹㠷㙤昲愴㜳㔳㔳㤲㌵㐱㌸㍦㌵扣ㅡ㜵〷㠲扣㤶㐷晥㌴㘵挵搹戵戱愶㜳㌷㜲㔸㈶愳愶㔳㤹㔴㠶ち挲㘸㍡つ㔷㕥㥣㜱㔴ㄹ㌲㐸戶㤸挴收〹换㈱㜰㕥㝡㉣愶㘹昳㈲扥㜹㤰㜱㄰晦㤵㘷愷㝤愵昲ㄶ戴〷㉤昹㡣ㅣ㐹㥤㐵㤴㠹㡤㍥戴ㅡ㕡㘴㉥㥥㈶㈷㥡搰ㄹ搹㉤捤㝥改搱㐷㤱㘲て㉣攳晦㍢㔹㔵㑦㡦㑥㝦㝢ㄷ㤸㝤挷づㅤ㥦昱晦慥㉦摡㤱㐹㥥㙤㥥愵敡ㅣ慡㕣㑡晢〷搰敤㤱㥡愴㐴㐹搹㔷㠶摡㥥攷挴㍤扤挷扣敤㕥㡣㌱攴㔷㠶㐱㙡晥㉢㠴晥〲㌰晦㑢攰改攷㤴㔲㤸捦㔲㜵ㅥ㔵㉥㤷㑢昰㔳捦㤹捦愱慦㕦㐴㤵㕤㘳㈱㐳㈶㤵㔳㌲㠴戲昳㌶㝣㄰ㄳ㈸搸攵搶㈳摢㔹戵扢挸搱戲愳っ捤愸㐷㐱ㅦ㤱㡡㤷㘸㘶ㅤ㜶ち晢摦昵ㅣ挶つㅡ㘸㈱ㄳ捣㈰㐱ㄳ扡昴㜲㠱㄰㤴㑥㘹㕡摥㤸户㔶㜳㉣敢昲㐸㥢㤳㤹㘶昳㤰晣㝦扥㜹攳㜵捡㈴㜳㌹㜹搴攷搱㌴㉦愱搲㐸慢㑦散ㄹ㈷挱㜴㉥㘸昵愲扤㍢㔰㉢ㄳ㐹〲㈴敡摣㡢㥦㌹㍣㡣㤰㙡〷攷攵昸ㅡ㘷〰㐳摥〶㈶挸㌳ㄲ挷㠵戹ㄴ挹㜴㐱ㅡ收㠴㑢㉥戸昷㍣戶㐷㐰晥挲㘱ㄲ㌲戸晡㐰挴㤱捣〰㉥ㅤ愶㌷愲㡤㈸㙥㜸愲敦摢挳换㜳挸〹攵㝥㡦㠵挰㌱づ㌸晢愲㐹㔱扦捦㥣㌹㝢㙣㐵〳摥㘵捤挶搳㠰㠴戸愹愴㈸ㄲ〴ㄵ㐳搱㔵〵攵㘸㑥愸㤰㝢愴扥㝢收㠳戵扦扣晢㠳搷戳㠰㔶㈵㤷㌳㕦挰ㄸ㕣㐶㈳攷㍣ち㘰㔲扥㔲㥣ち搳㘷㈹ㅤ扦㡢㈷㡣搷昷㔹捤收㌰敥㠸ぢ㌳ㄸ㌷ㄳ攳㥢㐸㡣ㄳ㡦㜹ㅡㄴ㡥愸㤳挴㥢捡愳昱㜶㘲攳搲づ挹愰〹攳㤴㌳㌳㠱㐱㥥㥢搰敡㠸昷愵㝤〲㡣㝣挲㡤搰慢㌳扢㑢㐹戶㘵㈱㘹㐵㡦㡡愲晤ㄹ愲收敥㡦愰㌶ㄳ搲戳㐹㜲攵㜶挲㘸㉦㤴㍢搷〴攵㍥㈴搰捣㘶改ㄸ㌹晣挹戲㥣㤸づ㔹つ愱昹挲㍣㕤㈵㌹敡挱扢慥改㈰㕣㡣ㅥ㜲〵㝡挸戵㌹㤳慦㌵㐳㜶愰挲㘲㜰㍦攲㍢㥤㈸摡愱㤷挳〹搹ㄳ㍤挶㘲㝡㔹攵㠳攴㜹㐸㙤搸㝦㍡㍤昵㝡ㅡ改㥤㠸㤴㈱换散㔹晦㌲㕡改㔵摥㤵㍤攵㡦㌸㍦扤扡晥㌵㕣晦搵摦晦收㌴摦搳㙥㝥昶敢摦㝦㍦愵晣㘱㐴㄰戵敡攲晢慦㙤㙥扥晦昱捦扣摣㡤㑦㑥㙡ㄴ㔰ㅥ㉢㤸㤷㌰昱愴㝢㠰㕦㙤㉦昶㔹摥㑤㑣㠳摡㠶ぢ㐴㐲愲攵㘴摤㜶て愷㙥ㄴ摤㌵敥㌹扥ㄷ㌲㌲ㅤ愴戰昴ち㕤㘷摢㐸慡戶㈲㝡昱㐶㘱搱㙤㜳㍢ㄴㄴ㙦挲敥昰搴㔴㑦㝡㡢收搶扣㔰㘰ㄹ㠹㤹搴㍥改ㄲ愴攳收〶㐱戸㘶昷挵搳攰㑥昲㈳〸搴㠳㤲〰㤸慡愸慡㘲愸挶ㄱ㍤㈲愵㝦ㄵ愲㉥㑦㜸攰捤㌲愲㌰㝤㑥㈹㔳㐸昵ㄹ㈹慦摣昶〲㠶㔴㑣㤵㠰愷㕥愵攵㤱ㄵ挰㕡〹〰ㅦ㍦敦㈲搳㉦挸㑦つ愳㠴㌸㍤㉦㤶ㅦ㈴㠶㌲捦㜹〹㍣ち愵ㅤ搲㙦㕥ㅥ㌵愸㔳愲戰㑤㔱㕣晦ㅡ慡㉦搵㙢㔶㘲搲㘳捦搰ㄷ㌰㝣〲挳ㄳ搹㕦㠹愲㍣昱㤸㔷愸愲㈷㤵㐲㜸㉤㠵㔷搰ㄸㄷ㐵慥㡢㥥昹捡㜸〸扦㈵㕡㥦ㅣ摣㕣㐴㔵㑣㉢㈴㠵㍣㔶慦㔲㝦挵昷换㘳㥦ㄳ㍡愹愹㌸昵㑤㐴㕦挲搰昵扢慤㘶ぢ摦愵慣㔵㉦戴㝤敢㕢㠳㠶ㅤ㝡捣㉦摦摥户㠳㌲扤摦换慤㍥昲〲㐷扡慡戵摡摣㔸㔹慦散晢㘲㕦昹㘸攴㔸㕦㜹敦搲搵ㅦ晥㉥昵挶㑦㌶㜲㥦㕥晤摥㠳ㄷ㤵て㐷㠴搹㉦ㄷ愵昱㠱㑡攳㌳㘸戴敤搷收愱换愱㍣㜹㘱昶㔱㜲ㅢ㡦㡣㈱愹㉥㡤愴㑣㤳㍥㤳㔱㙦ㅥ㑤搶ㄸ攱改㠶戵摦㘲晢晦㠳ㅣ扡扡㘹㠰愶ぢ㌵慦㤳㘸慡㘶㐱㥡昲捡㔵㍡挷㑣㉥㥣捦ㄳ㈴户㝥㝣㜳攵戳愵㍦慤攴晦〳㈰㥣㡣ㄹ</t>
  </si>
  <si>
    <t>㜸〱敤㕣㕤㙣ㅣ搷㜵摥㍢晢挳㥤㈵㈹搲愲㙣㔹㡥攳㌰戱㥤㌸愱戰ㄱ㘵㈹戱㥢慡㌲㝦昴ㄷ㔳ㄲ慤愵散晣㌸㔹つ㜷㘷挴戱㜶㘶改㤹㔹㑡戴㥤搸〵㠲晥户㈹昲㔰搴㠹㠳戸づ摡㈰〹㄰㈴㉦昹㐳昲㔰愰㐰㡡挲㈹晡㄰〴挸㐳〰㈷〸摡㠷ㄶ㠵㠰㍥搴て〱摣敦㍢㌳戳㍢扢换ㅤ搲㙢扢愵ぢづ挵挳㍢攷晥摦㜳敥㌹攷㥥㜳㐷ㄹ㤵挹㘴㕥挳挳扦㝣㜲㑣摣㔹搹昴〳搳㈹㉦㌴ㅢつ戳ㄶ搸㑤搷㉦捦㜹㥥戱戹㘴晢㐱ㄶ〵ち㔵ㅢ昹㝥扥敡摢㑦㤹挵敡㠶改昹㈸㤴捦㘴㡡㐵㕤㐳㍥ㅢ攱敦㘴晣愲戳搶㔸づ㘰㘵㘱晥攲敡ㄳ㘸戵ㄲ㌴㍤昳昰昴愳㘱摤ㄳ戳戳攵搹昲昱㈳挷㍥㔴㍥㜲㜸㝡愱搵〸㕡㥥㜹挲㌵㕢㠱㘷㌴づ㑦㉦户㔶ㅢ㜶敤㘱㜳㜳愵㜹捤㜴㑦㤸慢㐷敥㕦㌵㡥㍤㌰㝢散昸㜱敢挱〷ㅦㄸ㐳搷㤹ぢぢ昳换㥥㘹昹㙦㔲㥢㜹づ昹搸愲㔹戳㌹㌷搳昴㙣昷㙡㜹㘱ㅥ晦ㄲ攳挷摢㠷换㤵㌵搳っ搸戵改㤹㙥捤昴㜵㔴ㅣ㜵收㝣扦攵慣㜳昱㜴攷㌴愶㕡㌳晣㈰敦㉣㤸㡤㠶敥挴慤ㄶ㥤㡢㔸扢㠶戱㌹收㔴㑣搷户〳㝢挳づ㌶ぢ捥ちㅡ慡㡦㍢㤷㝤昳㤲攱㕥㌵㉦ㄸ㡥㤹㜷捥戴散㝡㉥㝣㌲搹昷挵㑤㈴〷㈶搳㉦捦昹捥挲㥡攱挹㠸㝣㉥㑣㑡搹搳㕥慤扢散摤㠳摢攵搰愵〷戶㜹敦攰㜲挸㜹搴昰摡㈵㘷〶㤷㡣㈶摦㍤㠲てづ㉥㥦㔸愳敥㍡敦ㅦ㕣㐷㤶戲扢戴ㅡ㡤昸㕢㔶ㄴ㤳搱ぢ〴㈳〴㐵〲ㄲ㔰㉦ㄱ㡣ㄲ㡣〱愸摣㝦㘱㤷㈴㉢㌲㑢慢ㅡ㕡㜵㔵慢搶戴㙡㕤慢㥡㕡搵搲慡㔷戵敡㥡㔶戵戵敡ㄳ㕡昵ㅡ捡挴㑦㜱㘴㐴㡢㥥㑦晦攴挵晦扥昰挰敦㉦㝣攳搲㔳㥦㝢㐸晢愳ㅦ㡥敤㐳愱㐷愲㐱㉤㝡挶㜵戰㕡㠷㡢㡦㤶㡦昰㘷晢㕤㠱㑤㘱ㅤ户㍥㙣捤捥搶㡦ㅦ㌱敥㌷昲㥣㔶ち昱扢ㄸ㘵ㄲ㘵挷慣挷㙣户摥扣㉥戴扢㜳摥昰捤捥挲捤㐴㜹昳捤㤶㕢昷摦戱㜵㘶㈵㌰〲昳㡥摥扣㑥㈳㝤搵㉡搸㔶愶㉦晤摤搵㕢敤㔱愳搱㌲攷㙥搸㘱昶㍢㝢戲㥤㘵慦戹㍡㌸昷戴㘷㍥搹捥敤ㅢ搱ㅣ㠴摡㠶戴摤㌷换㌰㉢ㅣ搷昴挲㕡搳㌷㕤ㄹ摥㡣戳㙣搷慥㤹㕥挵愴㐸㌴敢㌲搵㕢㤹ㄵ敤晡㤹㡢㉥㈶㡡摤㕡㝦㑦ㄲ㙢㥤扡ㄱ㘰㌳㥢㜵㡣㜷摤昴㠲捤ㄵ㘳戵㘱摥搶㔵㈴散ㄳㄹ㠷扡搰愷㥢戵㤶扦搰㜴〳慦搹攸捥㤹慢㙦ㄸ㤰㌴昵昳捤扡㤹换㘵㐴㈸㐰攰㘶戳㑡㘵㍥㌰㜸㉦〸㈱ㄲ㈴收㐶扥扤㥢敤捡㤷㌰㍢捣愲㘱㤲㈷戵㝢戶㘹㡣攳ㄵㄹ㤳戲〳ㄳ㜳愲晥㘰愷昷㙤搳㙣㥢㜲㙦㙤㘱㑤㥢㡡㘶㝦㙡挳㜴㠳戳㠶㕢㙦㤸㕥慡昶㔳ㅣ㤱㍥〱㤰扦〹㠱㌰㜰昵愸敡搴つ戵㤹扦㙥搷㠳戵挲㥡㘹㕦㕤ぢ㠰㠳㠶㉣ㄶ戹戴㝤㡦㝥ぢ㔰晡㝥㠲㈹㠰㔲㈹㔳㌸挰㐲㠵ㄲ㥥㑣㥥搲㈹㘵㉦㜷〹㜲搶敢摡换㘳搶㘹扢ㄱ㤸愱㔰㥥戰㐰㤱㔰慢〹昹挶挹愲㥥㔱ぢㄵ挶〱㙢〱㕣㙡搸㙥戰搹搹户㝤扢㈴㘴愲㍤㔹戰敢㘴〱㐵㐱户㍣㐸搹㙢㘰㥡ㅥ㘹㤰㕥㌸挱㐴摣〶㈹㥡ㅤ㉤㜷㌳ㄹ换愷挸〸㤴㑦㌲㈱㑢ㅦㄹ㉣㈳挸散晤㑣捡㑡〳昷攳㥥㌴摢捡㤶て愵搹慤㔸㌸晤㌶㠲㠳〴户ㄳㅣ〲㔰晦ち〹㐷㈹㠷㜴昷愳扦〳敦晡㥤〴敦〴㠰㝣搲㈹㜳㈲㔱㐵ㅢ㙡㈷㜶㈴换㡤挳㑥ㄶ愳㌸ㄴ㐵戴㡣摢㜶收戸㈳㠴㡥慣捥摤愱㙢㜳愲㘳摦㍢㤸㌷㤳搳㈱㐷愶ㄴ㑤捥㜵㥢愲挹㠵㘰搱㈱昵搶扢㔰㔵㥦㈶㜸㌷㐰愸㔸㘸散敥捣㥡愷㌹昹戶㌰㠹㐲㐳㘸㐸攵ㅥ㌱㌱捤晦ㄴ〱搷㜷㜴搹戳㥦㘹ち捥㔸㙦㝢晢昹昰攰扤ㅤㄱ扤㐷㘷敥改ㅣ晡㡡㕥愷〵晤ㅥ㙣㉦昵换㠱晡攵ㅥ㘴敢昷ㄲ扣ㄷ愰㐷扦昰攴晤㝡扤〴㘲ㄲ㍢〹捡敤愷挷㐵㉣摣㤵捤㜵㔳戴捦㤸戵㘲㜸㔷捤〰摥㡢㜳㡢戰㠳㥢㥥㘷㌶㜰愰慤ぢ㠲㘷㤷㠳摤㐸晦戴搷㜴㠸摦戳㡦晤户㠵㘲挸攵戴㙣愶挷㍥㑥戱㌳ㄳ晥愶〴攷㔰晦摥㍦㔸㐸㈴㉡㜵戳ㄷ敢愵㥦㉤昷㈴挹㄰㤲攴㍥㉣慢晥㝥〰㐸〹昵昳㠱ㄲ㘵㠶挵づ㑢戱㙥㙢㤵摥扤㤴㤳㐹㡦晦戰㑦㡥㡣㠶捥摡㜹昸づ晣㜱愷㘲㍢㙤㘱㌱敡㉣㥢㕥つ㝥〵扢㘱㤶㐲㤷㉣㐵捤㥥慣㜸㥢挸㡡㙣戶敦㉣㥤攲㕢ㄳ㍥改㤱ㄲ愹扢㍤㌵㌳攵ㅣ摥㘱㉡扡㈰㈹㔴㔲摣㐲㙤〹㐴捥㘳搹㍤ㄱ㌳㠴㠸㈹㘳攱昴てㄲㅣ㈱㤸〵挸晦㌳㈴捤㑥ㄷ㥥愱戰㤱つ扡戳慢搵㑣㤱㘴㄰昷攰㑦〷ち慢㘳散收㌸挱㠷〰㝡捣ㅦ㍡ㅦ㔳ㄸ㔱㐸㥥㘰㐴㕡㑢扡昵愸㙤㕥㈷て散戳㄰㔴㕡㘸昹㐱搳㘱㔴㘹摣㕡㙣㕥㘸〶㡢戶扦㡥㈸搴㤴ㄵ㈵ㅥ㕢㌳㕤㜰㤷〷摢愷〷搷㕣㕦㌷敢扡㔵㘹戶㈰摡捥㉤敥㠶㐳㌹收〷㕢㔲捥攵㥡挲㌳摣搹ㄸ㑤㈸㌹ㄱ挳搷㑡㑦散㡥㍣摦㍣昴㑤㜴㔶㜴挵づㅡ收愸ㄵ㙥㍡愶㡢ㄶ㔶ㄱ㔱㠳晡㠸戵戲收㤹收攲戸㜵挶戳敢つ摢㌵㐹っ搸㤸っ搴㉤㤹㔷ㄱ㈱㔸㙥㌲晥搷㜴挷慤ㄵ捦㜰晤㜵㠳挱挴捤晤㕤㙦ㄲㄲ挹㕢昳戶敢愳ㅢ愱㈲搳ㄳ㔶㘵慤㜹ㅤ搱摡㤶攳㥥㌱搶晤㕤㐱ㄵ㌲㝤昸〸㘹㤴愶㌴㑤ㄵ戵攲戰昴攱㠱㍣㤳㌹㡡摦ㅣ㠱搰㉡㤳愷扦㍣㐵㝢搳慥㡦攲㌳戴搳㌹愶㌱㐴㡥摡挸㙣慡ㄴ收㑥搵ㅦ㘰㥤〷〱㍥㝡收昲戹㑥㔴敥つ挵慢昳昴昰愷挸㜸㘱㡢㜶㄰㠴晥戹㝤㈱慢㄰㐷捥挱づ〴挵昹搶换㝥㈵㑢捡㤰晢昶㜵㤲愷ㄱ㐵ㅡ戳㤶㡣㔵戳㠱㔸戴㘳〴晢挲ㄷ㥡戱㡥搱昰愳扣㠵愶攳ㄸ㘴㉤戲㘵愵㘶㤰㠳攷㕡㐱昳扣敤敡ㄶ㠰昰㕦㠴㌲㙥〰㘵摣㄰搴㤸㜵㠹㘱㐱㐹戳慤收㔵挳戳㠳㌵挷慥ㄵ昹挲搰摤慥攰㐹㙣㜲㑡摥昸㠹㘵挶㜴㡦㌵㝦ㄹ㈶㥢㕦〶戹换㤰愳㕣㍡㤲ㅦ㥣慢愹〲㝥搴㤰㡥㈵〸ㄸ昱㤲敡ㅦ㐱㙢㜹戹ㄹ〱㤱㈳捦捤昸晥挵捤㘷㠱〹晤㜲愴㝡ち㡢挰㈳㤸㄰昲㜴㙦ㄷ慣换慥ㅤ㠰㝡愴搸㘹㍢㔸昴㐱㜲〰㈴攵㜸㝢㠷㔰㌵㔱㘹愶慤ㄵ摥搵㥦搵愵㈶敥敡捦㑦敡㡤㝢戶挸づ㌵㑡㐲㤱㙣㔷㐸㌴换ㄶ㘳摣㑤慡㐶㠹攲㡥戵㡤㑡㜳㥢㜶搶㥤㔲攴つ㈸㈶攱㤹㡣㝥㐲ㄸ〵㐱㕥㜲〷㜴ㄴ晤昵改散㤱㠸搶搰〶㈸㔱㑦㠵戸昱㈸ㅣ㜸づ㔷㑥敡㘶㈹㝡挳晥摥ㄷ㈵㉦戶㠲慥ㅣ攳挶㔴㤴㌳搷㘸㕣㜴㘱㈵搴っ慦扥㑢戶㌴收ㄶ㙡ㄸ搹㥤挳㙡晦㜰㜹ㄳㅢ㌱摡㠶っ㠹愴昸㠱戱つ戱戹ㄲ搱㔴㕡㘷攳㕣敡㌶扡挸户昳愶攱ち〵㉡㐱㝤搱摣㄰㌳慣㘳挹㑦㐹㠵昶㘹㔱攴愸㙥捤慤晡㔰改〱攵㜸㤴㤲つ慥㕢㤷攸㤶挲〵〶㠸摤㈸戵㕣ぢ㄰搶㙤㌷挰㤳挱敥愱づ㔶㈴っ㥢搰㍡愳〴㉤愴㌰㙥昷㈴戸㜷㠶愴㈸〴愹㈵捦㝦㥥㔴㕦㝣㥥捦搷㑦㘶攲㐴戴㠹ㄸ敡㑡戱ㅥ㐰摣㘴㔴㤲扢㘸㉡づ㤶㠷㤲㑤㠴搶㔸㡣愳㠹㌱㑥㤳捦ぢ㜰㠳㠷㜱慣〹㙥㥢〶敥戸〵㌶戴㘹㘳㜳㥦㜵捥慤㌵㕡㜵㔳㔴㜱㉣慢㐵㈳敦ち㝡挹昵扦㜰㌷愵慣㑢戴㈸攷㜰㤴攲㤴㐹愴攱敤㙥晤昷㔰㕤㠴ㅣ摡〸㘵ㅢ㠳㡦㈹㙥㌹〹㠶昵摤㔱愰㝤戸扦㜳㜹㐱㉥捥㐱愴昵愱㈸换㤶㜰ㄷ慦ㅤ㐱㤶摤㤶㈸戶搴㕣㙡搲㘶㑦愰捥摡㈱㙡㔷搰〸昳っ〵㕥愱〰㘳㘴挸摤挱㐶㌲㌷愳挸敥捤㘷攵㌵㜳昳㘴㘴㝣㈸挶㜷㜹ち捡㘰㔵戱㤱㘸㜰㙢ㅤ慢㕢㌱昲㑢换㕢㝦〸㐰㌱〴㑣㠳ㄶ㈵㐳〳㘷ㅥ改敤つㅣ〶㈳㔳愲愳挹㐰㉡㘳㤴㔳㜰搸㠳㘸搸㑤㍣㐸慦㌴愱㠴㠲〳㜲㈹㉣扥㤷㌸攳攰〸搴昴㙥敢㐱㉥ㅢ〱慥扥戸㠷㝡搰㜳昵㍡捤㕤昸攷㜶〵㔵㜱㙤㈳㌴㐷て昴㕣挸㤲㌹搱扥扢扢㈷㈳扡㈸㜸㜴戱㝣搶〸㙡㙢㤵㘰㌳扣戴㌵㈴㑢愸晣㡦攱㡦搸戲㜷摡捣㌹㤷㤷㔰㌷戸昶愵㙢㙥昳扡㉢攳捡晢扣昱㐷㉢㔶ㅦㄹ攱㈰㑢㤹搷昰㈳㡦㤶挹晦〸㉤敥㘴搸㙣愰攳㈰㘱㍢㝣㔴㐹㍦㠵㍦戴㜶愶昱㌷㠵㔷㘰扦户㙦つ㤰㔷づ昴昰㡡〸㠳㍤㘶㜱慦扥㔹捣㤲㔱㍦〴㘹挹㌰攱戱ㅣ㙢晥㜷搸晥敡〷挰㤰攸㜸㡦㐴㐹晥摤㐸愵㤰㑥㠴㜹㜴挵㠳ㄷ㐲晥晦㔰㈹摥搱㕢㙥愹晦㡤つ晤晤㕥ㄲ摤㐵ㄲ㝤慦㥦㐴っ挶扥慥戰㌷㐷扦㜷摣㝣换慦昶晥ㅦㅥ㌷ㅦ〶㠵昹㠸㐵㠶挰摡㍤㐸户つ㠲㙣㥦㐱㜰㉦戲挵㈰㔸㘲ㅤ挶散㐳㠳㈰昲㜸㕣〰㘲㝢㠳㠰㤱扣ㄴ戳㉦ㄱ㔸㑤㌸㌱㜸摥扡捤愱㌷散㉣慥搸㥡㍥愲昷㔰㔱晥〲晣㑦〷晢搱换㠶㘷㌸㠷〴㝦挶㌳愱扡扣ㄵ摣搹㤶㉡慣㜱挷㤶㌹㔲㘹ぢ捦㐴散㔳摦昳㥥散散愶㍡㈸ㄵ㍥愱戳㕥ㄵ㔵攱つ昸㐵ㄴ㑦〹㤹愷て㝣敢捣慦㥥晡摣㐹摥㑤㡢㜸㌵捦㘰昰㌰〱㝡㕡づ〸攱㈶慥㠵摣捡㑦㜰捥攳㘳㈴㝢扤㘱捥ㅢ㥥搸㍣扥敥挴挹㤰昱ㄲ㡣ㄹ㌲摦㙥㌰㈸㜱换㈱㌴㈸换㍤捥㑤昹㠴㐹ㅣ㠲攵挴挰挵㠳ㄷ〷〹搵㐰㤵㌵愴㙤㤹晦づ㤴捥敢ㅣ㐸户㑤挸㌳㈶ㅦ愵扥摤慢搵㡥㔳慢挹挱㔱捤愰㐴㉣愵㄰㙤㈰㠷㈴㡦㉤っ晦㡢㤴㝡〴㠹㝣ㄹ㈰㈵㡥搶ㅢ搰攵改㝦㑦〸㤸敤㉢㝥㐳㝥慥㠲㔵〴ㄵ㘳捦晢戰攷㔷㕡㥤戱㙡㘲㘰㔶㑥㈰㤷㤰㤰愳ちㄱ㡣搴ち戶㠲㐴晣攴㘷㤱摡戱昳㠹㥤㡣㍢㘱㤸㉤摣搸㜹㠷㥥戵㤲㜳捡㙤攱㥥〷昴㑣㐱ㄴ㠶扢㥦㘸ㅣ㍦㈵㈲ㄷㄶ㉤㠵㈸挲㠹㌰搹慥㌴ㅡ㘵㐱㘷戹㠷㜰〶㐵愸㡦摦〴㌱㝦愶搳昴慤扤㌹搴㜱敥〸㈶挸㕦搸㕦㜷愵㙣㙣昴捡ㅤ〳〹扢愳㔲挵昰㈲昸ち慡㠸㍤慦昴㑥㤲㝤㈹挵㠸㜴扣戳戲㕡㥦晥㘷慣㕡㜶搶㘵㤶㘶搰扡㑢晦㍦〶挴戶晡㕦㌱搲㈶㈴晢㔸㤴攰㑢㥥搱㤲㙤〳㌴㕣ㄱ昸戱ㄱ慡㤱㘳戰㉥㐹〶戸挳㔴〵㥦愹㠶搹㈲挱攱攵捡昵㕥㠴㘸搷愵㙤㍢㍡㔰〰㌲ㄲ㤴晦ㅡ㐴搰挰晡ㅣ㜴晦㔹戶昰〹愰て㥣户㙢㕥搳㙦㕡挱㜴〵㈱摥㘹㝥㘵㘶挱收㤹㔳㝦摢㉢搴敥挶㑡㡣㍤㡥㍡ㄷ㉥㐲㘰㕦㌰㠳㌷㉢昲挸㌸挲捥攲ㄶ晣攲㘸㌲ㄱ㑣愲㜶昰㙦戱ㅥ㘹ㄹつ㝣愴㝡ㄱ㥥捤㠰愸㕤愱散㐲晦㜲敦㝤っ㉥ㅤ㙥㘴㍤っ敦㡦搹㈸㈳ㄴ㈶㔳昸攴愷戸慥扤㙢搰㕤㌶㥡㥢捦㤲挳㜹搸㑡昹慦㠲愶㍢敢愵㥢㘵搸㈷扦㍤㉥改㥦㈶㠴昷㠳ㅥ搲㥤扢㘳搹摡ㄴ昸㍣晡㜴㥢㙥慦㤹〶㥣㘵㍢㠸㜵㔷㔱㔵㍤㐴㠰㕦晤㑡㤴攰㡢愲㑦㡦㕢㔱㝤〵搳攲〶㐰㍡㔳㔸〵ㄸ捣搵㕦㐶戱㉥ㅦ〱戹㕡搱愷㈳敤搷㤱㈰㤳昱㔷昱挰㐱摥㉣愹㉦愱ㄶ搷㉥㕣〳散て慥㠱㤲㠳〵搲㝡㔲㥥㉢ㅥ㉣㘴㔴㝦㡤ち敤㔱搹挰づㅥ搵㕦㙤㌹㉡㥡〴㌲慡㘴晢㤳戱㑡搱ㅢ散摡㈱㜰〹㥡〰㤳㜱挹〹ち㑢㑡愰㐲ㄸ㕥昸挱㐹愴昱晣㑢昴昷㤵㤳㍦㝤㤹捦㝦㥣㔴㈲ㅥ㤱搵㍤ぢ㡡㐷㤹挵攷㤳戳昰㠰ㅤ㍣㡢㍦摦㙡ㄶ㤳㤴㥣ㅣ㠹ㅥ〰㡣㘷ㄵ㌹㐸㘶搵㐲㠲ぢ捡㕦㈵㘴㐶愲㙢ㄴ㤳㔷㠰㤱扡搷㤱ㄸ捦㑥㤲㍣昴挸攸㌷〸㌶〹㥥㈲㜸㥡攰ㄹ㠲捦㄰㝣ㄶ愰愴㐸㈶改攸㔹㈴攲㡥昲㕣戵㤴㉦㠱挴挴攲捤㐹㜶㔳〸扤户㠵㔰戱ㄶ㥤挸㙤扢㉢挴ぢ愶挴㑦㙢〷㙡㠵挲㤰㔷〲搴㜳㌱ㄵ捦㥥㡤㍦戳搲愲㈰ㄵ戸㈸㌴㙡挹㜵㕣㐸昵㙣㕣昸㍢摦敤昸㔸㤱㠱〷慣ㄶㄶ㈶㜷㑡攱捦挶㠵㡦攲ㄳ㉥㈹㤳搱挲㍦㤹㔷攲挲攴㘲㈹晣㤹戸昰扦ㅦ㍤搴㉥ㅣ㌳㙤搸㜲㥥ㅣ㤵㘲㉥换〱㈲昱㌹㌷捦攵㜹㡢㉡㜸搴ち搱ㄴ扥ㄲ㙢㙥㠸ㄲㅥ挳敤ㄱてㅦ㔴㉦攱㌲ㄴ敥㡣㐰㑥㠷晦慦挲㌹㕣㤲㕡㌴〲〳摦㑢㙦㈰㍡敤改昲挶捡〵敢愲〷挴㠸㜵捥挷戱慣扥慢㔸〴ㄶ㐵㉥㕣摦㙤扣昸㈹搶㘷㘷㍤攲愸㥡挶㑢㈷挳改ㅦ㠹挴攴搴搳㌱㘵㌳捦㜵㜸㐶晦〳㄰〷㌲ㄵ㤰〹晤て〱挳挸捤〱㈲㈶㈹㉣㐴ㄲ晣㌱㌳晥㠴攰㑦〱㑡㡡㤲㠱㝣㔰昸㌳㠰㠹昸㝦戵㤸摥㄰㤷㡢愶晣戸戳㈴ㅢ改㝦挱ち㥦〷挸挲搷慢㈲㈶㉣改㝦〹㑣愲搳㍣愵捣㐷〶㥢戴㍣戱挶㕦摡㈳晥搸昵㐹晤㈹㝣㈲扦挹㠶戳昸ㅦ㐲昲㘲㝦攷戴摦ㄹ慥㉤㌲ㅡ㑤㘷昹㜵㌱愱㌷搰づㄷ戸㘳ち戲㐵搱㘹㡡戲㤴搳㔵づ摡㘷ㅦ戴慣㑢㡡搲㔵搰㡤〸捤㍢ㅥ㈵㐵㜹㉢攸㙢ㄱ晡愰愰㈹㠱〵晤㐴㠴愶晢慣愴㈸㤳〵㙤㐷㘸㝡㐳㑡㡡㔲㕡搰㙢ㄱ晡攳㐰ㄴぢ〰㜸㕥㝤㙤㤲㘲㕢㐸晥㍣ㄲ晡ㄷ〹扥〴㔰捡㤳㔵㜶捣戳㥣昰㤰愶挷ぢ愸慡挸㠸愲㐵扥ㅣ㈵昸愲挸㠵㌲昶搵㘸散扦ぢ㐴㔱㉢㈸㜲愶㘴ㄸ㔱〶つ㠸㈲㝣㑡攴㔶挹戸ㄲ㘵㥣〴㐲晦ㅢ〰㐵㙥攴㥣昴㤷昸㐶㈶㤴づ扦ㅡ㈵愴㐳慥㠱㔴㝦扣愷㐳慥㡢㘴㝣戲愷㐳慥㤵㘴㝣㈲搹攱搷搸愸㑣っ㠹㙥㘵换〹捡㝡㝦ㅤ㠹昱散〴挷㐶㌳㐰扢愱㙡㔷敡㔷慥扣㍡㤱㥢扥㈳昷戱㠷挶㥥㝦攵㥦㝥晤㠵㥦㍤㝥攲摦㝥晢挲ぢ㍦晢捤ㄷ㕥晥敤㡦㔶㑦晣攴愵㤷晥攱愳㕦㜹昹搷晢慤ㄷ戵敦扥扡昴攲㌳戳搷㥥㜹搲扡晣㠱㌳捦㝣晣㠹㐷㘶㤷㙦㤹挹㘶㐷㐶摥㌷昵㡦户摦㌷昹摣㤳摦㔷㝦晦㡢㠳慥㤲改愲㠳敥㘱㜰摡㌲㡣㙦㈲㠱㘱㜰挴㙦改㌰㌸㕤㔹愸㤵㘸愱收㠱㈸挲㉡攴〰㈴愳搲㥤㌱晡㍦晢㐸昱摣</t>
  </si>
  <si>
    <t>Management Training Meeting (Optional Question)</t>
  </si>
  <si>
    <r>
      <t xml:space="preserve">If you complete this question, please work </t>
    </r>
    <r>
      <rPr>
        <b/>
        <sz val="10"/>
        <rFont val="Arial"/>
        <family val="2"/>
      </rPr>
      <t>directly in this worksheet</t>
    </r>
    <r>
      <rPr>
        <sz val="10"/>
        <rFont val="Arial"/>
        <family val="2"/>
      </rPr>
      <t xml:space="preserve">. </t>
    </r>
    <r>
      <rPr>
        <b/>
        <sz val="10"/>
        <color indexed="10"/>
        <rFont val="Arial"/>
        <family val="2"/>
      </rPr>
      <t>Do not copy and paste results from a separate worksheet.</t>
    </r>
    <r>
      <rPr>
        <sz val="10"/>
        <rFont val="Arial"/>
        <family val="2"/>
      </rPr>
      <t xml:space="preserve"> (Crystal Ball data do not survive a copy and paste).</t>
    </r>
  </si>
  <si>
    <t>Please use the cell preferences and run preferences specified in the yellow box below (and in the instructions for this exam).</t>
  </si>
  <si>
    <t>Activity</t>
  </si>
  <si>
    <t>Predecessor</t>
  </si>
  <si>
    <t>Optimistic Scenario</t>
  </si>
  <si>
    <t>Most Likely Scenario</t>
  </si>
  <si>
    <t>Pessimistic Scenario</t>
  </si>
  <si>
    <t>Start Time</t>
  </si>
  <si>
    <t>Activity Time</t>
  </si>
  <si>
    <t>Finish Time</t>
  </si>
  <si>
    <t>A  Set location</t>
  </si>
  <si>
    <t>—</t>
  </si>
  <si>
    <t>B  Obtain keynote speaker</t>
  </si>
  <si>
    <t>C  Obtain other speakers</t>
  </si>
  <si>
    <t>B</t>
  </si>
  <si>
    <t>D  Make travel plans for keynote speaker</t>
  </si>
  <si>
    <t>A, B</t>
  </si>
  <si>
    <t>E  Make travel plans for other speakers</t>
  </si>
  <si>
    <t>C</t>
  </si>
  <si>
    <t>F  Make food arrangements</t>
  </si>
  <si>
    <t>A</t>
  </si>
  <si>
    <t>G  Negotiate hotel rates</t>
  </si>
  <si>
    <t>H  Prepare brochure</t>
  </si>
  <si>
    <t>C, G</t>
  </si>
  <si>
    <t>I  Prepare handouts</t>
  </si>
  <si>
    <t>C, F</t>
  </si>
  <si>
    <t>J  Take reservations</t>
  </si>
  <si>
    <t>H</t>
  </si>
  <si>
    <t>Project Completion Time</t>
  </si>
  <si>
    <t>a.
We expect, on average, for the project to take 18.46 weeks.</t>
  </si>
  <si>
    <t>b.
The certainty of completing all tasks within 20 weeks, is 85.79%.</t>
  </si>
  <si>
    <t>c.
Christine should keep an eye on tasks B and C: Obtaining the keynote and other speakers.
Task B has great variance from 3 to 7 weeks, and the likelihood of completion is equally distributed between this time. Additionally, this task is a prerequisite for the completion of task C.
Task C has the highest variance from 3 to 8 weeks.  Futhermore, task C is a prerequisite to downstream tasks E, H, and I wherein 2/3 of these tasks could potentially take up to 9 weeks to 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</si>
</sst>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4" formatCode="_(&quot;$&quot;* #,##0.00_);_(&quot;$&quot;* \(#,##0.00\);_(&quot;$&quot;* &quot;-&quot;??_);_(@_)"/>
    <numFmt numFmtId="43" formatCode="_(* #,##0.00_);_(* \(#,##0.00\);_(* &quot;-&quot;??_);_(@_)"/>
  </numFmts>
  <fonts count="27">
    <font>
      <sz val="10"/>
      <name val="Verdana"/>
    </font>
    <font>
      <sz val="9"/>
      <name val="Geneva"/>
      <family val="2"/>
    </font>
    <font>
      <u/>
      <sz val="10"/>
      <color theme="10"/>
      <name val="Verdana"/>
      <family val="2"/>
    </font>
    <font>
      <u/>
      <sz val="10"/>
      <color theme="11"/>
      <name val="Verdana"/>
      <family val="2"/>
    </font>
    <font>
      <sz val="10"/>
      <name val="Verdana"/>
      <family val="2"/>
    </font>
    <font>
      <sz val="10"/>
      <name val="Arial"/>
      <family val="2"/>
    </font>
    <font>
      <b/>
      <sz val="10"/>
      <name val="Arial"/>
      <family val="2"/>
    </font>
    <font>
      <b/>
      <sz val="10"/>
      <color rgb="FFFF0000"/>
      <name val="Arial"/>
      <family val="2"/>
    </font>
    <font>
      <sz val="10"/>
      <name val="Geneva"/>
      <family val="2"/>
    </font>
    <font>
      <b/>
      <sz val="10"/>
      <color indexed="10"/>
      <name val="Arial"/>
      <family val="2"/>
    </font>
    <font>
      <b/>
      <i/>
      <sz val="10"/>
      <name val="Arial"/>
      <family val="2"/>
    </font>
    <font>
      <sz val="10"/>
      <color theme="1"/>
      <name val="Arial"/>
      <family val="2"/>
    </font>
    <font>
      <sz val="8"/>
      <name val="Verdana"/>
      <family val="2"/>
    </font>
    <font>
      <b/>
      <sz val="14"/>
      <name val="Arial"/>
      <family val="2"/>
    </font>
    <font>
      <sz val="11"/>
      <color theme="1"/>
      <name val="Calibri"/>
      <family val="2"/>
      <scheme val="minor"/>
    </font>
    <font>
      <b/>
      <sz val="10"/>
      <name val="Helvetica"/>
      <family val="2"/>
    </font>
    <font>
      <sz val="10"/>
      <name val="Helvetica"/>
      <family val="2"/>
    </font>
    <font>
      <b/>
      <sz val="12"/>
      <color indexed="18"/>
      <name val="Calibri"/>
      <family val="2"/>
      <scheme val="minor"/>
    </font>
    <font>
      <sz val="12"/>
      <name val="Times New Roman"/>
      <family val="1"/>
    </font>
    <font>
      <b/>
      <sz val="12"/>
      <name val="Arial"/>
      <family val="2"/>
    </font>
    <font>
      <sz val="10"/>
      <name val="Verdana"/>
      <family val="2"/>
    </font>
    <font>
      <i/>
      <sz val="10"/>
      <color theme="1"/>
      <name val="Arial"/>
      <family val="2"/>
    </font>
    <font>
      <sz val="11"/>
      <name val="Calibri"/>
      <family val="2"/>
    </font>
    <font>
      <b/>
      <sz val="10"/>
      <name val="Verdana"/>
      <family val="2"/>
    </font>
    <font>
      <i/>
      <sz val="10"/>
      <name val="Verdana"/>
      <family val="2"/>
    </font>
    <font>
      <sz val="9"/>
      <color indexed="81"/>
      <name val="Tahoma"/>
      <family val="2"/>
    </font>
    <font>
      <b/>
      <sz val="9"/>
      <color indexed="81"/>
      <name val="Tahoma"/>
      <family val="2"/>
    </font>
  </fonts>
  <fills count="8">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rgb="FFFFC000"/>
        <bgColor indexed="64"/>
      </patternFill>
    </fill>
    <fill>
      <patternFill patternType="solid">
        <fgColor rgb="FF00FF00"/>
        <bgColor indexed="64"/>
      </patternFill>
    </fill>
    <fill>
      <patternFill patternType="solid">
        <fgColor rgb="FF00FFFF"/>
        <bgColor indexed="64"/>
      </patternFill>
    </fill>
  </fills>
  <borders count="18">
    <border>
      <left/>
      <right/>
      <top/>
      <bottom/>
      <diagonal/>
    </border>
    <border>
      <left/>
      <right/>
      <top style="medium">
        <color indexed="23"/>
      </top>
      <bottom/>
      <diagonal/>
    </border>
    <border>
      <left/>
      <right/>
      <top/>
      <bottom style="medium">
        <color indexed="23"/>
      </bottom>
      <diagonal/>
    </border>
    <border>
      <left/>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23"/>
      </top>
      <bottom/>
      <diagonal/>
    </border>
    <border>
      <left/>
      <right/>
      <top style="thin">
        <color indexed="23"/>
      </top>
      <bottom style="medium">
        <color indexed="23"/>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8"/>
      </right>
      <top style="thin">
        <color auto="1"/>
      </top>
      <bottom style="thin">
        <color auto="1"/>
      </bottom>
      <diagonal/>
    </border>
  </borders>
  <cellStyleXfs count="20">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9" fontId="1"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8" fillId="0" borderId="0"/>
    <xf numFmtId="0" fontId="4" fillId="0" borderId="0"/>
    <xf numFmtId="9" fontId="1" fillId="0" borderId="0" applyFont="0" applyFill="0" applyBorder="0" applyAlignment="0" applyProtection="0"/>
    <xf numFmtId="0" fontId="14" fillId="0" borderId="0"/>
    <xf numFmtId="0" fontId="18" fillId="0" borderId="0"/>
    <xf numFmtId="0" fontId="14" fillId="0" borderId="0"/>
    <xf numFmtId="0" fontId="1" fillId="0" borderId="0"/>
    <xf numFmtId="0" fontId="14" fillId="0" borderId="0"/>
    <xf numFmtId="44" fontId="20" fillId="0" borderId="0" applyFont="0" applyFill="0" applyBorder="0" applyAlignment="0" applyProtection="0"/>
    <xf numFmtId="9" fontId="20" fillId="0" borderId="0" applyFont="0" applyFill="0" applyBorder="0" applyAlignment="0" applyProtection="0"/>
  </cellStyleXfs>
  <cellXfs count="110">
    <xf numFmtId="0" fontId="0" fillId="0" borderId="0" xfId="0"/>
    <xf numFmtId="0" fontId="5" fillId="0" borderId="0" xfId="0" applyFont="1"/>
    <xf numFmtId="0" fontId="5" fillId="0" borderId="0" xfId="5" applyFont="1"/>
    <xf numFmtId="0" fontId="6" fillId="0" borderId="0" xfId="0" applyFont="1" applyAlignment="1">
      <alignment horizontal="center" vertical="top"/>
    </xf>
    <xf numFmtId="0" fontId="9" fillId="0" borderId="0" xfId="0" applyFont="1" applyAlignment="1">
      <alignment horizontal="left"/>
    </xf>
    <xf numFmtId="0" fontId="6" fillId="0" borderId="0" xfId="0" applyFont="1" applyAlignment="1">
      <alignment horizontal="left" vertical="top"/>
    </xf>
    <xf numFmtId="0" fontId="6" fillId="0" borderId="0" xfId="0" applyFont="1" applyAlignment="1">
      <alignment horizontal="left" vertical="top" wrapText="1"/>
    </xf>
    <xf numFmtId="0" fontId="6" fillId="0" borderId="0" xfId="7" applyFont="1" applyAlignment="1">
      <alignment horizontal="right"/>
    </xf>
    <xf numFmtId="0" fontId="5" fillId="0" borderId="0" xfId="7" applyFont="1" applyAlignment="1">
      <alignment horizontal="center"/>
    </xf>
    <xf numFmtId="0" fontId="6" fillId="0" borderId="0" xfId="7" applyFont="1" applyAlignment="1">
      <alignment horizontal="center"/>
    </xf>
    <xf numFmtId="0" fontId="13" fillId="0" borderId="0" xfId="0" applyFont="1"/>
    <xf numFmtId="0" fontId="13" fillId="0" borderId="0" xfId="10" applyFont="1"/>
    <xf numFmtId="0" fontId="11" fillId="0" borderId="0" xfId="13" applyFont="1"/>
    <xf numFmtId="0" fontId="6" fillId="0" borderId="0" xfId="0" applyFont="1" applyAlignment="1">
      <alignment horizontal="right"/>
    </xf>
    <xf numFmtId="0" fontId="5" fillId="0" borderId="0" xfId="5" applyFont="1" applyAlignment="1">
      <alignment horizontal="center"/>
    </xf>
    <xf numFmtId="2" fontId="5" fillId="0" borderId="0" xfId="5" applyNumberFormat="1" applyFont="1" applyAlignment="1">
      <alignment horizontal="center"/>
    </xf>
    <xf numFmtId="0" fontId="17" fillId="0" borderId="1" xfId="0" applyFont="1" applyBorder="1" applyAlignment="1">
      <alignment horizontal="center"/>
    </xf>
    <xf numFmtId="0" fontId="17" fillId="0" borderId="2" xfId="0" applyFont="1" applyBorder="1" applyAlignment="1">
      <alignment horizontal="center"/>
    </xf>
    <xf numFmtId="0" fontId="0" fillId="0" borderId="0" xfId="0" applyAlignment="1">
      <alignment horizontal="center"/>
    </xf>
    <xf numFmtId="0" fontId="5" fillId="0" borderId="0" xfId="7" applyFont="1"/>
    <xf numFmtId="0" fontId="6" fillId="0" borderId="0" xfId="14" applyFont="1"/>
    <xf numFmtId="0" fontId="6" fillId="0" borderId="0" xfId="14" applyFont="1" applyAlignment="1">
      <alignment horizontal="center"/>
    </xf>
    <xf numFmtId="0" fontId="6" fillId="0" borderId="0" xfId="14" applyFont="1" applyAlignment="1">
      <alignment horizontal="center" wrapText="1"/>
    </xf>
    <xf numFmtId="0" fontId="5" fillId="0" borderId="0" xfId="14" applyFont="1"/>
    <xf numFmtId="0" fontId="5" fillId="0" borderId="0" xfId="14" applyFont="1" applyAlignment="1">
      <alignment horizontal="center"/>
    </xf>
    <xf numFmtId="0" fontId="5" fillId="0" borderId="0" xfId="10" applyFont="1" applyAlignment="1">
      <alignment horizontal="center"/>
    </xf>
    <xf numFmtId="0" fontId="4" fillId="0" borderId="0" xfId="7"/>
    <xf numFmtId="0" fontId="6" fillId="0" borderId="0" xfId="10" applyFont="1"/>
    <xf numFmtId="0" fontId="5" fillId="0" borderId="0" xfId="9" applyFont="1"/>
    <xf numFmtId="0" fontId="5" fillId="2" borderId="0" xfId="14" applyFont="1" applyFill="1" applyAlignment="1">
      <alignment horizontal="center"/>
    </xf>
    <xf numFmtId="10" fontId="5" fillId="2" borderId="0" xfId="7" applyNumberFormat="1" applyFont="1" applyFill="1" applyAlignment="1">
      <alignment horizontal="center"/>
    </xf>
    <xf numFmtId="10" fontId="5" fillId="2" borderId="0" xfId="12" applyNumberFormat="1" applyFont="1" applyFill="1" applyBorder="1" applyAlignment="1">
      <alignment horizontal="center"/>
    </xf>
    <xf numFmtId="2" fontId="5" fillId="2" borderId="0" xfId="7" applyNumberFormat="1" applyFont="1" applyFill="1" applyAlignment="1">
      <alignment horizontal="center"/>
    </xf>
    <xf numFmtId="0" fontId="5" fillId="0" borderId="0" xfId="16" applyFont="1" applyAlignment="1">
      <alignment horizontal="right"/>
    </xf>
    <xf numFmtId="0" fontId="19" fillId="0" borderId="0" xfId="10" applyFont="1" applyAlignment="1">
      <alignment horizontal="center"/>
    </xf>
    <xf numFmtId="0" fontId="5" fillId="0" borderId="0" xfId="16" applyFont="1" applyAlignment="1">
      <alignment horizontal="center"/>
    </xf>
    <xf numFmtId="0" fontId="5" fillId="0" borderId="0" xfId="15" applyFont="1" applyAlignment="1">
      <alignment horizontal="center"/>
    </xf>
    <xf numFmtId="0" fontId="5" fillId="0" borderId="0" xfId="15" applyFont="1"/>
    <xf numFmtId="0" fontId="6" fillId="0" borderId="0" xfId="15" applyFont="1" applyAlignment="1">
      <alignment horizontal="center"/>
    </xf>
    <xf numFmtId="0" fontId="6" fillId="0" borderId="0" xfId="17" applyFont="1" applyAlignment="1">
      <alignment horizontal="right"/>
    </xf>
    <xf numFmtId="6" fontId="5" fillId="2" borderId="0" xfId="17" applyNumberFormat="1" applyFont="1" applyFill="1" applyAlignment="1">
      <alignment horizontal="center"/>
    </xf>
    <xf numFmtId="0" fontId="5" fillId="2" borderId="0" xfId="17" applyFont="1" applyFill="1" applyAlignment="1">
      <alignment horizontal="center"/>
    </xf>
    <xf numFmtId="9" fontId="5" fillId="4" borderId="0" xfId="19" applyFont="1" applyFill="1" applyAlignment="1">
      <alignment horizontal="center"/>
    </xf>
    <xf numFmtId="0" fontId="5" fillId="0" borderId="0" xfId="0" applyFont="1" applyAlignment="1">
      <alignment vertical="center"/>
    </xf>
    <xf numFmtId="0" fontId="15" fillId="0" borderId="4" xfId="0" applyFont="1" applyBorder="1" applyAlignment="1">
      <alignment horizontal="center"/>
    </xf>
    <xf numFmtId="0" fontId="16" fillId="0" borderId="4" xfId="0" applyFont="1" applyBorder="1" applyAlignment="1">
      <alignment horizontal="center"/>
    </xf>
    <xf numFmtId="0" fontId="5" fillId="0" borderId="4" xfId="5" applyFont="1" applyBorder="1"/>
    <xf numFmtId="0" fontId="5" fillId="0" borderId="4" xfId="0" applyFont="1" applyBorder="1"/>
    <xf numFmtId="2" fontId="5" fillId="0" borderId="4" xfId="5" applyNumberFormat="1" applyFont="1" applyBorder="1" applyAlignment="1">
      <alignment horizontal="center"/>
    </xf>
    <xf numFmtId="2" fontId="5" fillId="0" borderId="4" xfId="0" applyNumberFormat="1" applyFont="1" applyBorder="1" applyAlignment="1">
      <alignment horizontal="center"/>
    </xf>
    <xf numFmtId="2" fontId="5" fillId="3" borderId="4" xfId="5" applyNumberFormat="1" applyFont="1" applyFill="1" applyBorder="1" applyAlignment="1">
      <alignment horizontal="center"/>
    </xf>
    <xf numFmtId="2" fontId="5" fillId="5" borderId="4" xfId="5" applyNumberFormat="1" applyFont="1" applyFill="1" applyBorder="1" applyAlignment="1">
      <alignment horizontal="center"/>
    </xf>
    <xf numFmtId="2" fontId="5" fillId="4" borderId="4" xfId="5" applyNumberFormat="1" applyFont="1" applyFill="1" applyBorder="1" applyAlignment="1">
      <alignment horizontal="center"/>
    </xf>
    <xf numFmtId="0" fontId="5" fillId="3" borderId="0" xfId="5" applyFont="1" applyFill="1" applyAlignment="1">
      <alignment horizontal="center"/>
    </xf>
    <xf numFmtId="9" fontId="5" fillId="3" borderId="0" xfId="19" applyFont="1" applyFill="1" applyAlignment="1">
      <alignment horizontal="center"/>
    </xf>
    <xf numFmtId="0" fontId="15" fillId="0" borderId="5" xfId="0" applyFont="1" applyBorder="1" applyAlignment="1">
      <alignment horizontal="center"/>
    </xf>
    <xf numFmtId="0" fontId="16" fillId="0" borderId="5" xfId="0" applyFont="1" applyBorder="1" applyAlignment="1">
      <alignment horizontal="center"/>
    </xf>
    <xf numFmtId="0" fontId="5" fillId="0" borderId="5" xfId="0" applyFont="1" applyBorder="1" applyAlignment="1">
      <alignment horizontal="center"/>
    </xf>
    <xf numFmtId="0" fontId="5" fillId="0" borderId="5" xfId="5" applyFont="1" applyBorder="1"/>
    <xf numFmtId="0" fontId="5" fillId="0" borderId="7" xfId="5" applyFont="1" applyBorder="1"/>
    <xf numFmtId="0" fontId="0" fillId="0" borderId="8" xfId="0" applyBorder="1"/>
    <xf numFmtId="0" fontId="0" fillId="0" borderId="3" xfId="0" applyBorder="1"/>
    <xf numFmtId="0" fontId="5" fillId="0" borderId="3" xfId="5" applyFont="1" applyBorder="1"/>
    <xf numFmtId="0" fontId="5" fillId="0" borderId="9" xfId="5" applyFont="1" applyBorder="1"/>
    <xf numFmtId="0" fontId="6" fillId="0" borderId="6" xfId="7" applyFont="1" applyBorder="1" applyAlignment="1">
      <alignment horizontal="left" vertical="center"/>
    </xf>
    <xf numFmtId="0" fontId="11" fillId="4" borderId="0" xfId="13" applyFont="1" applyFill="1"/>
    <xf numFmtId="44" fontId="11" fillId="0" borderId="0" xfId="18" applyFont="1"/>
    <xf numFmtId="44" fontId="5" fillId="2" borderId="0" xfId="18" applyFont="1" applyFill="1" applyAlignment="1">
      <alignment horizontal="left" vertical="center"/>
    </xf>
    <xf numFmtId="0" fontId="11" fillId="3" borderId="0" xfId="13" applyFont="1" applyFill="1"/>
    <xf numFmtId="0" fontId="11" fillId="0" borderId="0" xfId="13" applyFont="1" applyAlignment="1">
      <alignment horizontal="right"/>
    </xf>
    <xf numFmtId="0" fontId="21" fillId="0" borderId="0" xfId="13" applyFont="1" applyAlignment="1">
      <alignment horizontal="right"/>
    </xf>
    <xf numFmtId="44" fontId="11" fillId="5" borderId="0" xfId="13" applyNumberFormat="1" applyFont="1" applyFill="1"/>
    <xf numFmtId="0" fontId="22" fillId="0" borderId="0" xfId="5" applyFont="1" applyProtection="1">
      <protection locked="0" hidden="1"/>
    </xf>
    <xf numFmtId="0" fontId="22" fillId="0" borderId="0" xfId="5" applyFont="1"/>
    <xf numFmtId="0" fontId="4" fillId="0" borderId="0" xfId="7" applyAlignment="1">
      <alignment horizontal="left"/>
    </xf>
    <xf numFmtId="0" fontId="23" fillId="0" borderId="0" xfId="0" applyFont="1"/>
    <xf numFmtId="0" fontId="23" fillId="0" borderId="0" xfId="0" applyFont="1" applyAlignment="1">
      <alignment horizontal="right"/>
    </xf>
    <xf numFmtId="0" fontId="4" fillId="0" borderId="0" xfId="7" applyAlignment="1">
      <alignment vertical="center"/>
    </xf>
    <xf numFmtId="0" fontId="6" fillId="0" borderId="0" xfId="7" applyFont="1"/>
    <xf numFmtId="0" fontId="5" fillId="0" borderId="0" xfId="7" applyFont="1" applyAlignment="1">
      <alignment horizontal="right"/>
    </xf>
    <xf numFmtId="0" fontId="0" fillId="0" borderId="0" xfId="0" quotePrefix="1"/>
    <xf numFmtId="0" fontId="5" fillId="6" borderId="0" xfId="7" applyFont="1" applyFill="1"/>
    <xf numFmtId="0" fontId="5" fillId="7" borderId="0" xfId="7" applyFont="1" applyFill="1"/>
    <xf numFmtId="0" fontId="6" fillId="0" borderId="0" xfId="9" applyFont="1" applyAlignment="1">
      <alignment horizontal="left" vertical="top" wrapText="1"/>
    </xf>
    <xf numFmtId="0" fontId="5" fillId="0" borderId="0" xfId="9" applyFont="1" applyAlignment="1">
      <alignment vertical="top" wrapText="1"/>
    </xf>
    <xf numFmtId="0" fontId="6" fillId="0" borderId="0" xfId="11" applyFont="1" applyAlignment="1">
      <alignment horizontal="left" vertical="top" wrapText="1"/>
    </xf>
    <xf numFmtId="0" fontId="6" fillId="0" borderId="3" xfId="11" applyFont="1" applyBorder="1" applyAlignment="1">
      <alignment horizontal="left" vertical="top" wrapText="1"/>
    </xf>
    <xf numFmtId="0" fontId="4" fillId="0" borderId="0" xfId="7" applyAlignment="1">
      <alignment horizontal="left" vertical="top" wrapText="1"/>
    </xf>
    <xf numFmtId="0" fontId="24" fillId="0" borderId="0" xfId="7" applyFont="1" applyAlignment="1">
      <alignment horizontal="left" vertical="top" wrapText="1"/>
    </xf>
    <xf numFmtId="0" fontId="4" fillId="0" borderId="0" xfId="7" applyAlignment="1">
      <alignment horizontal="left" vertical="top"/>
    </xf>
    <xf numFmtId="0" fontId="24" fillId="0" borderId="0" xfId="7" applyFont="1" applyAlignment="1">
      <alignment horizontal="left" vertical="top"/>
    </xf>
    <xf numFmtId="0" fontId="5" fillId="0" borderId="0" xfId="7" applyFont="1" applyAlignment="1">
      <alignment horizontal="left" vertical="top" wrapText="1"/>
    </xf>
    <xf numFmtId="0" fontId="5" fillId="0" borderId="0" xfId="7" applyFont="1" applyAlignment="1">
      <alignment horizontal="left" vertical="top"/>
    </xf>
    <xf numFmtId="0" fontId="6" fillId="0" borderId="10" xfId="7" applyFont="1" applyBorder="1" applyAlignment="1">
      <alignment horizontal="left" vertical="center"/>
    </xf>
    <xf numFmtId="0" fontId="0" fillId="0" borderId="11" xfId="0" applyBorder="1"/>
    <xf numFmtId="0" fontId="5" fillId="0" borderId="11" xfId="5" applyFont="1" applyBorder="1"/>
    <xf numFmtId="0" fontId="6" fillId="0" borderId="11" xfId="7" applyFont="1" applyBorder="1" applyAlignment="1">
      <alignment horizontal="center"/>
    </xf>
    <xf numFmtId="0" fontId="5" fillId="0" borderId="12" xfId="5" applyFont="1" applyBorder="1"/>
    <xf numFmtId="0" fontId="0" fillId="0" borderId="13" xfId="0" applyBorder="1"/>
    <xf numFmtId="0" fontId="0" fillId="0" borderId="13" xfId="0" applyBorder="1" applyAlignment="1">
      <alignment horizontal="center"/>
    </xf>
    <xf numFmtId="0" fontId="0" fillId="0" borderId="14" xfId="0" applyBorder="1"/>
    <xf numFmtId="0" fontId="0" fillId="0" borderId="14" xfId="0" applyBorder="1" applyAlignment="1">
      <alignment horizontal="center"/>
    </xf>
    <xf numFmtId="0" fontId="4" fillId="5" borderId="14" xfId="0" applyFont="1" applyFill="1" applyBorder="1" applyAlignment="1">
      <alignment horizontal="center"/>
    </xf>
    <xf numFmtId="0" fontId="0" fillId="5" borderId="14" xfId="0" applyFill="1" applyBorder="1" applyAlignment="1">
      <alignment horizontal="center"/>
    </xf>
    <xf numFmtId="0" fontId="5" fillId="0" borderId="15" xfId="0" applyFont="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15" xfId="0" applyFont="1" applyBorder="1" applyAlignment="1">
      <alignment horizontal="left" vertical="top" wrapText="1"/>
    </xf>
    <xf numFmtId="0" fontId="5" fillId="0" borderId="16" xfId="0" applyFont="1" applyBorder="1" applyAlignment="1">
      <alignment horizontal="left" vertical="top" wrapText="1"/>
    </xf>
    <xf numFmtId="0" fontId="5" fillId="0" borderId="17" xfId="0" applyFont="1" applyBorder="1" applyAlignment="1">
      <alignment horizontal="left" vertical="top" wrapText="1"/>
    </xf>
  </cellXfs>
  <cellStyles count="20">
    <cellStyle name="Comma 2" xfId="8" xr:uid="{00000000-0005-0000-0000-000000000000}"/>
    <cellStyle name="Currency" xfId="18" builtinId="4"/>
    <cellStyle name="Followed Hyperlink" xfId="2" builtinId="9" hidden="1"/>
    <cellStyle name="Followed Hyperlink" xfId="4" builtinId="9" hidden="1"/>
    <cellStyle name="Hyperlink" xfId="1" builtinId="8" hidden="1"/>
    <cellStyle name="Hyperlink" xfId="3" builtinId="8" hidden="1"/>
    <cellStyle name="Normal" xfId="0" builtinId="0"/>
    <cellStyle name="Normal 2" xfId="7" xr:uid="{00000000-0005-0000-0000-000007000000}"/>
    <cellStyle name="Normal 2 2" xfId="9" xr:uid="{00000000-0005-0000-0000-000008000000}"/>
    <cellStyle name="Normal 3" xfId="5" xr:uid="{00000000-0005-0000-0000-000009000000}"/>
    <cellStyle name="Normal 4" xfId="13" xr:uid="{00000000-0005-0000-0000-00000A000000}"/>
    <cellStyle name="Normal 6" xfId="15" xr:uid="{00000000-0005-0000-0000-00000B000000}"/>
    <cellStyle name="Normal 7" xfId="17" xr:uid="{00000000-0005-0000-0000-00000C000000}"/>
    <cellStyle name="Normal_Chapter 3.xls" xfId="16" xr:uid="{00000000-0005-0000-0000-00000D000000}"/>
    <cellStyle name="Normal_Chapter 4.xls" xfId="10" xr:uid="{00000000-0005-0000-0000-00000E000000}"/>
    <cellStyle name="Normal_Final.xls" xfId="11" xr:uid="{00000000-0005-0000-0000-00000F000000}"/>
    <cellStyle name="Normal_GammonFg" xfId="14" xr:uid="{00000000-0005-0000-0000-000010000000}"/>
    <cellStyle name="Percent" xfId="19" builtinId="5"/>
    <cellStyle name="Percent 2" xfId="6" xr:uid="{00000000-0005-0000-0000-000012000000}"/>
    <cellStyle name="Percent 3" xfId="12" xr:uid="{00000000-0005-0000-0000-000013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13</xdr:row>
      <xdr:rowOff>0</xdr:rowOff>
    </xdr:from>
    <xdr:to>
      <xdr:col>6</xdr:col>
      <xdr:colOff>152400</xdr:colOff>
      <xdr:row>13</xdr:row>
      <xdr:rowOff>152400</xdr:rowOff>
    </xdr:to>
    <xdr:sp macro="" textlink="">
      <xdr:nvSpPr>
        <xdr:cNvPr id="3190" name="Square 1" descr="4ed52216-3f77-464c-9a4f-6707b55f654c">
          <a:extLst>
            <a:ext uri="{FF2B5EF4-FFF2-40B4-BE49-F238E27FC236}">
              <a16:creationId xmlns:a16="http://schemas.microsoft.com/office/drawing/2014/main" id="{00000000-0008-0000-0300-0000760C0000}"/>
            </a:ext>
          </a:extLst>
        </xdr:cNvPr>
        <xdr:cNvSpPr/>
      </xdr:nvSpPr>
      <xdr:spPr>
        <a:xfrm>
          <a:off x="2790825" y="2181225"/>
          <a:ext cx="152400" cy="152400"/>
        </a:xfrm>
        <a:prstGeom prst="rect">
          <a:avLst/>
        </a:prstGeom>
        <a:solidFill>
          <a:srgbClr val="FFFF00">
            <a:alpha val="50000"/>
          </a:srgbClr>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extLst>
          <a:ext uri="{AF507438-7753-43E0-B8FC-AC1667EBCBE1}">
            <a14:hiddenEffects xmlns:a14="http://schemas.microsoft.com/office/drawing/2010/main">
              <a:effectLst>
                <a:outerShdw blurRad="40000" dist="23000" dir="5400000" rotWithShape="0">
                  <a:srgbClr val="000000">
                    <a:alpha val="35000"/>
                  </a:srgbClr>
                </a:outerShdw>
              </a:effectLst>
            </a14:hiddenEffects>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13</xdr:row>
      <xdr:rowOff>76200</xdr:rowOff>
    </xdr:from>
    <xdr:to>
      <xdr:col>6</xdr:col>
      <xdr:colOff>0</xdr:colOff>
      <xdr:row>13</xdr:row>
      <xdr:rowOff>76200</xdr:rowOff>
    </xdr:to>
    <xdr:sp macro="" textlink="">
      <xdr:nvSpPr>
        <xdr:cNvPr id="3191" name="Line 820">
          <a:extLst>
            <a:ext uri="{FF2B5EF4-FFF2-40B4-BE49-F238E27FC236}">
              <a16:creationId xmlns:a16="http://schemas.microsoft.com/office/drawing/2014/main" id="{00000000-0008-0000-0300-0000770C0000}"/>
            </a:ext>
          </a:extLst>
        </xdr:cNvPr>
        <xdr:cNvSpPr>
          <a:spLocks noChangeShapeType="1"/>
        </xdr:cNvSpPr>
      </xdr:nvSpPr>
      <xdr:spPr bwMode="auto">
        <a:xfrm>
          <a:off x="1390650" y="2257425"/>
          <a:ext cx="14001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152400</xdr:colOff>
      <xdr:row>13</xdr:row>
      <xdr:rowOff>76200</xdr:rowOff>
    </xdr:from>
    <xdr:to>
      <xdr:col>4</xdr:col>
      <xdr:colOff>0</xdr:colOff>
      <xdr:row>28</xdr:row>
      <xdr:rowOff>76200</xdr:rowOff>
    </xdr:to>
    <xdr:sp macro="" textlink="">
      <xdr:nvSpPr>
        <xdr:cNvPr id="3192" name="Line 821">
          <a:extLst>
            <a:ext uri="{FF2B5EF4-FFF2-40B4-BE49-F238E27FC236}">
              <a16:creationId xmlns:a16="http://schemas.microsoft.com/office/drawing/2014/main" id="{00000000-0008-0000-0300-0000780C0000}"/>
            </a:ext>
          </a:extLst>
        </xdr:cNvPr>
        <xdr:cNvSpPr>
          <a:spLocks noChangeShapeType="1"/>
        </xdr:cNvSpPr>
      </xdr:nvSpPr>
      <xdr:spPr bwMode="auto">
        <a:xfrm flipV="1">
          <a:off x="1066800" y="2257425"/>
          <a:ext cx="323850" cy="242887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18</xdr:col>
      <xdr:colOff>0</xdr:colOff>
      <xdr:row>61</xdr:row>
      <xdr:rowOff>0</xdr:rowOff>
    </xdr:from>
    <xdr:to>
      <xdr:col>18</xdr:col>
      <xdr:colOff>152400</xdr:colOff>
      <xdr:row>62</xdr:row>
      <xdr:rowOff>0</xdr:rowOff>
    </xdr:to>
    <xdr:sp macro="" textlink="">
      <xdr:nvSpPr>
        <xdr:cNvPr id="3193" name="Triangle 2" descr="66c980e1-86f4-4391-9858-f27ba3ad4ef8">
          <a:extLst>
            <a:ext uri="{FF2B5EF4-FFF2-40B4-BE49-F238E27FC236}">
              <a16:creationId xmlns:a16="http://schemas.microsoft.com/office/drawing/2014/main" id="{00000000-0008-0000-0300-0000790C0000}"/>
            </a:ext>
          </a:extLst>
        </xdr:cNvPr>
        <xdr:cNvSpPr/>
      </xdr:nvSpPr>
      <xdr:spPr>
        <a:xfrm rot="16200000">
          <a:off x="8420100" y="9863138"/>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extLst>
          <a:ext uri="{AF507438-7753-43E0-B8FC-AC1667EBCBE1}">
            <a14:hiddenEffects xmlns:a14="http://schemas.microsoft.com/office/drawing/2010/main">
              <a:effectLst>
                <a:outerShdw blurRad="40000" dist="23000" dir="5400000" rotWithShape="0">
                  <a:srgbClr val="000000">
                    <a:alpha val="35000"/>
                  </a:srgbClr>
                </a:outerShdw>
              </a:effectLst>
            </a14:hiddenEffects>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0</xdr:colOff>
      <xdr:row>61</xdr:row>
      <xdr:rowOff>76200</xdr:rowOff>
    </xdr:from>
    <xdr:to>
      <xdr:col>18</xdr:col>
      <xdr:colOff>0</xdr:colOff>
      <xdr:row>61</xdr:row>
      <xdr:rowOff>76200</xdr:rowOff>
    </xdr:to>
    <xdr:sp macro="" textlink="">
      <xdr:nvSpPr>
        <xdr:cNvPr id="3194" name="Line 822">
          <a:extLst>
            <a:ext uri="{FF2B5EF4-FFF2-40B4-BE49-F238E27FC236}">
              <a16:creationId xmlns:a16="http://schemas.microsoft.com/office/drawing/2014/main" id="{00000000-0008-0000-0300-00007A0C0000}"/>
            </a:ext>
          </a:extLst>
        </xdr:cNvPr>
        <xdr:cNvSpPr>
          <a:spLocks noChangeShapeType="1"/>
        </xdr:cNvSpPr>
      </xdr:nvSpPr>
      <xdr:spPr bwMode="auto">
        <a:xfrm>
          <a:off x="7019925" y="9939338"/>
          <a:ext cx="14001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14</xdr:col>
      <xdr:colOff>152400</xdr:colOff>
      <xdr:row>58</xdr:row>
      <xdr:rowOff>76200</xdr:rowOff>
    </xdr:from>
    <xdr:to>
      <xdr:col>16</xdr:col>
      <xdr:colOff>0</xdr:colOff>
      <xdr:row>61</xdr:row>
      <xdr:rowOff>76200</xdr:rowOff>
    </xdr:to>
    <xdr:sp macro="" textlink="">
      <xdr:nvSpPr>
        <xdr:cNvPr id="3195" name="Line 823">
          <a:extLst>
            <a:ext uri="{FF2B5EF4-FFF2-40B4-BE49-F238E27FC236}">
              <a16:creationId xmlns:a16="http://schemas.microsoft.com/office/drawing/2014/main" id="{00000000-0008-0000-0300-00007B0C0000}"/>
            </a:ext>
          </a:extLst>
        </xdr:cNvPr>
        <xdr:cNvSpPr>
          <a:spLocks noChangeShapeType="1"/>
        </xdr:cNvSpPr>
      </xdr:nvSpPr>
      <xdr:spPr bwMode="auto">
        <a:xfrm>
          <a:off x="6696075" y="9467850"/>
          <a:ext cx="323850" cy="471488"/>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10</xdr:col>
      <xdr:colOff>0</xdr:colOff>
      <xdr:row>8</xdr:row>
      <xdr:rowOff>0</xdr:rowOff>
    </xdr:from>
    <xdr:to>
      <xdr:col>10</xdr:col>
      <xdr:colOff>152400</xdr:colOff>
      <xdr:row>8</xdr:row>
      <xdr:rowOff>152400</xdr:rowOff>
    </xdr:to>
    <xdr:sp macro="" textlink="">
      <xdr:nvSpPr>
        <xdr:cNvPr id="3196" name="Circle 3" descr="2f96fbce-2c11-4979-b5b8-b5444236026b">
          <a:extLst>
            <a:ext uri="{FF2B5EF4-FFF2-40B4-BE49-F238E27FC236}">
              <a16:creationId xmlns:a16="http://schemas.microsoft.com/office/drawing/2014/main" id="{00000000-0008-0000-0300-00007C0C0000}"/>
            </a:ext>
          </a:extLst>
        </xdr:cNvPr>
        <xdr:cNvSpPr/>
      </xdr:nvSpPr>
      <xdr:spPr>
        <a:xfrm>
          <a:off x="4667250" y="1371600"/>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extLst>
          <a:ext uri="{AF507438-7753-43E0-B8FC-AC1667EBCBE1}">
            <a14:hiddenEffects xmlns:a14="http://schemas.microsoft.com/office/drawing/2010/main">
              <a:effectLst>
                <a:outerShdw blurRad="40000" dist="23000" dir="5400000" rotWithShape="0">
                  <a:srgbClr val="000000">
                    <a:alpha val="35000"/>
                  </a:srgbClr>
                </a:outerShdw>
              </a:effectLst>
            </a14:hiddenEffects>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0</xdr:colOff>
      <xdr:row>8</xdr:row>
      <xdr:rowOff>76200</xdr:rowOff>
    </xdr:from>
    <xdr:to>
      <xdr:col>10</xdr:col>
      <xdr:colOff>0</xdr:colOff>
      <xdr:row>8</xdr:row>
      <xdr:rowOff>76200</xdr:rowOff>
    </xdr:to>
    <xdr:sp macro="" textlink="">
      <xdr:nvSpPr>
        <xdr:cNvPr id="3197" name="Line 824">
          <a:extLst>
            <a:ext uri="{FF2B5EF4-FFF2-40B4-BE49-F238E27FC236}">
              <a16:creationId xmlns:a16="http://schemas.microsoft.com/office/drawing/2014/main" id="{00000000-0008-0000-0300-00007D0C0000}"/>
            </a:ext>
          </a:extLst>
        </xdr:cNvPr>
        <xdr:cNvSpPr>
          <a:spLocks noChangeShapeType="1"/>
        </xdr:cNvSpPr>
      </xdr:nvSpPr>
      <xdr:spPr bwMode="auto">
        <a:xfrm>
          <a:off x="3267075" y="1447800"/>
          <a:ext cx="14001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152400</xdr:colOff>
      <xdr:row>8</xdr:row>
      <xdr:rowOff>76200</xdr:rowOff>
    </xdr:from>
    <xdr:to>
      <xdr:col>8</xdr:col>
      <xdr:colOff>0</xdr:colOff>
      <xdr:row>13</xdr:row>
      <xdr:rowOff>76200</xdr:rowOff>
    </xdr:to>
    <xdr:sp macro="" textlink="">
      <xdr:nvSpPr>
        <xdr:cNvPr id="3198" name="Line 825">
          <a:extLst>
            <a:ext uri="{FF2B5EF4-FFF2-40B4-BE49-F238E27FC236}">
              <a16:creationId xmlns:a16="http://schemas.microsoft.com/office/drawing/2014/main" id="{00000000-0008-0000-0300-00007E0C0000}"/>
            </a:ext>
          </a:extLst>
        </xdr:cNvPr>
        <xdr:cNvSpPr>
          <a:spLocks noChangeShapeType="1"/>
        </xdr:cNvSpPr>
      </xdr:nvSpPr>
      <xdr:spPr bwMode="auto">
        <a:xfrm flipV="1">
          <a:off x="2943225" y="1447800"/>
          <a:ext cx="323850" cy="80962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10</xdr:col>
      <xdr:colOff>0</xdr:colOff>
      <xdr:row>18</xdr:row>
      <xdr:rowOff>0</xdr:rowOff>
    </xdr:from>
    <xdr:to>
      <xdr:col>10</xdr:col>
      <xdr:colOff>152400</xdr:colOff>
      <xdr:row>18</xdr:row>
      <xdr:rowOff>152400</xdr:rowOff>
    </xdr:to>
    <xdr:sp macro="" textlink="">
      <xdr:nvSpPr>
        <xdr:cNvPr id="3199" name="Circle 4" descr="ca87f982-70e9-4cd5-b211-cf1c01e70cda">
          <a:extLst>
            <a:ext uri="{FF2B5EF4-FFF2-40B4-BE49-F238E27FC236}">
              <a16:creationId xmlns:a16="http://schemas.microsoft.com/office/drawing/2014/main" id="{00000000-0008-0000-0300-00007F0C0000}"/>
            </a:ext>
          </a:extLst>
        </xdr:cNvPr>
        <xdr:cNvSpPr/>
      </xdr:nvSpPr>
      <xdr:spPr>
        <a:xfrm>
          <a:off x="4667250" y="2990850"/>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extLst>
          <a:ext uri="{AF507438-7753-43E0-B8FC-AC1667EBCBE1}">
            <a14:hiddenEffects xmlns:a14="http://schemas.microsoft.com/office/drawing/2010/main">
              <a:effectLst>
                <a:outerShdw blurRad="40000" dist="23000" dir="5400000" rotWithShape="0">
                  <a:srgbClr val="000000">
                    <a:alpha val="35000"/>
                  </a:srgbClr>
                </a:outerShdw>
              </a:effectLst>
            </a14:hiddenEffects>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0</xdr:colOff>
      <xdr:row>18</xdr:row>
      <xdr:rowOff>76200</xdr:rowOff>
    </xdr:from>
    <xdr:to>
      <xdr:col>10</xdr:col>
      <xdr:colOff>0</xdr:colOff>
      <xdr:row>18</xdr:row>
      <xdr:rowOff>76200</xdr:rowOff>
    </xdr:to>
    <xdr:sp macro="" textlink="">
      <xdr:nvSpPr>
        <xdr:cNvPr id="3200" name="Line 826">
          <a:extLst>
            <a:ext uri="{FF2B5EF4-FFF2-40B4-BE49-F238E27FC236}">
              <a16:creationId xmlns:a16="http://schemas.microsoft.com/office/drawing/2014/main" id="{00000000-0008-0000-0300-0000800C0000}"/>
            </a:ext>
          </a:extLst>
        </xdr:cNvPr>
        <xdr:cNvSpPr>
          <a:spLocks noChangeShapeType="1"/>
        </xdr:cNvSpPr>
      </xdr:nvSpPr>
      <xdr:spPr bwMode="auto">
        <a:xfrm>
          <a:off x="3267075" y="3067050"/>
          <a:ext cx="14001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152400</xdr:colOff>
      <xdr:row>13</xdr:row>
      <xdr:rowOff>76200</xdr:rowOff>
    </xdr:from>
    <xdr:to>
      <xdr:col>8</xdr:col>
      <xdr:colOff>0</xdr:colOff>
      <xdr:row>18</xdr:row>
      <xdr:rowOff>76200</xdr:rowOff>
    </xdr:to>
    <xdr:sp macro="" textlink="">
      <xdr:nvSpPr>
        <xdr:cNvPr id="3201" name="Line 827">
          <a:extLst>
            <a:ext uri="{FF2B5EF4-FFF2-40B4-BE49-F238E27FC236}">
              <a16:creationId xmlns:a16="http://schemas.microsoft.com/office/drawing/2014/main" id="{00000000-0008-0000-0300-0000810C0000}"/>
            </a:ext>
          </a:extLst>
        </xdr:cNvPr>
        <xdr:cNvSpPr>
          <a:spLocks noChangeShapeType="1"/>
        </xdr:cNvSpPr>
      </xdr:nvSpPr>
      <xdr:spPr bwMode="auto">
        <a:xfrm>
          <a:off x="2943225" y="2257425"/>
          <a:ext cx="323850" cy="80962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18</xdr:col>
      <xdr:colOff>0</xdr:colOff>
      <xdr:row>56</xdr:row>
      <xdr:rowOff>0</xdr:rowOff>
    </xdr:from>
    <xdr:to>
      <xdr:col>18</xdr:col>
      <xdr:colOff>152400</xdr:colOff>
      <xdr:row>57</xdr:row>
      <xdr:rowOff>0</xdr:rowOff>
    </xdr:to>
    <xdr:sp macro="" textlink="">
      <xdr:nvSpPr>
        <xdr:cNvPr id="3202" name="Triangle 5" descr="be934706-71d1-492a-8207-7d4cc28dfa18">
          <a:extLst>
            <a:ext uri="{FF2B5EF4-FFF2-40B4-BE49-F238E27FC236}">
              <a16:creationId xmlns:a16="http://schemas.microsoft.com/office/drawing/2014/main" id="{00000000-0008-0000-0300-0000820C0000}"/>
            </a:ext>
          </a:extLst>
        </xdr:cNvPr>
        <xdr:cNvSpPr/>
      </xdr:nvSpPr>
      <xdr:spPr>
        <a:xfrm rot="16200000">
          <a:off x="8420100" y="9077325"/>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extLst>
          <a:ext uri="{AF507438-7753-43E0-B8FC-AC1667EBCBE1}">
            <a14:hiddenEffects xmlns:a14="http://schemas.microsoft.com/office/drawing/2010/main">
              <a:effectLst>
                <a:outerShdw blurRad="40000" dist="23000" dir="5400000" rotWithShape="0">
                  <a:srgbClr val="000000">
                    <a:alpha val="35000"/>
                  </a:srgbClr>
                </a:outerShdw>
              </a:effectLst>
            </a14:hiddenEffects>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0</xdr:colOff>
      <xdr:row>56</xdr:row>
      <xdr:rowOff>76200</xdr:rowOff>
    </xdr:from>
    <xdr:to>
      <xdr:col>18</xdr:col>
      <xdr:colOff>0</xdr:colOff>
      <xdr:row>56</xdr:row>
      <xdr:rowOff>76200</xdr:rowOff>
    </xdr:to>
    <xdr:sp macro="" textlink="">
      <xdr:nvSpPr>
        <xdr:cNvPr id="3203" name="Line 828">
          <a:extLst>
            <a:ext uri="{FF2B5EF4-FFF2-40B4-BE49-F238E27FC236}">
              <a16:creationId xmlns:a16="http://schemas.microsoft.com/office/drawing/2014/main" id="{00000000-0008-0000-0300-0000830C0000}"/>
            </a:ext>
          </a:extLst>
        </xdr:cNvPr>
        <xdr:cNvSpPr>
          <a:spLocks noChangeShapeType="1"/>
        </xdr:cNvSpPr>
      </xdr:nvSpPr>
      <xdr:spPr bwMode="auto">
        <a:xfrm>
          <a:off x="7019925" y="9153525"/>
          <a:ext cx="14001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14</xdr:col>
      <xdr:colOff>152400</xdr:colOff>
      <xdr:row>56</xdr:row>
      <xdr:rowOff>76200</xdr:rowOff>
    </xdr:from>
    <xdr:to>
      <xdr:col>16</xdr:col>
      <xdr:colOff>0</xdr:colOff>
      <xdr:row>58</xdr:row>
      <xdr:rowOff>76200</xdr:rowOff>
    </xdr:to>
    <xdr:sp macro="" textlink="">
      <xdr:nvSpPr>
        <xdr:cNvPr id="3204" name="Line 829">
          <a:extLst>
            <a:ext uri="{FF2B5EF4-FFF2-40B4-BE49-F238E27FC236}">
              <a16:creationId xmlns:a16="http://schemas.microsoft.com/office/drawing/2014/main" id="{00000000-0008-0000-0300-0000840C0000}"/>
            </a:ext>
          </a:extLst>
        </xdr:cNvPr>
        <xdr:cNvSpPr>
          <a:spLocks noChangeShapeType="1"/>
        </xdr:cNvSpPr>
      </xdr:nvSpPr>
      <xdr:spPr bwMode="auto">
        <a:xfrm flipV="1">
          <a:off x="6696075" y="9153525"/>
          <a:ext cx="323850" cy="31432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18</xdr:col>
      <xdr:colOff>0</xdr:colOff>
      <xdr:row>51</xdr:row>
      <xdr:rowOff>0</xdr:rowOff>
    </xdr:from>
    <xdr:to>
      <xdr:col>18</xdr:col>
      <xdr:colOff>152400</xdr:colOff>
      <xdr:row>52</xdr:row>
      <xdr:rowOff>0</xdr:rowOff>
    </xdr:to>
    <xdr:sp macro="" textlink="">
      <xdr:nvSpPr>
        <xdr:cNvPr id="3205" name="Triangle 6" descr="eff4e03f-07db-4c69-aeea-90c14445e7be">
          <a:extLst>
            <a:ext uri="{FF2B5EF4-FFF2-40B4-BE49-F238E27FC236}">
              <a16:creationId xmlns:a16="http://schemas.microsoft.com/office/drawing/2014/main" id="{00000000-0008-0000-0300-0000850C0000}"/>
            </a:ext>
          </a:extLst>
        </xdr:cNvPr>
        <xdr:cNvSpPr/>
      </xdr:nvSpPr>
      <xdr:spPr>
        <a:xfrm rot="16200000">
          <a:off x="8420100" y="8291513"/>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extLst>
          <a:ext uri="{AF507438-7753-43E0-B8FC-AC1667EBCBE1}">
            <a14:hiddenEffects xmlns:a14="http://schemas.microsoft.com/office/drawing/2010/main">
              <a:effectLst>
                <a:outerShdw blurRad="40000" dist="23000" dir="5400000" rotWithShape="0">
                  <a:srgbClr val="000000">
                    <a:alpha val="35000"/>
                  </a:srgbClr>
                </a:outerShdw>
              </a:effectLst>
            </a14:hiddenEffects>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0</xdr:colOff>
      <xdr:row>51</xdr:row>
      <xdr:rowOff>76200</xdr:rowOff>
    </xdr:from>
    <xdr:to>
      <xdr:col>18</xdr:col>
      <xdr:colOff>0</xdr:colOff>
      <xdr:row>51</xdr:row>
      <xdr:rowOff>76200</xdr:rowOff>
    </xdr:to>
    <xdr:sp macro="" textlink="">
      <xdr:nvSpPr>
        <xdr:cNvPr id="3206" name="Line 830">
          <a:extLst>
            <a:ext uri="{FF2B5EF4-FFF2-40B4-BE49-F238E27FC236}">
              <a16:creationId xmlns:a16="http://schemas.microsoft.com/office/drawing/2014/main" id="{00000000-0008-0000-0300-0000860C0000}"/>
            </a:ext>
          </a:extLst>
        </xdr:cNvPr>
        <xdr:cNvSpPr>
          <a:spLocks noChangeShapeType="1"/>
        </xdr:cNvSpPr>
      </xdr:nvSpPr>
      <xdr:spPr bwMode="auto">
        <a:xfrm>
          <a:off x="7019925" y="8367713"/>
          <a:ext cx="14001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14</xdr:col>
      <xdr:colOff>152400</xdr:colOff>
      <xdr:row>48</xdr:row>
      <xdr:rowOff>76200</xdr:rowOff>
    </xdr:from>
    <xdr:to>
      <xdr:col>16</xdr:col>
      <xdr:colOff>0</xdr:colOff>
      <xdr:row>51</xdr:row>
      <xdr:rowOff>76200</xdr:rowOff>
    </xdr:to>
    <xdr:sp macro="" textlink="">
      <xdr:nvSpPr>
        <xdr:cNvPr id="3207" name="Line 831">
          <a:extLst>
            <a:ext uri="{FF2B5EF4-FFF2-40B4-BE49-F238E27FC236}">
              <a16:creationId xmlns:a16="http://schemas.microsoft.com/office/drawing/2014/main" id="{00000000-0008-0000-0300-0000870C0000}"/>
            </a:ext>
          </a:extLst>
        </xdr:cNvPr>
        <xdr:cNvSpPr>
          <a:spLocks noChangeShapeType="1"/>
        </xdr:cNvSpPr>
      </xdr:nvSpPr>
      <xdr:spPr bwMode="auto">
        <a:xfrm>
          <a:off x="6696075" y="7896225"/>
          <a:ext cx="323850" cy="471488"/>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6</xdr:col>
      <xdr:colOff>0</xdr:colOff>
      <xdr:row>43</xdr:row>
      <xdr:rowOff>0</xdr:rowOff>
    </xdr:from>
    <xdr:to>
      <xdr:col>6</xdr:col>
      <xdr:colOff>152400</xdr:colOff>
      <xdr:row>44</xdr:row>
      <xdr:rowOff>0</xdr:rowOff>
    </xdr:to>
    <xdr:sp macro="" textlink="">
      <xdr:nvSpPr>
        <xdr:cNvPr id="3208" name="Circle 7" descr="6e2dc7c3-846a-4e64-996d-3e3c2aecc017">
          <a:extLst>
            <a:ext uri="{FF2B5EF4-FFF2-40B4-BE49-F238E27FC236}">
              <a16:creationId xmlns:a16="http://schemas.microsoft.com/office/drawing/2014/main" id="{00000000-0008-0000-0300-0000880C0000}"/>
            </a:ext>
          </a:extLst>
        </xdr:cNvPr>
        <xdr:cNvSpPr/>
      </xdr:nvSpPr>
      <xdr:spPr>
        <a:xfrm>
          <a:off x="2790825" y="7034213"/>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extLst>
          <a:ext uri="{AF507438-7753-43E0-B8FC-AC1667EBCBE1}">
            <a14:hiddenEffects xmlns:a14="http://schemas.microsoft.com/office/drawing/2010/main">
              <a:effectLst>
                <a:outerShdw blurRad="40000" dist="23000" dir="5400000" rotWithShape="0">
                  <a:srgbClr val="000000">
                    <a:alpha val="35000"/>
                  </a:srgbClr>
                </a:outerShdw>
              </a:effectLst>
            </a14:hiddenEffects>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43</xdr:row>
      <xdr:rowOff>76200</xdr:rowOff>
    </xdr:from>
    <xdr:to>
      <xdr:col>6</xdr:col>
      <xdr:colOff>0</xdr:colOff>
      <xdr:row>43</xdr:row>
      <xdr:rowOff>76200</xdr:rowOff>
    </xdr:to>
    <xdr:sp macro="" textlink="">
      <xdr:nvSpPr>
        <xdr:cNvPr id="3209" name="Line 832">
          <a:extLst>
            <a:ext uri="{FF2B5EF4-FFF2-40B4-BE49-F238E27FC236}">
              <a16:creationId xmlns:a16="http://schemas.microsoft.com/office/drawing/2014/main" id="{00000000-0008-0000-0300-0000890C0000}"/>
            </a:ext>
          </a:extLst>
        </xdr:cNvPr>
        <xdr:cNvSpPr>
          <a:spLocks noChangeShapeType="1"/>
        </xdr:cNvSpPr>
      </xdr:nvSpPr>
      <xdr:spPr bwMode="auto">
        <a:xfrm>
          <a:off x="1390650" y="7110413"/>
          <a:ext cx="14001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152400</xdr:colOff>
      <xdr:row>28</xdr:row>
      <xdr:rowOff>76200</xdr:rowOff>
    </xdr:from>
    <xdr:to>
      <xdr:col>4</xdr:col>
      <xdr:colOff>0</xdr:colOff>
      <xdr:row>43</xdr:row>
      <xdr:rowOff>76200</xdr:rowOff>
    </xdr:to>
    <xdr:sp macro="" textlink="">
      <xdr:nvSpPr>
        <xdr:cNvPr id="3210" name="Line 833">
          <a:extLst>
            <a:ext uri="{FF2B5EF4-FFF2-40B4-BE49-F238E27FC236}">
              <a16:creationId xmlns:a16="http://schemas.microsoft.com/office/drawing/2014/main" id="{00000000-0008-0000-0300-00008A0C0000}"/>
            </a:ext>
          </a:extLst>
        </xdr:cNvPr>
        <xdr:cNvSpPr>
          <a:spLocks noChangeShapeType="1"/>
        </xdr:cNvSpPr>
      </xdr:nvSpPr>
      <xdr:spPr bwMode="auto">
        <a:xfrm>
          <a:off x="1066800" y="4686300"/>
          <a:ext cx="323850" cy="2424113"/>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10</xdr:col>
      <xdr:colOff>0</xdr:colOff>
      <xdr:row>33</xdr:row>
      <xdr:rowOff>0</xdr:rowOff>
    </xdr:from>
    <xdr:to>
      <xdr:col>10</xdr:col>
      <xdr:colOff>152400</xdr:colOff>
      <xdr:row>33</xdr:row>
      <xdr:rowOff>152400</xdr:rowOff>
    </xdr:to>
    <xdr:sp macro="" textlink="">
      <xdr:nvSpPr>
        <xdr:cNvPr id="3211" name="Square 8" descr="2ce05e58-88b7-4048-bc6b-43c353524f64">
          <a:extLst>
            <a:ext uri="{FF2B5EF4-FFF2-40B4-BE49-F238E27FC236}">
              <a16:creationId xmlns:a16="http://schemas.microsoft.com/office/drawing/2014/main" id="{00000000-0008-0000-0300-00008B0C0000}"/>
            </a:ext>
          </a:extLst>
        </xdr:cNvPr>
        <xdr:cNvSpPr/>
      </xdr:nvSpPr>
      <xdr:spPr>
        <a:xfrm>
          <a:off x="4667250" y="5419725"/>
          <a:ext cx="152400" cy="152400"/>
        </a:xfrm>
        <a:prstGeom prst="rect">
          <a:avLst/>
        </a:prstGeom>
        <a:solidFill>
          <a:srgbClr val="FFFF00">
            <a:alpha val="50000"/>
          </a:srgbClr>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extLst>
          <a:ext uri="{AF507438-7753-43E0-B8FC-AC1667EBCBE1}">
            <a14:hiddenEffects xmlns:a14="http://schemas.microsoft.com/office/drawing/2010/main">
              <a:effectLst>
                <a:outerShdw blurRad="40000" dist="23000" dir="5400000" rotWithShape="0">
                  <a:srgbClr val="000000">
                    <a:alpha val="35000"/>
                  </a:srgbClr>
                </a:outerShdw>
              </a:effectLst>
            </a14:hiddenEffects>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0</xdr:colOff>
      <xdr:row>33</xdr:row>
      <xdr:rowOff>76200</xdr:rowOff>
    </xdr:from>
    <xdr:to>
      <xdr:col>10</xdr:col>
      <xdr:colOff>0</xdr:colOff>
      <xdr:row>33</xdr:row>
      <xdr:rowOff>76200</xdr:rowOff>
    </xdr:to>
    <xdr:sp macro="" textlink="">
      <xdr:nvSpPr>
        <xdr:cNvPr id="3212" name="Line 834">
          <a:extLst>
            <a:ext uri="{FF2B5EF4-FFF2-40B4-BE49-F238E27FC236}">
              <a16:creationId xmlns:a16="http://schemas.microsoft.com/office/drawing/2014/main" id="{00000000-0008-0000-0300-00008C0C0000}"/>
            </a:ext>
          </a:extLst>
        </xdr:cNvPr>
        <xdr:cNvSpPr>
          <a:spLocks noChangeShapeType="1"/>
        </xdr:cNvSpPr>
      </xdr:nvSpPr>
      <xdr:spPr bwMode="auto">
        <a:xfrm>
          <a:off x="3267075" y="5495925"/>
          <a:ext cx="14001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152400</xdr:colOff>
      <xdr:row>33</xdr:row>
      <xdr:rowOff>76200</xdr:rowOff>
    </xdr:from>
    <xdr:to>
      <xdr:col>8</xdr:col>
      <xdr:colOff>0</xdr:colOff>
      <xdr:row>43</xdr:row>
      <xdr:rowOff>76200</xdr:rowOff>
    </xdr:to>
    <xdr:sp macro="" textlink="">
      <xdr:nvSpPr>
        <xdr:cNvPr id="3213" name="Line 835">
          <a:extLst>
            <a:ext uri="{FF2B5EF4-FFF2-40B4-BE49-F238E27FC236}">
              <a16:creationId xmlns:a16="http://schemas.microsoft.com/office/drawing/2014/main" id="{00000000-0008-0000-0300-00008D0C0000}"/>
            </a:ext>
          </a:extLst>
        </xdr:cNvPr>
        <xdr:cNvSpPr>
          <a:spLocks noChangeShapeType="1"/>
        </xdr:cNvSpPr>
      </xdr:nvSpPr>
      <xdr:spPr bwMode="auto">
        <a:xfrm flipV="1">
          <a:off x="2943225" y="5495925"/>
          <a:ext cx="323850" cy="1614488"/>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10</xdr:col>
      <xdr:colOff>0</xdr:colOff>
      <xdr:row>53</xdr:row>
      <xdr:rowOff>0</xdr:rowOff>
    </xdr:from>
    <xdr:to>
      <xdr:col>10</xdr:col>
      <xdr:colOff>152400</xdr:colOff>
      <xdr:row>54</xdr:row>
      <xdr:rowOff>0</xdr:rowOff>
    </xdr:to>
    <xdr:sp macro="" textlink="">
      <xdr:nvSpPr>
        <xdr:cNvPr id="3214" name="Square 9" descr="9a7f7a05-c7fe-4f91-b9be-641ac1ae548a">
          <a:extLst>
            <a:ext uri="{FF2B5EF4-FFF2-40B4-BE49-F238E27FC236}">
              <a16:creationId xmlns:a16="http://schemas.microsoft.com/office/drawing/2014/main" id="{00000000-0008-0000-0300-00008E0C0000}"/>
            </a:ext>
          </a:extLst>
        </xdr:cNvPr>
        <xdr:cNvSpPr/>
      </xdr:nvSpPr>
      <xdr:spPr>
        <a:xfrm>
          <a:off x="4667250" y="8605838"/>
          <a:ext cx="152400" cy="152400"/>
        </a:xfrm>
        <a:prstGeom prst="rect">
          <a:avLst/>
        </a:prstGeom>
        <a:solidFill>
          <a:srgbClr val="FFFF00">
            <a:alpha val="50000"/>
          </a:srgbClr>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extLst>
          <a:ext uri="{AF507438-7753-43E0-B8FC-AC1667EBCBE1}">
            <a14:hiddenEffects xmlns:a14="http://schemas.microsoft.com/office/drawing/2010/main">
              <a:effectLst>
                <a:outerShdw blurRad="40000" dist="23000" dir="5400000" rotWithShape="0">
                  <a:srgbClr val="000000">
                    <a:alpha val="35000"/>
                  </a:srgbClr>
                </a:outerShdw>
              </a:effectLst>
            </a14:hiddenEffects>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0</xdr:colOff>
      <xdr:row>53</xdr:row>
      <xdr:rowOff>76200</xdr:rowOff>
    </xdr:from>
    <xdr:to>
      <xdr:col>10</xdr:col>
      <xdr:colOff>0</xdr:colOff>
      <xdr:row>53</xdr:row>
      <xdr:rowOff>76200</xdr:rowOff>
    </xdr:to>
    <xdr:sp macro="" textlink="">
      <xdr:nvSpPr>
        <xdr:cNvPr id="3215" name="Line 836">
          <a:extLst>
            <a:ext uri="{FF2B5EF4-FFF2-40B4-BE49-F238E27FC236}">
              <a16:creationId xmlns:a16="http://schemas.microsoft.com/office/drawing/2014/main" id="{00000000-0008-0000-0300-00008F0C0000}"/>
            </a:ext>
          </a:extLst>
        </xdr:cNvPr>
        <xdr:cNvSpPr>
          <a:spLocks noChangeShapeType="1"/>
        </xdr:cNvSpPr>
      </xdr:nvSpPr>
      <xdr:spPr bwMode="auto">
        <a:xfrm>
          <a:off x="3267075" y="8682038"/>
          <a:ext cx="14001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152400</xdr:colOff>
      <xdr:row>43</xdr:row>
      <xdr:rowOff>76200</xdr:rowOff>
    </xdr:from>
    <xdr:to>
      <xdr:col>8</xdr:col>
      <xdr:colOff>0</xdr:colOff>
      <xdr:row>53</xdr:row>
      <xdr:rowOff>76200</xdr:rowOff>
    </xdr:to>
    <xdr:sp macro="" textlink="">
      <xdr:nvSpPr>
        <xdr:cNvPr id="3216" name="Line 837">
          <a:extLst>
            <a:ext uri="{FF2B5EF4-FFF2-40B4-BE49-F238E27FC236}">
              <a16:creationId xmlns:a16="http://schemas.microsoft.com/office/drawing/2014/main" id="{00000000-0008-0000-0300-0000900C0000}"/>
            </a:ext>
          </a:extLst>
        </xdr:cNvPr>
        <xdr:cNvSpPr>
          <a:spLocks noChangeShapeType="1"/>
        </xdr:cNvSpPr>
      </xdr:nvSpPr>
      <xdr:spPr bwMode="auto">
        <a:xfrm>
          <a:off x="2943225" y="7110413"/>
          <a:ext cx="323850" cy="157162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14</xdr:col>
      <xdr:colOff>0</xdr:colOff>
      <xdr:row>28</xdr:row>
      <xdr:rowOff>0</xdr:rowOff>
    </xdr:from>
    <xdr:to>
      <xdr:col>14</xdr:col>
      <xdr:colOff>152400</xdr:colOff>
      <xdr:row>28</xdr:row>
      <xdr:rowOff>152400</xdr:rowOff>
    </xdr:to>
    <xdr:sp macro="" textlink="">
      <xdr:nvSpPr>
        <xdr:cNvPr id="3217" name="Circle 10" descr="5ed2b212-a216-43c7-a9fe-2cab3f0f664e">
          <a:extLst>
            <a:ext uri="{FF2B5EF4-FFF2-40B4-BE49-F238E27FC236}">
              <a16:creationId xmlns:a16="http://schemas.microsoft.com/office/drawing/2014/main" id="{00000000-0008-0000-0300-0000910C0000}"/>
            </a:ext>
          </a:extLst>
        </xdr:cNvPr>
        <xdr:cNvSpPr/>
      </xdr:nvSpPr>
      <xdr:spPr>
        <a:xfrm>
          <a:off x="6543675" y="4610100"/>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extLst>
          <a:ext uri="{AF507438-7753-43E0-B8FC-AC1667EBCBE1}">
            <a14:hiddenEffects xmlns:a14="http://schemas.microsoft.com/office/drawing/2010/main">
              <a:effectLst>
                <a:outerShdw blurRad="40000" dist="23000" dir="5400000" rotWithShape="0">
                  <a:srgbClr val="000000">
                    <a:alpha val="35000"/>
                  </a:srgbClr>
                </a:outerShdw>
              </a:effectLst>
            </a14:hiddenEffects>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0</xdr:colOff>
      <xdr:row>28</xdr:row>
      <xdr:rowOff>76200</xdr:rowOff>
    </xdr:from>
    <xdr:to>
      <xdr:col>14</xdr:col>
      <xdr:colOff>0</xdr:colOff>
      <xdr:row>28</xdr:row>
      <xdr:rowOff>76200</xdr:rowOff>
    </xdr:to>
    <xdr:sp macro="" textlink="">
      <xdr:nvSpPr>
        <xdr:cNvPr id="3218" name="Line 838">
          <a:extLst>
            <a:ext uri="{FF2B5EF4-FFF2-40B4-BE49-F238E27FC236}">
              <a16:creationId xmlns:a16="http://schemas.microsoft.com/office/drawing/2014/main" id="{00000000-0008-0000-0300-0000920C0000}"/>
            </a:ext>
          </a:extLst>
        </xdr:cNvPr>
        <xdr:cNvSpPr>
          <a:spLocks noChangeShapeType="1"/>
        </xdr:cNvSpPr>
      </xdr:nvSpPr>
      <xdr:spPr bwMode="auto">
        <a:xfrm>
          <a:off x="5143500" y="4686300"/>
          <a:ext cx="14001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152400</xdr:colOff>
      <xdr:row>28</xdr:row>
      <xdr:rowOff>76200</xdr:rowOff>
    </xdr:from>
    <xdr:to>
      <xdr:col>12</xdr:col>
      <xdr:colOff>0</xdr:colOff>
      <xdr:row>33</xdr:row>
      <xdr:rowOff>76200</xdr:rowOff>
    </xdr:to>
    <xdr:sp macro="" textlink="">
      <xdr:nvSpPr>
        <xdr:cNvPr id="3219" name="Line 839">
          <a:extLst>
            <a:ext uri="{FF2B5EF4-FFF2-40B4-BE49-F238E27FC236}">
              <a16:creationId xmlns:a16="http://schemas.microsoft.com/office/drawing/2014/main" id="{00000000-0008-0000-0300-0000930C0000}"/>
            </a:ext>
          </a:extLst>
        </xdr:cNvPr>
        <xdr:cNvSpPr>
          <a:spLocks noChangeShapeType="1"/>
        </xdr:cNvSpPr>
      </xdr:nvSpPr>
      <xdr:spPr bwMode="auto">
        <a:xfrm flipV="1">
          <a:off x="4819650" y="4686300"/>
          <a:ext cx="323850" cy="80962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14</xdr:col>
      <xdr:colOff>0</xdr:colOff>
      <xdr:row>38</xdr:row>
      <xdr:rowOff>0</xdr:rowOff>
    </xdr:from>
    <xdr:to>
      <xdr:col>14</xdr:col>
      <xdr:colOff>152400</xdr:colOff>
      <xdr:row>38</xdr:row>
      <xdr:rowOff>152400</xdr:rowOff>
    </xdr:to>
    <xdr:sp macro="" textlink="">
      <xdr:nvSpPr>
        <xdr:cNvPr id="3220" name="Circle 11" descr="049b06ea-5785-4626-aa74-868485f016d6">
          <a:extLst>
            <a:ext uri="{FF2B5EF4-FFF2-40B4-BE49-F238E27FC236}">
              <a16:creationId xmlns:a16="http://schemas.microsoft.com/office/drawing/2014/main" id="{00000000-0008-0000-0300-0000940C0000}"/>
            </a:ext>
          </a:extLst>
        </xdr:cNvPr>
        <xdr:cNvSpPr/>
      </xdr:nvSpPr>
      <xdr:spPr>
        <a:xfrm>
          <a:off x="6543675" y="6229350"/>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extLst>
          <a:ext uri="{AF507438-7753-43E0-B8FC-AC1667EBCBE1}">
            <a14:hiddenEffects xmlns:a14="http://schemas.microsoft.com/office/drawing/2010/main">
              <a:effectLst>
                <a:outerShdw blurRad="40000" dist="23000" dir="5400000" rotWithShape="0">
                  <a:srgbClr val="000000">
                    <a:alpha val="35000"/>
                  </a:srgbClr>
                </a:outerShdw>
              </a:effectLst>
            </a14:hiddenEffects>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0</xdr:colOff>
      <xdr:row>38</xdr:row>
      <xdr:rowOff>76200</xdr:rowOff>
    </xdr:from>
    <xdr:to>
      <xdr:col>14</xdr:col>
      <xdr:colOff>0</xdr:colOff>
      <xdr:row>38</xdr:row>
      <xdr:rowOff>76200</xdr:rowOff>
    </xdr:to>
    <xdr:sp macro="" textlink="">
      <xdr:nvSpPr>
        <xdr:cNvPr id="3221" name="Line 840">
          <a:extLst>
            <a:ext uri="{FF2B5EF4-FFF2-40B4-BE49-F238E27FC236}">
              <a16:creationId xmlns:a16="http://schemas.microsoft.com/office/drawing/2014/main" id="{00000000-0008-0000-0300-0000950C0000}"/>
            </a:ext>
          </a:extLst>
        </xdr:cNvPr>
        <xdr:cNvSpPr>
          <a:spLocks noChangeShapeType="1"/>
        </xdr:cNvSpPr>
      </xdr:nvSpPr>
      <xdr:spPr bwMode="auto">
        <a:xfrm>
          <a:off x="5143500" y="6305550"/>
          <a:ext cx="14001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152400</xdr:colOff>
      <xdr:row>33</xdr:row>
      <xdr:rowOff>76200</xdr:rowOff>
    </xdr:from>
    <xdr:to>
      <xdr:col>12</xdr:col>
      <xdr:colOff>0</xdr:colOff>
      <xdr:row>38</xdr:row>
      <xdr:rowOff>76200</xdr:rowOff>
    </xdr:to>
    <xdr:sp macro="" textlink="">
      <xdr:nvSpPr>
        <xdr:cNvPr id="3222" name="Line 841">
          <a:extLst>
            <a:ext uri="{FF2B5EF4-FFF2-40B4-BE49-F238E27FC236}">
              <a16:creationId xmlns:a16="http://schemas.microsoft.com/office/drawing/2014/main" id="{00000000-0008-0000-0300-0000960C0000}"/>
            </a:ext>
          </a:extLst>
        </xdr:cNvPr>
        <xdr:cNvSpPr>
          <a:spLocks noChangeShapeType="1"/>
        </xdr:cNvSpPr>
      </xdr:nvSpPr>
      <xdr:spPr bwMode="auto">
        <a:xfrm>
          <a:off x="4819650" y="5495925"/>
          <a:ext cx="323850" cy="80962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14</xdr:col>
      <xdr:colOff>0</xdr:colOff>
      <xdr:row>48</xdr:row>
      <xdr:rowOff>0</xdr:rowOff>
    </xdr:from>
    <xdr:to>
      <xdr:col>14</xdr:col>
      <xdr:colOff>152400</xdr:colOff>
      <xdr:row>49</xdr:row>
      <xdr:rowOff>0</xdr:rowOff>
    </xdr:to>
    <xdr:sp macro="" textlink="">
      <xdr:nvSpPr>
        <xdr:cNvPr id="3223" name="Circle 12" descr="ae8bb785-0692-43bb-9847-50fafc6df98c">
          <a:extLst>
            <a:ext uri="{FF2B5EF4-FFF2-40B4-BE49-F238E27FC236}">
              <a16:creationId xmlns:a16="http://schemas.microsoft.com/office/drawing/2014/main" id="{00000000-0008-0000-0300-0000970C0000}"/>
            </a:ext>
          </a:extLst>
        </xdr:cNvPr>
        <xdr:cNvSpPr/>
      </xdr:nvSpPr>
      <xdr:spPr>
        <a:xfrm>
          <a:off x="6543675" y="7820025"/>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extLst>
          <a:ext uri="{AF507438-7753-43E0-B8FC-AC1667EBCBE1}">
            <a14:hiddenEffects xmlns:a14="http://schemas.microsoft.com/office/drawing/2010/main">
              <a:effectLst>
                <a:outerShdw blurRad="40000" dist="23000" dir="5400000" rotWithShape="0">
                  <a:srgbClr val="000000">
                    <a:alpha val="35000"/>
                  </a:srgbClr>
                </a:outerShdw>
              </a:effectLst>
            </a14:hiddenEffects>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0</xdr:colOff>
      <xdr:row>48</xdr:row>
      <xdr:rowOff>76200</xdr:rowOff>
    </xdr:from>
    <xdr:to>
      <xdr:col>14</xdr:col>
      <xdr:colOff>0</xdr:colOff>
      <xdr:row>48</xdr:row>
      <xdr:rowOff>76200</xdr:rowOff>
    </xdr:to>
    <xdr:sp macro="" textlink="">
      <xdr:nvSpPr>
        <xdr:cNvPr id="3224" name="Line 842">
          <a:extLst>
            <a:ext uri="{FF2B5EF4-FFF2-40B4-BE49-F238E27FC236}">
              <a16:creationId xmlns:a16="http://schemas.microsoft.com/office/drawing/2014/main" id="{00000000-0008-0000-0300-0000980C0000}"/>
            </a:ext>
          </a:extLst>
        </xdr:cNvPr>
        <xdr:cNvSpPr>
          <a:spLocks noChangeShapeType="1"/>
        </xdr:cNvSpPr>
      </xdr:nvSpPr>
      <xdr:spPr bwMode="auto">
        <a:xfrm>
          <a:off x="5143500" y="7896225"/>
          <a:ext cx="14001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152400</xdr:colOff>
      <xdr:row>48</xdr:row>
      <xdr:rowOff>76200</xdr:rowOff>
    </xdr:from>
    <xdr:to>
      <xdr:col>12</xdr:col>
      <xdr:colOff>0</xdr:colOff>
      <xdr:row>53</xdr:row>
      <xdr:rowOff>76200</xdr:rowOff>
    </xdr:to>
    <xdr:sp macro="" textlink="">
      <xdr:nvSpPr>
        <xdr:cNvPr id="3225" name="Line 843">
          <a:extLst>
            <a:ext uri="{FF2B5EF4-FFF2-40B4-BE49-F238E27FC236}">
              <a16:creationId xmlns:a16="http://schemas.microsoft.com/office/drawing/2014/main" id="{00000000-0008-0000-0300-0000990C0000}"/>
            </a:ext>
          </a:extLst>
        </xdr:cNvPr>
        <xdr:cNvSpPr>
          <a:spLocks noChangeShapeType="1"/>
        </xdr:cNvSpPr>
      </xdr:nvSpPr>
      <xdr:spPr bwMode="auto">
        <a:xfrm flipV="1">
          <a:off x="4819650" y="7896225"/>
          <a:ext cx="323850" cy="785813"/>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14</xdr:col>
      <xdr:colOff>0</xdr:colOff>
      <xdr:row>58</xdr:row>
      <xdr:rowOff>0</xdr:rowOff>
    </xdr:from>
    <xdr:to>
      <xdr:col>14</xdr:col>
      <xdr:colOff>152400</xdr:colOff>
      <xdr:row>59</xdr:row>
      <xdr:rowOff>0</xdr:rowOff>
    </xdr:to>
    <xdr:sp macro="" textlink="">
      <xdr:nvSpPr>
        <xdr:cNvPr id="3226" name="Circle 13" descr="4eaaa1da-0357-4caa-b46e-92d5ca823d71">
          <a:extLst>
            <a:ext uri="{FF2B5EF4-FFF2-40B4-BE49-F238E27FC236}">
              <a16:creationId xmlns:a16="http://schemas.microsoft.com/office/drawing/2014/main" id="{00000000-0008-0000-0300-00009A0C0000}"/>
            </a:ext>
          </a:extLst>
        </xdr:cNvPr>
        <xdr:cNvSpPr/>
      </xdr:nvSpPr>
      <xdr:spPr>
        <a:xfrm>
          <a:off x="6543675" y="9391650"/>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extLst>
          <a:ext uri="{AF507438-7753-43E0-B8FC-AC1667EBCBE1}">
            <a14:hiddenEffects xmlns:a14="http://schemas.microsoft.com/office/drawing/2010/main">
              <a:effectLst>
                <a:outerShdw blurRad="40000" dist="23000" dir="5400000" rotWithShape="0">
                  <a:srgbClr val="000000">
                    <a:alpha val="35000"/>
                  </a:srgbClr>
                </a:outerShdw>
              </a:effectLst>
            </a14:hiddenEffects>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0</xdr:colOff>
      <xdr:row>58</xdr:row>
      <xdr:rowOff>76200</xdr:rowOff>
    </xdr:from>
    <xdr:to>
      <xdr:col>14</xdr:col>
      <xdr:colOff>0</xdr:colOff>
      <xdr:row>58</xdr:row>
      <xdr:rowOff>76200</xdr:rowOff>
    </xdr:to>
    <xdr:sp macro="" textlink="">
      <xdr:nvSpPr>
        <xdr:cNvPr id="3227" name="Line 844">
          <a:extLst>
            <a:ext uri="{FF2B5EF4-FFF2-40B4-BE49-F238E27FC236}">
              <a16:creationId xmlns:a16="http://schemas.microsoft.com/office/drawing/2014/main" id="{00000000-0008-0000-0300-00009B0C0000}"/>
            </a:ext>
          </a:extLst>
        </xdr:cNvPr>
        <xdr:cNvSpPr>
          <a:spLocks noChangeShapeType="1"/>
        </xdr:cNvSpPr>
      </xdr:nvSpPr>
      <xdr:spPr bwMode="auto">
        <a:xfrm>
          <a:off x="5143500" y="9467850"/>
          <a:ext cx="14001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152400</xdr:colOff>
      <xdr:row>53</xdr:row>
      <xdr:rowOff>76200</xdr:rowOff>
    </xdr:from>
    <xdr:to>
      <xdr:col>12</xdr:col>
      <xdr:colOff>0</xdr:colOff>
      <xdr:row>58</xdr:row>
      <xdr:rowOff>76200</xdr:rowOff>
    </xdr:to>
    <xdr:sp macro="" textlink="">
      <xdr:nvSpPr>
        <xdr:cNvPr id="3228" name="Line 845">
          <a:extLst>
            <a:ext uri="{FF2B5EF4-FFF2-40B4-BE49-F238E27FC236}">
              <a16:creationId xmlns:a16="http://schemas.microsoft.com/office/drawing/2014/main" id="{00000000-0008-0000-0300-00009C0C0000}"/>
            </a:ext>
          </a:extLst>
        </xdr:cNvPr>
        <xdr:cNvSpPr>
          <a:spLocks noChangeShapeType="1"/>
        </xdr:cNvSpPr>
      </xdr:nvSpPr>
      <xdr:spPr bwMode="auto">
        <a:xfrm>
          <a:off x="4819650" y="8682038"/>
          <a:ext cx="323850" cy="785812"/>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18</xdr:col>
      <xdr:colOff>0</xdr:colOff>
      <xdr:row>26</xdr:row>
      <xdr:rowOff>0</xdr:rowOff>
    </xdr:from>
    <xdr:to>
      <xdr:col>18</xdr:col>
      <xdr:colOff>152400</xdr:colOff>
      <xdr:row>26</xdr:row>
      <xdr:rowOff>152400</xdr:rowOff>
    </xdr:to>
    <xdr:sp macro="" textlink="">
      <xdr:nvSpPr>
        <xdr:cNvPr id="3229" name="Triangle 14" descr="a1abde00-33e7-48f4-b9ee-4e2066e4e8ed">
          <a:extLst>
            <a:ext uri="{FF2B5EF4-FFF2-40B4-BE49-F238E27FC236}">
              <a16:creationId xmlns:a16="http://schemas.microsoft.com/office/drawing/2014/main" id="{00000000-0008-0000-0300-00009D0C0000}"/>
            </a:ext>
          </a:extLst>
        </xdr:cNvPr>
        <xdr:cNvSpPr/>
      </xdr:nvSpPr>
      <xdr:spPr>
        <a:xfrm rot="16200000">
          <a:off x="8420100" y="428625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extLst>
          <a:ext uri="{AF507438-7753-43E0-B8FC-AC1667EBCBE1}">
            <a14:hiddenEffects xmlns:a14="http://schemas.microsoft.com/office/drawing/2010/main">
              <a:effectLst>
                <a:outerShdw blurRad="40000" dist="23000" dir="5400000" rotWithShape="0">
                  <a:srgbClr val="000000">
                    <a:alpha val="35000"/>
                  </a:srgbClr>
                </a:outerShdw>
              </a:effectLst>
            </a14:hiddenEffects>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0</xdr:colOff>
      <xdr:row>26</xdr:row>
      <xdr:rowOff>76200</xdr:rowOff>
    </xdr:from>
    <xdr:to>
      <xdr:col>18</xdr:col>
      <xdr:colOff>0</xdr:colOff>
      <xdr:row>26</xdr:row>
      <xdr:rowOff>76200</xdr:rowOff>
    </xdr:to>
    <xdr:sp macro="" textlink="">
      <xdr:nvSpPr>
        <xdr:cNvPr id="3230" name="Line 846">
          <a:extLst>
            <a:ext uri="{FF2B5EF4-FFF2-40B4-BE49-F238E27FC236}">
              <a16:creationId xmlns:a16="http://schemas.microsoft.com/office/drawing/2014/main" id="{00000000-0008-0000-0300-00009E0C0000}"/>
            </a:ext>
          </a:extLst>
        </xdr:cNvPr>
        <xdr:cNvSpPr>
          <a:spLocks noChangeShapeType="1"/>
        </xdr:cNvSpPr>
      </xdr:nvSpPr>
      <xdr:spPr bwMode="auto">
        <a:xfrm>
          <a:off x="7019925" y="4362450"/>
          <a:ext cx="14001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14</xdr:col>
      <xdr:colOff>152400</xdr:colOff>
      <xdr:row>26</xdr:row>
      <xdr:rowOff>76200</xdr:rowOff>
    </xdr:from>
    <xdr:to>
      <xdr:col>16</xdr:col>
      <xdr:colOff>0</xdr:colOff>
      <xdr:row>28</xdr:row>
      <xdr:rowOff>76200</xdr:rowOff>
    </xdr:to>
    <xdr:sp macro="" textlink="">
      <xdr:nvSpPr>
        <xdr:cNvPr id="3231" name="Line 847">
          <a:extLst>
            <a:ext uri="{FF2B5EF4-FFF2-40B4-BE49-F238E27FC236}">
              <a16:creationId xmlns:a16="http://schemas.microsoft.com/office/drawing/2014/main" id="{00000000-0008-0000-0300-00009F0C0000}"/>
            </a:ext>
          </a:extLst>
        </xdr:cNvPr>
        <xdr:cNvSpPr>
          <a:spLocks noChangeShapeType="1"/>
        </xdr:cNvSpPr>
      </xdr:nvSpPr>
      <xdr:spPr bwMode="auto">
        <a:xfrm flipV="1">
          <a:off x="6696075" y="4362450"/>
          <a:ext cx="323850" cy="32385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18</xdr:col>
      <xdr:colOff>0</xdr:colOff>
      <xdr:row>31</xdr:row>
      <xdr:rowOff>0</xdr:rowOff>
    </xdr:from>
    <xdr:to>
      <xdr:col>18</xdr:col>
      <xdr:colOff>152400</xdr:colOff>
      <xdr:row>31</xdr:row>
      <xdr:rowOff>152400</xdr:rowOff>
    </xdr:to>
    <xdr:sp macro="" textlink="">
      <xdr:nvSpPr>
        <xdr:cNvPr id="3232" name="Triangle 15" descr="cd6912ae-8111-4203-b4a0-87c9b1e84213">
          <a:extLst>
            <a:ext uri="{FF2B5EF4-FFF2-40B4-BE49-F238E27FC236}">
              <a16:creationId xmlns:a16="http://schemas.microsoft.com/office/drawing/2014/main" id="{00000000-0008-0000-0300-0000A00C0000}"/>
            </a:ext>
          </a:extLst>
        </xdr:cNvPr>
        <xdr:cNvSpPr/>
      </xdr:nvSpPr>
      <xdr:spPr>
        <a:xfrm rot="16200000">
          <a:off x="8420100" y="5095875"/>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extLst>
          <a:ext uri="{AF507438-7753-43E0-B8FC-AC1667EBCBE1}">
            <a14:hiddenEffects xmlns:a14="http://schemas.microsoft.com/office/drawing/2010/main">
              <a:effectLst>
                <a:outerShdw blurRad="40000" dist="23000" dir="5400000" rotWithShape="0">
                  <a:srgbClr val="000000">
                    <a:alpha val="35000"/>
                  </a:srgbClr>
                </a:outerShdw>
              </a:effectLst>
            </a14:hiddenEffects>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0</xdr:colOff>
      <xdr:row>31</xdr:row>
      <xdr:rowOff>76200</xdr:rowOff>
    </xdr:from>
    <xdr:to>
      <xdr:col>18</xdr:col>
      <xdr:colOff>0</xdr:colOff>
      <xdr:row>31</xdr:row>
      <xdr:rowOff>76200</xdr:rowOff>
    </xdr:to>
    <xdr:sp macro="" textlink="">
      <xdr:nvSpPr>
        <xdr:cNvPr id="3233" name="Line 848">
          <a:extLst>
            <a:ext uri="{FF2B5EF4-FFF2-40B4-BE49-F238E27FC236}">
              <a16:creationId xmlns:a16="http://schemas.microsoft.com/office/drawing/2014/main" id="{00000000-0008-0000-0300-0000A10C0000}"/>
            </a:ext>
          </a:extLst>
        </xdr:cNvPr>
        <xdr:cNvSpPr>
          <a:spLocks noChangeShapeType="1"/>
        </xdr:cNvSpPr>
      </xdr:nvSpPr>
      <xdr:spPr bwMode="auto">
        <a:xfrm>
          <a:off x="7019925" y="5172075"/>
          <a:ext cx="14001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14</xdr:col>
      <xdr:colOff>152400</xdr:colOff>
      <xdr:row>28</xdr:row>
      <xdr:rowOff>76200</xdr:rowOff>
    </xdr:from>
    <xdr:to>
      <xdr:col>16</xdr:col>
      <xdr:colOff>0</xdr:colOff>
      <xdr:row>31</xdr:row>
      <xdr:rowOff>76200</xdr:rowOff>
    </xdr:to>
    <xdr:sp macro="" textlink="">
      <xdr:nvSpPr>
        <xdr:cNvPr id="3234" name="Line 849">
          <a:extLst>
            <a:ext uri="{FF2B5EF4-FFF2-40B4-BE49-F238E27FC236}">
              <a16:creationId xmlns:a16="http://schemas.microsoft.com/office/drawing/2014/main" id="{00000000-0008-0000-0300-0000A20C0000}"/>
            </a:ext>
          </a:extLst>
        </xdr:cNvPr>
        <xdr:cNvSpPr>
          <a:spLocks noChangeShapeType="1"/>
        </xdr:cNvSpPr>
      </xdr:nvSpPr>
      <xdr:spPr bwMode="auto">
        <a:xfrm>
          <a:off x="6696075" y="4686300"/>
          <a:ext cx="323850" cy="48577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18</xdr:col>
      <xdr:colOff>0</xdr:colOff>
      <xdr:row>36</xdr:row>
      <xdr:rowOff>0</xdr:rowOff>
    </xdr:from>
    <xdr:to>
      <xdr:col>18</xdr:col>
      <xdr:colOff>152400</xdr:colOff>
      <xdr:row>36</xdr:row>
      <xdr:rowOff>152400</xdr:rowOff>
    </xdr:to>
    <xdr:sp macro="" textlink="">
      <xdr:nvSpPr>
        <xdr:cNvPr id="3235" name="Triangle 16" descr="ac88bf2d-e213-4527-99e4-eb8359d00c8e">
          <a:extLst>
            <a:ext uri="{FF2B5EF4-FFF2-40B4-BE49-F238E27FC236}">
              <a16:creationId xmlns:a16="http://schemas.microsoft.com/office/drawing/2014/main" id="{00000000-0008-0000-0300-0000A30C0000}"/>
            </a:ext>
          </a:extLst>
        </xdr:cNvPr>
        <xdr:cNvSpPr/>
      </xdr:nvSpPr>
      <xdr:spPr>
        <a:xfrm rot="16200000">
          <a:off x="8420100" y="590550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extLst>
          <a:ext uri="{AF507438-7753-43E0-B8FC-AC1667EBCBE1}">
            <a14:hiddenEffects xmlns:a14="http://schemas.microsoft.com/office/drawing/2010/main">
              <a:effectLst>
                <a:outerShdw blurRad="40000" dist="23000" dir="5400000" rotWithShape="0">
                  <a:srgbClr val="000000">
                    <a:alpha val="35000"/>
                  </a:srgbClr>
                </a:outerShdw>
              </a:effectLst>
            </a14:hiddenEffects>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0</xdr:colOff>
      <xdr:row>36</xdr:row>
      <xdr:rowOff>76200</xdr:rowOff>
    </xdr:from>
    <xdr:to>
      <xdr:col>18</xdr:col>
      <xdr:colOff>0</xdr:colOff>
      <xdr:row>36</xdr:row>
      <xdr:rowOff>76200</xdr:rowOff>
    </xdr:to>
    <xdr:sp macro="" textlink="">
      <xdr:nvSpPr>
        <xdr:cNvPr id="3236" name="Line 850">
          <a:extLst>
            <a:ext uri="{FF2B5EF4-FFF2-40B4-BE49-F238E27FC236}">
              <a16:creationId xmlns:a16="http://schemas.microsoft.com/office/drawing/2014/main" id="{00000000-0008-0000-0300-0000A40C0000}"/>
            </a:ext>
          </a:extLst>
        </xdr:cNvPr>
        <xdr:cNvSpPr>
          <a:spLocks noChangeShapeType="1"/>
        </xdr:cNvSpPr>
      </xdr:nvSpPr>
      <xdr:spPr bwMode="auto">
        <a:xfrm>
          <a:off x="7019925" y="5981700"/>
          <a:ext cx="14001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14</xdr:col>
      <xdr:colOff>152400</xdr:colOff>
      <xdr:row>36</xdr:row>
      <xdr:rowOff>76200</xdr:rowOff>
    </xdr:from>
    <xdr:to>
      <xdr:col>16</xdr:col>
      <xdr:colOff>0</xdr:colOff>
      <xdr:row>38</xdr:row>
      <xdr:rowOff>76200</xdr:rowOff>
    </xdr:to>
    <xdr:sp macro="" textlink="">
      <xdr:nvSpPr>
        <xdr:cNvPr id="3237" name="Line 851">
          <a:extLst>
            <a:ext uri="{FF2B5EF4-FFF2-40B4-BE49-F238E27FC236}">
              <a16:creationId xmlns:a16="http://schemas.microsoft.com/office/drawing/2014/main" id="{00000000-0008-0000-0300-0000A50C0000}"/>
            </a:ext>
          </a:extLst>
        </xdr:cNvPr>
        <xdr:cNvSpPr>
          <a:spLocks noChangeShapeType="1"/>
        </xdr:cNvSpPr>
      </xdr:nvSpPr>
      <xdr:spPr bwMode="auto">
        <a:xfrm flipV="1">
          <a:off x="6696075" y="5981700"/>
          <a:ext cx="323850" cy="32385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18</xdr:col>
      <xdr:colOff>0</xdr:colOff>
      <xdr:row>41</xdr:row>
      <xdr:rowOff>0</xdr:rowOff>
    </xdr:from>
    <xdr:to>
      <xdr:col>18</xdr:col>
      <xdr:colOff>152400</xdr:colOff>
      <xdr:row>41</xdr:row>
      <xdr:rowOff>152400</xdr:rowOff>
    </xdr:to>
    <xdr:sp macro="" textlink="">
      <xdr:nvSpPr>
        <xdr:cNvPr id="3238" name="Triangle 17" descr="070a009e-27b3-432e-9421-e73ed2558a45">
          <a:extLst>
            <a:ext uri="{FF2B5EF4-FFF2-40B4-BE49-F238E27FC236}">
              <a16:creationId xmlns:a16="http://schemas.microsoft.com/office/drawing/2014/main" id="{00000000-0008-0000-0300-0000A60C0000}"/>
            </a:ext>
          </a:extLst>
        </xdr:cNvPr>
        <xdr:cNvSpPr/>
      </xdr:nvSpPr>
      <xdr:spPr>
        <a:xfrm rot="16200000">
          <a:off x="8420100" y="6715125"/>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extLst>
          <a:ext uri="{AF507438-7753-43E0-B8FC-AC1667EBCBE1}">
            <a14:hiddenEffects xmlns:a14="http://schemas.microsoft.com/office/drawing/2010/main">
              <a:effectLst>
                <a:outerShdw blurRad="40000" dist="23000" dir="5400000" rotWithShape="0">
                  <a:srgbClr val="000000">
                    <a:alpha val="35000"/>
                  </a:srgbClr>
                </a:outerShdw>
              </a:effectLst>
            </a14:hiddenEffects>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0</xdr:colOff>
      <xdr:row>41</xdr:row>
      <xdr:rowOff>76200</xdr:rowOff>
    </xdr:from>
    <xdr:to>
      <xdr:col>18</xdr:col>
      <xdr:colOff>0</xdr:colOff>
      <xdr:row>41</xdr:row>
      <xdr:rowOff>76200</xdr:rowOff>
    </xdr:to>
    <xdr:sp macro="" textlink="">
      <xdr:nvSpPr>
        <xdr:cNvPr id="3239" name="Line 852">
          <a:extLst>
            <a:ext uri="{FF2B5EF4-FFF2-40B4-BE49-F238E27FC236}">
              <a16:creationId xmlns:a16="http://schemas.microsoft.com/office/drawing/2014/main" id="{00000000-0008-0000-0300-0000A70C0000}"/>
            </a:ext>
          </a:extLst>
        </xdr:cNvPr>
        <xdr:cNvSpPr>
          <a:spLocks noChangeShapeType="1"/>
        </xdr:cNvSpPr>
      </xdr:nvSpPr>
      <xdr:spPr bwMode="auto">
        <a:xfrm>
          <a:off x="7019925" y="6791325"/>
          <a:ext cx="14001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14</xdr:col>
      <xdr:colOff>152400</xdr:colOff>
      <xdr:row>38</xdr:row>
      <xdr:rowOff>76200</xdr:rowOff>
    </xdr:from>
    <xdr:to>
      <xdr:col>16</xdr:col>
      <xdr:colOff>0</xdr:colOff>
      <xdr:row>41</xdr:row>
      <xdr:rowOff>76200</xdr:rowOff>
    </xdr:to>
    <xdr:sp macro="" textlink="">
      <xdr:nvSpPr>
        <xdr:cNvPr id="3240" name="Line 853">
          <a:extLst>
            <a:ext uri="{FF2B5EF4-FFF2-40B4-BE49-F238E27FC236}">
              <a16:creationId xmlns:a16="http://schemas.microsoft.com/office/drawing/2014/main" id="{00000000-0008-0000-0300-0000A80C0000}"/>
            </a:ext>
          </a:extLst>
        </xdr:cNvPr>
        <xdr:cNvSpPr>
          <a:spLocks noChangeShapeType="1"/>
        </xdr:cNvSpPr>
      </xdr:nvSpPr>
      <xdr:spPr bwMode="auto">
        <a:xfrm>
          <a:off x="6696075" y="6305550"/>
          <a:ext cx="323850" cy="48577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18</xdr:col>
      <xdr:colOff>0</xdr:colOff>
      <xdr:row>46</xdr:row>
      <xdr:rowOff>0</xdr:rowOff>
    </xdr:from>
    <xdr:to>
      <xdr:col>18</xdr:col>
      <xdr:colOff>152400</xdr:colOff>
      <xdr:row>47</xdr:row>
      <xdr:rowOff>0</xdr:rowOff>
    </xdr:to>
    <xdr:sp macro="" textlink="">
      <xdr:nvSpPr>
        <xdr:cNvPr id="3241" name="Triangle 18" descr="256aae35-8823-4bbd-9952-136821d566a9">
          <a:extLst>
            <a:ext uri="{FF2B5EF4-FFF2-40B4-BE49-F238E27FC236}">
              <a16:creationId xmlns:a16="http://schemas.microsoft.com/office/drawing/2014/main" id="{00000000-0008-0000-0300-0000A90C0000}"/>
            </a:ext>
          </a:extLst>
        </xdr:cNvPr>
        <xdr:cNvSpPr/>
      </xdr:nvSpPr>
      <xdr:spPr>
        <a:xfrm rot="16200000">
          <a:off x="8420100" y="750570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extLst>
          <a:ext uri="{AF507438-7753-43E0-B8FC-AC1667EBCBE1}">
            <a14:hiddenEffects xmlns:a14="http://schemas.microsoft.com/office/drawing/2010/main">
              <a:effectLst>
                <a:outerShdw blurRad="40000" dist="23000" dir="5400000" rotWithShape="0">
                  <a:srgbClr val="000000">
                    <a:alpha val="35000"/>
                  </a:srgbClr>
                </a:outerShdw>
              </a:effectLst>
            </a14:hiddenEffects>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0</xdr:colOff>
      <xdr:row>46</xdr:row>
      <xdr:rowOff>76200</xdr:rowOff>
    </xdr:from>
    <xdr:to>
      <xdr:col>18</xdr:col>
      <xdr:colOff>0</xdr:colOff>
      <xdr:row>46</xdr:row>
      <xdr:rowOff>76200</xdr:rowOff>
    </xdr:to>
    <xdr:sp macro="" textlink="">
      <xdr:nvSpPr>
        <xdr:cNvPr id="3242" name="Line 854">
          <a:extLst>
            <a:ext uri="{FF2B5EF4-FFF2-40B4-BE49-F238E27FC236}">
              <a16:creationId xmlns:a16="http://schemas.microsoft.com/office/drawing/2014/main" id="{00000000-0008-0000-0300-0000AA0C0000}"/>
            </a:ext>
          </a:extLst>
        </xdr:cNvPr>
        <xdr:cNvSpPr>
          <a:spLocks noChangeShapeType="1"/>
        </xdr:cNvSpPr>
      </xdr:nvSpPr>
      <xdr:spPr bwMode="auto">
        <a:xfrm>
          <a:off x="7019925" y="7581900"/>
          <a:ext cx="14001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14</xdr:col>
      <xdr:colOff>152400</xdr:colOff>
      <xdr:row>46</xdr:row>
      <xdr:rowOff>76200</xdr:rowOff>
    </xdr:from>
    <xdr:to>
      <xdr:col>16</xdr:col>
      <xdr:colOff>0</xdr:colOff>
      <xdr:row>48</xdr:row>
      <xdr:rowOff>76200</xdr:rowOff>
    </xdr:to>
    <xdr:sp macro="" textlink="">
      <xdr:nvSpPr>
        <xdr:cNvPr id="3243" name="Line 855">
          <a:extLst>
            <a:ext uri="{FF2B5EF4-FFF2-40B4-BE49-F238E27FC236}">
              <a16:creationId xmlns:a16="http://schemas.microsoft.com/office/drawing/2014/main" id="{00000000-0008-0000-0300-0000AB0C0000}"/>
            </a:ext>
          </a:extLst>
        </xdr:cNvPr>
        <xdr:cNvSpPr>
          <a:spLocks noChangeShapeType="1"/>
        </xdr:cNvSpPr>
      </xdr:nvSpPr>
      <xdr:spPr bwMode="auto">
        <a:xfrm flipV="1">
          <a:off x="6696075" y="7581900"/>
          <a:ext cx="323850" cy="31432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14</xdr:col>
      <xdr:colOff>0</xdr:colOff>
      <xdr:row>6</xdr:row>
      <xdr:rowOff>0</xdr:rowOff>
    </xdr:from>
    <xdr:to>
      <xdr:col>14</xdr:col>
      <xdr:colOff>152400</xdr:colOff>
      <xdr:row>6</xdr:row>
      <xdr:rowOff>152400</xdr:rowOff>
    </xdr:to>
    <xdr:sp macro="" textlink="">
      <xdr:nvSpPr>
        <xdr:cNvPr id="3244" name="Triangle 19" descr="f8a6b2ba-4085-4e28-a3d0-be3ee8749865">
          <a:extLst>
            <a:ext uri="{FF2B5EF4-FFF2-40B4-BE49-F238E27FC236}">
              <a16:creationId xmlns:a16="http://schemas.microsoft.com/office/drawing/2014/main" id="{00000000-0008-0000-0300-0000AC0C0000}"/>
            </a:ext>
          </a:extLst>
        </xdr:cNvPr>
        <xdr:cNvSpPr/>
      </xdr:nvSpPr>
      <xdr:spPr>
        <a:xfrm rot="16200000">
          <a:off x="6543675" y="104775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extLst>
          <a:ext uri="{AF507438-7753-43E0-B8FC-AC1667EBCBE1}">
            <a14:hiddenEffects xmlns:a14="http://schemas.microsoft.com/office/drawing/2010/main">
              <a:effectLst>
                <a:outerShdw blurRad="40000" dist="23000" dir="5400000" rotWithShape="0">
                  <a:srgbClr val="000000">
                    <a:alpha val="35000"/>
                  </a:srgbClr>
                </a:outerShdw>
              </a:effectLst>
            </a14:hiddenEffects>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152400</xdr:colOff>
      <xdr:row>6</xdr:row>
      <xdr:rowOff>76200</xdr:rowOff>
    </xdr:from>
    <xdr:to>
      <xdr:col>18</xdr:col>
      <xdr:colOff>0</xdr:colOff>
      <xdr:row>6</xdr:row>
      <xdr:rowOff>76200</xdr:rowOff>
    </xdr:to>
    <xdr:sp macro="" textlink="">
      <xdr:nvSpPr>
        <xdr:cNvPr id="3245" name="Line 856">
          <a:extLst>
            <a:ext uri="{FF2B5EF4-FFF2-40B4-BE49-F238E27FC236}">
              <a16:creationId xmlns:a16="http://schemas.microsoft.com/office/drawing/2014/main" id="{00000000-0008-0000-0300-0000AD0C0000}"/>
            </a:ext>
          </a:extLst>
        </xdr:cNvPr>
        <xdr:cNvSpPr>
          <a:spLocks noChangeShapeType="1"/>
        </xdr:cNvSpPr>
      </xdr:nvSpPr>
      <xdr:spPr bwMode="auto">
        <a:xfrm>
          <a:off x="6696075" y="1123950"/>
          <a:ext cx="172402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0</xdr:colOff>
      <xdr:row>6</xdr:row>
      <xdr:rowOff>76200</xdr:rowOff>
    </xdr:from>
    <xdr:to>
      <xdr:col>14</xdr:col>
      <xdr:colOff>0</xdr:colOff>
      <xdr:row>6</xdr:row>
      <xdr:rowOff>76200</xdr:rowOff>
    </xdr:to>
    <xdr:sp macro="" textlink="">
      <xdr:nvSpPr>
        <xdr:cNvPr id="3246" name="Line 857">
          <a:extLst>
            <a:ext uri="{FF2B5EF4-FFF2-40B4-BE49-F238E27FC236}">
              <a16:creationId xmlns:a16="http://schemas.microsoft.com/office/drawing/2014/main" id="{00000000-0008-0000-0300-0000AE0C0000}"/>
            </a:ext>
          </a:extLst>
        </xdr:cNvPr>
        <xdr:cNvSpPr>
          <a:spLocks noChangeShapeType="1"/>
        </xdr:cNvSpPr>
      </xdr:nvSpPr>
      <xdr:spPr bwMode="auto">
        <a:xfrm>
          <a:off x="5143500" y="1123950"/>
          <a:ext cx="14001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152400</xdr:colOff>
      <xdr:row>6</xdr:row>
      <xdr:rowOff>76200</xdr:rowOff>
    </xdr:from>
    <xdr:to>
      <xdr:col>12</xdr:col>
      <xdr:colOff>0</xdr:colOff>
      <xdr:row>8</xdr:row>
      <xdr:rowOff>76200</xdr:rowOff>
    </xdr:to>
    <xdr:sp macro="" textlink="">
      <xdr:nvSpPr>
        <xdr:cNvPr id="3247" name="Line 858">
          <a:extLst>
            <a:ext uri="{FF2B5EF4-FFF2-40B4-BE49-F238E27FC236}">
              <a16:creationId xmlns:a16="http://schemas.microsoft.com/office/drawing/2014/main" id="{00000000-0008-0000-0300-0000AF0C0000}"/>
            </a:ext>
          </a:extLst>
        </xdr:cNvPr>
        <xdr:cNvSpPr>
          <a:spLocks noChangeShapeType="1"/>
        </xdr:cNvSpPr>
      </xdr:nvSpPr>
      <xdr:spPr bwMode="auto">
        <a:xfrm flipV="1">
          <a:off x="4819650" y="1123950"/>
          <a:ext cx="323850" cy="32385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14</xdr:col>
      <xdr:colOff>0</xdr:colOff>
      <xdr:row>11</xdr:row>
      <xdr:rowOff>0</xdr:rowOff>
    </xdr:from>
    <xdr:to>
      <xdr:col>14</xdr:col>
      <xdr:colOff>152400</xdr:colOff>
      <xdr:row>11</xdr:row>
      <xdr:rowOff>152400</xdr:rowOff>
    </xdr:to>
    <xdr:sp macro="" textlink="">
      <xdr:nvSpPr>
        <xdr:cNvPr id="3248" name="Triangle 20" descr="8a08a782-d620-46f0-a308-a8420d1c6d35">
          <a:extLst>
            <a:ext uri="{FF2B5EF4-FFF2-40B4-BE49-F238E27FC236}">
              <a16:creationId xmlns:a16="http://schemas.microsoft.com/office/drawing/2014/main" id="{00000000-0008-0000-0300-0000B00C0000}"/>
            </a:ext>
          </a:extLst>
        </xdr:cNvPr>
        <xdr:cNvSpPr/>
      </xdr:nvSpPr>
      <xdr:spPr>
        <a:xfrm rot="16200000">
          <a:off x="6543675" y="1857375"/>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extLst>
          <a:ext uri="{AF507438-7753-43E0-B8FC-AC1667EBCBE1}">
            <a14:hiddenEffects xmlns:a14="http://schemas.microsoft.com/office/drawing/2010/main">
              <a:effectLst>
                <a:outerShdw blurRad="40000" dist="23000" dir="5400000" rotWithShape="0">
                  <a:srgbClr val="000000">
                    <a:alpha val="35000"/>
                  </a:srgbClr>
                </a:outerShdw>
              </a:effectLst>
            </a14:hiddenEffects>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152400</xdr:colOff>
      <xdr:row>11</xdr:row>
      <xdr:rowOff>76200</xdr:rowOff>
    </xdr:from>
    <xdr:to>
      <xdr:col>18</xdr:col>
      <xdr:colOff>0</xdr:colOff>
      <xdr:row>11</xdr:row>
      <xdr:rowOff>76200</xdr:rowOff>
    </xdr:to>
    <xdr:sp macro="" textlink="">
      <xdr:nvSpPr>
        <xdr:cNvPr id="3249" name="Line 859">
          <a:extLst>
            <a:ext uri="{FF2B5EF4-FFF2-40B4-BE49-F238E27FC236}">
              <a16:creationId xmlns:a16="http://schemas.microsoft.com/office/drawing/2014/main" id="{00000000-0008-0000-0300-0000B10C0000}"/>
            </a:ext>
          </a:extLst>
        </xdr:cNvPr>
        <xdr:cNvSpPr>
          <a:spLocks noChangeShapeType="1"/>
        </xdr:cNvSpPr>
      </xdr:nvSpPr>
      <xdr:spPr bwMode="auto">
        <a:xfrm>
          <a:off x="6696075" y="1933575"/>
          <a:ext cx="172402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0</xdr:colOff>
      <xdr:row>11</xdr:row>
      <xdr:rowOff>76200</xdr:rowOff>
    </xdr:from>
    <xdr:to>
      <xdr:col>14</xdr:col>
      <xdr:colOff>0</xdr:colOff>
      <xdr:row>11</xdr:row>
      <xdr:rowOff>76200</xdr:rowOff>
    </xdr:to>
    <xdr:sp macro="" textlink="">
      <xdr:nvSpPr>
        <xdr:cNvPr id="3250" name="Line 860">
          <a:extLst>
            <a:ext uri="{FF2B5EF4-FFF2-40B4-BE49-F238E27FC236}">
              <a16:creationId xmlns:a16="http://schemas.microsoft.com/office/drawing/2014/main" id="{00000000-0008-0000-0300-0000B20C0000}"/>
            </a:ext>
          </a:extLst>
        </xdr:cNvPr>
        <xdr:cNvSpPr>
          <a:spLocks noChangeShapeType="1"/>
        </xdr:cNvSpPr>
      </xdr:nvSpPr>
      <xdr:spPr bwMode="auto">
        <a:xfrm>
          <a:off x="5143500" y="1933575"/>
          <a:ext cx="14001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152400</xdr:colOff>
      <xdr:row>8</xdr:row>
      <xdr:rowOff>76200</xdr:rowOff>
    </xdr:from>
    <xdr:to>
      <xdr:col>12</xdr:col>
      <xdr:colOff>0</xdr:colOff>
      <xdr:row>11</xdr:row>
      <xdr:rowOff>76200</xdr:rowOff>
    </xdr:to>
    <xdr:sp macro="" textlink="">
      <xdr:nvSpPr>
        <xdr:cNvPr id="3251" name="Line 861">
          <a:extLst>
            <a:ext uri="{FF2B5EF4-FFF2-40B4-BE49-F238E27FC236}">
              <a16:creationId xmlns:a16="http://schemas.microsoft.com/office/drawing/2014/main" id="{00000000-0008-0000-0300-0000B30C0000}"/>
            </a:ext>
          </a:extLst>
        </xdr:cNvPr>
        <xdr:cNvSpPr>
          <a:spLocks noChangeShapeType="1"/>
        </xdr:cNvSpPr>
      </xdr:nvSpPr>
      <xdr:spPr bwMode="auto">
        <a:xfrm>
          <a:off x="4819650" y="1447800"/>
          <a:ext cx="323850" cy="48577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14</xdr:col>
      <xdr:colOff>0</xdr:colOff>
      <xdr:row>16</xdr:row>
      <xdr:rowOff>0</xdr:rowOff>
    </xdr:from>
    <xdr:to>
      <xdr:col>14</xdr:col>
      <xdr:colOff>152400</xdr:colOff>
      <xdr:row>16</xdr:row>
      <xdr:rowOff>152400</xdr:rowOff>
    </xdr:to>
    <xdr:sp macro="" textlink="">
      <xdr:nvSpPr>
        <xdr:cNvPr id="3252" name="Triangle 21" descr="d56289f2-e2a3-40f4-9178-5d2afde59acd">
          <a:extLst>
            <a:ext uri="{FF2B5EF4-FFF2-40B4-BE49-F238E27FC236}">
              <a16:creationId xmlns:a16="http://schemas.microsoft.com/office/drawing/2014/main" id="{00000000-0008-0000-0300-0000B40C0000}"/>
            </a:ext>
          </a:extLst>
        </xdr:cNvPr>
        <xdr:cNvSpPr/>
      </xdr:nvSpPr>
      <xdr:spPr>
        <a:xfrm rot="16200000">
          <a:off x="6543675" y="266700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extLst>
          <a:ext uri="{AF507438-7753-43E0-B8FC-AC1667EBCBE1}">
            <a14:hiddenEffects xmlns:a14="http://schemas.microsoft.com/office/drawing/2010/main">
              <a:effectLst>
                <a:outerShdw blurRad="40000" dist="23000" dir="5400000" rotWithShape="0">
                  <a:srgbClr val="000000">
                    <a:alpha val="35000"/>
                  </a:srgbClr>
                </a:outerShdw>
              </a:effectLst>
            </a14:hiddenEffects>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152400</xdr:colOff>
      <xdr:row>16</xdr:row>
      <xdr:rowOff>76200</xdr:rowOff>
    </xdr:from>
    <xdr:to>
      <xdr:col>18</xdr:col>
      <xdr:colOff>0</xdr:colOff>
      <xdr:row>16</xdr:row>
      <xdr:rowOff>76200</xdr:rowOff>
    </xdr:to>
    <xdr:sp macro="" textlink="">
      <xdr:nvSpPr>
        <xdr:cNvPr id="3253" name="Line 862">
          <a:extLst>
            <a:ext uri="{FF2B5EF4-FFF2-40B4-BE49-F238E27FC236}">
              <a16:creationId xmlns:a16="http://schemas.microsoft.com/office/drawing/2014/main" id="{00000000-0008-0000-0300-0000B50C0000}"/>
            </a:ext>
          </a:extLst>
        </xdr:cNvPr>
        <xdr:cNvSpPr>
          <a:spLocks noChangeShapeType="1"/>
        </xdr:cNvSpPr>
      </xdr:nvSpPr>
      <xdr:spPr bwMode="auto">
        <a:xfrm>
          <a:off x="6696075" y="2743200"/>
          <a:ext cx="172402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0</xdr:colOff>
      <xdr:row>16</xdr:row>
      <xdr:rowOff>76200</xdr:rowOff>
    </xdr:from>
    <xdr:to>
      <xdr:col>14</xdr:col>
      <xdr:colOff>0</xdr:colOff>
      <xdr:row>16</xdr:row>
      <xdr:rowOff>76200</xdr:rowOff>
    </xdr:to>
    <xdr:sp macro="" textlink="">
      <xdr:nvSpPr>
        <xdr:cNvPr id="3254" name="Line 863">
          <a:extLst>
            <a:ext uri="{FF2B5EF4-FFF2-40B4-BE49-F238E27FC236}">
              <a16:creationId xmlns:a16="http://schemas.microsoft.com/office/drawing/2014/main" id="{00000000-0008-0000-0300-0000B60C0000}"/>
            </a:ext>
          </a:extLst>
        </xdr:cNvPr>
        <xdr:cNvSpPr>
          <a:spLocks noChangeShapeType="1"/>
        </xdr:cNvSpPr>
      </xdr:nvSpPr>
      <xdr:spPr bwMode="auto">
        <a:xfrm>
          <a:off x="5143500" y="2743200"/>
          <a:ext cx="14001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152400</xdr:colOff>
      <xdr:row>16</xdr:row>
      <xdr:rowOff>76200</xdr:rowOff>
    </xdr:from>
    <xdr:to>
      <xdr:col>12</xdr:col>
      <xdr:colOff>0</xdr:colOff>
      <xdr:row>18</xdr:row>
      <xdr:rowOff>76200</xdr:rowOff>
    </xdr:to>
    <xdr:sp macro="" textlink="">
      <xdr:nvSpPr>
        <xdr:cNvPr id="3255" name="Line 864">
          <a:extLst>
            <a:ext uri="{FF2B5EF4-FFF2-40B4-BE49-F238E27FC236}">
              <a16:creationId xmlns:a16="http://schemas.microsoft.com/office/drawing/2014/main" id="{00000000-0008-0000-0300-0000B70C0000}"/>
            </a:ext>
          </a:extLst>
        </xdr:cNvPr>
        <xdr:cNvSpPr>
          <a:spLocks noChangeShapeType="1"/>
        </xdr:cNvSpPr>
      </xdr:nvSpPr>
      <xdr:spPr bwMode="auto">
        <a:xfrm flipV="1">
          <a:off x="4819650" y="2743200"/>
          <a:ext cx="323850" cy="32385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14</xdr:col>
      <xdr:colOff>0</xdr:colOff>
      <xdr:row>21</xdr:row>
      <xdr:rowOff>0</xdr:rowOff>
    </xdr:from>
    <xdr:to>
      <xdr:col>14</xdr:col>
      <xdr:colOff>152400</xdr:colOff>
      <xdr:row>21</xdr:row>
      <xdr:rowOff>152400</xdr:rowOff>
    </xdr:to>
    <xdr:sp macro="" textlink="">
      <xdr:nvSpPr>
        <xdr:cNvPr id="3256" name="Triangle 22" descr="cd1caddb-e02e-4210-a8ee-e7d3c42aae46">
          <a:extLst>
            <a:ext uri="{FF2B5EF4-FFF2-40B4-BE49-F238E27FC236}">
              <a16:creationId xmlns:a16="http://schemas.microsoft.com/office/drawing/2014/main" id="{00000000-0008-0000-0300-0000B80C0000}"/>
            </a:ext>
          </a:extLst>
        </xdr:cNvPr>
        <xdr:cNvSpPr/>
      </xdr:nvSpPr>
      <xdr:spPr>
        <a:xfrm rot="16200000">
          <a:off x="6543675" y="3476625"/>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extLst>
          <a:ext uri="{AF507438-7753-43E0-B8FC-AC1667EBCBE1}">
            <a14:hiddenEffects xmlns:a14="http://schemas.microsoft.com/office/drawing/2010/main">
              <a:effectLst>
                <a:outerShdw blurRad="40000" dist="23000" dir="5400000" rotWithShape="0">
                  <a:srgbClr val="000000">
                    <a:alpha val="35000"/>
                  </a:srgbClr>
                </a:outerShdw>
              </a:effectLst>
            </a14:hiddenEffects>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152400</xdr:colOff>
      <xdr:row>21</xdr:row>
      <xdr:rowOff>76200</xdr:rowOff>
    </xdr:from>
    <xdr:to>
      <xdr:col>18</xdr:col>
      <xdr:colOff>0</xdr:colOff>
      <xdr:row>21</xdr:row>
      <xdr:rowOff>76200</xdr:rowOff>
    </xdr:to>
    <xdr:sp macro="" textlink="">
      <xdr:nvSpPr>
        <xdr:cNvPr id="3257" name="Line 865">
          <a:extLst>
            <a:ext uri="{FF2B5EF4-FFF2-40B4-BE49-F238E27FC236}">
              <a16:creationId xmlns:a16="http://schemas.microsoft.com/office/drawing/2014/main" id="{00000000-0008-0000-0300-0000B90C0000}"/>
            </a:ext>
          </a:extLst>
        </xdr:cNvPr>
        <xdr:cNvSpPr>
          <a:spLocks noChangeShapeType="1"/>
        </xdr:cNvSpPr>
      </xdr:nvSpPr>
      <xdr:spPr bwMode="auto">
        <a:xfrm>
          <a:off x="6696075" y="3552825"/>
          <a:ext cx="172402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0</xdr:colOff>
      <xdr:row>21</xdr:row>
      <xdr:rowOff>76200</xdr:rowOff>
    </xdr:from>
    <xdr:to>
      <xdr:col>14</xdr:col>
      <xdr:colOff>0</xdr:colOff>
      <xdr:row>21</xdr:row>
      <xdr:rowOff>76200</xdr:rowOff>
    </xdr:to>
    <xdr:sp macro="" textlink="">
      <xdr:nvSpPr>
        <xdr:cNvPr id="3258" name="Line 866">
          <a:extLst>
            <a:ext uri="{FF2B5EF4-FFF2-40B4-BE49-F238E27FC236}">
              <a16:creationId xmlns:a16="http://schemas.microsoft.com/office/drawing/2014/main" id="{00000000-0008-0000-0300-0000BA0C0000}"/>
            </a:ext>
          </a:extLst>
        </xdr:cNvPr>
        <xdr:cNvSpPr>
          <a:spLocks noChangeShapeType="1"/>
        </xdr:cNvSpPr>
      </xdr:nvSpPr>
      <xdr:spPr bwMode="auto">
        <a:xfrm>
          <a:off x="5143500" y="3552825"/>
          <a:ext cx="14001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152400</xdr:colOff>
      <xdr:row>18</xdr:row>
      <xdr:rowOff>76200</xdr:rowOff>
    </xdr:from>
    <xdr:to>
      <xdr:col>12</xdr:col>
      <xdr:colOff>0</xdr:colOff>
      <xdr:row>21</xdr:row>
      <xdr:rowOff>76200</xdr:rowOff>
    </xdr:to>
    <xdr:sp macro="" textlink="">
      <xdr:nvSpPr>
        <xdr:cNvPr id="3259" name="Line 867">
          <a:extLst>
            <a:ext uri="{FF2B5EF4-FFF2-40B4-BE49-F238E27FC236}">
              <a16:creationId xmlns:a16="http://schemas.microsoft.com/office/drawing/2014/main" id="{00000000-0008-0000-0300-0000BB0C0000}"/>
            </a:ext>
          </a:extLst>
        </xdr:cNvPr>
        <xdr:cNvSpPr>
          <a:spLocks noChangeShapeType="1"/>
        </xdr:cNvSpPr>
      </xdr:nvSpPr>
      <xdr:spPr bwMode="auto">
        <a:xfrm>
          <a:off x="4819650" y="3067050"/>
          <a:ext cx="323850" cy="48577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2</xdr:col>
      <xdr:colOff>0</xdr:colOff>
      <xdr:row>28</xdr:row>
      <xdr:rowOff>0</xdr:rowOff>
    </xdr:from>
    <xdr:to>
      <xdr:col>2</xdr:col>
      <xdr:colOff>152400</xdr:colOff>
      <xdr:row>28</xdr:row>
      <xdr:rowOff>152400</xdr:rowOff>
    </xdr:to>
    <xdr:sp macro="" textlink="">
      <xdr:nvSpPr>
        <xdr:cNvPr id="3260" name="Square 0" descr="2dd60775-cdfe-45a7-8474-2f878cc946b4">
          <a:extLst>
            <a:ext uri="{FF2B5EF4-FFF2-40B4-BE49-F238E27FC236}">
              <a16:creationId xmlns:a16="http://schemas.microsoft.com/office/drawing/2014/main" id="{00000000-0008-0000-0300-0000BC0C0000}"/>
            </a:ext>
          </a:extLst>
        </xdr:cNvPr>
        <xdr:cNvSpPr/>
      </xdr:nvSpPr>
      <xdr:spPr>
        <a:xfrm>
          <a:off x="914400" y="4610100"/>
          <a:ext cx="152400" cy="152400"/>
        </a:xfrm>
        <a:prstGeom prst="rect">
          <a:avLst/>
        </a:prstGeom>
        <a:solidFill>
          <a:srgbClr val="FFFF00">
            <a:alpha val="50000"/>
          </a:srgbClr>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extLst>
          <a:ext uri="{AF507438-7753-43E0-B8FC-AC1667EBCBE1}">
            <a14:hiddenEffects xmlns:a14="http://schemas.microsoft.com/office/drawing/2010/main">
              <a:effectLst>
                <a:outerShdw blurRad="40000" dist="23000" dir="5400000" rotWithShape="0">
                  <a:srgbClr val="000000">
                    <a:alpha val="35000"/>
                  </a:srgbClr>
                </a:outerShdw>
              </a:effectLst>
            </a14:hiddenEffects>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28</xdr:row>
      <xdr:rowOff>76200</xdr:rowOff>
    </xdr:from>
    <xdr:to>
      <xdr:col>2</xdr:col>
      <xdr:colOff>0</xdr:colOff>
      <xdr:row>28</xdr:row>
      <xdr:rowOff>76200</xdr:rowOff>
    </xdr:to>
    <xdr:sp macro="" textlink="">
      <xdr:nvSpPr>
        <xdr:cNvPr id="3261" name="Line 868">
          <a:extLst>
            <a:ext uri="{FF2B5EF4-FFF2-40B4-BE49-F238E27FC236}">
              <a16:creationId xmlns:a16="http://schemas.microsoft.com/office/drawing/2014/main" id="{00000000-0008-0000-0300-0000BD0C0000}"/>
            </a:ext>
          </a:extLst>
        </xdr:cNvPr>
        <xdr:cNvSpPr>
          <a:spLocks noChangeShapeType="1"/>
        </xdr:cNvSpPr>
      </xdr:nvSpPr>
      <xdr:spPr bwMode="auto">
        <a:xfrm>
          <a:off x="214313" y="4686300"/>
          <a:ext cx="700087"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13</xdr:row>
      <xdr:rowOff>0</xdr:rowOff>
    </xdr:from>
    <xdr:to>
      <xdr:col>6</xdr:col>
      <xdr:colOff>152400</xdr:colOff>
      <xdr:row>13</xdr:row>
      <xdr:rowOff>152400</xdr:rowOff>
    </xdr:to>
    <xdr:sp macro="" textlink="">
      <xdr:nvSpPr>
        <xdr:cNvPr id="97" name="Square 1" descr="6ada2577-9f3d-4b38-b679-e2cfcef59b22">
          <a:extLst>
            <a:ext uri="{FF2B5EF4-FFF2-40B4-BE49-F238E27FC236}">
              <a16:creationId xmlns:a16="http://schemas.microsoft.com/office/drawing/2014/main" id="{00000000-0008-0000-0400-000061000000}"/>
            </a:ext>
          </a:extLst>
        </xdr:cNvPr>
        <xdr:cNvSpPr/>
      </xdr:nvSpPr>
      <xdr:spPr>
        <a:xfrm>
          <a:off x="2790825" y="2181225"/>
          <a:ext cx="152400" cy="152400"/>
        </a:xfrm>
        <a:prstGeom prst="rect">
          <a:avLst/>
        </a:prstGeom>
        <a:solidFill>
          <a:srgbClr val="FFFF00">
            <a:alpha val="50000"/>
          </a:srgbClr>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extLst>
          <a:ext uri="{AF507438-7753-43E0-B8FC-AC1667EBCBE1}">
            <a14:hiddenEffects xmlns:a14="http://schemas.microsoft.com/office/drawing/2010/main">
              <a:effectLst>
                <a:outerShdw blurRad="40000" dist="23000" dir="5400000" rotWithShape="0">
                  <a:srgbClr val="000000">
                    <a:alpha val="35000"/>
                  </a:srgbClr>
                </a:outerShdw>
              </a:effectLst>
            </a14:hiddenEffects>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13</xdr:row>
      <xdr:rowOff>76200</xdr:rowOff>
    </xdr:from>
    <xdr:to>
      <xdr:col>6</xdr:col>
      <xdr:colOff>0</xdr:colOff>
      <xdr:row>13</xdr:row>
      <xdr:rowOff>76200</xdr:rowOff>
    </xdr:to>
    <xdr:sp macro="" textlink="">
      <xdr:nvSpPr>
        <xdr:cNvPr id="6194" name="Line 50">
          <a:extLst>
            <a:ext uri="{FF2B5EF4-FFF2-40B4-BE49-F238E27FC236}">
              <a16:creationId xmlns:a16="http://schemas.microsoft.com/office/drawing/2014/main" id="{00000000-0008-0000-0400-000032180000}"/>
            </a:ext>
          </a:extLst>
        </xdr:cNvPr>
        <xdr:cNvSpPr>
          <a:spLocks noChangeShapeType="1"/>
        </xdr:cNvSpPr>
      </xdr:nvSpPr>
      <xdr:spPr bwMode="auto">
        <a:xfrm>
          <a:off x="1390650" y="2257425"/>
          <a:ext cx="14001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152400</xdr:colOff>
      <xdr:row>13</xdr:row>
      <xdr:rowOff>76200</xdr:rowOff>
    </xdr:from>
    <xdr:to>
      <xdr:col>4</xdr:col>
      <xdr:colOff>0</xdr:colOff>
      <xdr:row>28</xdr:row>
      <xdr:rowOff>76200</xdr:rowOff>
    </xdr:to>
    <xdr:sp macro="" textlink="">
      <xdr:nvSpPr>
        <xdr:cNvPr id="6195" name="Line 51">
          <a:extLst>
            <a:ext uri="{FF2B5EF4-FFF2-40B4-BE49-F238E27FC236}">
              <a16:creationId xmlns:a16="http://schemas.microsoft.com/office/drawing/2014/main" id="{00000000-0008-0000-0400-000033180000}"/>
            </a:ext>
          </a:extLst>
        </xdr:cNvPr>
        <xdr:cNvSpPr>
          <a:spLocks noChangeShapeType="1"/>
        </xdr:cNvSpPr>
      </xdr:nvSpPr>
      <xdr:spPr bwMode="auto">
        <a:xfrm flipV="1">
          <a:off x="1066800" y="2257425"/>
          <a:ext cx="323850" cy="242887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18</xdr:col>
      <xdr:colOff>0</xdr:colOff>
      <xdr:row>61</xdr:row>
      <xdr:rowOff>0</xdr:rowOff>
    </xdr:from>
    <xdr:to>
      <xdr:col>18</xdr:col>
      <xdr:colOff>152400</xdr:colOff>
      <xdr:row>62</xdr:row>
      <xdr:rowOff>0</xdr:rowOff>
    </xdr:to>
    <xdr:sp macro="" textlink="">
      <xdr:nvSpPr>
        <xdr:cNvPr id="98" name="Triangle 2" descr="6f22b180-791d-4566-b628-dbb48ea5b1c0">
          <a:extLst>
            <a:ext uri="{FF2B5EF4-FFF2-40B4-BE49-F238E27FC236}">
              <a16:creationId xmlns:a16="http://schemas.microsoft.com/office/drawing/2014/main" id="{00000000-0008-0000-0400-000062000000}"/>
            </a:ext>
          </a:extLst>
        </xdr:cNvPr>
        <xdr:cNvSpPr/>
      </xdr:nvSpPr>
      <xdr:spPr>
        <a:xfrm rot="16200000">
          <a:off x="8420100" y="9863138"/>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extLst>
          <a:ext uri="{AF507438-7753-43E0-B8FC-AC1667EBCBE1}">
            <a14:hiddenEffects xmlns:a14="http://schemas.microsoft.com/office/drawing/2010/main">
              <a:effectLst>
                <a:outerShdw blurRad="40000" dist="23000" dir="5400000" rotWithShape="0">
                  <a:srgbClr val="000000">
                    <a:alpha val="35000"/>
                  </a:srgbClr>
                </a:outerShdw>
              </a:effectLst>
            </a14:hiddenEffects>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0</xdr:colOff>
      <xdr:row>61</xdr:row>
      <xdr:rowOff>76200</xdr:rowOff>
    </xdr:from>
    <xdr:to>
      <xdr:col>18</xdr:col>
      <xdr:colOff>0</xdr:colOff>
      <xdr:row>61</xdr:row>
      <xdr:rowOff>76200</xdr:rowOff>
    </xdr:to>
    <xdr:sp macro="" textlink="">
      <xdr:nvSpPr>
        <xdr:cNvPr id="6196" name="Line 52">
          <a:extLst>
            <a:ext uri="{FF2B5EF4-FFF2-40B4-BE49-F238E27FC236}">
              <a16:creationId xmlns:a16="http://schemas.microsoft.com/office/drawing/2014/main" id="{00000000-0008-0000-0400-000034180000}"/>
            </a:ext>
          </a:extLst>
        </xdr:cNvPr>
        <xdr:cNvSpPr>
          <a:spLocks noChangeShapeType="1"/>
        </xdr:cNvSpPr>
      </xdr:nvSpPr>
      <xdr:spPr bwMode="auto">
        <a:xfrm>
          <a:off x="7019925" y="9939338"/>
          <a:ext cx="14001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14</xdr:col>
      <xdr:colOff>152400</xdr:colOff>
      <xdr:row>58</xdr:row>
      <xdr:rowOff>76200</xdr:rowOff>
    </xdr:from>
    <xdr:to>
      <xdr:col>16</xdr:col>
      <xdr:colOff>0</xdr:colOff>
      <xdr:row>61</xdr:row>
      <xdr:rowOff>76200</xdr:rowOff>
    </xdr:to>
    <xdr:sp macro="" textlink="">
      <xdr:nvSpPr>
        <xdr:cNvPr id="6197" name="Line 53">
          <a:extLst>
            <a:ext uri="{FF2B5EF4-FFF2-40B4-BE49-F238E27FC236}">
              <a16:creationId xmlns:a16="http://schemas.microsoft.com/office/drawing/2014/main" id="{00000000-0008-0000-0400-000035180000}"/>
            </a:ext>
          </a:extLst>
        </xdr:cNvPr>
        <xdr:cNvSpPr>
          <a:spLocks noChangeShapeType="1"/>
        </xdr:cNvSpPr>
      </xdr:nvSpPr>
      <xdr:spPr bwMode="auto">
        <a:xfrm>
          <a:off x="6696075" y="9467850"/>
          <a:ext cx="323850" cy="471488"/>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10</xdr:col>
      <xdr:colOff>0</xdr:colOff>
      <xdr:row>8</xdr:row>
      <xdr:rowOff>0</xdr:rowOff>
    </xdr:from>
    <xdr:to>
      <xdr:col>10</xdr:col>
      <xdr:colOff>152400</xdr:colOff>
      <xdr:row>8</xdr:row>
      <xdr:rowOff>152400</xdr:rowOff>
    </xdr:to>
    <xdr:sp macro="" textlink="">
      <xdr:nvSpPr>
        <xdr:cNvPr id="99" name="Circle 3" descr="1836e23c-396c-4168-82dd-0cb0d119f352">
          <a:extLst>
            <a:ext uri="{FF2B5EF4-FFF2-40B4-BE49-F238E27FC236}">
              <a16:creationId xmlns:a16="http://schemas.microsoft.com/office/drawing/2014/main" id="{00000000-0008-0000-0400-000063000000}"/>
            </a:ext>
          </a:extLst>
        </xdr:cNvPr>
        <xdr:cNvSpPr/>
      </xdr:nvSpPr>
      <xdr:spPr>
        <a:xfrm>
          <a:off x="4667250" y="1371600"/>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extLst>
          <a:ext uri="{AF507438-7753-43E0-B8FC-AC1667EBCBE1}">
            <a14:hiddenEffects xmlns:a14="http://schemas.microsoft.com/office/drawing/2010/main">
              <a:effectLst>
                <a:outerShdw blurRad="40000" dist="23000" dir="5400000" rotWithShape="0">
                  <a:srgbClr val="000000">
                    <a:alpha val="35000"/>
                  </a:srgbClr>
                </a:outerShdw>
              </a:effectLst>
            </a14:hiddenEffects>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0</xdr:colOff>
      <xdr:row>8</xdr:row>
      <xdr:rowOff>76200</xdr:rowOff>
    </xdr:from>
    <xdr:to>
      <xdr:col>10</xdr:col>
      <xdr:colOff>0</xdr:colOff>
      <xdr:row>8</xdr:row>
      <xdr:rowOff>76200</xdr:rowOff>
    </xdr:to>
    <xdr:sp macro="" textlink="">
      <xdr:nvSpPr>
        <xdr:cNvPr id="6198" name="Line 54">
          <a:extLst>
            <a:ext uri="{FF2B5EF4-FFF2-40B4-BE49-F238E27FC236}">
              <a16:creationId xmlns:a16="http://schemas.microsoft.com/office/drawing/2014/main" id="{00000000-0008-0000-0400-000036180000}"/>
            </a:ext>
          </a:extLst>
        </xdr:cNvPr>
        <xdr:cNvSpPr>
          <a:spLocks noChangeShapeType="1"/>
        </xdr:cNvSpPr>
      </xdr:nvSpPr>
      <xdr:spPr bwMode="auto">
        <a:xfrm>
          <a:off x="3267075" y="1447800"/>
          <a:ext cx="14001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152400</xdr:colOff>
      <xdr:row>8</xdr:row>
      <xdr:rowOff>76200</xdr:rowOff>
    </xdr:from>
    <xdr:to>
      <xdr:col>8</xdr:col>
      <xdr:colOff>0</xdr:colOff>
      <xdr:row>13</xdr:row>
      <xdr:rowOff>76200</xdr:rowOff>
    </xdr:to>
    <xdr:sp macro="" textlink="">
      <xdr:nvSpPr>
        <xdr:cNvPr id="6199" name="Line 55">
          <a:extLst>
            <a:ext uri="{FF2B5EF4-FFF2-40B4-BE49-F238E27FC236}">
              <a16:creationId xmlns:a16="http://schemas.microsoft.com/office/drawing/2014/main" id="{00000000-0008-0000-0400-000037180000}"/>
            </a:ext>
          </a:extLst>
        </xdr:cNvPr>
        <xdr:cNvSpPr>
          <a:spLocks noChangeShapeType="1"/>
        </xdr:cNvSpPr>
      </xdr:nvSpPr>
      <xdr:spPr bwMode="auto">
        <a:xfrm flipV="1">
          <a:off x="2943225" y="1447800"/>
          <a:ext cx="323850" cy="80962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10</xdr:col>
      <xdr:colOff>0</xdr:colOff>
      <xdr:row>18</xdr:row>
      <xdr:rowOff>0</xdr:rowOff>
    </xdr:from>
    <xdr:to>
      <xdr:col>10</xdr:col>
      <xdr:colOff>152400</xdr:colOff>
      <xdr:row>18</xdr:row>
      <xdr:rowOff>152400</xdr:rowOff>
    </xdr:to>
    <xdr:sp macro="" textlink="">
      <xdr:nvSpPr>
        <xdr:cNvPr id="100" name="Circle 4" descr="4465a0b3-d6d6-40bc-831c-469b7f805b7f">
          <a:extLst>
            <a:ext uri="{FF2B5EF4-FFF2-40B4-BE49-F238E27FC236}">
              <a16:creationId xmlns:a16="http://schemas.microsoft.com/office/drawing/2014/main" id="{00000000-0008-0000-0400-000064000000}"/>
            </a:ext>
          </a:extLst>
        </xdr:cNvPr>
        <xdr:cNvSpPr/>
      </xdr:nvSpPr>
      <xdr:spPr>
        <a:xfrm>
          <a:off x="4667250" y="2990850"/>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extLst>
          <a:ext uri="{AF507438-7753-43E0-B8FC-AC1667EBCBE1}">
            <a14:hiddenEffects xmlns:a14="http://schemas.microsoft.com/office/drawing/2010/main">
              <a:effectLst>
                <a:outerShdw blurRad="40000" dist="23000" dir="5400000" rotWithShape="0">
                  <a:srgbClr val="000000">
                    <a:alpha val="35000"/>
                  </a:srgbClr>
                </a:outerShdw>
              </a:effectLst>
            </a14:hiddenEffects>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0</xdr:colOff>
      <xdr:row>18</xdr:row>
      <xdr:rowOff>76200</xdr:rowOff>
    </xdr:from>
    <xdr:to>
      <xdr:col>10</xdr:col>
      <xdr:colOff>0</xdr:colOff>
      <xdr:row>18</xdr:row>
      <xdr:rowOff>76200</xdr:rowOff>
    </xdr:to>
    <xdr:sp macro="" textlink="">
      <xdr:nvSpPr>
        <xdr:cNvPr id="6200" name="Line 56">
          <a:extLst>
            <a:ext uri="{FF2B5EF4-FFF2-40B4-BE49-F238E27FC236}">
              <a16:creationId xmlns:a16="http://schemas.microsoft.com/office/drawing/2014/main" id="{00000000-0008-0000-0400-000038180000}"/>
            </a:ext>
          </a:extLst>
        </xdr:cNvPr>
        <xdr:cNvSpPr>
          <a:spLocks noChangeShapeType="1"/>
        </xdr:cNvSpPr>
      </xdr:nvSpPr>
      <xdr:spPr bwMode="auto">
        <a:xfrm>
          <a:off x="3267075" y="3067050"/>
          <a:ext cx="14001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152400</xdr:colOff>
      <xdr:row>13</xdr:row>
      <xdr:rowOff>76200</xdr:rowOff>
    </xdr:from>
    <xdr:to>
      <xdr:col>8</xdr:col>
      <xdr:colOff>0</xdr:colOff>
      <xdr:row>18</xdr:row>
      <xdr:rowOff>76200</xdr:rowOff>
    </xdr:to>
    <xdr:sp macro="" textlink="">
      <xdr:nvSpPr>
        <xdr:cNvPr id="6201" name="Line 57">
          <a:extLst>
            <a:ext uri="{FF2B5EF4-FFF2-40B4-BE49-F238E27FC236}">
              <a16:creationId xmlns:a16="http://schemas.microsoft.com/office/drawing/2014/main" id="{00000000-0008-0000-0400-000039180000}"/>
            </a:ext>
          </a:extLst>
        </xdr:cNvPr>
        <xdr:cNvSpPr>
          <a:spLocks noChangeShapeType="1"/>
        </xdr:cNvSpPr>
      </xdr:nvSpPr>
      <xdr:spPr bwMode="auto">
        <a:xfrm>
          <a:off x="2943225" y="2257425"/>
          <a:ext cx="323850" cy="80962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18</xdr:col>
      <xdr:colOff>0</xdr:colOff>
      <xdr:row>56</xdr:row>
      <xdr:rowOff>0</xdr:rowOff>
    </xdr:from>
    <xdr:to>
      <xdr:col>18</xdr:col>
      <xdr:colOff>152400</xdr:colOff>
      <xdr:row>57</xdr:row>
      <xdr:rowOff>0</xdr:rowOff>
    </xdr:to>
    <xdr:sp macro="" textlink="">
      <xdr:nvSpPr>
        <xdr:cNvPr id="101" name="Triangle 5" descr="ca234bf9-7ecc-46c8-952e-c429932a3d8e">
          <a:extLst>
            <a:ext uri="{FF2B5EF4-FFF2-40B4-BE49-F238E27FC236}">
              <a16:creationId xmlns:a16="http://schemas.microsoft.com/office/drawing/2014/main" id="{00000000-0008-0000-0400-000065000000}"/>
            </a:ext>
          </a:extLst>
        </xdr:cNvPr>
        <xdr:cNvSpPr/>
      </xdr:nvSpPr>
      <xdr:spPr>
        <a:xfrm rot="16200000">
          <a:off x="8420100" y="9077325"/>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extLst>
          <a:ext uri="{AF507438-7753-43E0-B8FC-AC1667EBCBE1}">
            <a14:hiddenEffects xmlns:a14="http://schemas.microsoft.com/office/drawing/2010/main">
              <a:effectLst>
                <a:outerShdw blurRad="40000" dist="23000" dir="5400000" rotWithShape="0">
                  <a:srgbClr val="000000">
                    <a:alpha val="35000"/>
                  </a:srgbClr>
                </a:outerShdw>
              </a:effectLst>
            </a14:hiddenEffects>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0</xdr:colOff>
      <xdr:row>56</xdr:row>
      <xdr:rowOff>76200</xdr:rowOff>
    </xdr:from>
    <xdr:to>
      <xdr:col>18</xdr:col>
      <xdr:colOff>0</xdr:colOff>
      <xdr:row>56</xdr:row>
      <xdr:rowOff>76200</xdr:rowOff>
    </xdr:to>
    <xdr:sp macro="" textlink="">
      <xdr:nvSpPr>
        <xdr:cNvPr id="6202" name="Line 58">
          <a:extLst>
            <a:ext uri="{FF2B5EF4-FFF2-40B4-BE49-F238E27FC236}">
              <a16:creationId xmlns:a16="http://schemas.microsoft.com/office/drawing/2014/main" id="{00000000-0008-0000-0400-00003A180000}"/>
            </a:ext>
          </a:extLst>
        </xdr:cNvPr>
        <xdr:cNvSpPr>
          <a:spLocks noChangeShapeType="1"/>
        </xdr:cNvSpPr>
      </xdr:nvSpPr>
      <xdr:spPr bwMode="auto">
        <a:xfrm>
          <a:off x="7019925" y="9153525"/>
          <a:ext cx="14001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14</xdr:col>
      <xdr:colOff>152400</xdr:colOff>
      <xdr:row>56</xdr:row>
      <xdr:rowOff>76200</xdr:rowOff>
    </xdr:from>
    <xdr:to>
      <xdr:col>16</xdr:col>
      <xdr:colOff>0</xdr:colOff>
      <xdr:row>58</xdr:row>
      <xdr:rowOff>76200</xdr:rowOff>
    </xdr:to>
    <xdr:sp macro="" textlink="">
      <xdr:nvSpPr>
        <xdr:cNvPr id="6203" name="Line 59">
          <a:extLst>
            <a:ext uri="{FF2B5EF4-FFF2-40B4-BE49-F238E27FC236}">
              <a16:creationId xmlns:a16="http://schemas.microsoft.com/office/drawing/2014/main" id="{00000000-0008-0000-0400-00003B180000}"/>
            </a:ext>
          </a:extLst>
        </xdr:cNvPr>
        <xdr:cNvSpPr>
          <a:spLocks noChangeShapeType="1"/>
        </xdr:cNvSpPr>
      </xdr:nvSpPr>
      <xdr:spPr bwMode="auto">
        <a:xfrm flipV="1">
          <a:off x="6696075" y="9153525"/>
          <a:ext cx="323850" cy="31432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18</xdr:col>
      <xdr:colOff>0</xdr:colOff>
      <xdr:row>51</xdr:row>
      <xdr:rowOff>0</xdr:rowOff>
    </xdr:from>
    <xdr:to>
      <xdr:col>18</xdr:col>
      <xdr:colOff>152400</xdr:colOff>
      <xdr:row>52</xdr:row>
      <xdr:rowOff>0</xdr:rowOff>
    </xdr:to>
    <xdr:sp macro="" textlink="">
      <xdr:nvSpPr>
        <xdr:cNvPr id="102" name="Triangle 6" descr="618f1822-1d73-4565-b323-ab411de356ea">
          <a:extLst>
            <a:ext uri="{FF2B5EF4-FFF2-40B4-BE49-F238E27FC236}">
              <a16:creationId xmlns:a16="http://schemas.microsoft.com/office/drawing/2014/main" id="{00000000-0008-0000-0400-000066000000}"/>
            </a:ext>
          </a:extLst>
        </xdr:cNvPr>
        <xdr:cNvSpPr/>
      </xdr:nvSpPr>
      <xdr:spPr>
        <a:xfrm rot="16200000">
          <a:off x="8420100" y="8291513"/>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extLst>
          <a:ext uri="{AF507438-7753-43E0-B8FC-AC1667EBCBE1}">
            <a14:hiddenEffects xmlns:a14="http://schemas.microsoft.com/office/drawing/2010/main">
              <a:effectLst>
                <a:outerShdw blurRad="40000" dist="23000" dir="5400000" rotWithShape="0">
                  <a:srgbClr val="000000">
                    <a:alpha val="35000"/>
                  </a:srgbClr>
                </a:outerShdw>
              </a:effectLst>
            </a14:hiddenEffects>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0</xdr:colOff>
      <xdr:row>51</xdr:row>
      <xdr:rowOff>76200</xdr:rowOff>
    </xdr:from>
    <xdr:to>
      <xdr:col>18</xdr:col>
      <xdr:colOff>0</xdr:colOff>
      <xdr:row>51</xdr:row>
      <xdr:rowOff>76200</xdr:rowOff>
    </xdr:to>
    <xdr:sp macro="" textlink="">
      <xdr:nvSpPr>
        <xdr:cNvPr id="6204" name="Line 60">
          <a:extLst>
            <a:ext uri="{FF2B5EF4-FFF2-40B4-BE49-F238E27FC236}">
              <a16:creationId xmlns:a16="http://schemas.microsoft.com/office/drawing/2014/main" id="{00000000-0008-0000-0400-00003C180000}"/>
            </a:ext>
          </a:extLst>
        </xdr:cNvPr>
        <xdr:cNvSpPr>
          <a:spLocks noChangeShapeType="1"/>
        </xdr:cNvSpPr>
      </xdr:nvSpPr>
      <xdr:spPr bwMode="auto">
        <a:xfrm>
          <a:off x="7019925" y="8367713"/>
          <a:ext cx="14001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14</xdr:col>
      <xdr:colOff>152400</xdr:colOff>
      <xdr:row>48</xdr:row>
      <xdr:rowOff>76200</xdr:rowOff>
    </xdr:from>
    <xdr:to>
      <xdr:col>16</xdr:col>
      <xdr:colOff>0</xdr:colOff>
      <xdr:row>51</xdr:row>
      <xdr:rowOff>76200</xdr:rowOff>
    </xdr:to>
    <xdr:sp macro="" textlink="">
      <xdr:nvSpPr>
        <xdr:cNvPr id="6205" name="Line 61">
          <a:extLst>
            <a:ext uri="{FF2B5EF4-FFF2-40B4-BE49-F238E27FC236}">
              <a16:creationId xmlns:a16="http://schemas.microsoft.com/office/drawing/2014/main" id="{00000000-0008-0000-0400-00003D180000}"/>
            </a:ext>
          </a:extLst>
        </xdr:cNvPr>
        <xdr:cNvSpPr>
          <a:spLocks noChangeShapeType="1"/>
        </xdr:cNvSpPr>
      </xdr:nvSpPr>
      <xdr:spPr bwMode="auto">
        <a:xfrm>
          <a:off x="6696075" y="7896225"/>
          <a:ext cx="323850" cy="471488"/>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6</xdr:col>
      <xdr:colOff>0</xdr:colOff>
      <xdr:row>43</xdr:row>
      <xdr:rowOff>0</xdr:rowOff>
    </xdr:from>
    <xdr:to>
      <xdr:col>6</xdr:col>
      <xdr:colOff>152400</xdr:colOff>
      <xdr:row>44</xdr:row>
      <xdr:rowOff>0</xdr:rowOff>
    </xdr:to>
    <xdr:sp macro="" textlink="">
      <xdr:nvSpPr>
        <xdr:cNvPr id="103" name="Circle 7" descr="fc3250ea-f12f-4aec-9f3d-69fe14fef459">
          <a:extLst>
            <a:ext uri="{FF2B5EF4-FFF2-40B4-BE49-F238E27FC236}">
              <a16:creationId xmlns:a16="http://schemas.microsoft.com/office/drawing/2014/main" id="{00000000-0008-0000-0400-000067000000}"/>
            </a:ext>
          </a:extLst>
        </xdr:cNvPr>
        <xdr:cNvSpPr/>
      </xdr:nvSpPr>
      <xdr:spPr>
        <a:xfrm>
          <a:off x="2790825" y="7034213"/>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extLst>
          <a:ext uri="{AF507438-7753-43E0-B8FC-AC1667EBCBE1}">
            <a14:hiddenEffects xmlns:a14="http://schemas.microsoft.com/office/drawing/2010/main">
              <a:effectLst>
                <a:outerShdw blurRad="40000" dist="23000" dir="5400000" rotWithShape="0">
                  <a:srgbClr val="000000">
                    <a:alpha val="35000"/>
                  </a:srgbClr>
                </a:outerShdw>
              </a:effectLst>
            </a14:hiddenEffects>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43</xdr:row>
      <xdr:rowOff>76200</xdr:rowOff>
    </xdr:from>
    <xdr:to>
      <xdr:col>6</xdr:col>
      <xdr:colOff>0</xdr:colOff>
      <xdr:row>43</xdr:row>
      <xdr:rowOff>76200</xdr:rowOff>
    </xdr:to>
    <xdr:sp macro="" textlink="">
      <xdr:nvSpPr>
        <xdr:cNvPr id="6206" name="Line 62">
          <a:extLst>
            <a:ext uri="{FF2B5EF4-FFF2-40B4-BE49-F238E27FC236}">
              <a16:creationId xmlns:a16="http://schemas.microsoft.com/office/drawing/2014/main" id="{00000000-0008-0000-0400-00003E180000}"/>
            </a:ext>
          </a:extLst>
        </xdr:cNvPr>
        <xdr:cNvSpPr>
          <a:spLocks noChangeShapeType="1"/>
        </xdr:cNvSpPr>
      </xdr:nvSpPr>
      <xdr:spPr bwMode="auto">
        <a:xfrm>
          <a:off x="1390650" y="7110413"/>
          <a:ext cx="14001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152400</xdr:colOff>
      <xdr:row>28</xdr:row>
      <xdr:rowOff>76200</xdr:rowOff>
    </xdr:from>
    <xdr:to>
      <xdr:col>4</xdr:col>
      <xdr:colOff>0</xdr:colOff>
      <xdr:row>43</xdr:row>
      <xdr:rowOff>76200</xdr:rowOff>
    </xdr:to>
    <xdr:sp macro="" textlink="">
      <xdr:nvSpPr>
        <xdr:cNvPr id="6207" name="Line 63">
          <a:extLst>
            <a:ext uri="{FF2B5EF4-FFF2-40B4-BE49-F238E27FC236}">
              <a16:creationId xmlns:a16="http://schemas.microsoft.com/office/drawing/2014/main" id="{00000000-0008-0000-0400-00003F180000}"/>
            </a:ext>
          </a:extLst>
        </xdr:cNvPr>
        <xdr:cNvSpPr>
          <a:spLocks noChangeShapeType="1"/>
        </xdr:cNvSpPr>
      </xdr:nvSpPr>
      <xdr:spPr bwMode="auto">
        <a:xfrm>
          <a:off x="1066800" y="4686300"/>
          <a:ext cx="323850" cy="2424113"/>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10</xdr:col>
      <xdr:colOff>0</xdr:colOff>
      <xdr:row>33</xdr:row>
      <xdr:rowOff>0</xdr:rowOff>
    </xdr:from>
    <xdr:to>
      <xdr:col>10</xdr:col>
      <xdr:colOff>152400</xdr:colOff>
      <xdr:row>33</xdr:row>
      <xdr:rowOff>152400</xdr:rowOff>
    </xdr:to>
    <xdr:sp macro="" textlink="">
      <xdr:nvSpPr>
        <xdr:cNvPr id="104" name="Square 8" descr="f8744613-72f4-4d7f-9e2a-094a208b1b21">
          <a:extLst>
            <a:ext uri="{FF2B5EF4-FFF2-40B4-BE49-F238E27FC236}">
              <a16:creationId xmlns:a16="http://schemas.microsoft.com/office/drawing/2014/main" id="{00000000-0008-0000-0400-000068000000}"/>
            </a:ext>
          </a:extLst>
        </xdr:cNvPr>
        <xdr:cNvSpPr/>
      </xdr:nvSpPr>
      <xdr:spPr>
        <a:xfrm>
          <a:off x="4667250" y="5419725"/>
          <a:ext cx="152400" cy="152400"/>
        </a:xfrm>
        <a:prstGeom prst="rect">
          <a:avLst/>
        </a:prstGeom>
        <a:solidFill>
          <a:srgbClr val="FFFF00">
            <a:alpha val="50000"/>
          </a:srgbClr>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extLst>
          <a:ext uri="{AF507438-7753-43E0-B8FC-AC1667EBCBE1}">
            <a14:hiddenEffects xmlns:a14="http://schemas.microsoft.com/office/drawing/2010/main">
              <a:effectLst>
                <a:outerShdw blurRad="40000" dist="23000" dir="5400000" rotWithShape="0">
                  <a:srgbClr val="000000">
                    <a:alpha val="35000"/>
                  </a:srgbClr>
                </a:outerShdw>
              </a:effectLst>
            </a14:hiddenEffects>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0</xdr:colOff>
      <xdr:row>33</xdr:row>
      <xdr:rowOff>76200</xdr:rowOff>
    </xdr:from>
    <xdr:to>
      <xdr:col>10</xdr:col>
      <xdr:colOff>0</xdr:colOff>
      <xdr:row>33</xdr:row>
      <xdr:rowOff>76200</xdr:rowOff>
    </xdr:to>
    <xdr:sp macro="" textlink="">
      <xdr:nvSpPr>
        <xdr:cNvPr id="6208" name="Line 64">
          <a:extLst>
            <a:ext uri="{FF2B5EF4-FFF2-40B4-BE49-F238E27FC236}">
              <a16:creationId xmlns:a16="http://schemas.microsoft.com/office/drawing/2014/main" id="{00000000-0008-0000-0400-000040180000}"/>
            </a:ext>
          </a:extLst>
        </xdr:cNvPr>
        <xdr:cNvSpPr>
          <a:spLocks noChangeShapeType="1"/>
        </xdr:cNvSpPr>
      </xdr:nvSpPr>
      <xdr:spPr bwMode="auto">
        <a:xfrm>
          <a:off x="3267075" y="5495925"/>
          <a:ext cx="14001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152400</xdr:colOff>
      <xdr:row>33</xdr:row>
      <xdr:rowOff>76200</xdr:rowOff>
    </xdr:from>
    <xdr:to>
      <xdr:col>8</xdr:col>
      <xdr:colOff>0</xdr:colOff>
      <xdr:row>43</xdr:row>
      <xdr:rowOff>76200</xdr:rowOff>
    </xdr:to>
    <xdr:sp macro="" textlink="">
      <xdr:nvSpPr>
        <xdr:cNvPr id="6209" name="Line 65">
          <a:extLst>
            <a:ext uri="{FF2B5EF4-FFF2-40B4-BE49-F238E27FC236}">
              <a16:creationId xmlns:a16="http://schemas.microsoft.com/office/drawing/2014/main" id="{00000000-0008-0000-0400-000041180000}"/>
            </a:ext>
          </a:extLst>
        </xdr:cNvPr>
        <xdr:cNvSpPr>
          <a:spLocks noChangeShapeType="1"/>
        </xdr:cNvSpPr>
      </xdr:nvSpPr>
      <xdr:spPr bwMode="auto">
        <a:xfrm flipV="1">
          <a:off x="2943225" y="5495925"/>
          <a:ext cx="323850" cy="1614488"/>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10</xdr:col>
      <xdr:colOff>0</xdr:colOff>
      <xdr:row>53</xdr:row>
      <xdr:rowOff>0</xdr:rowOff>
    </xdr:from>
    <xdr:to>
      <xdr:col>10</xdr:col>
      <xdr:colOff>152400</xdr:colOff>
      <xdr:row>54</xdr:row>
      <xdr:rowOff>0</xdr:rowOff>
    </xdr:to>
    <xdr:sp macro="" textlink="">
      <xdr:nvSpPr>
        <xdr:cNvPr id="105" name="Square 9" descr="a43b463d-ed35-440a-b18c-e7db8520ea6a">
          <a:extLst>
            <a:ext uri="{FF2B5EF4-FFF2-40B4-BE49-F238E27FC236}">
              <a16:creationId xmlns:a16="http://schemas.microsoft.com/office/drawing/2014/main" id="{00000000-0008-0000-0400-000069000000}"/>
            </a:ext>
          </a:extLst>
        </xdr:cNvPr>
        <xdr:cNvSpPr/>
      </xdr:nvSpPr>
      <xdr:spPr>
        <a:xfrm>
          <a:off x="4667250" y="8605838"/>
          <a:ext cx="152400" cy="152400"/>
        </a:xfrm>
        <a:prstGeom prst="rect">
          <a:avLst/>
        </a:prstGeom>
        <a:solidFill>
          <a:srgbClr val="FFFF00">
            <a:alpha val="50000"/>
          </a:srgbClr>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extLst>
          <a:ext uri="{AF507438-7753-43E0-B8FC-AC1667EBCBE1}">
            <a14:hiddenEffects xmlns:a14="http://schemas.microsoft.com/office/drawing/2010/main">
              <a:effectLst>
                <a:outerShdw blurRad="40000" dist="23000" dir="5400000" rotWithShape="0">
                  <a:srgbClr val="000000">
                    <a:alpha val="35000"/>
                  </a:srgbClr>
                </a:outerShdw>
              </a:effectLst>
            </a14:hiddenEffects>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0</xdr:colOff>
      <xdr:row>53</xdr:row>
      <xdr:rowOff>76200</xdr:rowOff>
    </xdr:from>
    <xdr:to>
      <xdr:col>10</xdr:col>
      <xdr:colOff>0</xdr:colOff>
      <xdr:row>53</xdr:row>
      <xdr:rowOff>76200</xdr:rowOff>
    </xdr:to>
    <xdr:sp macro="" textlink="">
      <xdr:nvSpPr>
        <xdr:cNvPr id="6210" name="Line 66">
          <a:extLst>
            <a:ext uri="{FF2B5EF4-FFF2-40B4-BE49-F238E27FC236}">
              <a16:creationId xmlns:a16="http://schemas.microsoft.com/office/drawing/2014/main" id="{00000000-0008-0000-0400-000042180000}"/>
            </a:ext>
          </a:extLst>
        </xdr:cNvPr>
        <xdr:cNvSpPr>
          <a:spLocks noChangeShapeType="1"/>
        </xdr:cNvSpPr>
      </xdr:nvSpPr>
      <xdr:spPr bwMode="auto">
        <a:xfrm>
          <a:off x="3267075" y="8682038"/>
          <a:ext cx="14001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152400</xdr:colOff>
      <xdr:row>43</xdr:row>
      <xdr:rowOff>76200</xdr:rowOff>
    </xdr:from>
    <xdr:to>
      <xdr:col>8</xdr:col>
      <xdr:colOff>0</xdr:colOff>
      <xdr:row>53</xdr:row>
      <xdr:rowOff>76200</xdr:rowOff>
    </xdr:to>
    <xdr:sp macro="" textlink="">
      <xdr:nvSpPr>
        <xdr:cNvPr id="6211" name="Line 67">
          <a:extLst>
            <a:ext uri="{FF2B5EF4-FFF2-40B4-BE49-F238E27FC236}">
              <a16:creationId xmlns:a16="http://schemas.microsoft.com/office/drawing/2014/main" id="{00000000-0008-0000-0400-000043180000}"/>
            </a:ext>
          </a:extLst>
        </xdr:cNvPr>
        <xdr:cNvSpPr>
          <a:spLocks noChangeShapeType="1"/>
        </xdr:cNvSpPr>
      </xdr:nvSpPr>
      <xdr:spPr bwMode="auto">
        <a:xfrm>
          <a:off x="2943225" y="7110413"/>
          <a:ext cx="323850" cy="157162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14</xdr:col>
      <xdr:colOff>0</xdr:colOff>
      <xdr:row>28</xdr:row>
      <xdr:rowOff>0</xdr:rowOff>
    </xdr:from>
    <xdr:to>
      <xdr:col>14</xdr:col>
      <xdr:colOff>152400</xdr:colOff>
      <xdr:row>28</xdr:row>
      <xdr:rowOff>152400</xdr:rowOff>
    </xdr:to>
    <xdr:sp macro="" textlink="">
      <xdr:nvSpPr>
        <xdr:cNvPr id="106" name="Circle 10" descr="018486fe-eace-4b9d-8fc6-0a417ca9be03">
          <a:extLst>
            <a:ext uri="{FF2B5EF4-FFF2-40B4-BE49-F238E27FC236}">
              <a16:creationId xmlns:a16="http://schemas.microsoft.com/office/drawing/2014/main" id="{00000000-0008-0000-0400-00006A000000}"/>
            </a:ext>
          </a:extLst>
        </xdr:cNvPr>
        <xdr:cNvSpPr/>
      </xdr:nvSpPr>
      <xdr:spPr>
        <a:xfrm>
          <a:off x="6543675" y="4610100"/>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extLst>
          <a:ext uri="{AF507438-7753-43E0-B8FC-AC1667EBCBE1}">
            <a14:hiddenEffects xmlns:a14="http://schemas.microsoft.com/office/drawing/2010/main">
              <a:effectLst>
                <a:outerShdw blurRad="40000" dist="23000" dir="5400000" rotWithShape="0">
                  <a:srgbClr val="000000">
                    <a:alpha val="35000"/>
                  </a:srgbClr>
                </a:outerShdw>
              </a:effectLst>
            </a14:hiddenEffects>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0</xdr:colOff>
      <xdr:row>28</xdr:row>
      <xdr:rowOff>76200</xdr:rowOff>
    </xdr:from>
    <xdr:to>
      <xdr:col>14</xdr:col>
      <xdr:colOff>0</xdr:colOff>
      <xdr:row>28</xdr:row>
      <xdr:rowOff>76200</xdr:rowOff>
    </xdr:to>
    <xdr:sp macro="" textlink="">
      <xdr:nvSpPr>
        <xdr:cNvPr id="6212" name="Line 68">
          <a:extLst>
            <a:ext uri="{FF2B5EF4-FFF2-40B4-BE49-F238E27FC236}">
              <a16:creationId xmlns:a16="http://schemas.microsoft.com/office/drawing/2014/main" id="{00000000-0008-0000-0400-000044180000}"/>
            </a:ext>
          </a:extLst>
        </xdr:cNvPr>
        <xdr:cNvSpPr>
          <a:spLocks noChangeShapeType="1"/>
        </xdr:cNvSpPr>
      </xdr:nvSpPr>
      <xdr:spPr bwMode="auto">
        <a:xfrm>
          <a:off x="5143500" y="4686300"/>
          <a:ext cx="14001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152400</xdr:colOff>
      <xdr:row>28</xdr:row>
      <xdr:rowOff>76200</xdr:rowOff>
    </xdr:from>
    <xdr:to>
      <xdr:col>12</xdr:col>
      <xdr:colOff>0</xdr:colOff>
      <xdr:row>33</xdr:row>
      <xdr:rowOff>76200</xdr:rowOff>
    </xdr:to>
    <xdr:sp macro="" textlink="">
      <xdr:nvSpPr>
        <xdr:cNvPr id="6213" name="Line 69">
          <a:extLst>
            <a:ext uri="{FF2B5EF4-FFF2-40B4-BE49-F238E27FC236}">
              <a16:creationId xmlns:a16="http://schemas.microsoft.com/office/drawing/2014/main" id="{00000000-0008-0000-0400-000045180000}"/>
            </a:ext>
          </a:extLst>
        </xdr:cNvPr>
        <xdr:cNvSpPr>
          <a:spLocks noChangeShapeType="1"/>
        </xdr:cNvSpPr>
      </xdr:nvSpPr>
      <xdr:spPr bwMode="auto">
        <a:xfrm flipV="1">
          <a:off x="4819650" y="4686300"/>
          <a:ext cx="323850" cy="80962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14</xdr:col>
      <xdr:colOff>0</xdr:colOff>
      <xdr:row>38</xdr:row>
      <xdr:rowOff>0</xdr:rowOff>
    </xdr:from>
    <xdr:to>
      <xdr:col>14</xdr:col>
      <xdr:colOff>152400</xdr:colOff>
      <xdr:row>38</xdr:row>
      <xdr:rowOff>152400</xdr:rowOff>
    </xdr:to>
    <xdr:sp macro="" textlink="">
      <xdr:nvSpPr>
        <xdr:cNvPr id="107" name="Circle 11" descr="dacf8f95-ec83-4891-baa5-e04897439b5f">
          <a:extLst>
            <a:ext uri="{FF2B5EF4-FFF2-40B4-BE49-F238E27FC236}">
              <a16:creationId xmlns:a16="http://schemas.microsoft.com/office/drawing/2014/main" id="{00000000-0008-0000-0400-00006B000000}"/>
            </a:ext>
          </a:extLst>
        </xdr:cNvPr>
        <xdr:cNvSpPr/>
      </xdr:nvSpPr>
      <xdr:spPr>
        <a:xfrm>
          <a:off x="6543675" y="6229350"/>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extLst>
          <a:ext uri="{AF507438-7753-43E0-B8FC-AC1667EBCBE1}">
            <a14:hiddenEffects xmlns:a14="http://schemas.microsoft.com/office/drawing/2010/main">
              <a:effectLst>
                <a:outerShdw blurRad="40000" dist="23000" dir="5400000" rotWithShape="0">
                  <a:srgbClr val="000000">
                    <a:alpha val="35000"/>
                  </a:srgbClr>
                </a:outerShdw>
              </a:effectLst>
            </a14:hiddenEffects>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0</xdr:colOff>
      <xdr:row>38</xdr:row>
      <xdr:rowOff>76200</xdr:rowOff>
    </xdr:from>
    <xdr:to>
      <xdr:col>14</xdr:col>
      <xdr:colOff>0</xdr:colOff>
      <xdr:row>38</xdr:row>
      <xdr:rowOff>76200</xdr:rowOff>
    </xdr:to>
    <xdr:sp macro="" textlink="">
      <xdr:nvSpPr>
        <xdr:cNvPr id="6214" name="Line 70">
          <a:extLst>
            <a:ext uri="{FF2B5EF4-FFF2-40B4-BE49-F238E27FC236}">
              <a16:creationId xmlns:a16="http://schemas.microsoft.com/office/drawing/2014/main" id="{00000000-0008-0000-0400-000046180000}"/>
            </a:ext>
          </a:extLst>
        </xdr:cNvPr>
        <xdr:cNvSpPr>
          <a:spLocks noChangeShapeType="1"/>
        </xdr:cNvSpPr>
      </xdr:nvSpPr>
      <xdr:spPr bwMode="auto">
        <a:xfrm>
          <a:off x="5143500" y="6305550"/>
          <a:ext cx="14001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152400</xdr:colOff>
      <xdr:row>33</xdr:row>
      <xdr:rowOff>76200</xdr:rowOff>
    </xdr:from>
    <xdr:to>
      <xdr:col>12</xdr:col>
      <xdr:colOff>0</xdr:colOff>
      <xdr:row>38</xdr:row>
      <xdr:rowOff>76200</xdr:rowOff>
    </xdr:to>
    <xdr:sp macro="" textlink="">
      <xdr:nvSpPr>
        <xdr:cNvPr id="6215" name="Line 71">
          <a:extLst>
            <a:ext uri="{FF2B5EF4-FFF2-40B4-BE49-F238E27FC236}">
              <a16:creationId xmlns:a16="http://schemas.microsoft.com/office/drawing/2014/main" id="{00000000-0008-0000-0400-000047180000}"/>
            </a:ext>
          </a:extLst>
        </xdr:cNvPr>
        <xdr:cNvSpPr>
          <a:spLocks noChangeShapeType="1"/>
        </xdr:cNvSpPr>
      </xdr:nvSpPr>
      <xdr:spPr bwMode="auto">
        <a:xfrm>
          <a:off x="4819650" y="5495925"/>
          <a:ext cx="323850" cy="80962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14</xdr:col>
      <xdr:colOff>0</xdr:colOff>
      <xdr:row>48</xdr:row>
      <xdr:rowOff>0</xdr:rowOff>
    </xdr:from>
    <xdr:to>
      <xdr:col>14</xdr:col>
      <xdr:colOff>152400</xdr:colOff>
      <xdr:row>49</xdr:row>
      <xdr:rowOff>0</xdr:rowOff>
    </xdr:to>
    <xdr:sp macro="" textlink="">
      <xdr:nvSpPr>
        <xdr:cNvPr id="108" name="Circle 12" descr="d4ef8ba6-c087-44b4-8797-58cf61295359">
          <a:extLst>
            <a:ext uri="{FF2B5EF4-FFF2-40B4-BE49-F238E27FC236}">
              <a16:creationId xmlns:a16="http://schemas.microsoft.com/office/drawing/2014/main" id="{00000000-0008-0000-0400-00006C000000}"/>
            </a:ext>
          </a:extLst>
        </xdr:cNvPr>
        <xdr:cNvSpPr/>
      </xdr:nvSpPr>
      <xdr:spPr>
        <a:xfrm>
          <a:off x="6543675" y="7820025"/>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extLst>
          <a:ext uri="{AF507438-7753-43E0-B8FC-AC1667EBCBE1}">
            <a14:hiddenEffects xmlns:a14="http://schemas.microsoft.com/office/drawing/2010/main">
              <a:effectLst>
                <a:outerShdw blurRad="40000" dist="23000" dir="5400000" rotWithShape="0">
                  <a:srgbClr val="000000">
                    <a:alpha val="35000"/>
                  </a:srgbClr>
                </a:outerShdw>
              </a:effectLst>
            </a14:hiddenEffects>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0</xdr:colOff>
      <xdr:row>48</xdr:row>
      <xdr:rowOff>76200</xdr:rowOff>
    </xdr:from>
    <xdr:to>
      <xdr:col>14</xdr:col>
      <xdr:colOff>0</xdr:colOff>
      <xdr:row>48</xdr:row>
      <xdr:rowOff>76200</xdr:rowOff>
    </xdr:to>
    <xdr:sp macro="" textlink="">
      <xdr:nvSpPr>
        <xdr:cNvPr id="6216" name="Line 72">
          <a:extLst>
            <a:ext uri="{FF2B5EF4-FFF2-40B4-BE49-F238E27FC236}">
              <a16:creationId xmlns:a16="http://schemas.microsoft.com/office/drawing/2014/main" id="{00000000-0008-0000-0400-000048180000}"/>
            </a:ext>
          </a:extLst>
        </xdr:cNvPr>
        <xdr:cNvSpPr>
          <a:spLocks noChangeShapeType="1"/>
        </xdr:cNvSpPr>
      </xdr:nvSpPr>
      <xdr:spPr bwMode="auto">
        <a:xfrm>
          <a:off x="5143500" y="7896225"/>
          <a:ext cx="14001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152400</xdr:colOff>
      <xdr:row>48</xdr:row>
      <xdr:rowOff>76200</xdr:rowOff>
    </xdr:from>
    <xdr:to>
      <xdr:col>12</xdr:col>
      <xdr:colOff>0</xdr:colOff>
      <xdr:row>53</xdr:row>
      <xdr:rowOff>76200</xdr:rowOff>
    </xdr:to>
    <xdr:sp macro="" textlink="">
      <xdr:nvSpPr>
        <xdr:cNvPr id="6217" name="Line 73">
          <a:extLst>
            <a:ext uri="{FF2B5EF4-FFF2-40B4-BE49-F238E27FC236}">
              <a16:creationId xmlns:a16="http://schemas.microsoft.com/office/drawing/2014/main" id="{00000000-0008-0000-0400-000049180000}"/>
            </a:ext>
          </a:extLst>
        </xdr:cNvPr>
        <xdr:cNvSpPr>
          <a:spLocks noChangeShapeType="1"/>
        </xdr:cNvSpPr>
      </xdr:nvSpPr>
      <xdr:spPr bwMode="auto">
        <a:xfrm flipV="1">
          <a:off x="4819650" y="7896225"/>
          <a:ext cx="323850" cy="785813"/>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14</xdr:col>
      <xdr:colOff>0</xdr:colOff>
      <xdr:row>58</xdr:row>
      <xdr:rowOff>0</xdr:rowOff>
    </xdr:from>
    <xdr:to>
      <xdr:col>14</xdr:col>
      <xdr:colOff>152400</xdr:colOff>
      <xdr:row>59</xdr:row>
      <xdr:rowOff>0</xdr:rowOff>
    </xdr:to>
    <xdr:sp macro="" textlink="">
      <xdr:nvSpPr>
        <xdr:cNvPr id="109" name="Circle 13" descr="7a3fc73e-832e-463a-ad4f-fb4153d0796f">
          <a:extLst>
            <a:ext uri="{FF2B5EF4-FFF2-40B4-BE49-F238E27FC236}">
              <a16:creationId xmlns:a16="http://schemas.microsoft.com/office/drawing/2014/main" id="{00000000-0008-0000-0400-00006D000000}"/>
            </a:ext>
          </a:extLst>
        </xdr:cNvPr>
        <xdr:cNvSpPr/>
      </xdr:nvSpPr>
      <xdr:spPr>
        <a:xfrm>
          <a:off x="6543675" y="9391650"/>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extLst>
          <a:ext uri="{AF507438-7753-43E0-B8FC-AC1667EBCBE1}">
            <a14:hiddenEffects xmlns:a14="http://schemas.microsoft.com/office/drawing/2010/main">
              <a:effectLst>
                <a:outerShdw blurRad="40000" dist="23000" dir="5400000" rotWithShape="0">
                  <a:srgbClr val="000000">
                    <a:alpha val="35000"/>
                  </a:srgbClr>
                </a:outerShdw>
              </a:effectLst>
            </a14:hiddenEffects>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0</xdr:colOff>
      <xdr:row>58</xdr:row>
      <xdr:rowOff>76200</xdr:rowOff>
    </xdr:from>
    <xdr:to>
      <xdr:col>14</xdr:col>
      <xdr:colOff>0</xdr:colOff>
      <xdr:row>58</xdr:row>
      <xdr:rowOff>76200</xdr:rowOff>
    </xdr:to>
    <xdr:sp macro="" textlink="">
      <xdr:nvSpPr>
        <xdr:cNvPr id="6218" name="Line 74">
          <a:extLst>
            <a:ext uri="{FF2B5EF4-FFF2-40B4-BE49-F238E27FC236}">
              <a16:creationId xmlns:a16="http://schemas.microsoft.com/office/drawing/2014/main" id="{00000000-0008-0000-0400-00004A180000}"/>
            </a:ext>
          </a:extLst>
        </xdr:cNvPr>
        <xdr:cNvSpPr>
          <a:spLocks noChangeShapeType="1"/>
        </xdr:cNvSpPr>
      </xdr:nvSpPr>
      <xdr:spPr bwMode="auto">
        <a:xfrm>
          <a:off x="5143500" y="9467850"/>
          <a:ext cx="14001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152400</xdr:colOff>
      <xdr:row>53</xdr:row>
      <xdr:rowOff>76200</xdr:rowOff>
    </xdr:from>
    <xdr:to>
      <xdr:col>12</xdr:col>
      <xdr:colOff>0</xdr:colOff>
      <xdr:row>58</xdr:row>
      <xdr:rowOff>76200</xdr:rowOff>
    </xdr:to>
    <xdr:sp macro="" textlink="">
      <xdr:nvSpPr>
        <xdr:cNvPr id="6219" name="Line 75">
          <a:extLst>
            <a:ext uri="{FF2B5EF4-FFF2-40B4-BE49-F238E27FC236}">
              <a16:creationId xmlns:a16="http://schemas.microsoft.com/office/drawing/2014/main" id="{00000000-0008-0000-0400-00004B180000}"/>
            </a:ext>
          </a:extLst>
        </xdr:cNvPr>
        <xdr:cNvSpPr>
          <a:spLocks noChangeShapeType="1"/>
        </xdr:cNvSpPr>
      </xdr:nvSpPr>
      <xdr:spPr bwMode="auto">
        <a:xfrm>
          <a:off x="4819650" y="8682038"/>
          <a:ext cx="323850" cy="785812"/>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18</xdr:col>
      <xdr:colOff>0</xdr:colOff>
      <xdr:row>26</xdr:row>
      <xdr:rowOff>0</xdr:rowOff>
    </xdr:from>
    <xdr:to>
      <xdr:col>18</xdr:col>
      <xdr:colOff>152400</xdr:colOff>
      <xdr:row>26</xdr:row>
      <xdr:rowOff>152400</xdr:rowOff>
    </xdr:to>
    <xdr:sp macro="" textlink="">
      <xdr:nvSpPr>
        <xdr:cNvPr id="110" name="Triangle 14" descr="1448edc2-08f4-4727-808c-a2dddc382947">
          <a:extLst>
            <a:ext uri="{FF2B5EF4-FFF2-40B4-BE49-F238E27FC236}">
              <a16:creationId xmlns:a16="http://schemas.microsoft.com/office/drawing/2014/main" id="{00000000-0008-0000-0400-00006E000000}"/>
            </a:ext>
          </a:extLst>
        </xdr:cNvPr>
        <xdr:cNvSpPr/>
      </xdr:nvSpPr>
      <xdr:spPr>
        <a:xfrm rot="16200000">
          <a:off x="8420100" y="428625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extLst>
          <a:ext uri="{AF507438-7753-43E0-B8FC-AC1667EBCBE1}">
            <a14:hiddenEffects xmlns:a14="http://schemas.microsoft.com/office/drawing/2010/main">
              <a:effectLst>
                <a:outerShdw blurRad="40000" dist="23000" dir="5400000" rotWithShape="0">
                  <a:srgbClr val="000000">
                    <a:alpha val="35000"/>
                  </a:srgbClr>
                </a:outerShdw>
              </a:effectLst>
            </a14:hiddenEffects>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0</xdr:colOff>
      <xdr:row>26</xdr:row>
      <xdr:rowOff>76200</xdr:rowOff>
    </xdr:from>
    <xdr:to>
      <xdr:col>18</xdr:col>
      <xdr:colOff>0</xdr:colOff>
      <xdr:row>26</xdr:row>
      <xdr:rowOff>76200</xdr:rowOff>
    </xdr:to>
    <xdr:sp macro="" textlink="">
      <xdr:nvSpPr>
        <xdr:cNvPr id="6220" name="Line 76">
          <a:extLst>
            <a:ext uri="{FF2B5EF4-FFF2-40B4-BE49-F238E27FC236}">
              <a16:creationId xmlns:a16="http://schemas.microsoft.com/office/drawing/2014/main" id="{00000000-0008-0000-0400-00004C180000}"/>
            </a:ext>
          </a:extLst>
        </xdr:cNvPr>
        <xdr:cNvSpPr>
          <a:spLocks noChangeShapeType="1"/>
        </xdr:cNvSpPr>
      </xdr:nvSpPr>
      <xdr:spPr bwMode="auto">
        <a:xfrm>
          <a:off x="7019925" y="4362450"/>
          <a:ext cx="14001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14</xdr:col>
      <xdr:colOff>152400</xdr:colOff>
      <xdr:row>26</xdr:row>
      <xdr:rowOff>76200</xdr:rowOff>
    </xdr:from>
    <xdr:to>
      <xdr:col>16</xdr:col>
      <xdr:colOff>0</xdr:colOff>
      <xdr:row>28</xdr:row>
      <xdr:rowOff>76200</xdr:rowOff>
    </xdr:to>
    <xdr:sp macro="" textlink="">
      <xdr:nvSpPr>
        <xdr:cNvPr id="6221" name="Line 77">
          <a:extLst>
            <a:ext uri="{FF2B5EF4-FFF2-40B4-BE49-F238E27FC236}">
              <a16:creationId xmlns:a16="http://schemas.microsoft.com/office/drawing/2014/main" id="{00000000-0008-0000-0400-00004D180000}"/>
            </a:ext>
          </a:extLst>
        </xdr:cNvPr>
        <xdr:cNvSpPr>
          <a:spLocks noChangeShapeType="1"/>
        </xdr:cNvSpPr>
      </xdr:nvSpPr>
      <xdr:spPr bwMode="auto">
        <a:xfrm flipV="1">
          <a:off x="6696075" y="4362450"/>
          <a:ext cx="323850" cy="32385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18</xdr:col>
      <xdr:colOff>0</xdr:colOff>
      <xdr:row>31</xdr:row>
      <xdr:rowOff>0</xdr:rowOff>
    </xdr:from>
    <xdr:to>
      <xdr:col>18</xdr:col>
      <xdr:colOff>152400</xdr:colOff>
      <xdr:row>31</xdr:row>
      <xdr:rowOff>152400</xdr:rowOff>
    </xdr:to>
    <xdr:sp macro="" textlink="">
      <xdr:nvSpPr>
        <xdr:cNvPr id="111" name="Triangle 15" descr="2500aebf-e950-4551-9eeb-03010ff77d2c">
          <a:extLst>
            <a:ext uri="{FF2B5EF4-FFF2-40B4-BE49-F238E27FC236}">
              <a16:creationId xmlns:a16="http://schemas.microsoft.com/office/drawing/2014/main" id="{00000000-0008-0000-0400-00006F000000}"/>
            </a:ext>
          </a:extLst>
        </xdr:cNvPr>
        <xdr:cNvSpPr/>
      </xdr:nvSpPr>
      <xdr:spPr>
        <a:xfrm rot="16200000">
          <a:off x="8420100" y="5095875"/>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extLst>
          <a:ext uri="{AF507438-7753-43E0-B8FC-AC1667EBCBE1}">
            <a14:hiddenEffects xmlns:a14="http://schemas.microsoft.com/office/drawing/2010/main">
              <a:effectLst>
                <a:outerShdw blurRad="40000" dist="23000" dir="5400000" rotWithShape="0">
                  <a:srgbClr val="000000">
                    <a:alpha val="35000"/>
                  </a:srgbClr>
                </a:outerShdw>
              </a:effectLst>
            </a14:hiddenEffects>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0</xdr:colOff>
      <xdr:row>31</xdr:row>
      <xdr:rowOff>76200</xdr:rowOff>
    </xdr:from>
    <xdr:to>
      <xdr:col>18</xdr:col>
      <xdr:colOff>0</xdr:colOff>
      <xdr:row>31</xdr:row>
      <xdr:rowOff>76200</xdr:rowOff>
    </xdr:to>
    <xdr:sp macro="" textlink="">
      <xdr:nvSpPr>
        <xdr:cNvPr id="6222" name="Line 78">
          <a:extLst>
            <a:ext uri="{FF2B5EF4-FFF2-40B4-BE49-F238E27FC236}">
              <a16:creationId xmlns:a16="http://schemas.microsoft.com/office/drawing/2014/main" id="{00000000-0008-0000-0400-00004E180000}"/>
            </a:ext>
          </a:extLst>
        </xdr:cNvPr>
        <xdr:cNvSpPr>
          <a:spLocks noChangeShapeType="1"/>
        </xdr:cNvSpPr>
      </xdr:nvSpPr>
      <xdr:spPr bwMode="auto">
        <a:xfrm>
          <a:off x="7019925" y="5172075"/>
          <a:ext cx="14001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14</xdr:col>
      <xdr:colOff>152400</xdr:colOff>
      <xdr:row>28</xdr:row>
      <xdr:rowOff>76200</xdr:rowOff>
    </xdr:from>
    <xdr:to>
      <xdr:col>16</xdr:col>
      <xdr:colOff>0</xdr:colOff>
      <xdr:row>31</xdr:row>
      <xdr:rowOff>76200</xdr:rowOff>
    </xdr:to>
    <xdr:sp macro="" textlink="">
      <xdr:nvSpPr>
        <xdr:cNvPr id="6223" name="Line 79">
          <a:extLst>
            <a:ext uri="{FF2B5EF4-FFF2-40B4-BE49-F238E27FC236}">
              <a16:creationId xmlns:a16="http://schemas.microsoft.com/office/drawing/2014/main" id="{00000000-0008-0000-0400-00004F180000}"/>
            </a:ext>
          </a:extLst>
        </xdr:cNvPr>
        <xdr:cNvSpPr>
          <a:spLocks noChangeShapeType="1"/>
        </xdr:cNvSpPr>
      </xdr:nvSpPr>
      <xdr:spPr bwMode="auto">
        <a:xfrm>
          <a:off x="6696075" y="4686300"/>
          <a:ext cx="323850" cy="48577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18</xdr:col>
      <xdr:colOff>0</xdr:colOff>
      <xdr:row>36</xdr:row>
      <xdr:rowOff>0</xdr:rowOff>
    </xdr:from>
    <xdr:to>
      <xdr:col>18</xdr:col>
      <xdr:colOff>152400</xdr:colOff>
      <xdr:row>36</xdr:row>
      <xdr:rowOff>152400</xdr:rowOff>
    </xdr:to>
    <xdr:sp macro="" textlink="">
      <xdr:nvSpPr>
        <xdr:cNvPr id="112" name="Triangle 16" descr="23e64eba-2c17-4dc5-a0d6-bcba9d25d030">
          <a:extLst>
            <a:ext uri="{FF2B5EF4-FFF2-40B4-BE49-F238E27FC236}">
              <a16:creationId xmlns:a16="http://schemas.microsoft.com/office/drawing/2014/main" id="{00000000-0008-0000-0400-000070000000}"/>
            </a:ext>
          </a:extLst>
        </xdr:cNvPr>
        <xdr:cNvSpPr/>
      </xdr:nvSpPr>
      <xdr:spPr>
        <a:xfrm rot="16200000">
          <a:off x="8420100" y="590550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extLst>
          <a:ext uri="{AF507438-7753-43E0-B8FC-AC1667EBCBE1}">
            <a14:hiddenEffects xmlns:a14="http://schemas.microsoft.com/office/drawing/2010/main">
              <a:effectLst>
                <a:outerShdw blurRad="40000" dist="23000" dir="5400000" rotWithShape="0">
                  <a:srgbClr val="000000">
                    <a:alpha val="35000"/>
                  </a:srgbClr>
                </a:outerShdw>
              </a:effectLst>
            </a14:hiddenEffects>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0</xdr:colOff>
      <xdr:row>36</xdr:row>
      <xdr:rowOff>76200</xdr:rowOff>
    </xdr:from>
    <xdr:to>
      <xdr:col>18</xdr:col>
      <xdr:colOff>0</xdr:colOff>
      <xdr:row>36</xdr:row>
      <xdr:rowOff>76200</xdr:rowOff>
    </xdr:to>
    <xdr:sp macro="" textlink="">
      <xdr:nvSpPr>
        <xdr:cNvPr id="6224" name="Line 80">
          <a:extLst>
            <a:ext uri="{FF2B5EF4-FFF2-40B4-BE49-F238E27FC236}">
              <a16:creationId xmlns:a16="http://schemas.microsoft.com/office/drawing/2014/main" id="{00000000-0008-0000-0400-000050180000}"/>
            </a:ext>
          </a:extLst>
        </xdr:cNvPr>
        <xdr:cNvSpPr>
          <a:spLocks noChangeShapeType="1"/>
        </xdr:cNvSpPr>
      </xdr:nvSpPr>
      <xdr:spPr bwMode="auto">
        <a:xfrm>
          <a:off x="7019925" y="5981700"/>
          <a:ext cx="14001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14</xdr:col>
      <xdr:colOff>152400</xdr:colOff>
      <xdr:row>36</xdr:row>
      <xdr:rowOff>76200</xdr:rowOff>
    </xdr:from>
    <xdr:to>
      <xdr:col>16</xdr:col>
      <xdr:colOff>0</xdr:colOff>
      <xdr:row>38</xdr:row>
      <xdr:rowOff>76200</xdr:rowOff>
    </xdr:to>
    <xdr:sp macro="" textlink="">
      <xdr:nvSpPr>
        <xdr:cNvPr id="6225" name="Line 81">
          <a:extLst>
            <a:ext uri="{FF2B5EF4-FFF2-40B4-BE49-F238E27FC236}">
              <a16:creationId xmlns:a16="http://schemas.microsoft.com/office/drawing/2014/main" id="{00000000-0008-0000-0400-000051180000}"/>
            </a:ext>
          </a:extLst>
        </xdr:cNvPr>
        <xdr:cNvSpPr>
          <a:spLocks noChangeShapeType="1"/>
        </xdr:cNvSpPr>
      </xdr:nvSpPr>
      <xdr:spPr bwMode="auto">
        <a:xfrm flipV="1">
          <a:off x="6696075" y="5981700"/>
          <a:ext cx="323850" cy="32385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18</xdr:col>
      <xdr:colOff>0</xdr:colOff>
      <xdr:row>41</xdr:row>
      <xdr:rowOff>0</xdr:rowOff>
    </xdr:from>
    <xdr:to>
      <xdr:col>18</xdr:col>
      <xdr:colOff>152400</xdr:colOff>
      <xdr:row>41</xdr:row>
      <xdr:rowOff>152400</xdr:rowOff>
    </xdr:to>
    <xdr:sp macro="" textlink="">
      <xdr:nvSpPr>
        <xdr:cNvPr id="113" name="Triangle 17" descr="d0972646-9d85-4fcf-a428-5eed369762ce">
          <a:extLst>
            <a:ext uri="{FF2B5EF4-FFF2-40B4-BE49-F238E27FC236}">
              <a16:creationId xmlns:a16="http://schemas.microsoft.com/office/drawing/2014/main" id="{00000000-0008-0000-0400-000071000000}"/>
            </a:ext>
          </a:extLst>
        </xdr:cNvPr>
        <xdr:cNvSpPr/>
      </xdr:nvSpPr>
      <xdr:spPr>
        <a:xfrm rot="16200000">
          <a:off x="8420100" y="6715125"/>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extLst>
          <a:ext uri="{AF507438-7753-43E0-B8FC-AC1667EBCBE1}">
            <a14:hiddenEffects xmlns:a14="http://schemas.microsoft.com/office/drawing/2010/main">
              <a:effectLst>
                <a:outerShdw blurRad="40000" dist="23000" dir="5400000" rotWithShape="0">
                  <a:srgbClr val="000000">
                    <a:alpha val="35000"/>
                  </a:srgbClr>
                </a:outerShdw>
              </a:effectLst>
            </a14:hiddenEffects>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0</xdr:colOff>
      <xdr:row>41</xdr:row>
      <xdr:rowOff>76200</xdr:rowOff>
    </xdr:from>
    <xdr:to>
      <xdr:col>18</xdr:col>
      <xdr:colOff>0</xdr:colOff>
      <xdr:row>41</xdr:row>
      <xdr:rowOff>76200</xdr:rowOff>
    </xdr:to>
    <xdr:sp macro="" textlink="">
      <xdr:nvSpPr>
        <xdr:cNvPr id="6226" name="Line 82">
          <a:extLst>
            <a:ext uri="{FF2B5EF4-FFF2-40B4-BE49-F238E27FC236}">
              <a16:creationId xmlns:a16="http://schemas.microsoft.com/office/drawing/2014/main" id="{00000000-0008-0000-0400-000052180000}"/>
            </a:ext>
          </a:extLst>
        </xdr:cNvPr>
        <xdr:cNvSpPr>
          <a:spLocks noChangeShapeType="1"/>
        </xdr:cNvSpPr>
      </xdr:nvSpPr>
      <xdr:spPr bwMode="auto">
        <a:xfrm>
          <a:off x="7019925" y="6791325"/>
          <a:ext cx="14001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14</xdr:col>
      <xdr:colOff>152400</xdr:colOff>
      <xdr:row>38</xdr:row>
      <xdr:rowOff>76200</xdr:rowOff>
    </xdr:from>
    <xdr:to>
      <xdr:col>16</xdr:col>
      <xdr:colOff>0</xdr:colOff>
      <xdr:row>41</xdr:row>
      <xdr:rowOff>76200</xdr:rowOff>
    </xdr:to>
    <xdr:sp macro="" textlink="">
      <xdr:nvSpPr>
        <xdr:cNvPr id="6227" name="Line 83">
          <a:extLst>
            <a:ext uri="{FF2B5EF4-FFF2-40B4-BE49-F238E27FC236}">
              <a16:creationId xmlns:a16="http://schemas.microsoft.com/office/drawing/2014/main" id="{00000000-0008-0000-0400-000053180000}"/>
            </a:ext>
          </a:extLst>
        </xdr:cNvPr>
        <xdr:cNvSpPr>
          <a:spLocks noChangeShapeType="1"/>
        </xdr:cNvSpPr>
      </xdr:nvSpPr>
      <xdr:spPr bwMode="auto">
        <a:xfrm>
          <a:off x="6696075" y="6305550"/>
          <a:ext cx="323850" cy="48577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18</xdr:col>
      <xdr:colOff>0</xdr:colOff>
      <xdr:row>46</xdr:row>
      <xdr:rowOff>0</xdr:rowOff>
    </xdr:from>
    <xdr:to>
      <xdr:col>18</xdr:col>
      <xdr:colOff>152400</xdr:colOff>
      <xdr:row>47</xdr:row>
      <xdr:rowOff>0</xdr:rowOff>
    </xdr:to>
    <xdr:sp macro="" textlink="">
      <xdr:nvSpPr>
        <xdr:cNvPr id="114" name="Triangle 18" descr="ec77c134-0f32-4b01-b360-e54e3d30d760">
          <a:extLst>
            <a:ext uri="{FF2B5EF4-FFF2-40B4-BE49-F238E27FC236}">
              <a16:creationId xmlns:a16="http://schemas.microsoft.com/office/drawing/2014/main" id="{00000000-0008-0000-0400-000072000000}"/>
            </a:ext>
          </a:extLst>
        </xdr:cNvPr>
        <xdr:cNvSpPr/>
      </xdr:nvSpPr>
      <xdr:spPr>
        <a:xfrm rot="16200000">
          <a:off x="8420100" y="750570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extLst>
          <a:ext uri="{AF507438-7753-43E0-B8FC-AC1667EBCBE1}">
            <a14:hiddenEffects xmlns:a14="http://schemas.microsoft.com/office/drawing/2010/main">
              <a:effectLst>
                <a:outerShdw blurRad="40000" dist="23000" dir="5400000" rotWithShape="0">
                  <a:srgbClr val="000000">
                    <a:alpha val="35000"/>
                  </a:srgbClr>
                </a:outerShdw>
              </a:effectLst>
            </a14:hiddenEffects>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0</xdr:colOff>
      <xdr:row>46</xdr:row>
      <xdr:rowOff>76200</xdr:rowOff>
    </xdr:from>
    <xdr:to>
      <xdr:col>18</xdr:col>
      <xdr:colOff>0</xdr:colOff>
      <xdr:row>46</xdr:row>
      <xdr:rowOff>76200</xdr:rowOff>
    </xdr:to>
    <xdr:sp macro="" textlink="">
      <xdr:nvSpPr>
        <xdr:cNvPr id="6228" name="Line 84">
          <a:extLst>
            <a:ext uri="{FF2B5EF4-FFF2-40B4-BE49-F238E27FC236}">
              <a16:creationId xmlns:a16="http://schemas.microsoft.com/office/drawing/2014/main" id="{00000000-0008-0000-0400-000054180000}"/>
            </a:ext>
          </a:extLst>
        </xdr:cNvPr>
        <xdr:cNvSpPr>
          <a:spLocks noChangeShapeType="1"/>
        </xdr:cNvSpPr>
      </xdr:nvSpPr>
      <xdr:spPr bwMode="auto">
        <a:xfrm>
          <a:off x="7019925" y="7581900"/>
          <a:ext cx="14001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14</xdr:col>
      <xdr:colOff>152400</xdr:colOff>
      <xdr:row>46</xdr:row>
      <xdr:rowOff>76200</xdr:rowOff>
    </xdr:from>
    <xdr:to>
      <xdr:col>16</xdr:col>
      <xdr:colOff>0</xdr:colOff>
      <xdr:row>48</xdr:row>
      <xdr:rowOff>76200</xdr:rowOff>
    </xdr:to>
    <xdr:sp macro="" textlink="">
      <xdr:nvSpPr>
        <xdr:cNvPr id="6229" name="Line 85">
          <a:extLst>
            <a:ext uri="{FF2B5EF4-FFF2-40B4-BE49-F238E27FC236}">
              <a16:creationId xmlns:a16="http://schemas.microsoft.com/office/drawing/2014/main" id="{00000000-0008-0000-0400-000055180000}"/>
            </a:ext>
          </a:extLst>
        </xdr:cNvPr>
        <xdr:cNvSpPr>
          <a:spLocks noChangeShapeType="1"/>
        </xdr:cNvSpPr>
      </xdr:nvSpPr>
      <xdr:spPr bwMode="auto">
        <a:xfrm flipV="1">
          <a:off x="6696075" y="7581900"/>
          <a:ext cx="323850" cy="31432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14</xdr:col>
      <xdr:colOff>0</xdr:colOff>
      <xdr:row>6</xdr:row>
      <xdr:rowOff>0</xdr:rowOff>
    </xdr:from>
    <xdr:to>
      <xdr:col>14</xdr:col>
      <xdr:colOff>152400</xdr:colOff>
      <xdr:row>6</xdr:row>
      <xdr:rowOff>152400</xdr:rowOff>
    </xdr:to>
    <xdr:sp macro="" textlink="">
      <xdr:nvSpPr>
        <xdr:cNvPr id="115" name="Triangle 19" descr="59f9eaf0-5316-426b-8308-c7cb5f5fe65c">
          <a:extLst>
            <a:ext uri="{FF2B5EF4-FFF2-40B4-BE49-F238E27FC236}">
              <a16:creationId xmlns:a16="http://schemas.microsoft.com/office/drawing/2014/main" id="{00000000-0008-0000-0400-000073000000}"/>
            </a:ext>
          </a:extLst>
        </xdr:cNvPr>
        <xdr:cNvSpPr/>
      </xdr:nvSpPr>
      <xdr:spPr>
        <a:xfrm rot="16200000">
          <a:off x="6543675" y="104775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extLst>
          <a:ext uri="{AF507438-7753-43E0-B8FC-AC1667EBCBE1}">
            <a14:hiddenEffects xmlns:a14="http://schemas.microsoft.com/office/drawing/2010/main">
              <a:effectLst>
                <a:outerShdw blurRad="40000" dist="23000" dir="5400000" rotWithShape="0">
                  <a:srgbClr val="000000">
                    <a:alpha val="35000"/>
                  </a:srgbClr>
                </a:outerShdw>
              </a:effectLst>
            </a14:hiddenEffects>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152400</xdr:colOff>
      <xdr:row>6</xdr:row>
      <xdr:rowOff>76200</xdr:rowOff>
    </xdr:from>
    <xdr:to>
      <xdr:col>18</xdr:col>
      <xdr:colOff>0</xdr:colOff>
      <xdr:row>6</xdr:row>
      <xdr:rowOff>76200</xdr:rowOff>
    </xdr:to>
    <xdr:sp macro="" textlink="">
      <xdr:nvSpPr>
        <xdr:cNvPr id="6230" name="Line 86">
          <a:extLst>
            <a:ext uri="{FF2B5EF4-FFF2-40B4-BE49-F238E27FC236}">
              <a16:creationId xmlns:a16="http://schemas.microsoft.com/office/drawing/2014/main" id="{00000000-0008-0000-0400-000056180000}"/>
            </a:ext>
          </a:extLst>
        </xdr:cNvPr>
        <xdr:cNvSpPr>
          <a:spLocks noChangeShapeType="1"/>
        </xdr:cNvSpPr>
      </xdr:nvSpPr>
      <xdr:spPr bwMode="auto">
        <a:xfrm>
          <a:off x="6696075" y="1123950"/>
          <a:ext cx="172402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0</xdr:colOff>
      <xdr:row>6</xdr:row>
      <xdr:rowOff>76200</xdr:rowOff>
    </xdr:from>
    <xdr:to>
      <xdr:col>14</xdr:col>
      <xdr:colOff>0</xdr:colOff>
      <xdr:row>6</xdr:row>
      <xdr:rowOff>76200</xdr:rowOff>
    </xdr:to>
    <xdr:sp macro="" textlink="">
      <xdr:nvSpPr>
        <xdr:cNvPr id="6231" name="Line 87">
          <a:extLst>
            <a:ext uri="{FF2B5EF4-FFF2-40B4-BE49-F238E27FC236}">
              <a16:creationId xmlns:a16="http://schemas.microsoft.com/office/drawing/2014/main" id="{00000000-0008-0000-0400-000057180000}"/>
            </a:ext>
          </a:extLst>
        </xdr:cNvPr>
        <xdr:cNvSpPr>
          <a:spLocks noChangeShapeType="1"/>
        </xdr:cNvSpPr>
      </xdr:nvSpPr>
      <xdr:spPr bwMode="auto">
        <a:xfrm>
          <a:off x="5143500" y="1123950"/>
          <a:ext cx="14001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152400</xdr:colOff>
      <xdr:row>6</xdr:row>
      <xdr:rowOff>76200</xdr:rowOff>
    </xdr:from>
    <xdr:to>
      <xdr:col>12</xdr:col>
      <xdr:colOff>0</xdr:colOff>
      <xdr:row>8</xdr:row>
      <xdr:rowOff>76200</xdr:rowOff>
    </xdr:to>
    <xdr:sp macro="" textlink="">
      <xdr:nvSpPr>
        <xdr:cNvPr id="6232" name="Line 88">
          <a:extLst>
            <a:ext uri="{FF2B5EF4-FFF2-40B4-BE49-F238E27FC236}">
              <a16:creationId xmlns:a16="http://schemas.microsoft.com/office/drawing/2014/main" id="{00000000-0008-0000-0400-000058180000}"/>
            </a:ext>
          </a:extLst>
        </xdr:cNvPr>
        <xdr:cNvSpPr>
          <a:spLocks noChangeShapeType="1"/>
        </xdr:cNvSpPr>
      </xdr:nvSpPr>
      <xdr:spPr bwMode="auto">
        <a:xfrm flipV="1">
          <a:off x="4819650" y="1123950"/>
          <a:ext cx="323850" cy="32385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14</xdr:col>
      <xdr:colOff>0</xdr:colOff>
      <xdr:row>11</xdr:row>
      <xdr:rowOff>0</xdr:rowOff>
    </xdr:from>
    <xdr:to>
      <xdr:col>14</xdr:col>
      <xdr:colOff>152400</xdr:colOff>
      <xdr:row>11</xdr:row>
      <xdr:rowOff>152400</xdr:rowOff>
    </xdr:to>
    <xdr:sp macro="" textlink="">
      <xdr:nvSpPr>
        <xdr:cNvPr id="116" name="Triangle 20" descr="7bda4869-5ed9-40dc-a49f-f7aab02fff03">
          <a:extLst>
            <a:ext uri="{FF2B5EF4-FFF2-40B4-BE49-F238E27FC236}">
              <a16:creationId xmlns:a16="http://schemas.microsoft.com/office/drawing/2014/main" id="{00000000-0008-0000-0400-000074000000}"/>
            </a:ext>
          </a:extLst>
        </xdr:cNvPr>
        <xdr:cNvSpPr/>
      </xdr:nvSpPr>
      <xdr:spPr>
        <a:xfrm rot="16200000">
          <a:off x="6543675" y="1857375"/>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extLst>
          <a:ext uri="{AF507438-7753-43E0-B8FC-AC1667EBCBE1}">
            <a14:hiddenEffects xmlns:a14="http://schemas.microsoft.com/office/drawing/2010/main">
              <a:effectLst>
                <a:outerShdw blurRad="40000" dist="23000" dir="5400000" rotWithShape="0">
                  <a:srgbClr val="000000">
                    <a:alpha val="35000"/>
                  </a:srgbClr>
                </a:outerShdw>
              </a:effectLst>
            </a14:hiddenEffects>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152400</xdr:colOff>
      <xdr:row>11</xdr:row>
      <xdr:rowOff>76200</xdr:rowOff>
    </xdr:from>
    <xdr:to>
      <xdr:col>18</xdr:col>
      <xdr:colOff>0</xdr:colOff>
      <xdr:row>11</xdr:row>
      <xdr:rowOff>76200</xdr:rowOff>
    </xdr:to>
    <xdr:sp macro="" textlink="">
      <xdr:nvSpPr>
        <xdr:cNvPr id="6233" name="Line 89">
          <a:extLst>
            <a:ext uri="{FF2B5EF4-FFF2-40B4-BE49-F238E27FC236}">
              <a16:creationId xmlns:a16="http://schemas.microsoft.com/office/drawing/2014/main" id="{00000000-0008-0000-0400-000059180000}"/>
            </a:ext>
          </a:extLst>
        </xdr:cNvPr>
        <xdr:cNvSpPr>
          <a:spLocks noChangeShapeType="1"/>
        </xdr:cNvSpPr>
      </xdr:nvSpPr>
      <xdr:spPr bwMode="auto">
        <a:xfrm>
          <a:off x="6696075" y="1933575"/>
          <a:ext cx="172402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0</xdr:colOff>
      <xdr:row>11</xdr:row>
      <xdr:rowOff>76200</xdr:rowOff>
    </xdr:from>
    <xdr:to>
      <xdr:col>14</xdr:col>
      <xdr:colOff>0</xdr:colOff>
      <xdr:row>11</xdr:row>
      <xdr:rowOff>76200</xdr:rowOff>
    </xdr:to>
    <xdr:sp macro="" textlink="">
      <xdr:nvSpPr>
        <xdr:cNvPr id="6234" name="Line 90">
          <a:extLst>
            <a:ext uri="{FF2B5EF4-FFF2-40B4-BE49-F238E27FC236}">
              <a16:creationId xmlns:a16="http://schemas.microsoft.com/office/drawing/2014/main" id="{00000000-0008-0000-0400-00005A180000}"/>
            </a:ext>
          </a:extLst>
        </xdr:cNvPr>
        <xdr:cNvSpPr>
          <a:spLocks noChangeShapeType="1"/>
        </xdr:cNvSpPr>
      </xdr:nvSpPr>
      <xdr:spPr bwMode="auto">
        <a:xfrm>
          <a:off x="5143500" y="1933575"/>
          <a:ext cx="14001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152400</xdr:colOff>
      <xdr:row>8</xdr:row>
      <xdr:rowOff>76200</xdr:rowOff>
    </xdr:from>
    <xdr:to>
      <xdr:col>12</xdr:col>
      <xdr:colOff>0</xdr:colOff>
      <xdr:row>11</xdr:row>
      <xdr:rowOff>76200</xdr:rowOff>
    </xdr:to>
    <xdr:sp macro="" textlink="">
      <xdr:nvSpPr>
        <xdr:cNvPr id="6235" name="Line 91">
          <a:extLst>
            <a:ext uri="{FF2B5EF4-FFF2-40B4-BE49-F238E27FC236}">
              <a16:creationId xmlns:a16="http://schemas.microsoft.com/office/drawing/2014/main" id="{00000000-0008-0000-0400-00005B180000}"/>
            </a:ext>
          </a:extLst>
        </xdr:cNvPr>
        <xdr:cNvSpPr>
          <a:spLocks noChangeShapeType="1"/>
        </xdr:cNvSpPr>
      </xdr:nvSpPr>
      <xdr:spPr bwMode="auto">
        <a:xfrm>
          <a:off x="4819650" y="1447800"/>
          <a:ext cx="323850" cy="48577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14</xdr:col>
      <xdr:colOff>0</xdr:colOff>
      <xdr:row>16</xdr:row>
      <xdr:rowOff>0</xdr:rowOff>
    </xdr:from>
    <xdr:to>
      <xdr:col>14</xdr:col>
      <xdr:colOff>152400</xdr:colOff>
      <xdr:row>16</xdr:row>
      <xdr:rowOff>152400</xdr:rowOff>
    </xdr:to>
    <xdr:sp macro="" textlink="">
      <xdr:nvSpPr>
        <xdr:cNvPr id="117" name="Triangle 21" descr="d573cd56-2aec-4392-8dee-2280763fffea">
          <a:extLst>
            <a:ext uri="{FF2B5EF4-FFF2-40B4-BE49-F238E27FC236}">
              <a16:creationId xmlns:a16="http://schemas.microsoft.com/office/drawing/2014/main" id="{00000000-0008-0000-0400-000075000000}"/>
            </a:ext>
          </a:extLst>
        </xdr:cNvPr>
        <xdr:cNvSpPr/>
      </xdr:nvSpPr>
      <xdr:spPr>
        <a:xfrm rot="16200000">
          <a:off x="6543675" y="266700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extLst>
          <a:ext uri="{AF507438-7753-43E0-B8FC-AC1667EBCBE1}">
            <a14:hiddenEffects xmlns:a14="http://schemas.microsoft.com/office/drawing/2010/main">
              <a:effectLst>
                <a:outerShdw blurRad="40000" dist="23000" dir="5400000" rotWithShape="0">
                  <a:srgbClr val="000000">
                    <a:alpha val="35000"/>
                  </a:srgbClr>
                </a:outerShdw>
              </a:effectLst>
            </a14:hiddenEffects>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152400</xdr:colOff>
      <xdr:row>16</xdr:row>
      <xdr:rowOff>76200</xdr:rowOff>
    </xdr:from>
    <xdr:to>
      <xdr:col>18</xdr:col>
      <xdr:colOff>0</xdr:colOff>
      <xdr:row>16</xdr:row>
      <xdr:rowOff>76200</xdr:rowOff>
    </xdr:to>
    <xdr:sp macro="" textlink="">
      <xdr:nvSpPr>
        <xdr:cNvPr id="6236" name="Line 92">
          <a:extLst>
            <a:ext uri="{FF2B5EF4-FFF2-40B4-BE49-F238E27FC236}">
              <a16:creationId xmlns:a16="http://schemas.microsoft.com/office/drawing/2014/main" id="{00000000-0008-0000-0400-00005C180000}"/>
            </a:ext>
          </a:extLst>
        </xdr:cNvPr>
        <xdr:cNvSpPr>
          <a:spLocks noChangeShapeType="1"/>
        </xdr:cNvSpPr>
      </xdr:nvSpPr>
      <xdr:spPr bwMode="auto">
        <a:xfrm>
          <a:off x="6696075" y="2743200"/>
          <a:ext cx="172402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0</xdr:colOff>
      <xdr:row>16</xdr:row>
      <xdr:rowOff>76200</xdr:rowOff>
    </xdr:from>
    <xdr:to>
      <xdr:col>14</xdr:col>
      <xdr:colOff>0</xdr:colOff>
      <xdr:row>16</xdr:row>
      <xdr:rowOff>76200</xdr:rowOff>
    </xdr:to>
    <xdr:sp macro="" textlink="">
      <xdr:nvSpPr>
        <xdr:cNvPr id="6237" name="Line 93">
          <a:extLst>
            <a:ext uri="{FF2B5EF4-FFF2-40B4-BE49-F238E27FC236}">
              <a16:creationId xmlns:a16="http://schemas.microsoft.com/office/drawing/2014/main" id="{00000000-0008-0000-0400-00005D180000}"/>
            </a:ext>
          </a:extLst>
        </xdr:cNvPr>
        <xdr:cNvSpPr>
          <a:spLocks noChangeShapeType="1"/>
        </xdr:cNvSpPr>
      </xdr:nvSpPr>
      <xdr:spPr bwMode="auto">
        <a:xfrm>
          <a:off x="5143500" y="2743200"/>
          <a:ext cx="14001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152400</xdr:colOff>
      <xdr:row>16</xdr:row>
      <xdr:rowOff>76200</xdr:rowOff>
    </xdr:from>
    <xdr:to>
      <xdr:col>12</xdr:col>
      <xdr:colOff>0</xdr:colOff>
      <xdr:row>18</xdr:row>
      <xdr:rowOff>76200</xdr:rowOff>
    </xdr:to>
    <xdr:sp macro="" textlink="">
      <xdr:nvSpPr>
        <xdr:cNvPr id="6238" name="Line 94">
          <a:extLst>
            <a:ext uri="{FF2B5EF4-FFF2-40B4-BE49-F238E27FC236}">
              <a16:creationId xmlns:a16="http://schemas.microsoft.com/office/drawing/2014/main" id="{00000000-0008-0000-0400-00005E180000}"/>
            </a:ext>
          </a:extLst>
        </xdr:cNvPr>
        <xdr:cNvSpPr>
          <a:spLocks noChangeShapeType="1"/>
        </xdr:cNvSpPr>
      </xdr:nvSpPr>
      <xdr:spPr bwMode="auto">
        <a:xfrm flipV="1">
          <a:off x="4819650" y="2743200"/>
          <a:ext cx="323850" cy="32385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14</xdr:col>
      <xdr:colOff>0</xdr:colOff>
      <xdr:row>21</xdr:row>
      <xdr:rowOff>0</xdr:rowOff>
    </xdr:from>
    <xdr:to>
      <xdr:col>14</xdr:col>
      <xdr:colOff>152400</xdr:colOff>
      <xdr:row>21</xdr:row>
      <xdr:rowOff>152400</xdr:rowOff>
    </xdr:to>
    <xdr:sp macro="" textlink="">
      <xdr:nvSpPr>
        <xdr:cNvPr id="118" name="Triangle 22" descr="ef432b9f-9880-40d0-9c75-ccc18a320eac">
          <a:extLst>
            <a:ext uri="{FF2B5EF4-FFF2-40B4-BE49-F238E27FC236}">
              <a16:creationId xmlns:a16="http://schemas.microsoft.com/office/drawing/2014/main" id="{00000000-0008-0000-0400-000076000000}"/>
            </a:ext>
          </a:extLst>
        </xdr:cNvPr>
        <xdr:cNvSpPr/>
      </xdr:nvSpPr>
      <xdr:spPr>
        <a:xfrm rot="16200000">
          <a:off x="6543675" y="3476625"/>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extLst>
          <a:ext uri="{AF507438-7753-43E0-B8FC-AC1667EBCBE1}">
            <a14:hiddenEffects xmlns:a14="http://schemas.microsoft.com/office/drawing/2010/main">
              <a:effectLst>
                <a:outerShdw blurRad="40000" dist="23000" dir="5400000" rotWithShape="0">
                  <a:srgbClr val="000000">
                    <a:alpha val="35000"/>
                  </a:srgbClr>
                </a:outerShdw>
              </a:effectLst>
            </a14:hiddenEffects>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152400</xdr:colOff>
      <xdr:row>21</xdr:row>
      <xdr:rowOff>76200</xdr:rowOff>
    </xdr:from>
    <xdr:to>
      <xdr:col>18</xdr:col>
      <xdr:colOff>0</xdr:colOff>
      <xdr:row>21</xdr:row>
      <xdr:rowOff>76200</xdr:rowOff>
    </xdr:to>
    <xdr:sp macro="" textlink="">
      <xdr:nvSpPr>
        <xdr:cNvPr id="6239" name="Line 95">
          <a:extLst>
            <a:ext uri="{FF2B5EF4-FFF2-40B4-BE49-F238E27FC236}">
              <a16:creationId xmlns:a16="http://schemas.microsoft.com/office/drawing/2014/main" id="{00000000-0008-0000-0400-00005F180000}"/>
            </a:ext>
          </a:extLst>
        </xdr:cNvPr>
        <xdr:cNvSpPr>
          <a:spLocks noChangeShapeType="1"/>
        </xdr:cNvSpPr>
      </xdr:nvSpPr>
      <xdr:spPr bwMode="auto">
        <a:xfrm>
          <a:off x="6696075" y="3552825"/>
          <a:ext cx="172402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0</xdr:colOff>
      <xdr:row>21</xdr:row>
      <xdr:rowOff>76200</xdr:rowOff>
    </xdr:from>
    <xdr:to>
      <xdr:col>14</xdr:col>
      <xdr:colOff>0</xdr:colOff>
      <xdr:row>21</xdr:row>
      <xdr:rowOff>76200</xdr:rowOff>
    </xdr:to>
    <xdr:sp macro="" textlink="">
      <xdr:nvSpPr>
        <xdr:cNvPr id="6240" name="Line 96">
          <a:extLst>
            <a:ext uri="{FF2B5EF4-FFF2-40B4-BE49-F238E27FC236}">
              <a16:creationId xmlns:a16="http://schemas.microsoft.com/office/drawing/2014/main" id="{00000000-0008-0000-0400-000060180000}"/>
            </a:ext>
          </a:extLst>
        </xdr:cNvPr>
        <xdr:cNvSpPr>
          <a:spLocks noChangeShapeType="1"/>
        </xdr:cNvSpPr>
      </xdr:nvSpPr>
      <xdr:spPr bwMode="auto">
        <a:xfrm>
          <a:off x="5143500" y="3552825"/>
          <a:ext cx="14001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152400</xdr:colOff>
      <xdr:row>18</xdr:row>
      <xdr:rowOff>76200</xdr:rowOff>
    </xdr:from>
    <xdr:to>
      <xdr:col>12</xdr:col>
      <xdr:colOff>0</xdr:colOff>
      <xdr:row>21</xdr:row>
      <xdr:rowOff>76200</xdr:rowOff>
    </xdr:to>
    <xdr:sp macro="" textlink="">
      <xdr:nvSpPr>
        <xdr:cNvPr id="6241" name="Line 97">
          <a:extLst>
            <a:ext uri="{FF2B5EF4-FFF2-40B4-BE49-F238E27FC236}">
              <a16:creationId xmlns:a16="http://schemas.microsoft.com/office/drawing/2014/main" id="{00000000-0008-0000-0400-000061180000}"/>
            </a:ext>
          </a:extLst>
        </xdr:cNvPr>
        <xdr:cNvSpPr>
          <a:spLocks noChangeShapeType="1"/>
        </xdr:cNvSpPr>
      </xdr:nvSpPr>
      <xdr:spPr bwMode="auto">
        <a:xfrm>
          <a:off x="4819650" y="3067050"/>
          <a:ext cx="323850" cy="48577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2</xdr:col>
      <xdr:colOff>0</xdr:colOff>
      <xdr:row>28</xdr:row>
      <xdr:rowOff>0</xdr:rowOff>
    </xdr:from>
    <xdr:to>
      <xdr:col>2</xdr:col>
      <xdr:colOff>152400</xdr:colOff>
      <xdr:row>28</xdr:row>
      <xdr:rowOff>152400</xdr:rowOff>
    </xdr:to>
    <xdr:sp macro="" textlink="">
      <xdr:nvSpPr>
        <xdr:cNvPr id="119" name="Square 0" descr="3338abd8-e5b7-44ad-8bed-f7f2a6dc8ac1">
          <a:extLst>
            <a:ext uri="{FF2B5EF4-FFF2-40B4-BE49-F238E27FC236}">
              <a16:creationId xmlns:a16="http://schemas.microsoft.com/office/drawing/2014/main" id="{00000000-0008-0000-0400-000077000000}"/>
            </a:ext>
          </a:extLst>
        </xdr:cNvPr>
        <xdr:cNvSpPr/>
      </xdr:nvSpPr>
      <xdr:spPr>
        <a:xfrm>
          <a:off x="914400" y="4610100"/>
          <a:ext cx="152400" cy="152400"/>
        </a:xfrm>
        <a:prstGeom prst="rect">
          <a:avLst/>
        </a:prstGeom>
        <a:solidFill>
          <a:srgbClr val="FFFF00">
            <a:alpha val="50000"/>
          </a:srgbClr>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a:extLst>
          <a:ext uri="{AF507438-7753-43E0-B8FC-AC1667EBCBE1}">
            <a14:hiddenEffects xmlns:a14="http://schemas.microsoft.com/office/drawing/2010/main">
              <a:effectLst>
                <a:outerShdw blurRad="40000" dist="23000" dir="5400000" rotWithShape="0">
                  <a:srgbClr val="000000">
                    <a:alpha val="35000"/>
                  </a:srgbClr>
                </a:outerShdw>
              </a:effectLst>
            </a14:hiddenEffects>
          </a:ext>
        </a:ex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28</xdr:row>
      <xdr:rowOff>76200</xdr:rowOff>
    </xdr:from>
    <xdr:to>
      <xdr:col>2</xdr:col>
      <xdr:colOff>0</xdr:colOff>
      <xdr:row>28</xdr:row>
      <xdr:rowOff>76200</xdr:rowOff>
    </xdr:to>
    <xdr:sp macro="" textlink="">
      <xdr:nvSpPr>
        <xdr:cNvPr id="6242" name="Line 98">
          <a:extLst>
            <a:ext uri="{FF2B5EF4-FFF2-40B4-BE49-F238E27FC236}">
              <a16:creationId xmlns:a16="http://schemas.microsoft.com/office/drawing/2014/main" id="{00000000-0008-0000-0400-000062180000}"/>
            </a:ext>
          </a:extLst>
        </xdr:cNvPr>
        <xdr:cNvSpPr>
          <a:spLocks noChangeShapeType="1"/>
        </xdr:cNvSpPr>
      </xdr:nvSpPr>
      <xdr:spPr bwMode="auto">
        <a:xfrm>
          <a:off x="214313" y="4686300"/>
          <a:ext cx="700087"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18</xdr:row>
      <xdr:rowOff>0</xdr:rowOff>
    </xdr:from>
    <xdr:to>
      <xdr:col>4</xdr:col>
      <xdr:colOff>457200</xdr:colOff>
      <xdr:row>36</xdr:row>
      <xdr:rowOff>44112</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3152775"/>
          <a:ext cx="5486400" cy="2958762"/>
        </a:xfrm>
        <a:prstGeom prst="rect">
          <a:avLst/>
        </a:prstGeom>
      </xdr:spPr>
    </xdr:pic>
    <xdr:clientData/>
  </xdr:twoCellAnchor>
  <xdr:twoCellAnchor editAs="oneCell">
    <xdr:from>
      <xdr:col>0</xdr:col>
      <xdr:colOff>0</xdr:colOff>
      <xdr:row>39</xdr:row>
      <xdr:rowOff>19050</xdr:rowOff>
    </xdr:from>
    <xdr:to>
      <xdr:col>4</xdr:col>
      <xdr:colOff>457200</xdr:colOff>
      <xdr:row>57</xdr:row>
      <xdr:rowOff>63162</xdr:rowOff>
    </xdr:to>
    <xdr:pic>
      <xdr:nvPicPr>
        <xdr:cNvPr id="7" name="Picture 6">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2"/>
        <a:stretch>
          <a:fillRect/>
        </a:stretch>
      </xdr:blipFill>
      <xdr:spPr>
        <a:xfrm>
          <a:off x="0" y="6962775"/>
          <a:ext cx="5486400" cy="2958762"/>
        </a:xfrm>
        <a:prstGeom prst="rect">
          <a:avLst/>
        </a:prstGeom>
      </xdr:spPr>
    </xdr:pic>
    <xdr:clientData/>
  </xdr:twoCellAnchor>
  <xdr:twoCellAnchor editAs="oneCell">
    <xdr:from>
      <xdr:col>0</xdr:col>
      <xdr:colOff>0</xdr:colOff>
      <xdr:row>60</xdr:row>
      <xdr:rowOff>9525</xdr:rowOff>
    </xdr:from>
    <xdr:to>
      <xdr:col>4</xdr:col>
      <xdr:colOff>457200</xdr:colOff>
      <xdr:row>81</xdr:row>
      <xdr:rowOff>87630</xdr:rowOff>
    </xdr:to>
    <xdr:pic>
      <xdr:nvPicPr>
        <xdr:cNvPr id="8" name="Picture 7">
          <a:extLst>
            <a:ext uri="{FF2B5EF4-FFF2-40B4-BE49-F238E27FC236}">
              <a16:creationId xmlns:a16="http://schemas.microsoft.com/office/drawing/2014/main" id="{00000000-0008-0000-0600-000008000000}"/>
            </a:ext>
          </a:extLst>
        </xdr:cNvPr>
        <xdr:cNvPicPr>
          <a:picLocks noChangeAspect="1"/>
        </xdr:cNvPicPr>
      </xdr:nvPicPr>
      <xdr:blipFill>
        <a:blip xmlns:r="http://schemas.openxmlformats.org/officeDocument/2006/relationships" r:embed="rId3"/>
        <a:stretch>
          <a:fillRect/>
        </a:stretch>
      </xdr:blipFill>
      <xdr:spPr>
        <a:xfrm>
          <a:off x="0" y="10734675"/>
          <a:ext cx="5486400" cy="3478530"/>
        </a:xfrm>
        <a:prstGeom prst="rect">
          <a:avLst/>
        </a:prstGeom>
      </xdr:spPr>
    </xdr:pic>
    <xdr:clientData/>
  </xdr:twoCellAnchor>
  <xdr:twoCellAnchor editAs="oneCell">
    <xdr:from>
      <xdr:col>5</xdr:col>
      <xdr:colOff>0</xdr:colOff>
      <xdr:row>60</xdr:row>
      <xdr:rowOff>0</xdr:rowOff>
    </xdr:from>
    <xdr:to>
      <xdr:col>11</xdr:col>
      <xdr:colOff>314325</xdr:colOff>
      <xdr:row>81</xdr:row>
      <xdr:rowOff>78105</xdr:rowOff>
    </xdr:to>
    <xdr:pic>
      <xdr:nvPicPr>
        <xdr:cNvPr id="9" name="Picture 8">
          <a:extLst>
            <a:ext uri="{FF2B5EF4-FFF2-40B4-BE49-F238E27FC236}">
              <a16:creationId xmlns:a16="http://schemas.microsoft.com/office/drawing/2014/main" id="{00000000-0008-0000-0600-000009000000}"/>
            </a:ext>
          </a:extLst>
        </xdr:cNvPr>
        <xdr:cNvPicPr>
          <a:picLocks noChangeAspect="1"/>
        </xdr:cNvPicPr>
      </xdr:nvPicPr>
      <xdr:blipFill>
        <a:blip xmlns:r="http://schemas.openxmlformats.org/officeDocument/2006/relationships" r:embed="rId4"/>
        <a:stretch>
          <a:fillRect/>
        </a:stretch>
      </xdr:blipFill>
      <xdr:spPr>
        <a:xfrm>
          <a:off x="5891213" y="10725150"/>
          <a:ext cx="5486400" cy="347853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B%20Documents/Mark/Teaching/QM551/2003/Problem%20Sets/3.%20Integer%20&amp;%20Nonlinear/%20Mark/QM501Y/Class%20Notes/18%20Queueing%20Applications/Q.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mware-host/vmware-host/PB%20Documents/Mark/Teaching/QM551/2003/Problem%20Sets/3.%20Integer%20&amp;%20Nonlinear/%20Mark/QM501Y/Class%20Notes/18%20Queueing%20Applications/Q.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hillier/Documents/Teaching/BA502/Final%20Exam/Take-Home/Q.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ample #1"/>
      <sheetName val="Example #2"/>
      <sheetName val="McDonalds"/>
      <sheetName val="Wendys"/>
      <sheetName val="Telephone"/>
      <sheetName val="Specific"/>
      <sheetName val="General"/>
      <sheetName val="LL Bean"/>
      <sheetName val="LL Bean F"/>
      <sheetName val="Intro"/>
      <sheetName val="MMs"/>
      <sheetName val="finite queue length"/>
      <sheetName val="finite population"/>
      <sheetName val="MG1"/>
      <sheetName val="4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ample #1"/>
      <sheetName val="Example #2"/>
      <sheetName val="McDonalds"/>
      <sheetName val="Wendys"/>
      <sheetName val="Telephone"/>
      <sheetName val="Specific"/>
      <sheetName val="General"/>
      <sheetName val="LL Bean"/>
      <sheetName val="LL Bean F"/>
      <sheetName val="Intro"/>
      <sheetName val="MMs"/>
      <sheetName val="finite queue length"/>
      <sheetName val="finite population"/>
      <sheetName val="MG1"/>
      <sheetName val="4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
      <sheetName val="Example #1"/>
      <sheetName val="Example #2"/>
      <sheetName val="McDonalds"/>
      <sheetName val="Wendys"/>
      <sheetName val="Telephone"/>
      <sheetName val="Specific"/>
      <sheetName val="General"/>
      <sheetName val="LL Bean"/>
      <sheetName val="LL Bean F"/>
      <sheetName val="MMs"/>
      <sheetName val="finite queue length"/>
      <sheetName val="finite population"/>
      <sheetName val="MG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refreshError="1"/>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34"/>
  <sheetViews>
    <sheetView zoomScaleNormal="100" workbookViewId="0"/>
  </sheetViews>
  <sheetFormatPr defaultColWidth="9.5" defaultRowHeight="12.75"/>
  <cols>
    <col min="1" max="1" width="5" style="2" customWidth="1"/>
    <col min="2" max="2" width="27" style="2" customWidth="1"/>
    <col min="3" max="3" width="6.5" style="2" bestFit="1" customWidth="1"/>
    <col min="4" max="4" width="5.625" style="2" bestFit="1" customWidth="1"/>
    <col min="5" max="5" width="6" style="2" bestFit="1" customWidth="1"/>
    <col min="6" max="6" width="3.875" style="2" customWidth="1"/>
    <col min="7" max="7" width="13.5" style="2" bestFit="1" customWidth="1"/>
    <col min="8" max="8" width="3.875" style="2" customWidth="1"/>
    <col min="9" max="9" width="11.875" style="2" customWidth="1"/>
    <col min="10" max="10" width="20.625" style="2" bestFit="1" customWidth="1"/>
    <col min="11" max="11" width="12.875" style="2" bestFit="1" customWidth="1"/>
    <col min="12" max="12" width="6.125" style="2" bestFit="1" customWidth="1"/>
    <col min="13" max="13" width="3.125" style="2" bestFit="1" customWidth="1"/>
    <col min="14" max="14" width="4.625" style="2" bestFit="1" customWidth="1"/>
    <col min="15" max="15" width="12.375" style="2" bestFit="1" customWidth="1"/>
    <col min="16" max="16" width="15" style="2" bestFit="1" customWidth="1"/>
    <col min="17" max="17" width="7.875" style="2" bestFit="1" customWidth="1"/>
    <col min="18" max="18" width="3.125" style="2" bestFit="1" customWidth="1"/>
    <col min="19" max="19" width="4.625" style="2" bestFit="1" customWidth="1"/>
    <col min="20" max="16384" width="9.5" style="2"/>
  </cols>
  <sheetData>
    <row r="1" spans="1:23" ht="17.649999999999999">
      <c r="A1" s="10" t="s">
        <v>0</v>
      </c>
      <c r="C1" s="1"/>
      <c r="D1" s="1"/>
      <c r="E1" s="1"/>
      <c r="F1" s="1"/>
      <c r="G1" s="1"/>
    </row>
    <row r="2" spans="1:23" ht="13.15">
      <c r="B2" s="43" t="s">
        <v>1</v>
      </c>
      <c r="C2" s="1"/>
      <c r="D2" s="1"/>
      <c r="E2" s="1"/>
      <c r="F2" s="1"/>
      <c r="G2" s="1"/>
    </row>
    <row r="3" spans="1:23">
      <c r="B3" s="43" t="s">
        <v>2</v>
      </c>
      <c r="C3" s="1"/>
      <c r="D3" s="1"/>
      <c r="E3" s="1"/>
      <c r="F3" s="1"/>
      <c r="G3" s="1"/>
    </row>
    <row r="4" spans="1:23">
      <c r="B4" s="43" t="s">
        <v>3</v>
      </c>
      <c r="C4" s="1"/>
      <c r="D4" s="1"/>
      <c r="E4" s="1"/>
      <c r="F4" s="1"/>
      <c r="G4" s="1"/>
    </row>
    <row r="5" spans="1:23">
      <c r="B5" s="43" t="s">
        <v>4</v>
      </c>
      <c r="C5" s="1"/>
      <c r="D5" s="1"/>
      <c r="E5" s="1"/>
      <c r="F5" s="1"/>
      <c r="G5" s="1"/>
    </row>
    <row r="6" spans="1:23">
      <c r="B6" s="1"/>
      <c r="C6" s="1"/>
      <c r="D6" s="1"/>
      <c r="E6" s="1"/>
      <c r="F6" s="1"/>
      <c r="G6" s="1"/>
    </row>
    <row r="7" spans="1:23">
      <c r="B7" s="1"/>
      <c r="C7" s="1"/>
      <c r="D7" s="1"/>
      <c r="E7" s="1"/>
      <c r="F7" s="1"/>
      <c r="G7" s="1"/>
    </row>
    <row r="8" spans="1:23" ht="13.15">
      <c r="B8" s="7" t="s">
        <v>5</v>
      </c>
      <c r="C8" s="30">
        <v>0.03</v>
      </c>
      <c r="D8" s="8"/>
      <c r="E8" s="8"/>
      <c r="F8" s="1"/>
      <c r="G8" s="1"/>
      <c r="I8" s="93" t="s">
        <v>6</v>
      </c>
      <c r="J8" s="94"/>
      <c r="K8" s="95"/>
      <c r="L8" s="96"/>
      <c r="M8" s="96"/>
      <c r="N8" s="96"/>
      <c r="O8" s="96"/>
      <c r="P8" s="94"/>
      <c r="Q8" s="94"/>
      <c r="R8" s="95"/>
      <c r="S8" s="97"/>
    </row>
    <row r="9" spans="1:23" ht="13.15">
      <c r="B9" s="7" t="s">
        <v>7</v>
      </c>
      <c r="C9" s="31">
        <v>0.06</v>
      </c>
      <c r="D9" s="8"/>
      <c r="E9" s="8"/>
      <c r="F9" s="1"/>
      <c r="G9" s="1"/>
      <c r="I9" s="64" t="s">
        <v>8</v>
      </c>
      <c r="J9"/>
      <c r="L9" s="9"/>
      <c r="M9" s="9"/>
      <c r="N9" s="9"/>
      <c r="O9" s="9"/>
      <c r="P9"/>
      <c r="Q9"/>
      <c r="S9" s="59"/>
    </row>
    <row r="10" spans="1:23">
      <c r="B10" s="8"/>
      <c r="C10" s="8"/>
      <c r="D10" s="8"/>
      <c r="E10" s="8"/>
      <c r="F10" s="1"/>
      <c r="G10" s="1"/>
      <c r="I10" s="60"/>
      <c r="J10" s="61"/>
      <c r="K10" s="61"/>
      <c r="L10" s="61"/>
      <c r="M10" s="61"/>
      <c r="N10" s="61"/>
      <c r="O10" s="61"/>
      <c r="P10" s="61"/>
      <c r="Q10" s="61"/>
      <c r="R10" s="62"/>
      <c r="S10" s="63"/>
    </row>
    <row r="11" spans="1:23" ht="13.15">
      <c r="B11" s="7"/>
      <c r="C11" s="8"/>
      <c r="D11" s="8"/>
      <c r="E11" s="8"/>
      <c r="F11" s="1"/>
      <c r="G11" s="3" t="s">
        <v>9</v>
      </c>
      <c r="I11" s="55" t="s">
        <v>10</v>
      </c>
      <c r="J11" s="56"/>
      <c r="K11" s="56"/>
      <c r="L11" s="56"/>
      <c r="M11" s="56"/>
      <c r="N11" s="56"/>
      <c r="O11" s="56"/>
      <c r="P11" s="57"/>
      <c r="Q11" s="55" t="s">
        <v>11</v>
      </c>
      <c r="R11" s="58"/>
      <c r="S11" s="58"/>
    </row>
    <row r="12" spans="1:23" ht="13.15">
      <c r="B12" s="7" t="s">
        <v>6</v>
      </c>
      <c r="C12" s="9" t="s">
        <v>12</v>
      </c>
      <c r="D12" s="9" t="s">
        <v>13</v>
      </c>
      <c r="E12" s="9" t="s">
        <v>14</v>
      </c>
      <c r="G12" s="3" t="s">
        <v>15</v>
      </c>
      <c r="I12" s="44" t="s">
        <v>16</v>
      </c>
      <c r="J12" s="45" t="s">
        <v>17</v>
      </c>
      <c r="K12" s="45" t="s">
        <v>18</v>
      </c>
      <c r="L12" s="45" t="s">
        <v>19</v>
      </c>
      <c r="M12" s="45"/>
      <c r="N12" s="45"/>
      <c r="O12" s="45" t="s">
        <v>20</v>
      </c>
      <c r="P12" s="47" t="s">
        <v>21</v>
      </c>
      <c r="Q12" s="44" t="s">
        <v>16</v>
      </c>
      <c r="R12" s="46"/>
      <c r="S12" s="46"/>
    </row>
    <row r="13" spans="1:23" s="14" customFormat="1" ht="13.15">
      <c r="B13" s="7" t="s">
        <v>22</v>
      </c>
      <c r="C13" s="32">
        <v>-5.8</v>
      </c>
      <c r="D13" s="32">
        <v>-5.2</v>
      </c>
      <c r="E13" s="32">
        <v>0</v>
      </c>
      <c r="G13" s="32">
        <v>5.2</v>
      </c>
      <c r="H13" s="15"/>
      <c r="I13" s="48">
        <v>5.2</v>
      </c>
      <c r="J13" s="48">
        <v>0</v>
      </c>
      <c r="K13" s="48">
        <v>0</v>
      </c>
      <c r="L13" s="52">
        <v>3.1432913590968283</v>
      </c>
      <c r="M13" s="50" t="s">
        <v>23</v>
      </c>
      <c r="N13" s="50">
        <v>5</v>
      </c>
      <c r="O13" s="48">
        <v>0</v>
      </c>
      <c r="P13" s="49">
        <f t="shared" ref="P13:P18" si="0">SUMPRODUCT(C13:E13,$C$20:$E$20)</f>
        <v>-7.3432913590968294</v>
      </c>
      <c r="Q13" s="48">
        <f t="shared" ref="Q13:Q18" si="1">SUM(I13:L13,O13:P13)</f>
        <v>0.99999999999999822</v>
      </c>
      <c r="R13" s="50" t="s">
        <v>24</v>
      </c>
      <c r="S13" s="50">
        <v>1</v>
      </c>
      <c r="T13" s="15"/>
      <c r="U13" s="15"/>
      <c r="V13" s="15"/>
      <c r="W13" s="15"/>
    </row>
    <row r="14" spans="1:23" s="14" customFormat="1" ht="13.15">
      <c r="B14" s="7" t="s">
        <v>25</v>
      </c>
      <c r="C14" s="32">
        <v>-2.8</v>
      </c>
      <c r="D14" s="32">
        <v>-3.7</v>
      </c>
      <c r="E14" s="32">
        <v>-0.3</v>
      </c>
      <c r="G14" s="32">
        <v>2.5</v>
      </c>
      <c r="H14" s="15"/>
      <c r="I14" s="48">
        <f>Q13</f>
        <v>0.99999999999999822</v>
      </c>
      <c r="J14" s="48">
        <f>Q13*$C$8</f>
        <v>2.9999999999999947E-2</v>
      </c>
      <c r="K14" s="48">
        <f>G14</f>
        <v>2.5</v>
      </c>
      <c r="L14" s="52">
        <v>5</v>
      </c>
      <c r="M14" s="50" t="s">
        <v>23</v>
      </c>
      <c r="N14" s="50">
        <v>5</v>
      </c>
      <c r="O14" s="48">
        <f>-1*(($C$9*L13)+L13)</f>
        <v>-3.3318888406426379</v>
      </c>
      <c r="P14" s="49">
        <f t="shared" si="0"/>
        <v>-4.1981111593573592</v>
      </c>
      <c r="Q14" s="48">
        <f t="shared" si="1"/>
        <v>1.0000000000000009</v>
      </c>
      <c r="R14" s="50" t="s">
        <v>24</v>
      </c>
      <c r="S14" s="50">
        <v>1</v>
      </c>
      <c r="T14" s="15"/>
      <c r="U14" s="15"/>
      <c r="V14" s="15"/>
      <c r="W14" s="15"/>
    </row>
    <row r="15" spans="1:23" s="14" customFormat="1" ht="13.15">
      <c r="B15" s="7" t="s">
        <v>26</v>
      </c>
      <c r="C15" s="32">
        <v>2.2000000000000002</v>
      </c>
      <c r="D15" s="32">
        <v>3.4</v>
      </c>
      <c r="E15" s="32">
        <v>-2.4</v>
      </c>
      <c r="G15" s="32">
        <v>2.2999999999999998</v>
      </c>
      <c r="H15" s="15"/>
      <c r="I15" s="48">
        <f t="shared" ref="I15:I18" si="2">Q14</f>
        <v>1.0000000000000009</v>
      </c>
      <c r="J15" s="48">
        <f>Q14*$C$8</f>
        <v>3.0000000000000027E-2</v>
      </c>
      <c r="K15" s="48">
        <f t="shared" ref="K15:K17" si="3">G15</f>
        <v>2.2999999999999998</v>
      </c>
      <c r="L15" s="52">
        <v>2.1609248805905366</v>
      </c>
      <c r="M15" s="50" t="s">
        <v>23</v>
      </c>
      <c r="N15" s="50">
        <v>5</v>
      </c>
      <c r="O15" s="48">
        <f t="shared" ref="O15:O18" si="4">-1*(($C$9*L14)+L14)</f>
        <v>-5.3</v>
      </c>
      <c r="P15" s="49">
        <f t="shared" si="0"/>
        <v>0.80907511940946542</v>
      </c>
      <c r="Q15" s="48">
        <f t="shared" si="1"/>
        <v>1.0000000000000027</v>
      </c>
      <c r="R15" s="50" t="s">
        <v>24</v>
      </c>
      <c r="S15" s="50">
        <v>1</v>
      </c>
      <c r="T15" s="15"/>
      <c r="U15" s="15"/>
      <c r="V15" s="15"/>
      <c r="W15" s="15"/>
    </row>
    <row r="16" spans="1:23" s="14" customFormat="1" ht="13.15">
      <c r="B16" s="7" t="s">
        <v>27</v>
      </c>
      <c r="C16" s="32">
        <v>2.8</v>
      </c>
      <c r="D16" s="32">
        <v>2.8</v>
      </c>
      <c r="E16" s="32">
        <v>-2.6</v>
      </c>
      <c r="G16" s="32">
        <v>2.1</v>
      </c>
      <c r="H16" s="15"/>
      <c r="I16" s="48">
        <f t="shared" si="2"/>
        <v>1.0000000000000027</v>
      </c>
      <c r="J16" s="48">
        <f>Q15*$C$8</f>
        <v>3.0000000000000079E-2</v>
      </c>
      <c r="K16" s="48">
        <f t="shared" si="3"/>
        <v>2.1</v>
      </c>
      <c r="L16" s="52">
        <v>0</v>
      </c>
      <c r="M16" s="50" t="s">
        <v>23</v>
      </c>
      <c r="N16" s="50">
        <v>5</v>
      </c>
      <c r="O16" s="48">
        <f t="shared" si="4"/>
        <v>-2.2905803734259687</v>
      </c>
      <c r="P16" s="49">
        <f t="shared" si="0"/>
        <v>1.0310030395136769</v>
      </c>
      <c r="Q16" s="48">
        <f t="shared" si="1"/>
        <v>1.8704226660877108</v>
      </c>
      <c r="R16" s="50" t="s">
        <v>24</v>
      </c>
      <c r="S16" s="50">
        <v>1</v>
      </c>
      <c r="T16" s="15"/>
      <c r="U16" s="15"/>
      <c r="V16" s="15"/>
      <c r="W16" s="15"/>
    </row>
    <row r="17" spans="2:23" s="14" customFormat="1" ht="14.1" customHeight="1">
      <c r="B17" s="7" t="s">
        <v>28</v>
      </c>
      <c r="C17" s="32">
        <v>3.2</v>
      </c>
      <c r="D17" s="32">
        <v>2.8</v>
      </c>
      <c r="E17" s="32">
        <v>-2.4</v>
      </c>
      <c r="G17" s="32">
        <v>1.9</v>
      </c>
      <c r="H17" s="15"/>
      <c r="I17" s="48">
        <f t="shared" si="2"/>
        <v>1.8704226660877108</v>
      </c>
      <c r="J17" s="48">
        <f>Q16*$C$8</f>
        <v>5.6112679982631322E-2</v>
      </c>
      <c r="K17" s="48">
        <f t="shared" si="3"/>
        <v>1.9</v>
      </c>
      <c r="L17" s="52">
        <v>0</v>
      </c>
      <c r="M17" s="50" t="s">
        <v>23</v>
      </c>
      <c r="N17" s="50">
        <v>5</v>
      </c>
      <c r="O17" s="48">
        <f t="shared" si="4"/>
        <v>0</v>
      </c>
      <c r="P17" s="49">
        <f t="shared" si="0"/>
        <v>1.6310030395136779</v>
      </c>
      <c r="Q17" s="48">
        <f t="shared" si="1"/>
        <v>5.4575383855840194</v>
      </c>
      <c r="R17" s="50" t="s">
        <v>24</v>
      </c>
      <c r="S17" s="50">
        <v>1</v>
      </c>
      <c r="T17" s="15"/>
      <c r="U17" s="15"/>
      <c r="V17" s="15"/>
      <c r="W17" s="15"/>
    </row>
    <row r="18" spans="2:23" s="14" customFormat="1" ht="13.15">
      <c r="B18" s="13" t="s">
        <v>29</v>
      </c>
      <c r="C18" s="32">
        <v>14</v>
      </c>
      <c r="D18" s="32">
        <v>12</v>
      </c>
      <c r="E18" s="32">
        <v>14</v>
      </c>
      <c r="F18" s="15"/>
      <c r="G18" s="15"/>
      <c r="H18" s="15"/>
      <c r="I18" s="48">
        <f t="shared" si="2"/>
        <v>5.4575383855840194</v>
      </c>
      <c r="J18" s="48">
        <f>Q17*$C$8</f>
        <v>0.16372615156752057</v>
      </c>
      <c r="K18" s="48">
        <v>0</v>
      </c>
      <c r="L18" s="48">
        <v>0</v>
      </c>
      <c r="M18" s="48"/>
      <c r="N18" s="48"/>
      <c r="O18" s="48">
        <f t="shared" si="4"/>
        <v>0</v>
      </c>
      <c r="P18" s="49">
        <f t="shared" si="0"/>
        <v>31.56144159791576</v>
      </c>
      <c r="Q18" s="51">
        <f t="shared" si="1"/>
        <v>37.182706135067299</v>
      </c>
      <c r="R18" s="50" t="s">
        <v>24</v>
      </c>
      <c r="S18" s="50">
        <v>1</v>
      </c>
      <c r="T18" s="15"/>
      <c r="U18" s="15"/>
      <c r="V18" s="15"/>
      <c r="W18" s="15"/>
    </row>
    <row r="19" spans="2:23" s="14" customFormat="1">
      <c r="F19" s="15"/>
      <c r="G19" s="15"/>
      <c r="H19" s="15"/>
      <c r="I19" s="15"/>
      <c r="J19" s="15"/>
      <c r="K19" s="15"/>
      <c r="L19" s="15"/>
      <c r="M19" s="15"/>
      <c r="N19" s="15"/>
      <c r="O19" s="15"/>
      <c r="P19" s="15"/>
      <c r="Q19" s="15"/>
      <c r="R19" s="15"/>
      <c r="S19" s="15"/>
      <c r="T19" s="15"/>
      <c r="U19" s="15"/>
      <c r="V19" s="15"/>
      <c r="W19" s="15"/>
    </row>
    <row r="20" spans="2:23" s="14" customFormat="1">
      <c r="B20" s="14" t="s">
        <v>30</v>
      </c>
      <c r="C20" s="42">
        <v>1</v>
      </c>
      <c r="D20" s="42">
        <v>0.29678679982631329</v>
      </c>
      <c r="E20" s="42">
        <v>1</v>
      </c>
      <c r="F20" s="15"/>
      <c r="G20" s="15"/>
      <c r="H20" s="15"/>
      <c r="I20" s="15"/>
      <c r="J20" s="15"/>
      <c r="K20" s="15"/>
      <c r="L20" s="15"/>
      <c r="M20" s="15"/>
      <c r="N20" s="15"/>
      <c r="O20" s="15"/>
      <c r="P20" s="15"/>
      <c r="Q20" s="15"/>
      <c r="R20" s="15"/>
      <c r="S20" s="15"/>
      <c r="T20" s="15"/>
      <c r="U20" s="15"/>
      <c r="V20" s="15"/>
      <c r="W20" s="15"/>
    </row>
    <row r="21" spans="2:23" s="14" customFormat="1">
      <c r="C21" s="53" t="s">
        <v>23</v>
      </c>
      <c r="D21" s="53" t="s">
        <v>23</v>
      </c>
      <c r="E21" s="53" t="s">
        <v>23</v>
      </c>
      <c r="F21" s="15"/>
      <c r="G21" s="15"/>
      <c r="H21" s="15"/>
      <c r="I21" s="15"/>
      <c r="J21" s="15"/>
      <c r="K21" s="15"/>
      <c r="L21" s="15"/>
      <c r="M21" s="15"/>
      <c r="N21" s="15"/>
      <c r="O21" s="15"/>
      <c r="P21" s="15"/>
      <c r="Q21" s="15"/>
      <c r="R21" s="15"/>
      <c r="S21" s="15"/>
      <c r="T21" s="15"/>
      <c r="U21" s="15"/>
      <c r="V21" s="15"/>
      <c r="W21" s="15"/>
    </row>
    <row r="22" spans="2:23" s="14" customFormat="1">
      <c r="C22" s="54">
        <v>1</v>
      </c>
      <c r="D22" s="54">
        <v>1</v>
      </c>
      <c r="E22" s="54">
        <v>1</v>
      </c>
      <c r="F22" s="15"/>
      <c r="G22" s="15"/>
      <c r="H22" s="15"/>
      <c r="I22" s="15"/>
      <c r="J22" s="15"/>
      <c r="K22" s="15"/>
      <c r="L22" s="15"/>
      <c r="M22" s="15"/>
      <c r="N22" s="15"/>
      <c r="O22" s="15"/>
      <c r="P22" s="15"/>
      <c r="Q22" s="15"/>
      <c r="R22" s="15"/>
      <c r="S22" s="15"/>
      <c r="T22" s="15"/>
      <c r="U22" s="15"/>
      <c r="V22" s="15"/>
      <c r="W22" s="15"/>
    </row>
    <row r="23" spans="2:23" s="14" customFormat="1">
      <c r="F23" s="15"/>
      <c r="G23" s="15"/>
      <c r="H23" s="15"/>
      <c r="I23" s="15"/>
      <c r="J23" s="15"/>
      <c r="K23" s="15"/>
      <c r="L23" s="15"/>
      <c r="M23" s="15"/>
      <c r="N23" s="15"/>
      <c r="O23" s="15"/>
      <c r="P23" s="15"/>
      <c r="Q23" s="15"/>
      <c r="R23" s="15"/>
      <c r="S23" s="15"/>
      <c r="T23" s="15"/>
      <c r="U23" s="15"/>
      <c r="V23" s="15"/>
      <c r="W23" s="15"/>
    </row>
    <row r="24" spans="2:23" s="14" customFormat="1">
      <c r="F24" s="15"/>
      <c r="G24" s="15"/>
      <c r="H24" s="15"/>
      <c r="I24" s="15"/>
      <c r="J24" s="15"/>
      <c r="K24" s="15"/>
      <c r="L24" s="15"/>
      <c r="M24" s="15"/>
      <c r="N24" s="15"/>
      <c r="O24" s="15"/>
      <c r="P24" s="15"/>
      <c r="Q24" s="15"/>
      <c r="R24" s="15"/>
      <c r="S24" s="15"/>
      <c r="T24" s="15"/>
      <c r="U24" s="15"/>
      <c r="V24" s="15"/>
      <c r="W24" s="15"/>
    </row>
    <row r="25" spans="2:23" s="14" customFormat="1">
      <c r="F25" s="15"/>
      <c r="G25" s="15"/>
      <c r="H25" s="15"/>
      <c r="I25" s="15"/>
      <c r="J25" s="15"/>
      <c r="K25" s="15"/>
      <c r="L25" s="15"/>
      <c r="M25" s="15"/>
      <c r="N25" s="15"/>
      <c r="O25" s="15"/>
      <c r="P25" s="15"/>
      <c r="Q25" s="15"/>
      <c r="R25" s="15"/>
      <c r="S25" s="15"/>
      <c r="T25" s="15"/>
      <c r="U25" s="15"/>
      <c r="V25" s="15"/>
      <c r="W25" s="15"/>
    </row>
    <row r="26" spans="2:23" s="14" customFormat="1">
      <c r="F26" s="15"/>
      <c r="G26" s="15"/>
      <c r="H26" s="15"/>
      <c r="I26" s="15"/>
      <c r="J26" s="15"/>
      <c r="K26" s="15"/>
      <c r="L26" s="15"/>
      <c r="M26" s="15"/>
      <c r="N26" s="15"/>
      <c r="O26" s="15"/>
      <c r="P26" s="15"/>
      <c r="Q26" s="15"/>
      <c r="R26" s="15"/>
      <c r="S26" s="15"/>
      <c r="T26" s="15"/>
      <c r="U26" s="15"/>
      <c r="V26" s="15"/>
      <c r="W26" s="15"/>
    </row>
    <row r="27" spans="2:23" s="14" customFormat="1">
      <c r="F27" s="15"/>
      <c r="G27" s="15"/>
      <c r="H27" s="15"/>
      <c r="I27" s="15"/>
      <c r="J27" s="15"/>
      <c r="K27" s="15"/>
      <c r="L27" s="15"/>
      <c r="M27" s="15"/>
      <c r="N27" s="15"/>
      <c r="O27" s="15"/>
      <c r="P27" s="15"/>
      <c r="Q27" s="15"/>
      <c r="R27" s="15"/>
      <c r="S27" s="15"/>
      <c r="T27" s="15"/>
      <c r="U27" s="15"/>
      <c r="V27" s="15"/>
      <c r="W27" s="15"/>
    </row>
    <row r="28" spans="2:23" s="14" customFormat="1">
      <c r="F28" s="15"/>
      <c r="G28" s="15"/>
      <c r="H28" s="15"/>
      <c r="I28" s="15"/>
      <c r="J28" s="15"/>
      <c r="K28" s="15"/>
      <c r="L28" s="15"/>
      <c r="M28" s="15"/>
      <c r="N28" s="15"/>
      <c r="O28" s="15"/>
      <c r="P28" s="15"/>
      <c r="Q28" s="15"/>
      <c r="R28" s="15"/>
      <c r="S28" s="15"/>
      <c r="T28" s="15"/>
      <c r="U28" s="15"/>
      <c r="V28" s="15"/>
      <c r="W28" s="15"/>
    </row>
    <row r="29" spans="2:23" s="14" customFormat="1">
      <c r="F29" s="15"/>
      <c r="G29" s="15"/>
      <c r="H29" s="15"/>
      <c r="I29" s="15"/>
      <c r="J29" s="15"/>
      <c r="K29" s="15"/>
      <c r="L29" s="15"/>
      <c r="M29" s="15"/>
      <c r="N29" s="15"/>
      <c r="O29" s="15"/>
      <c r="P29" s="15"/>
      <c r="Q29" s="15"/>
      <c r="R29" s="15"/>
      <c r="S29" s="15"/>
      <c r="T29" s="15"/>
      <c r="U29" s="15"/>
      <c r="V29" s="15"/>
      <c r="W29" s="15"/>
    </row>
    <row r="30" spans="2:23" s="14" customFormat="1">
      <c r="F30" s="15"/>
      <c r="G30" s="15"/>
      <c r="H30" s="15"/>
    </row>
    <row r="31" spans="2:23" s="14" customFormat="1"/>
    <row r="32" spans="2:23" s="14" customFormat="1"/>
    <row r="33" s="14" customFormat="1"/>
    <row r="34" s="14" customFormat="1"/>
  </sheetData>
  <phoneticPr fontId="12" type="noConversion"/>
  <pageMargins left="0.75" right="0.75" top="1" bottom="1" header="0.5" footer="0.5"/>
  <pageSetup scale="74" orientation="landscape" horizontalDpi="4294967292" verticalDpi="4294967292"/>
  <headerFooter>
    <oddHeader>&amp;A</oddHeader>
    <oddFooter>&amp;F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18"/>
  <sheetViews>
    <sheetView zoomScaleNormal="100" workbookViewId="0">
      <selection activeCell="I18" sqref="I18"/>
    </sheetView>
  </sheetViews>
  <sheetFormatPr defaultColWidth="10.875" defaultRowHeight="12.75"/>
  <cols>
    <col min="1" max="1" width="2.875" style="12" customWidth="1"/>
    <col min="2" max="2" width="46.125" style="12" customWidth="1"/>
    <col min="3" max="5" width="13.5" style="12" customWidth="1"/>
    <col min="6" max="6" width="11" style="12" bestFit="1" customWidth="1"/>
    <col min="7" max="7" width="3.125" style="12" bestFit="1" customWidth="1"/>
    <col min="8" max="8" width="11.625" style="12" bestFit="1" customWidth="1"/>
    <col min="9" max="9" width="13.625" style="12" bestFit="1" customWidth="1"/>
    <col min="10" max="10" width="3.125" style="12" bestFit="1" customWidth="1"/>
    <col min="11" max="11" width="6.125" style="12" bestFit="1" customWidth="1"/>
    <col min="12" max="16384" width="10.875" style="12"/>
  </cols>
  <sheetData>
    <row r="1" spans="1:9" ht="17.649999999999999">
      <c r="A1" s="11" t="s">
        <v>31</v>
      </c>
      <c r="B1" s="33"/>
      <c r="C1" s="34"/>
      <c r="D1" s="35"/>
      <c r="E1" s="36"/>
    </row>
    <row r="2" spans="1:9" ht="13.15">
      <c r="A2" s="35"/>
      <c r="B2" s="37" t="s">
        <v>32</v>
      </c>
      <c r="C2" s="35"/>
      <c r="D2" s="36"/>
      <c r="E2" s="36"/>
    </row>
    <row r="3" spans="1:9">
      <c r="A3" s="37"/>
      <c r="B3" s="37"/>
      <c r="C3" s="36"/>
      <c r="D3" s="36"/>
      <c r="E3" s="36"/>
    </row>
    <row r="4" spans="1:9" ht="13.15">
      <c r="A4" s="37"/>
      <c r="B4" s="37"/>
      <c r="C4" s="38" t="s">
        <v>33</v>
      </c>
      <c r="D4" s="38" t="s">
        <v>34</v>
      </c>
      <c r="E4" s="38" t="s">
        <v>35</v>
      </c>
    </row>
    <row r="5" spans="1:9" ht="13.15">
      <c r="A5" s="37"/>
      <c r="B5" s="39" t="s">
        <v>36</v>
      </c>
      <c r="C5" s="40">
        <v>100000</v>
      </c>
      <c r="D5" s="40">
        <v>160000</v>
      </c>
      <c r="E5" s="40">
        <v>150000</v>
      </c>
    </row>
    <row r="6" spans="1:9" ht="13.15">
      <c r="A6" s="37"/>
      <c r="B6" s="39" t="s">
        <v>37</v>
      </c>
      <c r="C6" s="67">
        <v>580</v>
      </c>
      <c r="D6" s="67">
        <v>460</v>
      </c>
      <c r="E6" s="67">
        <v>540</v>
      </c>
    </row>
    <row r="7" spans="1:9" ht="13.15">
      <c r="A7" s="37"/>
      <c r="B7" s="39" t="s">
        <v>38</v>
      </c>
      <c r="C7" s="41">
        <v>30</v>
      </c>
      <c r="D7" s="41">
        <v>27</v>
      </c>
      <c r="E7" s="41">
        <v>18</v>
      </c>
      <c r="F7" s="12">
        <f>SUMPRODUCT(C7:E7,$C$12:$E$12)</f>
        <v>35999.999999999993</v>
      </c>
      <c r="G7" s="68" t="s">
        <v>24</v>
      </c>
      <c r="H7" s="68">
        <v>36000</v>
      </c>
    </row>
    <row r="8" spans="1:9" ht="13.15">
      <c r="A8" s="37"/>
      <c r="B8" s="39" t="s">
        <v>39</v>
      </c>
      <c r="C8" s="41">
        <v>24</v>
      </c>
      <c r="D8" s="41">
        <v>21</v>
      </c>
      <c r="E8" s="41">
        <v>30</v>
      </c>
      <c r="F8" s="12">
        <f>SUMPRODUCT(C8:E8,$C$12:$E$12)</f>
        <v>53999.999999999978</v>
      </c>
      <c r="G8" s="68" t="s">
        <v>24</v>
      </c>
      <c r="H8" s="68">
        <v>54000</v>
      </c>
    </row>
    <row r="10" spans="1:9">
      <c r="B10" s="69" t="s">
        <v>40</v>
      </c>
      <c r="C10" s="65">
        <v>0</v>
      </c>
      <c r="D10" s="65">
        <v>1</v>
      </c>
      <c r="E10" s="65">
        <v>1</v>
      </c>
      <c r="F10" s="12">
        <f>SUM(C10:E10)</f>
        <v>2</v>
      </c>
      <c r="G10" s="12" t="s">
        <v>23</v>
      </c>
      <c r="H10" s="12">
        <v>2</v>
      </c>
    </row>
    <row r="11" spans="1:9">
      <c r="B11" s="69"/>
    </row>
    <row r="12" spans="1:9">
      <c r="B12" s="69" t="s">
        <v>41</v>
      </c>
      <c r="C12" s="65">
        <v>0</v>
      </c>
      <c r="D12" s="65">
        <v>250.00000000000006</v>
      </c>
      <c r="E12" s="65">
        <v>1624.9999999999993</v>
      </c>
    </row>
    <row r="13" spans="1:9">
      <c r="B13" s="70" t="s">
        <v>42</v>
      </c>
      <c r="C13" s="68" t="s">
        <v>23</v>
      </c>
      <c r="D13" s="68" t="s">
        <v>23</v>
      </c>
      <c r="E13" s="68" t="s">
        <v>23</v>
      </c>
    </row>
    <row r="14" spans="1:9">
      <c r="B14" s="69" t="s">
        <v>43</v>
      </c>
      <c r="C14" s="68">
        <f>$C$16*C10</f>
        <v>0</v>
      </c>
      <c r="D14" s="68">
        <f t="shared" ref="D14:E14" si="0">$C$16*D10</f>
        <v>5000</v>
      </c>
      <c r="E14" s="68">
        <f t="shared" si="0"/>
        <v>5000</v>
      </c>
    </row>
    <row r="15" spans="1:9">
      <c r="H15" s="12" t="s">
        <v>44</v>
      </c>
      <c r="I15" s="66">
        <f>SUMPRODUCT(C5:E5,C10:E10)</f>
        <v>310000</v>
      </c>
    </row>
    <row r="16" spans="1:9">
      <c r="B16" s="69" t="s">
        <v>45</v>
      </c>
      <c r="C16" s="12">
        <v>5000</v>
      </c>
      <c r="H16" s="12" t="s">
        <v>46</v>
      </c>
      <c r="I16" s="66">
        <f>SUMPRODUCT(C6:E6,$C$12:$E$12)</f>
        <v>992499.99999999965</v>
      </c>
    </row>
    <row r="18" spans="8:9">
      <c r="H18" s="12" t="s">
        <v>47</v>
      </c>
      <c r="I18" s="71">
        <f>SUM(I15:I16)</f>
        <v>1302499.9999999995</v>
      </c>
    </row>
  </sheetData>
  <pageMargins left="0.7" right="0.7" top="0.75" bottom="0.75" header="0.3" footer="0.3"/>
  <pageSetup scale="94" orientation="landscape" horizontalDpi="0" verticalDpi="0"/>
  <headerFooter>
    <oddHeader>&amp;A</oddHeader>
    <oddFoote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J34"/>
  <sheetViews>
    <sheetView showGridLines="0" zoomScaleNormal="100" workbookViewId="0">
      <pane ySplit="19" topLeftCell="A25" activePane="bottomLeft" state="frozen"/>
      <selection pane="bottomLeft"/>
      <selection activeCell="O25" sqref="O25"/>
    </sheetView>
  </sheetViews>
  <sheetFormatPr defaultColWidth="10.5" defaultRowHeight="12.75"/>
  <cols>
    <col min="1" max="1" width="2.875" style="1" customWidth="1"/>
    <col min="2" max="2" width="3" style="1" customWidth="1"/>
    <col min="3" max="3" width="6.5" style="1" customWidth="1"/>
    <col min="4" max="4" width="20.5" style="1" customWidth="1"/>
    <col min="5" max="5" width="9" style="1" customWidth="1"/>
    <col min="6" max="6" width="11.125" style="1" customWidth="1"/>
    <col min="7" max="7" width="12" style="1" customWidth="1"/>
    <col min="8" max="8" width="11.875" style="1" customWidth="1"/>
    <col min="9" max="9" width="14" style="1" bestFit="1" customWidth="1"/>
    <col min="10" max="16384" width="10.5" style="1"/>
  </cols>
  <sheetData>
    <row r="1" spans="1:9" ht="17.649999999999999">
      <c r="A1" s="11" t="s">
        <v>48</v>
      </c>
    </row>
    <row r="2" spans="1:9" ht="13.15">
      <c r="B2" s="4" t="s">
        <v>49</v>
      </c>
    </row>
    <row r="3" spans="1:9" ht="13.15">
      <c r="B3" s="4"/>
    </row>
    <row r="4" spans="1:9" ht="13.15">
      <c r="B4" s="4"/>
    </row>
    <row r="5" spans="1:9" ht="13.15" thickBot="1">
      <c r="B5" t="s">
        <v>50</v>
      </c>
      <c r="C5"/>
      <c r="D5"/>
      <c r="E5"/>
      <c r="F5"/>
      <c r="G5"/>
      <c r="H5"/>
      <c r="I5"/>
    </row>
    <row r="6" spans="1:9" ht="15.75">
      <c r="B6"/>
      <c r="C6" s="16"/>
      <c r="D6" s="16"/>
      <c r="E6" s="16" t="s">
        <v>51</v>
      </c>
      <c r="F6" s="16" t="s">
        <v>52</v>
      </c>
      <c r="G6" s="16" t="s">
        <v>53</v>
      </c>
      <c r="H6" s="16" t="s">
        <v>54</v>
      </c>
      <c r="I6" s="16" t="s">
        <v>54</v>
      </c>
    </row>
    <row r="7" spans="1:9" ht="16.149999999999999" thickBot="1">
      <c r="B7"/>
      <c r="C7" s="17" t="s">
        <v>55</v>
      </c>
      <c r="D7" s="17" t="s">
        <v>56</v>
      </c>
      <c r="E7" s="17" t="s">
        <v>57</v>
      </c>
      <c r="F7" s="17" t="s">
        <v>58</v>
      </c>
      <c r="G7" s="17" t="s">
        <v>59</v>
      </c>
      <c r="H7" s="17" t="s">
        <v>60</v>
      </c>
      <c r="I7" s="17" t="s">
        <v>61</v>
      </c>
    </row>
    <row r="8" spans="1:9">
      <c r="B8"/>
      <c r="C8" s="98" t="s">
        <v>62</v>
      </c>
      <c r="D8" s="98" t="s">
        <v>63</v>
      </c>
      <c r="E8" s="99">
        <v>150.00000000000003</v>
      </c>
      <c r="F8" s="99">
        <v>0</v>
      </c>
      <c r="G8" s="99">
        <v>9.6</v>
      </c>
      <c r="H8" s="99">
        <v>6.799999999999998</v>
      </c>
      <c r="I8" s="99">
        <v>1.1999999999999971</v>
      </c>
    </row>
    <row r="9" spans="1:9">
      <c r="B9"/>
      <c r="C9" s="98" t="s">
        <v>64</v>
      </c>
      <c r="D9" s="98" t="s">
        <v>65</v>
      </c>
      <c r="E9" s="99">
        <v>199.99999999999997</v>
      </c>
      <c r="F9" s="99">
        <v>0</v>
      </c>
      <c r="G9" s="99">
        <v>12.299999999999999</v>
      </c>
      <c r="H9" s="99">
        <v>2.0999999999999996</v>
      </c>
      <c r="I9" s="99">
        <v>4.4999999999999929</v>
      </c>
    </row>
    <row r="10" spans="1:9" ht="13.15" thickBot="1">
      <c r="B10"/>
      <c r="C10" s="100" t="s">
        <v>66</v>
      </c>
      <c r="D10" s="100" t="s">
        <v>67</v>
      </c>
      <c r="E10" s="101">
        <v>0</v>
      </c>
      <c r="F10" s="101">
        <v>-1.4999999999999967</v>
      </c>
      <c r="G10" s="101">
        <v>14.600000000000001</v>
      </c>
      <c r="H10" s="101">
        <v>1.4999999999999967</v>
      </c>
      <c r="I10" s="102" t="s">
        <v>68</v>
      </c>
    </row>
    <row r="11" spans="1:9">
      <c r="B11"/>
      <c r="C11"/>
      <c r="D11"/>
      <c r="E11" s="18"/>
      <c r="F11" s="18"/>
      <c r="G11" s="18"/>
      <c r="H11" s="18"/>
      <c r="I11" s="18"/>
    </row>
    <row r="12" spans="1:9" ht="13.15" thickBot="1">
      <c r="B12" t="s">
        <v>69</v>
      </c>
      <c r="C12"/>
      <c r="D12"/>
      <c r="E12" s="18"/>
      <c r="F12" s="18"/>
      <c r="G12" s="18"/>
      <c r="H12" s="18"/>
      <c r="I12" s="18"/>
    </row>
    <row r="13" spans="1:9" ht="15.75">
      <c r="B13"/>
      <c r="C13" s="16"/>
      <c r="D13" s="16"/>
      <c r="E13" s="16" t="s">
        <v>51</v>
      </c>
      <c r="F13" s="16" t="s">
        <v>70</v>
      </c>
      <c r="G13" s="16" t="s">
        <v>71</v>
      </c>
      <c r="H13" s="16" t="s">
        <v>54</v>
      </c>
      <c r="I13" s="16" t="s">
        <v>54</v>
      </c>
    </row>
    <row r="14" spans="1:9" ht="16.149999999999999" thickBot="1">
      <c r="B14"/>
      <c r="C14" s="17" t="s">
        <v>55</v>
      </c>
      <c r="D14" s="17" t="s">
        <v>56</v>
      </c>
      <c r="E14" s="17" t="s">
        <v>57</v>
      </c>
      <c r="F14" s="17" t="s">
        <v>72</v>
      </c>
      <c r="G14" s="17" t="s">
        <v>73</v>
      </c>
      <c r="H14" s="17" t="s">
        <v>60</v>
      </c>
      <c r="I14" s="17" t="s">
        <v>61</v>
      </c>
    </row>
    <row r="15" spans="1:9">
      <c r="B15"/>
      <c r="C15" s="98" t="s">
        <v>74</v>
      </c>
      <c r="D15" s="98" t="s">
        <v>75</v>
      </c>
      <c r="E15" s="99">
        <v>1200</v>
      </c>
      <c r="F15" s="99">
        <v>0.7</v>
      </c>
      <c r="G15" s="99">
        <v>1200</v>
      </c>
      <c r="H15" s="99">
        <v>99.999999999999929</v>
      </c>
      <c r="I15" s="99">
        <v>300.00000000000006</v>
      </c>
    </row>
    <row r="16" spans="1:9">
      <c r="B16"/>
      <c r="C16" s="98" t="s">
        <v>76</v>
      </c>
      <c r="D16" s="98" t="s">
        <v>77</v>
      </c>
      <c r="E16" s="99">
        <v>3600</v>
      </c>
      <c r="F16" s="99">
        <v>0.85</v>
      </c>
      <c r="G16" s="99">
        <v>3600</v>
      </c>
      <c r="H16" s="99">
        <v>1200</v>
      </c>
      <c r="I16" s="99">
        <v>1199.9999999999986</v>
      </c>
    </row>
    <row r="17" spans="2:10" ht="13.15" thickBot="1">
      <c r="B17"/>
      <c r="C17" s="100" t="s">
        <v>78</v>
      </c>
      <c r="D17" s="100" t="s">
        <v>79</v>
      </c>
      <c r="E17" s="101">
        <v>1350</v>
      </c>
      <c r="F17" s="101">
        <v>0</v>
      </c>
      <c r="G17" s="101">
        <v>1500</v>
      </c>
      <c r="H17" s="101">
        <v>1E+30</v>
      </c>
      <c r="I17" s="103">
        <f>G17-E17</f>
        <v>150</v>
      </c>
    </row>
    <row r="21" spans="2:10" ht="27" customHeight="1">
      <c r="B21" s="5" t="s">
        <v>80</v>
      </c>
      <c r="C21" s="86" t="s">
        <v>81</v>
      </c>
      <c r="D21" s="86"/>
      <c r="E21" s="86"/>
      <c r="F21" s="86"/>
      <c r="G21" s="86"/>
      <c r="H21" s="86"/>
      <c r="I21" s="86"/>
      <c r="J21" s="86"/>
    </row>
    <row r="22" spans="2:10" ht="48" customHeight="1">
      <c r="C22" s="104" t="s">
        <v>82</v>
      </c>
      <c r="D22" s="105"/>
      <c r="E22" s="105"/>
      <c r="F22" s="105"/>
      <c r="G22" s="105"/>
      <c r="H22" s="105"/>
      <c r="I22" s="105"/>
      <c r="J22" s="106"/>
    </row>
    <row r="24" spans="2:10" ht="27.75" customHeight="1">
      <c r="B24" s="6" t="s">
        <v>83</v>
      </c>
      <c r="C24" s="86" t="s">
        <v>84</v>
      </c>
      <c r="D24" s="86"/>
      <c r="E24" s="86"/>
      <c r="F24" s="86"/>
      <c r="G24" s="86"/>
      <c r="H24" s="86"/>
      <c r="I24" s="86"/>
      <c r="J24" s="86"/>
    </row>
    <row r="25" spans="2:10" ht="106.35" customHeight="1">
      <c r="C25" s="104" t="s">
        <v>85</v>
      </c>
      <c r="D25" s="105"/>
      <c r="E25" s="105"/>
      <c r="F25" s="105"/>
      <c r="G25" s="105"/>
      <c r="H25" s="105"/>
      <c r="I25" s="105"/>
      <c r="J25" s="106"/>
    </row>
    <row r="27" spans="2:10" ht="48" customHeight="1">
      <c r="B27" s="6" t="s">
        <v>86</v>
      </c>
      <c r="C27" s="85" t="s">
        <v>87</v>
      </c>
      <c r="D27" s="85"/>
      <c r="E27" s="85"/>
      <c r="F27" s="85"/>
      <c r="G27" s="85"/>
      <c r="H27" s="85"/>
      <c r="I27" s="85"/>
      <c r="J27" s="85"/>
    </row>
    <row r="28" spans="2:10" ht="86.1" customHeight="1">
      <c r="C28" s="104" t="s">
        <v>88</v>
      </c>
      <c r="D28" s="105"/>
      <c r="E28" s="105"/>
      <c r="F28" s="105"/>
      <c r="G28" s="105"/>
      <c r="H28" s="105"/>
      <c r="I28" s="105"/>
      <c r="J28" s="106"/>
    </row>
    <row r="30" spans="2:10" ht="53.25" customHeight="1">
      <c r="B30" s="5" t="s">
        <v>89</v>
      </c>
      <c r="C30" s="83" t="s">
        <v>90</v>
      </c>
      <c r="D30" s="84"/>
      <c r="E30" s="84"/>
      <c r="F30" s="84"/>
      <c r="G30" s="84"/>
      <c r="H30" s="84"/>
      <c r="I30" s="84"/>
      <c r="J30" s="84"/>
    </row>
    <row r="31" spans="2:10" ht="115.35" customHeight="1">
      <c r="C31" s="104" t="s">
        <v>91</v>
      </c>
      <c r="D31" s="105"/>
      <c r="E31" s="105"/>
      <c r="F31" s="105"/>
      <c r="G31" s="105"/>
      <c r="H31" s="105"/>
      <c r="I31" s="105"/>
      <c r="J31" s="106"/>
    </row>
    <row r="33" spans="2:10" ht="53.25" customHeight="1">
      <c r="B33" s="6" t="s">
        <v>92</v>
      </c>
      <c r="C33" s="85" t="s">
        <v>93</v>
      </c>
      <c r="D33" s="85"/>
      <c r="E33" s="85"/>
      <c r="F33" s="85"/>
      <c r="G33" s="85"/>
      <c r="H33" s="85"/>
      <c r="I33" s="85"/>
      <c r="J33" s="85"/>
    </row>
    <row r="34" spans="2:10" ht="106.35" customHeight="1">
      <c r="C34" s="107" t="s">
        <v>94</v>
      </c>
      <c r="D34" s="108"/>
      <c r="E34" s="108"/>
      <c r="F34" s="108"/>
      <c r="G34" s="108"/>
      <c r="H34" s="108"/>
      <c r="I34" s="108"/>
      <c r="J34" s="109"/>
    </row>
  </sheetData>
  <mergeCells count="10">
    <mergeCell ref="C30:J30"/>
    <mergeCell ref="C31:J31"/>
    <mergeCell ref="C33:J33"/>
    <mergeCell ref="C34:J34"/>
    <mergeCell ref="C21:J21"/>
    <mergeCell ref="C22:J22"/>
    <mergeCell ref="C24:J24"/>
    <mergeCell ref="C25:J25"/>
    <mergeCell ref="C27:J27"/>
    <mergeCell ref="C28:J28"/>
  </mergeCells>
  <phoneticPr fontId="12" type="noConversion"/>
  <pageMargins left="0.75" right="0.75" top="1" bottom="1" header="0.5" footer="0.5"/>
  <pageSetup scale="53" orientation="landscape" horizontalDpi="4294967292" verticalDpi="4294967292"/>
  <headerFooter>
    <oddHeader>&amp;A</oddHeader>
    <oddFooter>&amp;F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GV1023"/>
  <sheetViews>
    <sheetView topLeftCell="A46" zoomScaleNormal="100" workbookViewId="0">
      <selection activeCell="A65" sqref="A65:T65"/>
    </sheetView>
  </sheetViews>
  <sheetFormatPr defaultColWidth="8.625" defaultRowHeight="12.4"/>
  <cols>
    <col min="1" max="1" width="2.625" style="26" customWidth="1"/>
    <col min="2" max="2" width="8.625" style="26"/>
    <col min="3" max="3" width="2.125" style="26" customWidth="1"/>
    <col min="4" max="4" width="3.625" style="26" customWidth="1"/>
    <col min="5" max="6" width="8.625" style="26"/>
    <col min="7" max="7" width="2.125" style="26" customWidth="1"/>
    <col min="8" max="8" width="3.625" style="26" customWidth="1"/>
    <col min="9" max="10" width="8.625" style="26"/>
    <col min="11" max="11" width="2.125" style="26" customWidth="1"/>
    <col min="12" max="12" width="3.625" style="26" customWidth="1"/>
    <col min="13" max="14" width="8.625" style="26"/>
    <col min="15" max="15" width="2.125" style="26" customWidth="1"/>
    <col min="16" max="16" width="3.625" style="26" customWidth="1"/>
    <col min="17" max="18" width="8.625" style="26"/>
    <col min="19" max="19" width="2.125" style="26" customWidth="1"/>
    <col min="20" max="22" width="8.625" style="26"/>
    <col min="23" max="23" width="14.5" style="26" bestFit="1" customWidth="1"/>
    <col min="24" max="24" width="11.625" style="26" bestFit="1" customWidth="1"/>
    <col min="25" max="25" width="11.125" style="26" bestFit="1" customWidth="1"/>
    <col min="26" max="16384" width="8.625" style="26"/>
  </cols>
  <sheetData>
    <row r="1" spans="1:25" ht="17.649999999999999">
      <c r="A1" s="11" t="s">
        <v>95</v>
      </c>
      <c r="B1" s="25"/>
      <c r="X1" s="26" t="s">
        <v>96</v>
      </c>
      <c r="Y1" s="26" t="s">
        <v>97</v>
      </c>
    </row>
    <row r="2" spans="1:25" ht="13.15">
      <c r="A2" s="27"/>
      <c r="B2" s="28" t="s">
        <v>98</v>
      </c>
      <c r="W2" s="26" t="s">
        <v>99</v>
      </c>
      <c r="X2" s="26">
        <v>12000</v>
      </c>
      <c r="Y2" s="26">
        <v>5000</v>
      </c>
    </row>
    <row r="3" spans="1:25" ht="13.15">
      <c r="A3" s="27"/>
      <c r="B3" s="28" t="s">
        <v>100</v>
      </c>
      <c r="W3" s="26" t="s">
        <v>101</v>
      </c>
      <c r="X3" s="26">
        <v>0.4</v>
      </c>
      <c r="Y3" s="26">
        <v>0.6</v>
      </c>
    </row>
    <row r="4" spans="1:25" ht="13.15">
      <c r="A4" s="27"/>
      <c r="B4" s="19"/>
      <c r="W4" s="26" t="s">
        <v>102</v>
      </c>
      <c r="X4" s="26">
        <v>-10</v>
      </c>
    </row>
    <row r="5" spans="1:25" s="19" customFormat="1" ht="12.75">
      <c r="B5" s="75" t="s">
        <v>103</v>
      </c>
      <c r="C5"/>
      <c r="D5"/>
      <c r="E5"/>
      <c r="F5"/>
      <c r="G5"/>
      <c r="H5"/>
      <c r="I5"/>
      <c r="J5"/>
      <c r="K5"/>
      <c r="L5"/>
      <c r="M5" s="74">
        <f>P_High</f>
        <v>0.4</v>
      </c>
      <c r="N5"/>
      <c r="O5"/>
      <c r="P5"/>
      <c r="Q5"/>
      <c r="R5"/>
      <c r="S5"/>
      <c r="T5" s="76" t="s">
        <v>104</v>
      </c>
      <c r="W5" s="19" t="s">
        <v>105</v>
      </c>
      <c r="X5" s="19">
        <v>-5</v>
      </c>
      <c r="Y5" s="19">
        <v>-40000</v>
      </c>
    </row>
    <row r="6" spans="1:25" s="19" customFormat="1" ht="12.75">
      <c r="B6"/>
      <c r="C6"/>
      <c r="D6"/>
      <c r="E6"/>
      <c r="F6"/>
      <c r="G6"/>
      <c r="H6"/>
      <c r="I6"/>
      <c r="J6"/>
      <c r="K6"/>
      <c r="L6"/>
      <c r="M6" s="26" t="s">
        <v>96</v>
      </c>
      <c r="N6"/>
      <c r="O6"/>
      <c r="P6"/>
      <c r="Q6"/>
      <c r="R6"/>
      <c r="S6"/>
      <c r="T6"/>
      <c r="W6" s="19" t="s">
        <v>106</v>
      </c>
      <c r="X6" s="19">
        <v>-2000</v>
      </c>
    </row>
    <row r="7" spans="1:25" s="19" customFormat="1" ht="12.75">
      <c r="B7"/>
      <c r="C7"/>
      <c r="D7"/>
      <c r="E7"/>
      <c r="F7"/>
      <c r="G7"/>
      <c r="H7"/>
      <c r="I7"/>
      <c r="J7"/>
      <c r="K7"/>
      <c r="L7"/>
      <c r="M7"/>
      <c r="N7"/>
      <c r="O7"/>
      <c r="P7"/>
      <c r="Q7"/>
      <c r="R7"/>
      <c r="S7"/>
      <c r="T7">
        <f>SUM(E15,I10,M8)</f>
        <v>-120000</v>
      </c>
    </row>
    <row r="8" spans="1:25" s="19" customFormat="1" ht="12.75">
      <c r="B8"/>
      <c r="C8"/>
      <c r="D8"/>
      <c r="E8"/>
      <c r="F8"/>
      <c r="G8"/>
      <c r="H8"/>
      <c r="I8" s="74" t="s">
        <v>107</v>
      </c>
      <c r="J8"/>
      <c r="K8"/>
      <c r="L8"/>
      <c r="M8" s="74">
        <f>HD_Units*Buy</f>
        <v>-120000</v>
      </c>
      <c r="N8">
        <f>T7</f>
        <v>-120000</v>
      </c>
      <c r="O8"/>
      <c r="P8"/>
      <c r="Q8"/>
      <c r="R8"/>
      <c r="S8"/>
      <c r="T8"/>
      <c r="W8" s="19" t="s">
        <v>106</v>
      </c>
    </row>
    <row r="9" spans="1:25" s="19" customFormat="1" ht="12.75">
      <c r="B9"/>
      <c r="C9"/>
      <c r="D9"/>
      <c r="E9"/>
      <c r="F9"/>
      <c r="G9"/>
      <c r="H9"/>
      <c r="I9"/>
      <c r="J9"/>
      <c r="K9"/>
      <c r="L9"/>
      <c r="M9"/>
      <c r="N9"/>
      <c r="O9"/>
      <c r="P9"/>
      <c r="Q9"/>
      <c r="R9"/>
      <c r="S9"/>
      <c r="T9"/>
      <c r="W9" s="19" t="s">
        <v>108</v>
      </c>
      <c r="X9" s="19">
        <f>9/15</f>
        <v>0.6</v>
      </c>
      <c r="Y9" s="19">
        <f>6/15</f>
        <v>0.4</v>
      </c>
    </row>
    <row r="10" spans="1:25" s="19" customFormat="1" ht="12.75">
      <c r="B10"/>
      <c r="C10"/>
      <c r="D10"/>
      <c r="E10"/>
      <c r="F10"/>
      <c r="G10"/>
      <c r="H10"/>
      <c r="I10" s="74">
        <v>0</v>
      </c>
      <c r="J10">
        <f>IF(ABS(1-(M5+M10))&lt;=0.00001,M5*N8+M10*N13,NA())</f>
        <v>-78000</v>
      </c>
      <c r="K10"/>
      <c r="L10"/>
      <c r="M10" s="74">
        <f>1-M5</f>
        <v>0.6</v>
      </c>
      <c r="N10"/>
      <c r="O10"/>
      <c r="P10"/>
      <c r="Q10"/>
      <c r="R10"/>
      <c r="S10"/>
      <c r="T10"/>
      <c r="W10" s="19" t="s">
        <v>109</v>
      </c>
      <c r="X10" s="19">
        <f>3/15</f>
        <v>0.2</v>
      </c>
      <c r="Y10" s="19">
        <f>12/15</f>
        <v>0.8</v>
      </c>
    </row>
    <row r="11" spans="1:25" s="19" customFormat="1" ht="12.75">
      <c r="B11"/>
      <c r="C11"/>
      <c r="D11"/>
      <c r="E11"/>
      <c r="F11"/>
      <c r="G11"/>
      <c r="H11"/>
      <c r="I11"/>
      <c r="J11"/>
      <c r="K11"/>
      <c r="L11"/>
      <c r="M11" s="26" t="s">
        <v>97</v>
      </c>
      <c r="N11"/>
      <c r="O11"/>
      <c r="P11"/>
      <c r="Q11"/>
      <c r="R11"/>
      <c r="S11"/>
      <c r="T11"/>
    </row>
    <row r="12" spans="1:25" s="19" customFormat="1" ht="12.75">
      <c r="B12"/>
      <c r="C12"/>
      <c r="D12"/>
      <c r="E12"/>
      <c r="F12"/>
      <c r="G12"/>
      <c r="H12"/>
      <c r="I12"/>
      <c r="J12"/>
      <c r="K12"/>
      <c r="L12"/>
      <c r="M12"/>
      <c r="N12"/>
      <c r="O12"/>
      <c r="P12"/>
      <c r="Q12"/>
      <c r="R12"/>
      <c r="S12"/>
      <c r="T12">
        <f>SUM(E15,I10,M13)</f>
        <v>-50000</v>
      </c>
    </row>
    <row r="13" spans="1:25" s="19" customFormat="1" ht="12.75">
      <c r="B13"/>
      <c r="C13"/>
      <c r="D13"/>
      <c r="E13" s="26" t="s">
        <v>110</v>
      </c>
      <c r="F13"/>
      <c r="G13"/>
      <c r="H13"/>
      <c r="I13"/>
      <c r="J13"/>
      <c r="K13"/>
      <c r="L13"/>
      <c r="M13" s="74">
        <f>LD_Units*Buy</f>
        <v>-50000</v>
      </c>
      <c r="N13">
        <f>T12</f>
        <v>-50000</v>
      </c>
      <c r="O13"/>
      <c r="P13"/>
      <c r="Q13"/>
      <c r="R13"/>
      <c r="S13"/>
      <c r="T13"/>
    </row>
    <row r="14" spans="1:25" s="19" customFormat="1" ht="12.75">
      <c r="B14"/>
      <c r="C14"/>
      <c r="D14"/>
      <c r="E14"/>
      <c r="F14"/>
      <c r="G14">
        <f>IF(F15=J10,1,IF(F15=J20,2))</f>
        <v>1</v>
      </c>
      <c r="H14"/>
      <c r="I14"/>
      <c r="J14"/>
      <c r="K14"/>
      <c r="L14"/>
      <c r="M14"/>
      <c r="N14"/>
      <c r="O14"/>
      <c r="P14"/>
      <c r="Q14"/>
      <c r="R14"/>
      <c r="S14"/>
      <c r="T14"/>
    </row>
    <row r="15" spans="1:25" s="19" customFormat="1" ht="12.75">
      <c r="B15"/>
      <c r="C15"/>
      <c r="D15"/>
      <c r="E15" s="74">
        <v>0</v>
      </c>
      <c r="F15">
        <f>MAX(J10,J20)</f>
        <v>-78000</v>
      </c>
      <c r="G15"/>
      <c r="H15"/>
      <c r="I15"/>
      <c r="J15"/>
      <c r="K15"/>
      <c r="L15"/>
      <c r="M15" s="74">
        <f>P_High</f>
        <v>0.4</v>
      </c>
      <c r="N15"/>
      <c r="O15"/>
      <c r="P15"/>
      <c r="Q15"/>
      <c r="R15"/>
      <c r="S15"/>
      <c r="T15"/>
    </row>
    <row r="16" spans="1:25" s="19" customFormat="1" ht="12.75">
      <c r="B16"/>
      <c r="C16"/>
      <c r="D16"/>
      <c r="E16"/>
      <c r="F16"/>
      <c r="G16"/>
      <c r="H16"/>
      <c r="I16"/>
      <c r="J16"/>
      <c r="K16"/>
      <c r="L16"/>
      <c r="M16" s="26" t="s">
        <v>96</v>
      </c>
      <c r="N16"/>
      <c r="O16"/>
      <c r="P16"/>
      <c r="Q16"/>
      <c r="R16"/>
      <c r="S16"/>
      <c r="T16"/>
    </row>
    <row r="17" spans="2:20" s="19" customFormat="1" ht="12.75">
      <c r="B17"/>
      <c r="C17"/>
      <c r="D17"/>
      <c r="E17"/>
      <c r="F17"/>
      <c r="G17"/>
      <c r="H17"/>
      <c r="I17"/>
      <c r="J17"/>
      <c r="K17"/>
      <c r="L17"/>
      <c r="M17"/>
      <c r="N17"/>
      <c r="O17"/>
      <c r="P17"/>
      <c r="Q17"/>
      <c r="R17"/>
      <c r="S17"/>
      <c r="T17">
        <f>SUM(E15,I20,M18)</f>
        <v>-100000</v>
      </c>
    </row>
    <row r="18" spans="2:20" s="19" customFormat="1" ht="12.75">
      <c r="B18"/>
      <c r="C18"/>
      <c r="D18"/>
      <c r="E18"/>
      <c r="F18"/>
      <c r="G18"/>
      <c r="H18"/>
      <c r="I18" s="74" t="s">
        <v>111</v>
      </c>
      <c r="J18"/>
      <c r="K18"/>
      <c r="L18"/>
      <c r="M18" s="74">
        <f>HD_Units*Manu</f>
        <v>-60000</v>
      </c>
      <c r="N18">
        <f>T17</f>
        <v>-100000</v>
      </c>
      <c r="O18"/>
      <c r="P18"/>
      <c r="Q18"/>
      <c r="R18"/>
      <c r="S18"/>
      <c r="T18"/>
    </row>
    <row r="19" spans="2:20" s="19" customFormat="1" ht="12.75">
      <c r="B19"/>
      <c r="C19"/>
      <c r="D19"/>
      <c r="E19"/>
      <c r="F19"/>
      <c r="G19"/>
      <c r="H19"/>
      <c r="I19"/>
      <c r="J19"/>
      <c r="K19"/>
      <c r="L19"/>
      <c r="M19"/>
      <c r="N19"/>
      <c r="O19"/>
      <c r="P19"/>
      <c r="Q19"/>
      <c r="R19"/>
      <c r="S19"/>
      <c r="T19"/>
    </row>
    <row r="20" spans="2:20" s="19" customFormat="1" ht="12.75">
      <c r="B20"/>
      <c r="C20"/>
      <c r="D20"/>
      <c r="E20"/>
      <c r="F20"/>
      <c r="G20"/>
      <c r="H20"/>
      <c r="I20" s="74">
        <f>Manu_Fixed</f>
        <v>-40000</v>
      </c>
      <c r="J20">
        <f>IF(ABS(1-(M15+M20))&lt;=0.00001,M15*N18+M20*N23,NA())</f>
        <v>-79000</v>
      </c>
      <c r="K20"/>
      <c r="L20"/>
      <c r="M20" s="74">
        <f>1-M15</f>
        <v>0.6</v>
      </c>
      <c r="N20"/>
      <c r="O20"/>
      <c r="P20"/>
      <c r="Q20"/>
      <c r="R20"/>
      <c r="S20"/>
      <c r="T20"/>
    </row>
    <row r="21" spans="2:20" s="19" customFormat="1" ht="12.75">
      <c r="B21"/>
      <c r="C21"/>
      <c r="D21"/>
      <c r="E21"/>
      <c r="F21"/>
      <c r="G21"/>
      <c r="H21"/>
      <c r="I21"/>
      <c r="J21"/>
      <c r="K21"/>
      <c r="L21"/>
      <c r="M21" s="26" t="s">
        <v>97</v>
      </c>
      <c r="N21"/>
      <c r="O21"/>
      <c r="P21"/>
      <c r="Q21"/>
      <c r="R21"/>
      <c r="S21"/>
      <c r="T21"/>
    </row>
    <row r="22" spans="2:20" s="19" customFormat="1" ht="12.75">
      <c r="B22"/>
      <c r="C22"/>
      <c r="D22"/>
      <c r="E22"/>
      <c r="F22"/>
      <c r="G22"/>
      <c r="H22"/>
      <c r="I22"/>
      <c r="J22"/>
      <c r="K22"/>
      <c r="L22"/>
      <c r="M22"/>
      <c r="N22"/>
      <c r="O22"/>
      <c r="P22"/>
      <c r="Q22"/>
      <c r="R22"/>
      <c r="S22"/>
      <c r="T22">
        <f>SUM(E15,I20,M23)</f>
        <v>-65000</v>
      </c>
    </row>
    <row r="23" spans="2:20" s="19" customFormat="1" ht="12.75">
      <c r="B23"/>
      <c r="C23"/>
      <c r="D23"/>
      <c r="E23"/>
      <c r="F23"/>
      <c r="G23"/>
      <c r="H23"/>
      <c r="I23"/>
      <c r="J23"/>
      <c r="K23"/>
      <c r="L23"/>
      <c r="M23" s="74">
        <f>LD_Units*Manu</f>
        <v>-25000</v>
      </c>
      <c r="N23">
        <f>T22</f>
        <v>-65000</v>
      </c>
      <c r="O23"/>
      <c r="P23"/>
      <c r="Q23"/>
      <c r="R23"/>
      <c r="S23"/>
      <c r="T23"/>
    </row>
    <row r="24" spans="2:20" s="19" customFormat="1" ht="12.75">
      <c r="B24"/>
      <c r="C24"/>
      <c r="D24"/>
      <c r="E24"/>
      <c r="F24"/>
      <c r="G24"/>
      <c r="H24"/>
      <c r="I24"/>
      <c r="J24"/>
      <c r="K24"/>
      <c r="L24"/>
      <c r="M24"/>
      <c r="N24"/>
      <c r="O24"/>
      <c r="P24"/>
      <c r="Q24"/>
      <c r="R24"/>
      <c r="S24"/>
      <c r="T24"/>
    </row>
    <row r="25" spans="2:20" s="19" customFormat="1" ht="12.75">
      <c r="B25"/>
      <c r="C25"/>
      <c r="D25"/>
      <c r="E25"/>
      <c r="F25"/>
      <c r="G25"/>
      <c r="H25"/>
      <c r="I25"/>
      <c r="J25"/>
      <c r="K25"/>
      <c r="L25"/>
      <c r="M25"/>
      <c r="N25"/>
      <c r="O25"/>
      <c r="P25"/>
      <c r="Q25" s="74">
        <f>fav_high</f>
        <v>0.6</v>
      </c>
      <c r="R25"/>
      <c r="S25"/>
      <c r="T25"/>
    </row>
    <row r="26" spans="2:20" s="19" customFormat="1" ht="12.75">
      <c r="B26"/>
      <c r="C26"/>
      <c r="D26"/>
      <c r="E26"/>
      <c r="F26"/>
      <c r="G26"/>
      <c r="H26"/>
      <c r="I26"/>
      <c r="J26"/>
      <c r="K26"/>
      <c r="L26"/>
      <c r="M26"/>
      <c r="N26"/>
      <c r="O26"/>
      <c r="P26"/>
      <c r="Q26" s="26" t="s">
        <v>96</v>
      </c>
      <c r="R26"/>
      <c r="S26"/>
      <c r="T26"/>
    </row>
    <row r="27" spans="2:20" s="19" customFormat="1" ht="12.75">
      <c r="B27"/>
      <c r="C27"/>
      <c r="D27"/>
      <c r="E27"/>
      <c r="F27"/>
      <c r="G27"/>
      <c r="H27"/>
      <c r="I27"/>
      <c r="J27"/>
      <c r="K27"/>
      <c r="L27"/>
      <c r="M27"/>
      <c r="N27"/>
      <c r="O27"/>
      <c r="P27"/>
      <c r="Q27"/>
      <c r="R27"/>
      <c r="S27"/>
      <c r="T27">
        <f>SUM(E45,I35,M30,Q28)</f>
        <v>-122000</v>
      </c>
    </row>
    <row r="28" spans="2:20" s="19" customFormat="1" ht="12.75">
      <c r="B28"/>
      <c r="C28"/>
      <c r="D28"/>
      <c r="E28"/>
      <c r="F28"/>
      <c r="G28"/>
      <c r="H28"/>
      <c r="I28"/>
      <c r="J28"/>
      <c r="K28"/>
      <c r="L28"/>
      <c r="M28" s="26" t="s">
        <v>107</v>
      </c>
      <c r="N28"/>
      <c r="O28"/>
      <c r="P28"/>
      <c r="Q28" s="74">
        <f>HD_Units*Buy</f>
        <v>-120000</v>
      </c>
      <c r="R28">
        <f>T27</f>
        <v>-122000</v>
      </c>
      <c r="S28"/>
      <c r="T28"/>
    </row>
    <row r="29" spans="2:20" s="19" customFormat="1" ht="12.75">
      <c r="B29"/>
      <c r="C29">
        <f>IF(B30=F15,1,IF(B30=F45,2))</f>
        <v>2</v>
      </c>
      <c r="D29"/>
      <c r="E29"/>
      <c r="F29"/>
      <c r="G29"/>
      <c r="H29"/>
      <c r="I29"/>
      <c r="J29"/>
      <c r="K29"/>
      <c r="L29"/>
      <c r="M29"/>
      <c r="N29"/>
      <c r="O29"/>
      <c r="P29"/>
      <c r="Q29"/>
      <c r="R29"/>
      <c r="S29"/>
      <c r="T29"/>
    </row>
    <row r="30" spans="2:20" s="19" customFormat="1" ht="12.75">
      <c r="B30">
        <f>MAX(F15,F45)</f>
        <v>-77000</v>
      </c>
      <c r="C30"/>
      <c r="D30"/>
      <c r="E30"/>
      <c r="F30"/>
      <c r="G30"/>
      <c r="H30"/>
      <c r="I30"/>
      <c r="J30"/>
      <c r="K30"/>
      <c r="L30"/>
      <c r="M30" s="74">
        <v>0</v>
      </c>
      <c r="N30">
        <f>IF(ABS(1-(Q25+Q30))&lt;=0.00001,Q25*R28+Q30*R33,NA())</f>
        <v>-94000</v>
      </c>
      <c r="O30"/>
      <c r="P30"/>
      <c r="Q30" s="74">
        <f>Fav_Low</f>
        <v>0.4</v>
      </c>
      <c r="R30"/>
      <c r="S30"/>
      <c r="T30"/>
    </row>
    <row r="31" spans="2:20" s="19" customFormat="1" ht="12.75">
      <c r="B31"/>
      <c r="C31"/>
      <c r="D31"/>
      <c r="E31"/>
      <c r="F31"/>
      <c r="G31"/>
      <c r="H31"/>
      <c r="I31"/>
      <c r="J31"/>
      <c r="K31"/>
      <c r="L31"/>
      <c r="M31"/>
      <c r="N31"/>
      <c r="O31"/>
      <c r="P31"/>
      <c r="Q31" s="26" t="s">
        <v>97</v>
      </c>
      <c r="R31"/>
      <c r="S31"/>
      <c r="T31"/>
    </row>
    <row r="32" spans="2:20" s="19" customFormat="1" ht="12.75">
      <c r="B32"/>
      <c r="C32"/>
      <c r="D32"/>
      <c r="E32"/>
      <c r="F32"/>
      <c r="G32"/>
      <c r="H32"/>
      <c r="I32" s="74">
        <v>0.5</v>
      </c>
      <c r="J32"/>
      <c r="K32"/>
      <c r="L32"/>
      <c r="M32"/>
      <c r="N32"/>
      <c r="O32"/>
      <c r="P32"/>
      <c r="Q32"/>
      <c r="R32"/>
      <c r="S32"/>
      <c r="T32">
        <f>SUM(E45,I35,M30,Q33)</f>
        <v>-52000</v>
      </c>
    </row>
    <row r="33" spans="2:20" s="19" customFormat="1" ht="12.75">
      <c r="B33"/>
      <c r="C33"/>
      <c r="D33"/>
      <c r="E33"/>
      <c r="F33"/>
      <c r="G33"/>
      <c r="H33"/>
      <c r="I33" s="26" t="s">
        <v>112</v>
      </c>
      <c r="J33"/>
      <c r="K33"/>
      <c r="L33"/>
      <c r="M33"/>
      <c r="N33"/>
      <c r="O33"/>
      <c r="P33"/>
      <c r="Q33" s="74">
        <f>LD_Units*Buy</f>
        <v>-50000</v>
      </c>
      <c r="R33">
        <f>T32</f>
        <v>-52000</v>
      </c>
      <c r="S33"/>
      <c r="T33"/>
    </row>
    <row r="34" spans="2:20" s="19" customFormat="1" ht="12.75">
      <c r="B34"/>
      <c r="C34"/>
      <c r="D34"/>
      <c r="E34"/>
      <c r="F34"/>
      <c r="G34"/>
      <c r="H34"/>
      <c r="I34"/>
      <c r="J34"/>
      <c r="K34">
        <f>IF(J35=N30,1,IF(J35=N40,2))</f>
        <v>2</v>
      </c>
      <c r="L34"/>
      <c r="M34"/>
      <c r="N34"/>
      <c r="O34"/>
      <c r="P34"/>
      <c r="Q34"/>
      <c r="R34"/>
      <c r="S34"/>
      <c r="T34"/>
    </row>
    <row r="35" spans="2:20" s="19" customFormat="1" ht="12.75">
      <c r="B35"/>
      <c r="C35"/>
      <c r="D35"/>
      <c r="E35"/>
      <c r="F35"/>
      <c r="G35"/>
      <c r="H35"/>
      <c r="I35" s="74">
        <v>0</v>
      </c>
      <c r="J35">
        <f>MAX(N30,N40)</f>
        <v>-88000</v>
      </c>
      <c r="K35"/>
      <c r="L35"/>
      <c r="M35"/>
      <c r="N35"/>
      <c r="O35"/>
      <c r="P35"/>
      <c r="Q35" s="74">
        <f>fav_high</f>
        <v>0.6</v>
      </c>
      <c r="R35"/>
      <c r="S35"/>
      <c r="T35"/>
    </row>
    <row r="36" spans="2:20" s="19" customFormat="1" ht="12.75">
      <c r="B36"/>
      <c r="C36"/>
      <c r="D36"/>
      <c r="E36"/>
      <c r="F36"/>
      <c r="G36"/>
      <c r="H36"/>
      <c r="I36"/>
      <c r="J36"/>
      <c r="K36"/>
      <c r="L36"/>
      <c r="M36"/>
      <c r="N36"/>
      <c r="O36"/>
      <c r="P36"/>
      <c r="Q36" s="26" t="s">
        <v>96</v>
      </c>
      <c r="R36"/>
      <c r="S36"/>
      <c r="T36"/>
    </row>
    <row r="37" spans="2:20" s="19" customFormat="1" ht="12.75">
      <c r="B37"/>
      <c r="C37"/>
      <c r="D37"/>
      <c r="E37"/>
      <c r="F37"/>
      <c r="G37"/>
      <c r="H37"/>
      <c r="I37"/>
      <c r="J37"/>
      <c r="K37"/>
      <c r="L37"/>
      <c r="M37"/>
      <c r="N37"/>
      <c r="O37"/>
      <c r="P37"/>
      <c r="Q37"/>
      <c r="R37"/>
      <c r="S37"/>
      <c r="T37">
        <f>SUM(E45,I35,M40,Q38)</f>
        <v>-102000</v>
      </c>
    </row>
    <row r="38" spans="2:20" s="19" customFormat="1" ht="12.75">
      <c r="B38"/>
      <c r="C38"/>
      <c r="D38"/>
      <c r="E38"/>
      <c r="F38"/>
      <c r="G38"/>
      <c r="H38"/>
      <c r="I38"/>
      <c r="J38"/>
      <c r="K38"/>
      <c r="L38"/>
      <c r="M38" s="26" t="s">
        <v>111</v>
      </c>
      <c r="N38"/>
      <c r="O38"/>
      <c r="P38"/>
      <c r="Q38" s="74">
        <f>HD_Units*Manu</f>
        <v>-60000</v>
      </c>
      <c r="R38">
        <f>T37</f>
        <v>-102000</v>
      </c>
      <c r="S38"/>
      <c r="T38"/>
    </row>
    <row r="39" spans="2:20" s="19" customFormat="1" ht="12.75">
      <c r="B39"/>
      <c r="C39"/>
      <c r="D39"/>
      <c r="E39"/>
      <c r="F39"/>
      <c r="G39"/>
      <c r="H39"/>
      <c r="I39"/>
      <c r="J39"/>
      <c r="K39"/>
      <c r="L39"/>
      <c r="M39"/>
      <c r="N39"/>
      <c r="O39"/>
      <c r="P39"/>
      <c r="Q39"/>
      <c r="R39"/>
      <c r="S39"/>
      <c r="T39"/>
    </row>
    <row r="40" spans="2:20" s="19" customFormat="1" ht="12.75">
      <c r="B40"/>
      <c r="C40"/>
      <c r="D40"/>
      <c r="E40"/>
      <c r="F40"/>
      <c r="G40"/>
      <c r="H40"/>
      <c r="I40"/>
      <c r="J40"/>
      <c r="K40"/>
      <c r="L40"/>
      <c r="M40" s="74">
        <f>Manu_Fixed</f>
        <v>-40000</v>
      </c>
      <c r="N40">
        <f>IF(ABS(1-(Q35+Q40))&lt;=0.00001,Q35*R38+Q40*R43,NA())</f>
        <v>-88000</v>
      </c>
      <c r="O40"/>
      <c r="P40"/>
      <c r="Q40" s="74">
        <f>Fav_Low</f>
        <v>0.4</v>
      </c>
      <c r="R40"/>
      <c r="S40"/>
      <c r="T40"/>
    </row>
    <row r="41" spans="2:20" s="19" customFormat="1" ht="12.75">
      <c r="B41"/>
      <c r="C41"/>
      <c r="D41"/>
      <c r="E41"/>
      <c r="F41"/>
      <c r="G41"/>
      <c r="H41"/>
      <c r="I41"/>
      <c r="J41"/>
      <c r="K41"/>
      <c r="L41"/>
      <c r="M41"/>
      <c r="N41"/>
      <c r="O41"/>
      <c r="P41"/>
      <c r="Q41" s="26" t="s">
        <v>97</v>
      </c>
      <c r="R41"/>
      <c r="S41"/>
      <c r="T41"/>
    </row>
    <row r="42" spans="2:20" s="19" customFormat="1" ht="12.75">
      <c r="B42"/>
      <c r="C42"/>
      <c r="D42"/>
      <c r="E42"/>
      <c r="F42"/>
      <c r="G42"/>
      <c r="H42"/>
      <c r="I42"/>
      <c r="J42"/>
      <c r="K42"/>
      <c r="L42"/>
      <c r="M42"/>
      <c r="N42"/>
      <c r="O42"/>
      <c r="P42"/>
      <c r="Q42"/>
      <c r="R42"/>
      <c r="S42"/>
      <c r="T42">
        <f>SUM(E45,I35,M40,Q43)</f>
        <v>-67000</v>
      </c>
    </row>
    <row r="43" spans="2:20">
      <c r="B43"/>
      <c r="C43"/>
      <c r="D43"/>
      <c r="E43" s="26" t="s">
        <v>106</v>
      </c>
      <c r="F43"/>
      <c r="G43"/>
      <c r="H43"/>
      <c r="I43"/>
      <c r="J43"/>
      <c r="K43"/>
      <c r="L43"/>
      <c r="M43"/>
      <c r="N43"/>
      <c r="O43"/>
      <c r="P43"/>
      <c r="Q43" s="74">
        <f>LD_Units*Manu</f>
        <v>-25000</v>
      </c>
      <c r="R43">
        <f>T42</f>
        <v>-67000</v>
      </c>
      <c r="S43"/>
      <c r="T43"/>
    </row>
    <row r="44" spans="2:20">
      <c r="B44"/>
      <c r="C44"/>
      <c r="D44"/>
      <c r="E44"/>
      <c r="F44"/>
      <c r="G44"/>
      <c r="H44"/>
      <c r="I44"/>
      <c r="J44"/>
      <c r="K44"/>
      <c r="L44"/>
      <c r="M44"/>
      <c r="N44"/>
      <c r="O44"/>
      <c r="P44"/>
      <c r="Q44"/>
      <c r="R44"/>
      <c r="S44"/>
      <c r="T44"/>
    </row>
    <row r="45" spans="2:20">
      <c r="B45"/>
      <c r="C45"/>
      <c r="D45"/>
      <c r="E45" s="74">
        <f>Survey</f>
        <v>-2000</v>
      </c>
      <c r="F45">
        <f>IF(ABS(1-(I32+I52))&lt;=0.00001,I32*J35+I52*J55,NA())</f>
        <v>-77000</v>
      </c>
      <c r="G45"/>
      <c r="H45"/>
      <c r="I45"/>
      <c r="J45"/>
      <c r="K45"/>
      <c r="L45"/>
      <c r="M45"/>
      <c r="N45"/>
      <c r="O45"/>
      <c r="P45"/>
      <c r="Q45" s="74">
        <f>Unfav_High</f>
        <v>0.2</v>
      </c>
      <c r="R45"/>
      <c r="S45"/>
      <c r="T45"/>
    </row>
    <row r="46" spans="2:20">
      <c r="B46"/>
      <c r="C46"/>
      <c r="D46"/>
      <c r="E46"/>
      <c r="F46"/>
      <c r="G46"/>
      <c r="H46"/>
      <c r="I46"/>
      <c r="J46"/>
      <c r="K46"/>
      <c r="L46"/>
      <c r="M46"/>
      <c r="N46"/>
      <c r="O46"/>
      <c r="P46"/>
      <c r="Q46" s="26" t="s">
        <v>96</v>
      </c>
      <c r="R46"/>
      <c r="S46"/>
      <c r="T46"/>
    </row>
    <row r="47" spans="2:20">
      <c r="B47"/>
      <c r="C47"/>
      <c r="D47"/>
      <c r="E47"/>
      <c r="F47"/>
      <c r="G47"/>
      <c r="H47"/>
      <c r="I47"/>
      <c r="J47"/>
      <c r="K47"/>
      <c r="L47"/>
      <c r="M47"/>
      <c r="N47"/>
      <c r="O47"/>
      <c r="P47"/>
      <c r="Q47"/>
      <c r="R47"/>
      <c r="S47"/>
      <c r="T47">
        <f>SUM(E45,I55,M50,Q48)</f>
        <v>-122000</v>
      </c>
    </row>
    <row r="48" spans="2:20">
      <c r="B48"/>
      <c r="C48"/>
      <c r="D48"/>
      <c r="E48"/>
      <c r="F48"/>
      <c r="G48"/>
      <c r="H48"/>
      <c r="I48"/>
      <c r="J48"/>
      <c r="K48"/>
      <c r="L48"/>
      <c r="M48" s="26" t="s">
        <v>107</v>
      </c>
      <c r="N48"/>
      <c r="O48"/>
      <c r="P48"/>
      <c r="Q48" s="74">
        <f>HD_Units*Buy</f>
        <v>-120000</v>
      </c>
      <c r="R48">
        <f>T47</f>
        <v>-122000</v>
      </c>
      <c r="S48"/>
      <c r="T48"/>
    </row>
    <row r="49" spans="2:20">
      <c r="B49"/>
      <c r="C49"/>
      <c r="D49"/>
      <c r="E49"/>
      <c r="F49"/>
      <c r="G49"/>
      <c r="H49"/>
      <c r="I49"/>
      <c r="J49"/>
      <c r="K49"/>
      <c r="L49"/>
      <c r="M49"/>
      <c r="N49"/>
      <c r="O49"/>
      <c r="P49"/>
      <c r="Q49"/>
      <c r="R49"/>
      <c r="S49"/>
      <c r="T49"/>
    </row>
    <row r="50" spans="2:20">
      <c r="B50"/>
      <c r="C50"/>
      <c r="D50"/>
      <c r="E50"/>
      <c r="F50"/>
      <c r="G50"/>
      <c r="H50"/>
      <c r="I50"/>
      <c r="J50"/>
      <c r="K50"/>
      <c r="L50"/>
      <c r="M50" s="74">
        <v>0</v>
      </c>
      <c r="N50">
        <f>IF(ABS(1-(Q45+Q50))&lt;=0.00001,Q45*R48+Q50*R53,NA())</f>
        <v>-66000</v>
      </c>
      <c r="O50"/>
      <c r="P50"/>
      <c r="Q50" s="74">
        <f>Unfav_Low</f>
        <v>0.8</v>
      </c>
      <c r="R50"/>
      <c r="S50"/>
      <c r="T50"/>
    </row>
    <row r="51" spans="2:20">
      <c r="B51"/>
      <c r="C51"/>
      <c r="D51"/>
      <c r="E51"/>
      <c r="F51"/>
      <c r="G51"/>
      <c r="H51"/>
      <c r="I51"/>
      <c r="J51"/>
      <c r="K51"/>
      <c r="L51"/>
      <c r="M51"/>
      <c r="N51"/>
      <c r="O51"/>
      <c r="P51"/>
      <c r="Q51" s="26" t="s">
        <v>97</v>
      </c>
      <c r="R51"/>
      <c r="S51"/>
      <c r="T51"/>
    </row>
    <row r="52" spans="2:20">
      <c r="B52"/>
      <c r="C52"/>
      <c r="D52"/>
      <c r="E52"/>
      <c r="F52"/>
      <c r="G52"/>
      <c r="H52"/>
      <c r="I52" s="74">
        <v>0.5</v>
      </c>
      <c r="J52"/>
      <c r="K52"/>
      <c r="L52"/>
      <c r="M52"/>
      <c r="N52"/>
      <c r="O52"/>
      <c r="P52"/>
      <c r="Q52"/>
      <c r="R52"/>
      <c r="S52"/>
      <c r="T52">
        <f>SUM(E45,I55,M50,Q53)</f>
        <v>-52000</v>
      </c>
    </row>
    <row r="53" spans="2:20">
      <c r="B53"/>
      <c r="C53"/>
      <c r="D53"/>
      <c r="E53"/>
      <c r="F53"/>
      <c r="G53"/>
      <c r="H53"/>
      <c r="I53" s="26" t="s">
        <v>113</v>
      </c>
      <c r="J53"/>
      <c r="K53"/>
      <c r="L53"/>
      <c r="M53"/>
      <c r="N53"/>
      <c r="O53"/>
      <c r="P53"/>
      <c r="Q53" s="74">
        <f>LD_Units*Buy</f>
        <v>-50000</v>
      </c>
      <c r="R53">
        <f>T52</f>
        <v>-52000</v>
      </c>
      <c r="S53"/>
      <c r="T53"/>
    </row>
    <row r="54" spans="2:20">
      <c r="B54"/>
      <c r="C54"/>
      <c r="D54"/>
      <c r="E54"/>
      <c r="F54"/>
      <c r="G54"/>
      <c r="H54"/>
      <c r="I54"/>
      <c r="J54"/>
      <c r="K54">
        <f>IF(J55=N50,1,IF(J55=N60,2))</f>
        <v>1</v>
      </c>
      <c r="L54"/>
      <c r="M54"/>
      <c r="N54"/>
      <c r="O54"/>
      <c r="P54"/>
      <c r="Q54"/>
      <c r="R54"/>
      <c r="S54"/>
      <c r="T54"/>
    </row>
    <row r="55" spans="2:20">
      <c r="B55"/>
      <c r="C55"/>
      <c r="D55"/>
      <c r="E55"/>
      <c r="F55"/>
      <c r="G55"/>
      <c r="H55"/>
      <c r="I55" s="74">
        <v>0</v>
      </c>
      <c r="J55">
        <f>MAX(N50,N60)</f>
        <v>-66000</v>
      </c>
      <c r="K55"/>
      <c r="L55"/>
      <c r="M55"/>
      <c r="N55"/>
      <c r="O55"/>
      <c r="P55"/>
      <c r="Q55" s="74">
        <f>Unfav_High</f>
        <v>0.2</v>
      </c>
      <c r="R55"/>
      <c r="S55"/>
      <c r="T55"/>
    </row>
    <row r="56" spans="2:20">
      <c r="B56"/>
      <c r="C56"/>
      <c r="D56"/>
      <c r="E56"/>
      <c r="F56"/>
      <c r="G56"/>
      <c r="H56"/>
      <c r="I56"/>
      <c r="J56"/>
      <c r="K56"/>
      <c r="L56"/>
      <c r="M56"/>
      <c r="N56"/>
      <c r="O56"/>
      <c r="P56"/>
      <c r="Q56" s="26" t="s">
        <v>96</v>
      </c>
      <c r="R56"/>
      <c r="S56"/>
      <c r="T56"/>
    </row>
    <row r="57" spans="2:20">
      <c r="B57"/>
      <c r="C57"/>
      <c r="D57"/>
      <c r="E57"/>
      <c r="F57"/>
      <c r="G57"/>
      <c r="H57"/>
      <c r="I57"/>
      <c r="J57"/>
      <c r="K57"/>
      <c r="L57"/>
      <c r="M57"/>
      <c r="N57"/>
      <c r="O57"/>
      <c r="P57"/>
      <c r="Q57"/>
      <c r="R57"/>
      <c r="S57"/>
      <c r="T57">
        <f>SUM(E45,I55,M60,Q58)</f>
        <v>-102000</v>
      </c>
    </row>
    <row r="58" spans="2:20">
      <c r="B58"/>
      <c r="C58"/>
      <c r="D58"/>
      <c r="E58"/>
      <c r="F58"/>
      <c r="G58"/>
      <c r="H58"/>
      <c r="I58"/>
      <c r="J58"/>
      <c r="K58"/>
      <c r="L58"/>
      <c r="M58" s="26" t="s">
        <v>111</v>
      </c>
      <c r="N58"/>
      <c r="O58"/>
      <c r="P58"/>
      <c r="Q58" s="74">
        <f>HD_Units*Manu</f>
        <v>-60000</v>
      </c>
      <c r="R58">
        <f>T57</f>
        <v>-102000</v>
      </c>
      <c r="S58"/>
      <c r="T58"/>
    </row>
    <row r="59" spans="2:20">
      <c r="B59"/>
      <c r="C59"/>
      <c r="D59"/>
      <c r="E59"/>
      <c r="F59"/>
      <c r="G59"/>
      <c r="H59"/>
      <c r="I59"/>
      <c r="J59"/>
      <c r="K59"/>
      <c r="L59"/>
      <c r="M59"/>
      <c r="N59"/>
      <c r="O59"/>
      <c r="P59"/>
      <c r="Q59"/>
      <c r="R59"/>
      <c r="S59"/>
      <c r="T59"/>
    </row>
    <row r="60" spans="2:20">
      <c r="B60"/>
      <c r="C60"/>
      <c r="D60"/>
      <c r="E60"/>
      <c r="F60"/>
      <c r="G60"/>
      <c r="H60"/>
      <c r="I60"/>
      <c r="J60"/>
      <c r="K60"/>
      <c r="L60"/>
      <c r="M60" s="74">
        <f>Manu_Fixed</f>
        <v>-40000</v>
      </c>
      <c r="N60">
        <f>IF(ABS(1-(Q55+Q60))&lt;=0.00001,Q55*R58+Q60*R63,NA())</f>
        <v>-74000</v>
      </c>
      <c r="O60"/>
      <c r="P60"/>
      <c r="Q60" s="74">
        <f>Unfav_Low</f>
        <v>0.8</v>
      </c>
      <c r="R60"/>
      <c r="S60"/>
      <c r="T60"/>
    </row>
    <row r="61" spans="2:20">
      <c r="B61"/>
      <c r="C61"/>
      <c r="D61"/>
      <c r="E61"/>
      <c r="F61"/>
      <c r="G61"/>
      <c r="H61"/>
      <c r="I61"/>
      <c r="J61"/>
      <c r="K61"/>
      <c r="L61"/>
      <c r="M61"/>
      <c r="N61"/>
      <c r="O61"/>
      <c r="P61"/>
      <c r="Q61" s="26" t="s">
        <v>97</v>
      </c>
      <c r="R61"/>
      <c r="S61"/>
      <c r="T61"/>
    </row>
    <row r="62" spans="2:20">
      <c r="B62"/>
      <c r="C62"/>
      <c r="D62"/>
      <c r="E62"/>
      <c r="F62"/>
      <c r="G62"/>
      <c r="H62"/>
      <c r="I62"/>
      <c r="J62"/>
      <c r="K62"/>
      <c r="L62"/>
      <c r="M62"/>
      <c r="N62"/>
      <c r="O62"/>
      <c r="P62"/>
      <c r="Q62"/>
      <c r="R62"/>
      <c r="S62"/>
      <c r="T62">
        <f>SUM(E45,I55,M60,Q63)</f>
        <v>-67000</v>
      </c>
    </row>
    <row r="63" spans="2:20">
      <c r="B63"/>
      <c r="C63"/>
      <c r="D63"/>
      <c r="E63"/>
      <c r="F63"/>
      <c r="G63"/>
      <c r="H63"/>
      <c r="I63"/>
      <c r="J63"/>
      <c r="K63"/>
      <c r="L63"/>
      <c r="M63"/>
      <c r="N63"/>
      <c r="O63"/>
      <c r="P63"/>
      <c r="Q63" s="74">
        <f>LD_Units*Manu</f>
        <v>-25000</v>
      </c>
      <c r="R63">
        <f>T62</f>
        <v>-67000</v>
      </c>
      <c r="S63"/>
      <c r="T63"/>
    </row>
    <row r="65" spans="1:20" ht="92.25" customHeight="1">
      <c r="A65" s="87" t="s">
        <v>114</v>
      </c>
      <c r="B65" s="87"/>
      <c r="C65" s="87"/>
      <c r="D65" s="87"/>
      <c r="E65" s="87"/>
      <c r="F65" s="87"/>
      <c r="G65" s="87"/>
      <c r="H65" s="87"/>
      <c r="I65" s="87"/>
      <c r="J65" s="87"/>
      <c r="K65" s="87"/>
      <c r="L65" s="87"/>
      <c r="M65" s="87"/>
      <c r="N65" s="87"/>
      <c r="O65" s="87"/>
      <c r="P65" s="87"/>
      <c r="Q65" s="87"/>
      <c r="R65" s="87"/>
      <c r="S65" s="87"/>
      <c r="T65" s="87"/>
    </row>
    <row r="66" spans="1:20">
      <c r="A66" s="77"/>
      <c r="B66" s="77"/>
      <c r="C66" s="77"/>
      <c r="D66" s="77"/>
      <c r="E66" s="77"/>
      <c r="F66" s="77"/>
      <c r="G66" s="77"/>
      <c r="H66" s="77"/>
      <c r="I66" s="77"/>
      <c r="J66" s="77"/>
      <c r="K66" s="77"/>
      <c r="L66" s="77"/>
      <c r="M66" s="77"/>
      <c r="N66" s="77"/>
      <c r="O66" s="77"/>
      <c r="P66" s="77"/>
      <c r="Q66" s="77"/>
      <c r="R66" s="77"/>
      <c r="S66" s="77"/>
      <c r="T66" s="77"/>
    </row>
    <row r="67" spans="1:20" ht="47.85" customHeight="1">
      <c r="A67" s="88" t="s">
        <v>115</v>
      </c>
      <c r="B67" s="89"/>
      <c r="C67" s="89"/>
      <c r="D67" s="89"/>
      <c r="E67" s="89"/>
      <c r="F67" s="89"/>
      <c r="G67" s="89"/>
      <c r="H67" s="89"/>
      <c r="I67" s="89"/>
      <c r="J67" s="89"/>
      <c r="K67" s="89"/>
      <c r="L67" s="89"/>
      <c r="M67" s="89"/>
      <c r="N67" s="89"/>
      <c r="O67" s="89"/>
      <c r="P67" s="89"/>
      <c r="Q67" s="89"/>
      <c r="R67" s="89"/>
      <c r="S67" s="89"/>
      <c r="T67" s="89"/>
    </row>
    <row r="68" spans="1:20">
      <c r="A68" s="77"/>
      <c r="B68" s="77"/>
      <c r="C68" s="77"/>
      <c r="D68" s="77"/>
      <c r="E68" s="77"/>
      <c r="F68" s="77"/>
      <c r="G68" s="77"/>
      <c r="H68" s="77"/>
      <c r="I68" s="77"/>
      <c r="J68" s="77"/>
      <c r="K68" s="77"/>
      <c r="L68" s="77"/>
      <c r="M68" s="77"/>
      <c r="N68" s="77"/>
      <c r="O68" s="77"/>
      <c r="P68" s="77"/>
      <c r="Q68" s="77"/>
      <c r="R68" s="77"/>
      <c r="S68" s="77"/>
      <c r="T68" s="77"/>
    </row>
    <row r="69" spans="1:20" ht="100.35" customHeight="1">
      <c r="A69" s="88" t="s">
        <v>116</v>
      </c>
      <c r="B69" s="90"/>
      <c r="C69" s="90"/>
      <c r="D69" s="90"/>
      <c r="E69" s="90"/>
      <c r="F69" s="90"/>
      <c r="G69" s="90"/>
      <c r="H69" s="90"/>
      <c r="I69" s="90"/>
      <c r="J69" s="90"/>
      <c r="K69" s="90"/>
      <c r="L69" s="90"/>
      <c r="M69" s="90"/>
      <c r="N69" s="90"/>
      <c r="O69" s="90"/>
      <c r="P69" s="90"/>
      <c r="Q69" s="90"/>
      <c r="R69" s="90"/>
      <c r="S69" s="90"/>
      <c r="T69" s="90"/>
    </row>
    <row r="70" spans="1:20">
      <c r="A70" s="77"/>
      <c r="B70" s="77"/>
      <c r="C70" s="77"/>
      <c r="D70" s="77"/>
      <c r="E70" s="77"/>
      <c r="F70" s="77"/>
      <c r="G70" s="77"/>
      <c r="H70" s="77"/>
      <c r="I70" s="77"/>
      <c r="J70" s="77"/>
      <c r="K70" s="77"/>
      <c r="L70" s="77"/>
      <c r="M70" s="77"/>
      <c r="N70" s="77"/>
      <c r="O70" s="77"/>
      <c r="P70" s="77"/>
      <c r="Q70" s="77"/>
      <c r="R70" s="77"/>
      <c r="S70" s="77"/>
      <c r="T70" s="77"/>
    </row>
    <row r="71" spans="1:20">
      <c r="A71" s="77"/>
      <c r="B71" s="77"/>
      <c r="C71" s="77"/>
      <c r="D71" s="77"/>
      <c r="E71" s="77"/>
      <c r="F71" s="77"/>
      <c r="G71" s="77"/>
      <c r="H71" s="77"/>
      <c r="I71" s="77"/>
      <c r="J71" s="77"/>
      <c r="K71" s="77"/>
      <c r="L71" s="77"/>
      <c r="M71" s="77"/>
      <c r="N71" s="77"/>
      <c r="O71" s="77"/>
      <c r="P71" s="77"/>
      <c r="Q71" s="77"/>
      <c r="R71" s="77"/>
      <c r="S71" s="77"/>
      <c r="T71" s="77"/>
    </row>
    <row r="72" spans="1:20">
      <c r="A72" s="77"/>
      <c r="B72" s="77"/>
      <c r="C72" s="77"/>
      <c r="D72" s="77"/>
      <c r="E72" s="77"/>
      <c r="F72" s="77"/>
      <c r="G72" s="77"/>
      <c r="H72" s="77"/>
      <c r="I72" s="77"/>
      <c r="J72" s="77"/>
      <c r="K72" s="77"/>
      <c r="L72" s="77"/>
      <c r="M72" s="77"/>
      <c r="N72" s="77"/>
      <c r="O72" s="77"/>
      <c r="P72" s="77"/>
      <c r="Q72" s="77"/>
      <c r="R72" s="77"/>
      <c r="S72" s="77"/>
      <c r="T72" s="77"/>
    </row>
    <row r="73" spans="1:20">
      <c r="A73" s="77"/>
      <c r="B73" s="77"/>
      <c r="C73" s="77"/>
      <c r="D73" s="77"/>
      <c r="E73" s="77"/>
      <c r="F73" s="77"/>
      <c r="G73" s="77"/>
      <c r="H73" s="77"/>
      <c r="I73" s="77"/>
      <c r="J73" s="77"/>
      <c r="K73" s="77"/>
      <c r="L73" s="77"/>
      <c r="M73" s="77"/>
      <c r="N73" s="77"/>
      <c r="O73" s="77"/>
      <c r="P73" s="77"/>
      <c r="Q73" s="77"/>
      <c r="R73" s="77"/>
      <c r="S73" s="77"/>
      <c r="T73" s="77"/>
    </row>
    <row r="1000" spans="190:204" ht="14.25">
      <c r="GH1000" s="72" t="s">
        <v>117</v>
      </c>
      <c r="GI1000" s="72" t="s">
        <v>56</v>
      </c>
      <c r="GJ1000" s="72" t="s">
        <v>57</v>
      </c>
      <c r="GK1000" s="72" t="s">
        <v>118</v>
      </c>
      <c r="GL1000" s="72" t="s">
        <v>119</v>
      </c>
      <c r="GM1000" s="72" t="s">
        <v>120</v>
      </c>
      <c r="GN1000" s="72" t="s">
        <v>121</v>
      </c>
      <c r="GO1000" s="72" t="s">
        <v>122</v>
      </c>
      <c r="GP1000" s="72" t="s">
        <v>123</v>
      </c>
      <c r="GQ1000" s="72" t="s">
        <v>124</v>
      </c>
      <c r="GR1000" s="72" t="s">
        <v>125</v>
      </c>
      <c r="GS1000" s="72" t="s">
        <v>126</v>
      </c>
      <c r="GT1000" s="72" t="s">
        <v>127</v>
      </c>
      <c r="GU1000" s="72" t="s">
        <v>128</v>
      </c>
      <c r="GV1000" s="72" t="s">
        <v>129</v>
      </c>
    </row>
    <row r="1001" spans="190:204" ht="14.25">
      <c r="GH1001" s="72">
        <v>0</v>
      </c>
      <c r="GI1001" s="72" t="s">
        <v>130</v>
      </c>
      <c r="GJ1001" s="72">
        <v>0</v>
      </c>
      <c r="GK1001" s="72">
        <v>0</v>
      </c>
      <c r="GL1001" s="72">
        <v>0</v>
      </c>
      <c r="GM1001" s="72" t="s">
        <v>131</v>
      </c>
      <c r="GN1001" s="72">
        <v>2</v>
      </c>
      <c r="GO1001" s="72">
        <v>1</v>
      </c>
      <c r="GP1001" s="72">
        <v>7</v>
      </c>
      <c r="GQ1001" s="72">
        <v>0</v>
      </c>
      <c r="GR1001" s="72">
        <v>0</v>
      </c>
      <c r="GS1001" s="72">
        <v>0</v>
      </c>
      <c r="GT1001" s="73">
        <v>24</v>
      </c>
      <c r="GU1001" s="73">
        <v>1</v>
      </c>
      <c r="GV1001" s="73" t="b">
        <v>1</v>
      </c>
    </row>
    <row r="1002" spans="190:204" ht="14.25">
      <c r="GH1002" s="72">
        <v>1</v>
      </c>
      <c r="GK1002" s="26">
        <v>0</v>
      </c>
      <c r="GL1002" s="72">
        <v>0</v>
      </c>
      <c r="GM1002" s="72" t="s">
        <v>131</v>
      </c>
      <c r="GN1002" s="72">
        <v>2</v>
      </c>
      <c r="GO1002" s="72">
        <v>3</v>
      </c>
      <c r="GP1002" s="72">
        <v>4</v>
      </c>
      <c r="GQ1002" s="72">
        <v>0</v>
      </c>
      <c r="GR1002" s="72">
        <v>0</v>
      </c>
      <c r="GS1002" s="72">
        <v>0</v>
      </c>
      <c r="GT1002" s="73">
        <v>9</v>
      </c>
      <c r="GU1002" s="73">
        <v>5</v>
      </c>
      <c r="GV1002" s="73" t="b">
        <v>1</v>
      </c>
    </row>
    <row r="1003" spans="190:204" ht="14.25">
      <c r="GH1003" s="72">
        <v>2</v>
      </c>
      <c r="GL1003" s="72">
        <v>13</v>
      </c>
      <c r="GM1003" s="72" t="s">
        <v>132</v>
      </c>
      <c r="GN1003" s="72">
        <v>0</v>
      </c>
      <c r="GO1003" s="72">
        <v>0</v>
      </c>
      <c r="GP1003" s="72">
        <v>0</v>
      </c>
      <c r="GQ1003" s="72">
        <v>0</v>
      </c>
      <c r="GR1003" s="72">
        <v>0</v>
      </c>
      <c r="GS1003" s="72">
        <v>0</v>
      </c>
      <c r="GT1003" s="73">
        <v>57</v>
      </c>
      <c r="GU1003" s="73">
        <v>17</v>
      </c>
      <c r="GV1003" s="73" t="b">
        <v>1</v>
      </c>
    </row>
    <row r="1004" spans="190:204">
      <c r="GH1004" s="26">
        <v>3</v>
      </c>
      <c r="GK1004" s="74">
        <v>0</v>
      </c>
      <c r="GL1004" s="26">
        <v>1</v>
      </c>
      <c r="GM1004" s="26" t="s">
        <v>133</v>
      </c>
      <c r="GN1004" s="26">
        <v>2</v>
      </c>
      <c r="GO1004" s="26">
        <v>19</v>
      </c>
      <c r="GP1004" s="26">
        <v>20</v>
      </c>
      <c r="GQ1004" s="26">
        <v>0</v>
      </c>
      <c r="GR1004" s="26">
        <v>0</v>
      </c>
      <c r="GS1004" s="26">
        <v>0</v>
      </c>
      <c r="GT1004" s="26">
        <v>4</v>
      </c>
      <c r="GU1004" s="26">
        <v>9</v>
      </c>
      <c r="GV1004" s="26" t="b">
        <v>1</v>
      </c>
    </row>
    <row r="1005" spans="190:204">
      <c r="GH1005" s="26">
        <v>4</v>
      </c>
      <c r="GK1005" s="74">
        <v>0</v>
      </c>
      <c r="GL1005" s="26">
        <v>1</v>
      </c>
      <c r="GM1005" s="26" t="s">
        <v>133</v>
      </c>
      <c r="GN1005" s="26">
        <v>2</v>
      </c>
      <c r="GO1005" s="26">
        <v>21</v>
      </c>
      <c r="GP1005" s="26">
        <v>22</v>
      </c>
      <c r="GQ1005" s="26">
        <v>0</v>
      </c>
      <c r="GR1005" s="26">
        <v>0</v>
      </c>
      <c r="GS1005" s="26">
        <v>0</v>
      </c>
      <c r="GT1005" s="26">
        <v>14</v>
      </c>
      <c r="GU1005" s="26">
        <v>9</v>
      </c>
      <c r="GV1005" s="26" t="b">
        <v>1</v>
      </c>
    </row>
    <row r="1006" spans="190:204">
      <c r="GH1006" s="26">
        <v>5</v>
      </c>
      <c r="GL1006" s="26">
        <v>13</v>
      </c>
      <c r="GM1006" s="26" t="s">
        <v>132</v>
      </c>
      <c r="GN1006" s="26">
        <v>0</v>
      </c>
      <c r="GO1006" s="26">
        <v>0</v>
      </c>
      <c r="GP1006" s="26">
        <v>0</v>
      </c>
      <c r="GQ1006" s="26">
        <v>0</v>
      </c>
      <c r="GR1006" s="26">
        <v>0</v>
      </c>
      <c r="GS1006" s="26">
        <v>0</v>
      </c>
      <c r="GT1006" s="26">
        <v>52</v>
      </c>
      <c r="GU1006" s="26">
        <v>17</v>
      </c>
      <c r="GV1006" s="26" t="b">
        <v>1</v>
      </c>
    </row>
    <row r="1007" spans="190:204">
      <c r="GH1007" s="26">
        <v>6</v>
      </c>
      <c r="GL1007" s="26">
        <v>12</v>
      </c>
      <c r="GM1007" s="26" t="s">
        <v>132</v>
      </c>
      <c r="GN1007" s="26">
        <v>0</v>
      </c>
      <c r="GO1007" s="26">
        <v>0</v>
      </c>
      <c r="GP1007" s="26">
        <v>0</v>
      </c>
      <c r="GQ1007" s="26">
        <v>0</v>
      </c>
      <c r="GR1007" s="26">
        <v>0</v>
      </c>
      <c r="GS1007" s="26">
        <v>0</v>
      </c>
      <c r="GT1007" s="26">
        <v>47</v>
      </c>
      <c r="GU1007" s="26">
        <v>17</v>
      </c>
      <c r="GV1007" s="26" t="b">
        <v>1</v>
      </c>
    </row>
    <row r="1008" spans="190:204">
      <c r="GH1008" s="26">
        <v>7</v>
      </c>
      <c r="GK1008" s="26">
        <v>0</v>
      </c>
      <c r="GL1008" s="26">
        <v>0</v>
      </c>
      <c r="GM1008" s="26" t="s">
        <v>133</v>
      </c>
      <c r="GN1008" s="26">
        <v>2</v>
      </c>
      <c r="GO1008" s="26">
        <v>8</v>
      </c>
      <c r="GP1008" s="26">
        <v>9</v>
      </c>
      <c r="GQ1008" s="26">
        <v>0</v>
      </c>
      <c r="GR1008" s="26">
        <v>0</v>
      </c>
      <c r="GS1008" s="26">
        <v>0</v>
      </c>
      <c r="GT1008" s="26">
        <v>39</v>
      </c>
      <c r="GU1008" s="26">
        <v>5</v>
      </c>
      <c r="GV1008" s="26" t="b">
        <v>1</v>
      </c>
    </row>
    <row r="1009" spans="190:204">
      <c r="GH1009" s="26">
        <v>8</v>
      </c>
      <c r="GL1009" s="26">
        <v>7</v>
      </c>
      <c r="GM1009" s="26" t="s">
        <v>131</v>
      </c>
      <c r="GN1009" s="26">
        <v>2</v>
      </c>
      <c r="GO1009" s="26">
        <v>10</v>
      </c>
      <c r="GP1009" s="26">
        <v>11</v>
      </c>
      <c r="GQ1009" s="26">
        <v>0</v>
      </c>
      <c r="GR1009" s="26">
        <v>0</v>
      </c>
      <c r="GS1009" s="26">
        <v>0</v>
      </c>
      <c r="GT1009" s="26">
        <v>29</v>
      </c>
      <c r="GU1009" s="26">
        <v>9</v>
      </c>
      <c r="GV1009" s="26" t="b">
        <v>1</v>
      </c>
    </row>
    <row r="1010" spans="190:204">
      <c r="GH1010" s="26">
        <v>9</v>
      </c>
      <c r="GL1010" s="26">
        <v>7</v>
      </c>
      <c r="GM1010" s="26" t="s">
        <v>131</v>
      </c>
      <c r="GN1010" s="26">
        <v>2</v>
      </c>
      <c r="GO1010" s="26">
        <v>12</v>
      </c>
      <c r="GP1010" s="26">
        <v>13</v>
      </c>
      <c r="GQ1010" s="26">
        <v>0</v>
      </c>
      <c r="GR1010" s="26">
        <v>0</v>
      </c>
      <c r="GS1010" s="26">
        <v>0</v>
      </c>
      <c r="GT1010" s="26">
        <v>49</v>
      </c>
      <c r="GU1010" s="26">
        <v>9</v>
      </c>
      <c r="GV1010" s="26" t="b">
        <v>1</v>
      </c>
    </row>
    <row r="1011" spans="190:204">
      <c r="GH1011" s="26">
        <v>10</v>
      </c>
      <c r="GK1011" s="74">
        <v>0</v>
      </c>
      <c r="GL1011" s="26">
        <v>8</v>
      </c>
      <c r="GM1011" s="26" t="s">
        <v>133</v>
      </c>
      <c r="GN1011" s="26">
        <v>2</v>
      </c>
      <c r="GO1011" s="26">
        <v>14</v>
      </c>
      <c r="GP1011" s="26">
        <v>15</v>
      </c>
      <c r="GQ1011" s="26">
        <v>0</v>
      </c>
      <c r="GR1011" s="26">
        <v>0</v>
      </c>
      <c r="GS1011" s="26">
        <v>0</v>
      </c>
      <c r="GT1011" s="26">
        <v>24</v>
      </c>
      <c r="GU1011" s="26">
        <v>13</v>
      </c>
      <c r="GV1011" s="26" t="b">
        <v>1</v>
      </c>
    </row>
    <row r="1012" spans="190:204">
      <c r="GH1012" s="26">
        <v>11</v>
      </c>
      <c r="GK1012" s="74">
        <v>0</v>
      </c>
      <c r="GL1012" s="26">
        <v>8</v>
      </c>
      <c r="GM1012" s="26" t="s">
        <v>133</v>
      </c>
      <c r="GN1012" s="26">
        <v>2</v>
      </c>
      <c r="GO1012" s="26">
        <v>16</v>
      </c>
      <c r="GP1012" s="26">
        <v>17</v>
      </c>
      <c r="GQ1012" s="26">
        <v>0</v>
      </c>
      <c r="GR1012" s="26">
        <v>0</v>
      </c>
      <c r="GS1012" s="26">
        <v>0</v>
      </c>
      <c r="GT1012" s="26">
        <v>34</v>
      </c>
      <c r="GU1012" s="26">
        <v>13</v>
      </c>
      <c r="GV1012" s="26" t="b">
        <v>1</v>
      </c>
    </row>
    <row r="1013" spans="190:204">
      <c r="GH1013" s="26">
        <v>12</v>
      </c>
      <c r="GK1013" s="74">
        <v>0</v>
      </c>
      <c r="GL1013" s="26">
        <v>9</v>
      </c>
      <c r="GM1013" s="26" t="s">
        <v>133</v>
      </c>
      <c r="GN1013" s="26">
        <v>2</v>
      </c>
      <c r="GO1013" s="26">
        <v>18</v>
      </c>
      <c r="GP1013" s="26">
        <v>6</v>
      </c>
      <c r="GQ1013" s="26">
        <v>0</v>
      </c>
      <c r="GR1013" s="26">
        <v>0</v>
      </c>
      <c r="GS1013" s="26">
        <v>0</v>
      </c>
      <c r="GT1013" s="26">
        <v>44</v>
      </c>
      <c r="GU1013" s="26">
        <v>13</v>
      </c>
      <c r="GV1013" s="26" t="b">
        <v>1</v>
      </c>
    </row>
    <row r="1014" spans="190:204">
      <c r="GH1014" s="26">
        <v>13</v>
      </c>
      <c r="GK1014" s="74">
        <v>0</v>
      </c>
      <c r="GL1014" s="26">
        <v>9</v>
      </c>
      <c r="GM1014" s="26" t="s">
        <v>133</v>
      </c>
      <c r="GN1014" s="26">
        <v>2</v>
      </c>
      <c r="GO1014" s="26">
        <v>5</v>
      </c>
      <c r="GP1014" s="26">
        <v>2</v>
      </c>
      <c r="GQ1014" s="26">
        <v>0</v>
      </c>
      <c r="GR1014" s="26">
        <v>0</v>
      </c>
      <c r="GS1014" s="26">
        <v>0</v>
      </c>
      <c r="GT1014" s="26">
        <v>54</v>
      </c>
      <c r="GU1014" s="26">
        <v>13</v>
      </c>
      <c r="GV1014" s="26" t="b">
        <v>1</v>
      </c>
    </row>
    <row r="1015" spans="190:204">
      <c r="GH1015" s="26">
        <v>14</v>
      </c>
      <c r="GL1015" s="26">
        <v>10</v>
      </c>
      <c r="GM1015" s="26" t="s">
        <v>132</v>
      </c>
      <c r="GN1015" s="26">
        <v>0</v>
      </c>
      <c r="GO1015" s="26">
        <v>0</v>
      </c>
      <c r="GP1015" s="26">
        <v>0</v>
      </c>
      <c r="GQ1015" s="26">
        <v>0</v>
      </c>
      <c r="GR1015" s="26">
        <v>0</v>
      </c>
      <c r="GS1015" s="26">
        <v>0</v>
      </c>
      <c r="GT1015" s="26">
        <v>22</v>
      </c>
      <c r="GU1015" s="26">
        <v>17</v>
      </c>
      <c r="GV1015" s="26" t="b">
        <v>1</v>
      </c>
    </row>
    <row r="1016" spans="190:204">
      <c r="GH1016" s="26">
        <v>15</v>
      </c>
      <c r="GL1016" s="26">
        <v>10</v>
      </c>
      <c r="GM1016" s="26" t="s">
        <v>132</v>
      </c>
      <c r="GN1016" s="26">
        <v>0</v>
      </c>
      <c r="GO1016" s="26">
        <v>0</v>
      </c>
      <c r="GP1016" s="26">
        <v>0</v>
      </c>
      <c r="GQ1016" s="26">
        <v>0</v>
      </c>
      <c r="GR1016" s="26">
        <v>0</v>
      </c>
      <c r="GS1016" s="26">
        <v>0</v>
      </c>
      <c r="GT1016" s="26">
        <v>27</v>
      </c>
      <c r="GU1016" s="26">
        <v>17</v>
      </c>
      <c r="GV1016" s="26" t="b">
        <v>1</v>
      </c>
    </row>
    <row r="1017" spans="190:204">
      <c r="GH1017" s="26">
        <v>16</v>
      </c>
      <c r="GL1017" s="26">
        <v>11</v>
      </c>
      <c r="GM1017" s="26" t="s">
        <v>132</v>
      </c>
      <c r="GN1017" s="26">
        <v>0</v>
      </c>
      <c r="GO1017" s="26">
        <v>0</v>
      </c>
      <c r="GP1017" s="26">
        <v>0</v>
      </c>
      <c r="GQ1017" s="26">
        <v>0</v>
      </c>
      <c r="GR1017" s="26">
        <v>0</v>
      </c>
      <c r="GS1017" s="26">
        <v>0</v>
      </c>
      <c r="GT1017" s="26">
        <v>32</v>
      </c>
      <c r="GU1017" s="26">
        <v>17</v>
      </c>
      <c r="GV1017" s="26" t="b">
        <v>1</v>
      </c>
    </row>
    <row r="1018" spans="190:204">
      <c r="GH1018" s="26">
        <v>17</v>
      </c>
      <c r="GL1018" s="26">
        <v>11</v>
      </c>
      <c r="GM1018" s="26" t="s">
        <v>132</v>
      </c>
      <c r="GN1018" s="26">
        <v>0</v>
      </c>
      <c r="GO1018" s="26">
        <v>0</v>
      </c>
      <c r="GP1018" s="26">
        <v>0</v>
      </c>
      <c r="GQ1018" s="26">
        <v>0</v>
      </c>
      <c r="GR1018" s="26">
        <v>0</v>
      </c>
      <c r="GS1018" s="26">
        <v>0</v>
      </c>
      <c r="GT1018" s="26">
        <v>37</v>
      </c>
      <c r="GU1018" s="26">
        <v>17</v>
      </c>
      <c r="GV1018" s="26" t="b">
        <v>1</v>
      </c>
    </row>
    <row r="1019" spans="190:204">
      <c r="GH1019" s="26">
        <v>18</v>
      </c>
      <c r="GL1019" s="26">
        <v>12</v>
      </c>
      <c r="GM1019" s="26" t="s">
        <v>132</v>
      </c>
      <c r="GN1019" s="26">
        <v>0</v>
      </c>
      <c r="GO1019" s="26">
        <v>0</v>
      </c>
      <c r="GP1019" s="26">
        <v>0</v>
      </c>
      <c r="GQ1019" s="26">
        <v>0</v>
      </c>
      <c r="GR1019" s="26">
        <v>0</v>
      </c>
      <c r="GS1019" s="26">
        <v>0</v>
      </c>
      <c r="GT1019" s="26">
        <v>42</v>
      </c>
      <c r="GU1019" s="26">
        <v>17</v>
      </c>
      <c r="GV1019" s="26" t="b">
        <v>1</v>
      </c>
    </row>
    <row r="1020" spans="190:204">
      <c r="GH1020" s="26">
        <v>19</v>
      </c>
      <c r="GL1020" s="26">
        <v>3</v>
      </c>
      <c r="GM1020" s="26" t="s">
        <v>132</v>
      </c>
      <c r="GN1020" s="26">
        <v>0</v>
      </c>
      <c r="GO1020" s="26">
        <v>0</v>
      </c>
      <c r="GP1020" s="26">
        <v>0</v>
      </c>
      <c r="GQ1020" s="26">
        <v>0</v>
      </c>
      <c r="GR1020" s="26">
        <v>0</v>
      </c>
      <c r="GS1020" s="26">
        <v>0</v>
      </c>
      <c r="GT1020" s="26">
        <v>2</v>
      </c>
      <c r="GU1020" s="26">
        <v>13</v>
      </c>
      <c r="GV1020" s="26" t="b">
        <v>1</v>
      </c>
    </row>
    <row r="1021" spans="190:204">
      <c r="GH1021" s="26">
        <v>20</v>
      </c>
      <c r="GL1021" s="26">
        <v>3</v>
      </c>
      <c r="GM1021" s="26" t="s">
        <v>132</v>
      </c>
      <c r="GN1021" s="26">
        <v>0</v>
      </c>
      <c r="GO1021" s="26">
        <v>0</v>
      </c>
      <c r="GP1021" s="26">
        <v>0</v>
      </c>
      <c r="GQ1021" s="26">
        <v>0</v>
      </c>
      <c r="GR1021" s="26">
        <v>0</v>
      </c>
      <c r="GS1021" s="26">
        <v>0</v>
      </c>
      <c r="GT1021" s="26">
        <v>7</v>
      </c>
      <c r="GU1021" s="26">
        <v>13</v>
      </c>
      <c r="GV1021" s="26" t="b">
        <v>1</v>
      </c>
    </row>
    <row r="1022" spans="190:204">
      <c r="GH1022" s="26">
        <v>21</v>
      </c>
      <c r="GL1022" s="26">
        <v>4</v>
      </c>
      <c r="GM1022" s="26" t="s">
        <v>132</v>
      </c>
      <c r="GN1022" s="26">
        <v>0</v>
      </c>
      <c r="GO1022" s="26">
        <v>0</v>
      </c>
      <c r="GP1022" s="26">
        <v>0</v>
      </c>
      <c r="GQ1022" s="26">
        <v>0</v>
      </c>
      <c r="GR1022" s="26">
        <v>0</v>
      </c>
      <c r="GS1022" s="26">
        <v>0</v>
      </c>
      <c r="GT1022" s="26">
        <v>12</v>
      </c>
      <c r="GU1022" s="26">
        <v>13</v>
      </c>
      <c r="GV1022" s="26" t="b">
        <v>1</v>
      </c>
    </row>
    <row r="1023" spans="190:204">
      <c r="GH1023" s="26">
        <v>22</v>
      </c>
      <c r="GL1023" s="26">
        <v>4</v>
      </c>
      <c r="GM1023" s="26" t="s">
        <v>132</v>
      </c>
      <c r="GN1023" s="26">
        <v>0</v>
      </c>
      <c r="GO1023" s="26">
        <v>0</v>
      </c>
      <c r="GP1023" s="26">
        <v>0</v>
      </c>
      <c r="GQ1023" s="26">
        <v>0</v>
      </c>
      <c r="GR1023" s="26">
        <v>0</v>
      </c>
      <c r="GS1023" s="26">
        <v>0</v>
      </c>
      <c r="GT1023" s="26">
        <v>17</v>
      </c>
      <c r="GU1023" s="26">
        <v>13</v>
      </c>
      <c r="GV1023" s="26" t="b">
        <v>1</v>
      </c>
    </row>
  </sheetData>
  <mergeCells count="3">
    <mergeCell ref="A65:T65"/>
    <mergeCell ref="A67:T67"/>
    <mergeCell ref="A69:T69"/>
  </mergeCells>
  <pageMargins left="0.75" right="0.75" top="1" bottom="1" header="0.5" footer="0.5"/>
  <pageSetup scale="59" orientation="landscape" horizontalDpi="4294967292" verticalDpi="4294967292" r:id="rId1"/>
  <headerFooter>
    <oddHeader>&amp;A</oddHeader>
    <oddFooter>&amp;l&amp;bTreePlan Student License, For Education Only&amp;r&amp;bTreePlan.com</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GV1021"/>
  <sheetViews>
    <sheetView topLeftCell="A39" zoomScaleNormal="100" workbookViewId="0"/>
  </sheetViews>
  <sheetFormatPr defaultColWidth="8.625" defaultRowHeight="12.4"/>
  <cols>
    <col min="1" max="1" width="2.625" style="26" customWidth="1"/>
    <col min="2" max="2" width="8.625" style="26"/>
    <col min="3" max="3" width="2.125" style="26" customWidth="1"/>
    <col min="4" max="4" width="3.625" style="26" customWidth="1"/>
    <col min="5" max="6" width="8.625" style="26"/>
    <col min="7" max="7" width="2.125" style="26" customWidth="1"/>
    <col min="8" max="8" width="3.625" style="26" customWidth="1"/>
    <col min="9" max="10" width="8.625" style="26"/>
    <col min="11" max="11" width="2.125" style="26" customWidth="1"/>
    <col min="12" max="12" width="3.625" style="26" customWidth="1"/>
    <col min="13" max="14" width="8.625" style="26"/>
    <col min="15" max="15" width="2.125" style="26" customWidth="1"/>
    <col min="16" max="16" width="3.625" style="26" customWidth="1"/>
    <col min="17" max="18" width="8.625" style="26"/>
    <col min="19" max="19" width="2.125" style="26" customWidth="1"/>
    <col min="20" max="22" width="8.625" style="26"/>
    <col min="23" max="23" width="14.5" style="26" bestFit="1" customWidth="1"/>
    <col min="24" max="24" width="11.625" style="26" bestFit="1" customWidth="1"/>
    <col min="25" max="25" width="11.125" style="26" bestFit="1" customWidth="1"/>
    <col min="26" max="16384" width="8.625" style="26"/>
  </cols>
  <sheetData>
    <row r="1" spans="1:25" ht="17.649999999999999">
      <c r="A1" s="11" t="s">
        <v>95</v>
      </c>
      <c r="B1" s="25"/>
      <c r="X1" s="26" t="s">
        <v>96</v>
      </c>
      <c r="Y1" s="26" t="s">
        <v>97</v>
      </c>
    </row>
    <row r="2" spans="1:25" ht="13.15">
      <c r="A2" s="27"/>
      <c r="B2" s="28" t="s">
        <v>98</v>
      </c>
      <c r="W2" s="26" t="s">
        <v>99</v>
      </c>
      <c r="X2" s="26">
        <v>12000</v>
      </c>
      <c r="Y2" s="26">
        <v>5000</v>
      </c>
    </row>
    <row r="3" spans="1:25" ht="13.15">
      <c r="A3" s="27"/>
      <c r="B3" s="28" t="s">
        <v>100</v>
      </c>
      <c r="W3" s="26" t="s">
        <v>101</v>
      </c>
      <c r="X3" s="26">
        <v>0.4</v>
      </c>
      <c r="Y3" s="26">
        <v>0.6</v>
      </c>
    </row>
    <row r="4" spans="1:25" ht="13.15">
      <c r="A4" s="27"/>
      <c r="B4" s="19"/>
      <c r="W4" s="26" t="s">
        <v>102</v>
      </c>
      <c r="X4" s="26">
        <v>-10</v>
      </c>
    </row>
    <row r="5" spans="1:25" s="19" customFormat="1" ht="12.75">
      <c r="B5" s="75" t="s">
        <v>103</v>
      </c>
      <c r="C5"/>
      <c r="D5"/>
      <c r="E5"/>
      <c r="F5"/>
      <c r="G5"/>
      <c r="H5"/>
      <c r="I5"/>
      <c r="J5"/>
      <c r="K5"/>
      <c r="L5"/>
      <c r="M5" s="74">
        <f>P</f>
        <v>0.4</v>
      </c>
      <c r="N5"/>
      <c r="O5"/>
      <c r="P5"/>
      <c r="Q5"/>
      <c r="R5"/>
      <c r="S5"/>
      <c r="T5" s="76" t="s">
        <v>104</v>
      </c>
      <c r="W5" s="19" t="s">
        <v>105</v>
      </c>
      <c r="X5" s="19">
        <v>-5</v>
      </c>
      <c r="Y5" s="19">
        <v>-40000</v>
      </c>
    </row>
    <row r="6" spans="1:25" s="19" customFormat="1" ht="12.75">
      <c r="B6"/>
      <c r="C6"/>
      <c r="D6"/>
      <c r="E6"/>
      <c r="F6"/>
      <c r="G6"/>
      <c r="H6"/>
      <c r="I6"/>
      <c r="J6"/>
      <c r="K6"/>
      <c r="L6"/>
      <c r="M6" s="26" t="s">
        <v>96</v>
      </c>
      <c r="N6"/>
      <c r="O6"/>
      <c r="P6"/>
      <c r="Q6"/>
      <c r="R6"/>
      <c r="S6"/>
      <c r="T6"/>
      <c r="W6" s="19" t="s">
        <v>106</v>
      </c>
      <c r="X6" s="19">
        <v>-2000</v>
      </c>
    </row>
    <row r="7" spans="1:25" s="19" customFormat="1" ht="12.75">
      <c r="B7"/>
      <c r="C7"/>
      <c r="D7"/>
      <c r="E7"/>
      <c r="F7"/>
      <c r="G7"/>
      <c r="H7"/>
      <c r="I7"/>
      <c r="J7"/>
      <c r="K7"/>
      <c r="L7"/>
      <c r="M7"/>
      <c r="N7"/>
      <c r="O7"/>
      <c r="P7"/>
      <c r="Q7"/>
      <c r="R7"/>
      <c r="S7"/>
      <c r="T7">
        <f>SUM(E15,I10,M8)</f>
        <v>-120000</v>
      </c>
    </row>
    <row r="8" spans="1:25" s="19" customFormat="1" ht="12.75">
      <c r="B8"/>
      <c r="C8"/>
      <c r="D8"/>
      <c r="E8"/>
      <c r="F8"/>
      <c r="G8"/>
      <c r="H8"/>
      <c r="I8" s="74" t="s">
        <v>107</v>
      </c>
      <c r="J8"/>
      <c r="K8"/>
      <c r="L8"/>
      <c r="M8" s="74">
        <f>HD_Units*Buy</f>
        <v>-120000</v>
      </c>
      <c r="N8">
        <f>T7</f>
        <v>-120000</v>
      </c>
      <c r="O8"/>
      <c r="P8"/>
      <c r="Q8"/>
      <c r="R8"/>
      <c r="S8"/>
      <c r="T8"/>
      <c r="W8" s="19" t="s">
        <v>106</v>
      </c>
    </row>
    <row r="9" spans="1:25" s="19" customFormat="1" ht="12.75">
      <c r="B9"/>
      <c r="C9"/>
      <c r="D9"/>
      <c r="E9"/>
      <c r="F9"/>
      <c r="G9"/>
      <c r="H9"/>
      <c r="I9"/>
      <c r="J9"/>
      <c r="K9"/>
      <c r="L9"/>
      <c r="M9"/>
      <c r="N9">
        <f>A-B*EXP(-N8/RT)</f>
        <v>-10.023176380641601</v>
      </c>
      <c r="O9"/>
      <c r="P9"/>
      <c r="Q9"/>
      <c r="R9"/>
      <c r="S9"/>
      <c r="T9"/>
      <c r="W9" s="19" t="s">
        <v>108</v>
      </c>
      <c r="X9" s="19">
        <f>9/15</f>
        <v>0.6</v>
      </c>
      <c r="Y9" s="19">
        <f>6/15</f>
        <v>0.4</v>
      </c>
    </row>
    <row r="10" spans="1:25" s="19" customFormat="1" ht="12.75">
      <c r="B10"/>
      <c r="C10"/>
      <c r="D10"/>
      <c r="E10"/>
      <c r="F10"/>
      <c r="G10"/>
      <c r="H10"/>
      <c r="I10" s="74">
        <v>0</v>
      </c>
      <c r="J10">
        <f>-LN((A-J11)/B)*RT</f>
        <v>-89922.184410067173</v>
      </c>
      <c r="K10"/>
      <c r="L10"/>
      <c r="M10" s="74">
        <f>P_Low</f>
        <v>0.6</v>
      </c>
      <c r="N10"/>
      <c r="O10"/>
      <c r="P10"/>
      <c r="Q10"/>
      <c r="R10"/>
      <c r="S10"/>
      <c r="T10"/>
      <c r="W10" s="19" t="s">
        <v>109</v>
      </c>
      <c r="X10" s="19">
        <f>3/15</f>
        <v>0.2</v>
      </c>
      <c r="Y10" s="19">
        <f>12/15</f>
        <v>0.8</v>
      </c>
    </row>
    <row r="11" spans="1:25" s="19" customFormat="1" ht="12.75">
      <c r="B11"/>
      <c r="C11"/>
      <c r="D11"/>
      <c r="E11"/>
      <c r="F11"/>
      <c r="G11"/>
      <c r="H11"/>
      <c r="I11"/>
      <c r="J11">
        <f>IF(ABS(1-(M5+M10))&lt;=0.00001,M5*N9+M10*N14,NA())</f>
        <v>-5.0402396493320669</v>
      </c>
      <c r="K11"/>
      <c r="L11"/>
      <c r="M11" s="26" t="s">
        <v>97</v>
      </c>
      <c r="N11"/>
      <c r="O11"/>
      <c r="P11"/>
      <c r="Q11"/>
      <c r="R11"/>
      <c r="S11"/>
      <c r="T11"/>
    </row>
    <row r="12" spans="1:25" s="19" customFormat="1" ht="12.75">
      <c r="B12"/>
      <c r="C12"/>
      <c r="D12"/>
      <c r="E12"/>
      <c r="F12"/>
      <c r="G12"/>
      <c r="H12"/>
      <c r="I12"/>
      <c r="J12"/>
      <c r="K12"/>
      <c r="L12"/>
      <c r="M12"/>
      <c r="N12"/>
      <c r="O12"/>
      <c r="P12"/>
      <c r="Q12"/>
      <c r="R12"/>
      <c r="S12"/>
      <c r="T12">
        <f>SUM(E15,I10,M13)</f>
        <v>-50000</v>
      </c>
    </row>
    <row r="13" spans="1:25" s="19" customFormat="1" ht="12.75">
      <c r="B13"/>
      <c r="C13"/>
      <c r="D13"/>
      <c r="E13" s="26" t="s">
        <v>110</v>
      </c>
      <c r="F13"/>
      <c r="G13"/>
      <c r="H13"/>
      <c r="I13"/>
      <c r="J13"/>
      <c r="K13"/>
      <c r="L13"/>
      <c r="M13" s="74">
        <f>LD_Units*Buy</f>
        <v>-50000</v>
      </c>
      <c r="N13">
        <f>T12</f>
        <v>-50000</v>
      </c>
      <c r="O13"/>
      <c r="P13"/>
      <c r="Q13"/>
      <c r="R13"/>
      <c r="S13"/>
      <c r="T13"/>
    </row>
    <row r="14" spans="1:25" s="19" customFormat="1" ht="12.75">
      <c r="B14"/>
      <c r="C14"/>
      <c r="D14"/>
      <c r="E14"/>
      <c r="F14"/>
      <c r="G14">
        <f>IF(F15=J10,1,IF(F15=J20,2))</f>
        <v>2</v>
      </c>
      <c r="H14"/>
      <c r="I14"/>
      <c r="J14"/>
      <c r="K14"/>
      <c r="L14"/>
      <c r="M14"/>
      <c r="N14">
        <f>A-B*EXP(-N13/RT)</f>
        <v>-1.7182818284590451</v>
      </c>
      <c r="O14"/>
      <c r="P14"/>
      <c r="Q14"/>
      <c r="R14"/>
      <c r="S14"/>
      <c r="T14"/>
    </row>
    <row r="15" spans="1:25" s="19" customFormat="1" ht="12.75">
      <c r="B15"/>
      <c r="C15"/>
      <c r="D15"/>
      <c r="E15" s="74">
        <v>0</v>
      </c>
      <c r="F15">
        <f>MAX(J10,J20)</f>
        <v>-82019.694095002036</v>
      </c>
      <c r="G15"/>
      <c r="H15"/>
      <c r="I15"/>
      <c r="J15"/>
      <c r="K15"/>
      <c r="L15"/>
      <c r="M15" s="74">
        <f>P</f>
        <v>0.4</v>
      </c>
      <c r="N15"/>
      <c r="O15"/>
      <c r="P15"/>
      <c r="Q15"/>
      <c r="R15"/>
      <c r="S15"/>
      <c r="T15"/>
    </row>
    <row r="16" spans="1:25" s="19" customFormat="1" ht="12.75">
      <c r="B16"/>
      <c r="C16"/>
      <c r="D16"/>
      <c r="E16"/>
      <c r="F16">
        <f>A-B*EXP(-F15/RT)</f>
        <v>-4.1572004401438072</v>
      </c>
      <c r="G16"/>
      <c r="H16"/>
      <c r="I16"/>
      <c r="J16"/>
      <c r="K16"/>
      <c r="L16"/>
      <c r="M16" s="26" t="s">
        <v>96</v>
      </c>
      <c r="N16"/>
      <c r="O16"/>
      <c r="P16"/>
      <c r="Q16"/>
      <c r="R16"/>
      <c r="S16"/>
      <c r="T16"/>
    </row>
    <row r="17" spans="2:20" s="19" customFormat="1" ht="12.75">
      <c r="B17"/>
      <c r="C17"/>
      <c r="D17"/>
      <c r="E17"/>
      <c r="F17"/>
      <c r="G17"/>
      <c r="H17"/>
      <c r="I17"/>
      <c r="J17"/>
      <c r="K17"/>
      <c r="L17"/>
      <c r="M17"/>
      <c r="N17"/>
      <c r="O17"/>
      <c r="P17"/>
      <c r="Q17"/>
      <c r="R17"/>
      <c r="S17"/>
      <c r="T17">
        <f>SUM(E15,I20,M18)</f>
        <v>-100000</v>
      </c>
    </row>
    <row r="18" spans="2:20" s="19" customFormat="1" ht="12.75">
      <c r="B18"/>
      <c r="C18"/>
      <c r="D18"/>
      <c r="E18"/>
      <c r="F18"/>
      <c r="G18"/>
      <c r="H18"/>
      <c r="I18" s="74" t="s">
        <v>111</v>
      </c>
      <c r="J18"/>
      <c r="K18"/>
      <c r="L18"/>
      <c r="M18" s="74">
        <f>HD_Units*Manu</f>
        <v>-60000</v>
      </c>
      <c r="N18">
        <f>T17</f>
        <v>-100000</v>
      </c>
      <c r="O18"/>
      <c r="P18"/>
      <c r="Q18"/>
      <c r="R18"/>
      <c r="S18"/>
      <c r="T18"/>
    </row>
    <row r="19" spans="2:20" s="19" customFormat="1" ht="12.75">
      <c r="B19"/>
      <c r="C19"/>
      <c r="D19"/>
      <c r="E19"/>
      <c r="F19"/>
      <c r="G19"/>
      <c r="H19"/>
      <c r="I19"/>
      <c r="J19"/>
      <c r="K19"/>
      <c r="L19"/>
      <c r="M19"/>
      <c r="N19">
        <f>A-B*EXP(-N18/RT)</f>
        <v>-6.3890560989306504</v>
      </c>
      <c r="O19"/>
      <c r="P19"/>
      <c r="Q19"/>
      <c r="R19"/>
      <c r="S19"/>
      <c r="T19"/>
    </row>
    <row r="20" spans="2:20" s="19" customFormat="1" ht="12.75">
      <c r="B20"/>
      <c r="C20"/>
      <c r="D20"/>
      <c r="E20"/>
      <c r="F20"/>
      <c r="G20"/>
      <c r="H20"/>
      <c r="I20" s="74">
        <f>Manu_Fixed</f>
        <v>-40000</v>
      </c>
      <c r="J20">
        <f>-LN((A-J21)/B)*RT</f>
        <v>-82019.694095002036</v>
      </c>
      <c r="K20"/>
      <c r="L20"/>
      <c r="M20" s="74">
        <f>P_Low</f>
        <v>0.6</v>
      </c>
      <c r="N20"/>
      <c r="O20"/>
      <c r="P20"/>
      <c r="Q20"/>
      <c r="R20"/>
      <c r="S20"/>
      <c r="T20"/>
    </row>
    <row r="21" spans="2:20" s="19" customFormat="1" ht="12.75">
      <c r="B21"/>
      <c r="C21"/>
      <c r="D21"/>
      <c r="E21"/>
      <c r="F21"/>
      <c r="G21"/>
      <c r="H21"/>
      <c r="I21"/>
      <c r="J21">
        <f>IF(ABS(1-(M15+M20))&lt;=0.00001,M15*N19+M20*N24,NA())</f>
        <v>-4.1572004401438072</v>
      </c>
      <c r="K21"/>
      <c r="L21"/>
      <c r="M21" s="26" t="s">
        <v>97</v>
      </c>
      <c r="N21"/>
      <c r="O21"/>
      <c r="P21"/>
      <c r="Q21"/>
      <c r="R21"/>
      <c r="S21"/>
      <c r="T21"/>
    </row>
    <row r="22" spans="2:20" s="19" customFormat="1" ht="12.75">
      <c r="B22"/>
      <c r="C22"/>
      <c r="D22"/>
      <c r="E22"/>
      <c r="F22"/>
      <c r="G22"/>
      <c r="H22"/>
      <c r="I22"/>
      <c r="J22"/>
      <c r="K22"/>
      <c r="L22"/>
      <c r="M22"/>
      <c r="N22"/>
      <c r="O22"/>
      <c r="P22"/>
      <c r="Q22"/>
      <c r="R22"/>
      <c r="S22"/>
      <c r="T22">
        <f>SUM(E15,I20,M23)</f>
        <v>-65000</v>
      </c>
    </row>
    <row r="23" spans="2:20" s="19" customFormat="1" ht="12.75">
      <c r="B23"/>
      <c r="C23"/>
      <c r="D23"/>
      <c r="E23"/>
      <c r="F23"/>
      <c r="G23"/>
      <c r="H23"/>
      <c r="I23"/>
      <c r="J23"/>
      <c r="K23"/>
      <c r="L23"/>
      <c r="M23" s="74">
        <f>LD_Units*Manu</f>
        <v>-25000</v>
      </c>
      <c r="N23">
        <f>T22</f>
        <v>-65000</v>
      </c>
      <c r="O23"/>
      <c r="P23"/>
      <c r="Q23"/>
      <c r="R23"/>
      <c r="S23"/>
      <c r="T23"/>
    </row>
    <row r="24" spans="2:20" s="19" customFormat="1" ht="12.75">
      <c r="B24"/>
      <c r="C24"/>
      <c r="D24"/>
      <c r="E24"/>
      <c r="F24"/>
      <c r="G24"/>
      <c r="H24"/>
      <c r="I24"/>
      <c r="J24"/>
      <c r="K24"/>
      <c r="L24"/>
      <c r="M24"/>
      <c r="N24">
        <f>A-B*EXP(-N23/RT)</f>
        <v>-2.6692966676192444</v>
      </c>
      <c r="O24"/>
      <c r="P24"/>
      <c r="Q24"/>
      <c r="R24"/>
      <c r="S24"/>
      <c r="T24"/>
    </row>
    <row r="25" spans="2:20" s="19" customFormat="1" ht="12.75">
      <c r="B25"/>
      <c r="C25"/>
      <c r="D25"/>
      <c r="E25"/>
      <c r="F25"/>
      <c r="G25"/>
      <c r="H25"/>
      <c r="I25"/>
      <c r="J25"/>
      <c r="K25"/>
      <c r="L25"/>
      <c r="M25"/>
      <c r="N25"/>
      <c r="O25"/>
      <c r="P25"/>
      <c r="Q25" s="74">
        <f>'4d'!fav_high</f>
        <v>0.6</v>
      </c>
      <c r="R25"/>
      <c r="S25"/>
      <c r="T25"/>
    </row>
    <row r="26" spans="2:20" s="19" customFormat="1" ht="12.75">
      <c r="B26"/>
      <c r="C26"/>
      <c r="D26"/>
      <c r="E26"/>
      <c r="F26"/>
      <c r="G26"/>
      <c r="H26"/>
      <c r="I26"/>
      <c r="J26"/>
      <c r="K26"/>
      <c r="L26"/>
      <c r="M26"/>
      <c r="N26"/>
      <c r="O26"/>
      <c r="P26"/>
      <c r="Q26" s="26" t="s">
        <v>96</v>
      </c>
      <c r="R26"/>
      <c r="S26"/>
      <c r="T26"/>
    </row>
    <row r="27" spans="2:20" s="19" customFormat="1" ht="12.75">
      <c r="B27"/>
      <c r="C27"/>
      <c r="D27"/>
      <c r="E27"/>
      <c r="F27"/>
      <c r="G27"/>
      <c r="H27"/>
      <c r="I27"/>
      <c r="J27"/>
      <c r="K27"/>
      <c r="L27"/>
      <c r="M27"/>
      <c r="N27"/>
      <c r="O27"/>
      <c r="P27"/>
      <c r="Q27"/>
      <c r="R27"/>
      <c r="S27"/>
      <c r="T27">
        <f>SUM(E45,I35,M30,Q28)</f>
        <v>-122000</v>
      </c>
    </row>
    <row r="28" spans="2:20" s="19" customFormat="1" ht="12.75">
      <c r="B28"/>
      <c r="C28"/>
      <c r="D28"/>
      <c r="E28"/>
      <c r="F28"/>
      <c r="G28"/>
      <c r="H28"/>
      <c r="I28"/>
      <c r="J28"/>
      <c r="K28"/>
      <c r="L28"/>
      <c r="M28" s="26" t="s">
        <v>107</v>
      </c>
      <c r="N28"/>
      <c r="O28"/>
      <c r="P28"/>
      <c r="Q28" s="74">
        <f>HD_Units*Buy</f>
        <v>-120000</v>
      </c>
      <c r="R28">
        <f>T27</f>
        <v>-122000</v>
      </c>
      <c r="S28"/>
      <c r="T28"/>
    </row>
    <row r="29" spans="2:20" s="19" customFormat="1" ht="12.75">
      <c r="B29"/>
      <c r="C29">
        <f>IF(B30=F15,1,IF(B30=F45,2))</f>
        <v>1</v>
      </c>
      <c r="D29"/>
      <c r="E29"/>
      <c r="F29"/>
      <c r="G29"/>
      <c r="H29"/>
      <c r="I29"/>
      <c r="J29"/>
      <c r="K29"/>
      <c r="L29"/>
      <c r="M29"/>
      <c r="N29"/>
      <c r="O29"/>
      <c r="P29"/>
      <c r="Q29"/>
      <c r="R29">
        <f>A-B*EXP(-R28/RT)</f>
        <v>-10.473040742794833</v>
      </c>
      <c r="S29"/>
      <c r="T29"/>
    </row>
    <row r="30" spans="2:20" s="19" customFormat="1" ht="12.75">
      <c r="B30">
        <f>MAX(F15,F45)</f>
        <v>-82019.694095002036</v>
      </c>
      <c r="C30"/>
      <c r="D30"/>
      <c r="E30"/>
      <c r="F30"/>
      <c r="G30"/>
      <c r="H30"/>
      <c r="I30"/>
      <c r="J30"/>
      <c r="K30"/>
      <c r="L30"/>
      <c r="M30" s="74">
        <v>0</v>
      </c>
      <c r="N30">
        <f>-LN((A-N31)/B)*RT</f>
        <v>-104068.92854270566</v>
      </c>
      <c r="O30"/>
      <c r="P30"/>
      <c r="Q30" s="74">
        <f>'4d'!Fav_Low</f>
        <v>0.4</v>
      </c>
      <c r="R30"/>
      <c r="S30"/>
      <c r="T30"/>
    </row>
    <row r="31" spans="2:20" s="19" customFormat="1" ht="12.75">
      <c r="B31">
        <f>A-B*EXP(-B30/RT)</f>
        <v>-4.1572004401438072</v>
      </c>
      <c r="C31"/>
      <c r="D31"/>
      <c r="E31"/>
      <c r="F31"/>
      <c r="G31"/>
      <c r="H31"/>
      <c r="I31"/>
      <c r="J31"/>
      <c r="K31"/>
      <c r="L31"/>
      <c r="M31"/>
      <c r="N31">
        <f>IF(ABS(1-(Q25+Q30))&lt;=0.00001,Q25*R29+Q30*R34,NA())</f>
        <v>-7.0155112514175242</v>
      </c>
      <c r="O31"/>
      <c r="P31"/>
      <c r="Q31" s="26" t="s">
        <v>97</v>
      </c>
      <c r="R31"/>
      <c r="S31"/>
      <c r="T31"/>
    </row>
    <row r="32" spans="2:20" s="19" customFormat="1" ht="12.75">
      <c r="B32"/>
      <c r="C32"/>
      <c r="D32"/>
      <c r="E32"/>
      <c r="F32"/>
      <c r="G32"/>
      <c r="H32"/>
      <c r="I32" s="74">
        <v>0.5</v>
      </c>
      <c r="J32"/>
      <c r="K32"/>
      <c r="L32"/>
      <c r="M32"/>
      <c r="N32"/>
      <c r="O32"/>
      <c r="P32"/>
      <c r="Q32"/>
      <c r="R32"/>
      <c r="S32"/>
      <c r="T32">
        <f>SUM(E45,I35,M30,Q33)</f>
        <v>-52000</v>
      </c>
    </row>
    <row r="33" spans="2:20" s="19" customFormat="1" ht="12.75">
      <c r="B33"/>
      <c r="C33"/>
      <c r="D33"/>
      <c r="E33"/>
      <c r="F33"/>
      <c r="G33"/>
      <c r="H33"/>
      <c r="I33" s="26" t="s">
        <v>112</v>
      </c>
      <c r="J33"/>
      <c r="K33"/>
      <c r="L33"/>
      <c r="M33"/>
      <c r="N33"/>
      <c r="O33"/>
      <c r="P33"/>
      <c r="Q33" s="74">
        <f>LD_Units*Buy</f>
        <v>-50000</v>
      </c>
      <c r="R33">
        <f>T32</f>
        <v>-52000</v>
      </c>
      <c r="S33"/>
      <c r="T33"/>
    </row>
    <row r="34" spans="2:20" s="19" customFormat="1" ht="12.75">
      <c r="B34"/>
      <c r="C34"/>
      <c r="D34"/>
      <c r="E34"/>
      <c r="F34"/>
      <c r="G34"/>
      <c r="H34"/>
      <c r="I34"/>
      <c r="J34"/>
      <c r="K34">
        <f>IF(J35=N30,1,IF(J35=N40,2))</f>
        <v>2</v>
      </c>
      <c r="L34"/>
      <c r="M34"/>
      <c r="N34"/>
      <c r="O34"/>
      <c r="P34"/>
      <c r="Q34"/>
      <c r="R34">
        <f>A-B*EXP(-R33/RT)</f>
        <v>-1.8292170143515598</v>
      </c>
      <c r="S34"/>
      <c r="T34"/>
    </row>
    <row r="35" spans="2:20" s="19" customFormat="1" ht="12.75">
      <c r="B35"/>
      <c r="C35"/>
      <c r="D35"/>
      <c r="E35"/>
      <c r="F35"/>
      <c r="G35"/>
      <c r="H35"/>
      <c r="I35" s="74">
        <v>0</v>
      </c>
      <c r="J35">
        <f>MAX(N30,N40)</f>
        <v>-90757.382070079926</v>
      </c>
      <c r="K35"/>
      <c r="L35"/>
      <c r="M35"/>
      <c r="N35"/>
      <c r="O35"/>
      <c r="P35"/>
      <c r="Q35" s="74">
        <f>'4d'!fav_high</f>
        <v>0.6</v>
      </c>
      <c r="R35"/>
      <c r="S35"/>
      <c r="T35"/>
    </row>
    <row r="36" spans="2:20" s="19" customFormat="1" ht="12.75">
      <c r="B36"/>
      <c r="C36"/>
      <c r="D36"/>
      <c r="E36"/>
      <c r="F36"/>
      <c r="G36"/>
      <c r="H36"/>
      <c r="I36"/>
      <c r="J36">
        <f>A-B*EXP(-J35/RT)</f>
        <v>-5.1419829214739332</v>
      </c>
      <c r="K36"/>
      <c r="L36"/>
      <c r="M36"/>
      <c r="N36"/>
      <c r="O36"/>
      <c r="P36"/>
      <c r="Q36" s="26" t="s">
        <v>96</v>
      </c>
      <c r="R36"/>
      <c r="S36"/>
      <c r="T36"/>
    </row>
    <row r="37" spans="2:20" s="19" customFormat="1" ht="12.75">
      <c r="B37"/>
      <c r="C37"/>
      <c r="D37"/>
      <c r="E37"/>
      <c r="F37"/>
      <c r="G37"/>
      <c r="H37"/>
      <c r="I37"/>
      <c r="J37"/>
      <c r="K37"/>
      <c r="L37"/>
      <c r="M37"/>
      <c r="N37"/>
      <c r="O37"/>
      <c r="P37"/>
      <c r="Q37"/>
      <c r="R37"/>
      <c r="S37"/>
      <c r="T37">
        <f>SUM(E45,I35,M40,Q38)</f>
        <v>-102000</v>
      </c>
    </row>
    <row r="38" spans="2:20" s="19" customFormat="1" ht="12.75">
      <c r="B38"/>
      <c r="C38"/>
      <c r="D38"/>
      <c r="E38"/>
      <c r="F38"/>
      <c r="G38"/>
      <c r="H38"/>
      <c r="I38"/>
      <c r="J38"/>
      <c r="K38"/>
      <c r="L38"/>
      <c r="M38" s="26" t="s">
        <v>111</v>
      </c>
      <c r="N38"/>
      <c r="O38"/>
      <c r="P38"/>
      <c r="Q38" s="74">
        <f>HD_Units*Manu</f>
        <v>-60000</v>
      </c>
      <c r="R38">
        <f>T37</f>
        <v>-102000</v>
      </c>
      <c r="S38"/>
      <c r="T38"/>
    </row>
    <row r="39" spans="2:20" s="19" customFormat="1" ht="12.75">
      <c r="B39"/>
      <c r="C39"/>
      <c r="D39"/>
      <c r="E39"/>
      <c r="F39"/>
      <c r="G39"/>
      <c r="H39"/>
      <c r="I39"/>
      <c r="J39"/>
      <c r="K39"/>
      <c r="L39"/>
      <c r="M39"/>
      <c r="N39"/>
      <c r="O39"/>
      <c r="P39"/>
      <c r="Q39"/>
      <c r="R39">
        <f>A-B*EXP(-R38/RT)</f>
        <v>-6.690609198878998</v>
      </c>
      <c r="S39"/>
      <c r="T39"/>
    </row>
    <row r="40" spans="2:20" s="19" customFormat="1" ht="12.75">
      <c r="B40"/>
      <c r="C40"/>
      <c r="D40"/>
      <c r="E40"/>
      <c r="F40"/>
      <c r="G40"/>
      <c r="H40"/>
      <c r="I40"/>
      <c r="J40"/>
      <c r="K40"/>
      <c r="L40"/>
      <c r="M40" s="74">
        <f>Manu_Fixed</f>
        <v>-40000</v>
      </c>
      <c r="N40">
        <f>-LN((A-N41)/B)*RT</f>
        <v>-90757.382070079926</v>
      </c>
      <c r="O40"/>
      <c r="P40"/>
      <c r="Q40" s="74">
        <f>'4d'!Fav_Low</f>
        <v>0.4</v>
      </c>
      <c r="R40"/>
      <c r="S40"/>
      <c r="T40"/>
    </row>
    <row r="41" spans="2:20" s="19" customFormat="1" ht="12.75">
      <c r="B41"/>
      <c r="C41"/>
      <c r="D41"/>
      <c r="E41"/>
      <c r="F41"/>
      <c r="G41"/>
      <c r="H41"/>
      <c r="I41"/>
      <c r="J41"/>
      <c r="K41"/>
      <c r="L41"/>
      <c r="M41"/>
      <c r="N41">
        <f>IF(ABS(1-(Q35+Q40))&lt;=0.00001,Q35*R39+Q40*R44,NA())</f>
        <v>-5.1419829214739332</v>
      </c>
      <c r="O41"/>
      <c r="P41"/>
      <c r="Q41" s="26" t="s">
        <v>97</v>
      </c>
      <c r="R41"/>
      <c r="S41"/>
      <c r="T41"/>
    </row>
    <row r="42" spans="2:20" s="19" customFormat="1" ht="12.75">
      <c r="B42"/>
      <c r="C42"/>
      <c r="D42"/>
      <c r="E42"/>
      <c r="F42"/>
      <c r="G42"/>
      <c r="H42"/>
      <c r="I42"/>
      <c r="J42"/>
      <c r="K42"/>
      <c r="L42"/>
      <c r="M42"/>
      <c r="N42"/>
      <c r="O42"/>
      <c r="P42"/>
      <c r="Q42"/>
      <c r="R42"/>
      <c r="S42"/>
      <c r="T42">
        <f>SUM(E45,I35,M40,Q43)</f>
        <v>-67000</v>
      </c>
    </row>
    <row r="43" spans="2:20">
      <c r="B43"/>
      <c r="C43"/>
      <c r="D43"/>
      <c r="E43" s="26" t="s">
        <v>106</v>
      </c>
      <c r="F43"/>
      <c r="G43"/>
      <c r="H43"/>
      <c r="I43"/>
      <c r="J43"/>
      <c r="K43"/>
      <c r="L43"/>
      <c r="M43"/>
      <c r="N43"/>
      <c r="O43"/>
      <c r="P43"/>
      <c r="Q43" s="74">
        <f>LD_Units*Manu</f>
        <v>-25000</v>
      </c>
      <c r="R43">
        <f>T42</f>
        <v>-67000</v>
      </c>
      <c r="S43"/>
      <c r="T43"/>
    </row>
    <row r="44" spans="2:20">
      <c r="B44"/>
      <c r="C44"/>
      <c r="D44"/>
      <c r="E44"/>
      <c r="F44"/>
      <c r="G44"/>
      <c r="H44"/>
      <c r="I44"/>
      <c r="J44"/>
      <c r="K44"/>
      <c r="L44"/>
      <c r="M44"/>
      <c r="N44"/>
      <c r="O44"/>
      <c r="P44"/>
      <c r="Q44"/>
      <c r="R44">
        <f>A-B*EXP(-R43/RT)</f>
        <v>-2.8190435053663361</v>
      </c>
      <c r="S44"/>
      <c r="T44"/>
    </row>
    <row r="45" spans="2:20">
      <c r="B45"/>
      <c r="C45"/>
      <c r="D45"/>
      <c r="E45" s="74">
        <f>Survey</f>
        <v>-2000</v>
      </c>
      <c r="F45">
        <f>-LN((A-F46)/B)*RT</f>
        <v>-83854.663005469862</v>
      </c>
      <c r="G45"/>
      <c r="H45"/>
      <c r="I45"/>
      <c r="J45"/>
      <c r="K45"/>
      <c r="L45"/>
      <c r="M45"/>
      <c r="N45"/>
      <c r="O45"/>
      <c r="P45"/>
      <c r="Q45" s="74">
        <f>'4d'!Unfav_High</f>
        <v>0.2</v>
      </c>
      <c r="R45"/>
      <c r="S45"/>
      <c r="T45"/>
    </row>
    <row r="46" spans="2:20">
      <c r="B46"/>
      <c r="C46"/>
      <c r="D46"/>
      <c r="E46"/>
      <c r="F46">
        <f>IF(ABS(1-(I32+I52))&lt;=0.00001,I32*J36+I52*J56,NA())</f>
        <v>-4.3499823407570739</v>
      </c>
      <c r="G46"/>
      <c r="H46"/>
      <c r="I46"/>
      <c r="J46"/>
      <c r="K46"/>
      <c r="L46"/>
      <c r="M46"/>
      <c r="N46"/>
      <c r="O46"/>
      <c r="P46"/>
      <c r="Q46" s="26" t="s">
        <v>96</v>
      </c>
      <c r="R46"/>
      <c r="S46"/>
      <c r="T46"/>
    </row>
    <row r="47" spans="2:20">
      <c r="B47"/>
      <c r="C47"/>
      <c r="D47"/>
      <c r="E47"/>
      <c r="F47"/>
      <c r="G47"/>
      <c r="H47"/>
      <c r="I47"/>
      <c r="J47"/>
      <c r="K47"/>
      <c r="L47"/>
      <c r="M47"/>
      <c r="N47"/>
      <c r="O47"/>
      <c r="P47"/>
      <c r="Q47"/>
      <c r="R47"/>
      <c r="S47"/>
      <c r="T47">
        <f>SUM(E45,I55,M50,Q48)</f>
        <v>-122000</v>
      </c>
    </row>
    <row r="48" spans="2:20">
      <c r="B48"/>
      <c r="C48"/>
      <c r="D48"/>
      <c r="E48"/>
      <c r="F48"/>
      <c r="G48"/>
      <c r="H48"/>
      <c r="I48"/>
      <c r="J48"/>
      <c r="K48"/>
      <c r="L48"/>
      <c r="M48" s="26" t="s">
        <v>107</v>
      </c>
      <c r="N48"/>
      <c r="O48"/>
      <c r="P48"/>
      <c r="Q48" s="74">
        <f>HD_Units*Buy</f>
        <v>-120000</v>
      </c>
      <c r="R48">
        <f>T47</f>
        <v>-122000</v>
      </c>
      <c r="S48"/>
      <c r="T48"/>
    </row>
    <row r="49" spans="2:20">
      <c r="B49"/>
      <c r="C49"/>
      <c r="D49"/>
      <c r="E49"/>
      <c r="F49"/>
      <c r="G49"/>
      <c r="H49"/>
      <c r="I49"/>
      <c r="J49"/>
      <c r="K49"/>
      <c r="L49"/>
      <c r="M49"/>
      <c r="N49"/>
      <c r="O49"/>
      <c r="P49"/>
      <c r="Q49"/>
      <c r="R49">
        <f>A-B*EXP(-R48/RT)</f>
        <v>-10.473040742794833</v>
      </c>
      <c r="S49"/>
      <c r="T49"/>
    </row>
    <row r="50" spans="2:20">
      <c r="B50"/>
      <c r="C50"/>
      <c r="D50"/>
      <c r="E50"/>
      <c r="F50"/>
      <c r="G50"/>
      <c r="H50"/>
      <c r="I50"/>
      <c r="J50"/>
      <c r="K50"/>
      <c r="L50"/>
      <c r="M50" s="74">
        <v>0</v>
      </c>
      <c r="N50">
        <f>-LN((A-N51)/B)*RT</f>
        <v>-75843.996453457628</v>
      </c>
      <c r="O50"/>
      <c r="P50"/>
      <c r="Q50" s="74">
        <f>'4d'!Unfav_Low</f>
        <v>0.8</v>
      </c>
      <c r="R50"/>
      <c r="S50"/>
      <c r="T50"/>
    </row>
    <row r="51" spans="2:20">
      <c r="B51"/>
      <c r="C51"/>
      <c r="D51"/>
      <c r="E51"/>
      <c r="F51"/>
      <c r="G51"/>
      <c r="H51"/>
      <c r="I51"/>
      <c r="J51"/>
      <c r="K51"/>
      <c r="L51"/>
      <c r="M51"/>
      <c r="N51">
        <f>IF(ABS(1-(Q45+Q50))&lt;=0.00001,Q45*R49+Q50*R54,NA())</f>
        <v>-3.5579817600402146</v>
      </c>
      <c r="O51"/>
      <c r="P51"/>
      <c r="Q51" s="26" t="s">
        <v>97</v>
      </c>
      <c r="R51"/>
      <c r="S51"/>
      <c r="T51"/>
    </row>
    <row r="52" spans="2:20">
      <c r="B52"/>
      <c r="C52"/>
      <c r="D52"/>
      <c r="E52"/>
      <c r="F52"/>
      <c r="G52"/>
      <c r="H52"/>
      <c r="I52" s="74">
        <v>0.5</v>
      </c>
      <c r="J52"/>
      <c r="K52"/>
      <c r="L52"/>
      <c r="M52"/>
      <c r="N52"/>
      <c r="O52"/>
      <c r="P52"/>
      <c r="Q52"/>
      <c r="R52"/>
      <c r="S52"/>
      <c r="T52">
        <f>SUM(E45,I55,M50,Q53)</f>
        <v>-52000</v>
      </c>
    </row>
    <row r="53" spans="2:20">
      <c r="B53"/>
      <c r="C53"/>
      <c r="D53"/>
      <c r="E53"/>
      <c r="F53"/>
      <c r="G53"/>
      <c r="H53"/>
      <c r="I53" s="26" t="s">
        <v>113</v>
      </c>
      <c r="J53"/>
      <c r="K53"/>
      <c r="L53"/>
      <c r="M53"/>
      <c r="N53"/>
      <c r="O53"/>
      <c r="P53"/>
      <c r="Q53" s="74">
        <f>LD_Units*Buy</f>
        <v>-50000</v>
      </c>
      <c r="R53">
        <f>T52</f>
        <v>-52000</v>
      </c>
      <c r="S53"/>
      <c r="T53"/>
    </row>
    <row r="54" spans="2:20">
      <c r="B54"/>
      <c r="C54"/>
      <c r="D54"/>
      <c r="E54"/>
      <c r="F54"/>
      <c r="G54"/>
      <c r="H54"/>
      <c r="I54"/>
      <c r="J54"/>
      <c r="K54">
        <f>IF(J55=N50,1,IF(J55=N60,2))</f>
        <v>1</v>
      </c>
      <c r="L54"/>
      <c r="M54"/>
      <c r="N54"/>
      <c r="O54"/>
      <c r="P54"/>
      <c r="Q54"/>
      <c r="R54">
        <f>A-B*EXP(-R53/RT)</f>
        <v>-1.8292170143515598</v>
      </c>
      <c r="S54"/>
      <c r="T54"/>
    </row>
    <row r="55" spans="2:20">
      <c r="B55"/>
      <c r="C55"/>
      <c r="D55"/>
      <c r="E55"/>
      <c r="F55"/>
      <c r="G55"/>
      <c r="H55"/>
      <c r="I55" s="74">
        <v>0</v>
      </c>
      <c r="J55">
        <f>MAX(N50,N60)</f>
        <v>-75843.996453457628</v>
      </c>
      <c r="K55"/>
      <c r="L55"/>
      <c r="M55"/>
      <c r="N55"/>
      <c r="O55"/>
      <c r="P55"/>
      <c r="Q55" s="74">
        <f>'4d'!Unfav_High</f>
        <v>0.2</v>
      </c>
      <c r="R55"/>
      <c r="S55"/>
      <c r="T55"/>
    </row>
    <row r="56" spans="2:20">
      <c r="B56"/>
      <c r="C56"/>
      <c r="D56"/>
      <c r="E56"/>
      <c r="F56"/>
      <c r="G56"/>
      <c r="H56"/>
      <c r="I56"/>
      <c r="J56">
        <f>A-B*EXP(-J55/RT)</f>
        <v>-3.5579817600402146</v>
      </c>
      <c r="K56"/>
      <c r="L56"/>
      <c r="M56"/>
      <c r="N56"/>
      <c r="O56"/>
      <c r="P56"/>
      <c r="Q56" s="26" t="s">
        <v>96</v>
      </c>
      <c r="R56"/>
      <c r="S56"/>
      <c r="T56"/>
    </row>
    <row r="57" spans="2:20">
      <c r="B57"/>
      <c r="C57"/>
      <c r="D57"/>
      <c r="E57"/>
      <c r="F57"/>
      <c r="G57"/>
      <c r="H57"/>
      <c r="I57"/>
      <c r="J57"/>
      <c r="K57"/>
      <c r="L57"/>
      <c r="M57"/>
      <c r="N57"/>
      <c r="O57"/>
      <c r="P57"/>
      <c r="Q57"/>
      <c r="R57"/>
      <c r="S57"/>
      <c r="T57">
        <f>SUM(E45,I55,M60,Q58)</f>
        <v>-102000</v>
      </c>
    </row>
    <row r="58" spans="2:20">
      <c r="B58"/>
      <c r="C58"/>
      <c r="D58"/>
      <c r="E58"/>
      <c r="F58"/>
      <c r="G58"/>
      <c r="H58"/>
      <c r="I58"/>
      <c r="J58"/>
      <c r="K58"/>
      <c r="L58"/>
      <c r="M58" s="26" t="s">
        <v>111</v>
      </c>
      <c r="N58"/>
      <c r="O58"/>
      <c r="P58"/>
      <c r="Q58" s="74">
        <f>HD_Units*Manu</f>
        <v>-60000</v>
      </c>
      <c r="R58">
        <f>T57</f>
        <v>-102000</v>
      </c>
      <c r="S58"/>
      <c r="T58"/>
    </row>
    <row r="59" spans="2:20">
      <c r="B59"/>
      <c r="C59"/>
      <c r="D59"/>
      <c r="E59"/>
      <c r="F59"/>
      <c r="G59"/>
      <c r="H59"/>
      <c r="I59"/>
      <c r="J59"/>
      <c r="K59"/>
      <c r="L59"/>
      <c r="M59"/>
      <c r="N59"/>
      <c r="O59"/>
      <c r="P59"/>
      <c r="Q59"/>
      <c r="R59">
        <f>A-B*EXP(-R58/RT)</f>
        <v>-6.690609198878998</v>
      </c>
      <c r="S59"/>
      <c r="T59"/>
    </row>
    <row r="60" spans="2:20">
      <c r="B60"/>
      <c r="C60"/>
      <c r="D60"/>
      <c r="E60"/>
      <c r="F60"/>
      <c r="G60"/>
      <c r="H60"/>
      <c r="I60"/>
      <c r="J60"/>
      <c r="K60"/>
      <c r="L60"/>
      <c r="M60" s="74">
        <f>Manu_Fixed</f>
        <v>-40000</v>
      </c>
      <c r="N60">
        <f>-LN((A-N61)/B)*RT</f>
        <v>-76230.552590533262</v>
      </c>
      <c r="O60"/>
      <c r="P60"/>
      <c r="Q60" s="74">
        <f>'4d'!Unfav_Low</f>
        <v>0.8</v>
      </c>
      <c r="R60"/>
      <c r="S60"/>
      <c r="T60"/>
    </row>
    <row r="61" spans="2:20">
      <c r="B61"/>
      <c r="C61"/>
      <c r="D61"/>
      <c r="E61"/>
      <c r="F61"/>
      <c r="G61"/>
      <c r="H61"/>
      <c r="I61"/>
      <c r="J61"/>
      <c r="K61"/>
      <c r="L61"/>
      <c r="M61"/>
      <c r="N61">
        <f>IF(ABS(1-(Q55+Q60))&lt;=0.00001,Q55*R59+Q60*R64,NA())</f>
        <v>-3.5933566440688685</v>
      </c>
      <c r="O61"/>
      <c r="P61"/>
      <c r="Q61" s="26" t="s">
        <v>97</v>
      </c>
      <c r="R61"/>
      <c r="S61"/>
      <c r="T61"/>
    </row>
    <row r="62" spans="2:20">
      <c r="B62"/>
      <c r="C62"/>
      <c r="D62"/>
      <c r="E62"/>
      <c r="F62"/>
      <c r="G62"/>
      <c r="H62"/>
      <c r="I62"/>
      <c r="J62"/>
      <c r="K62"/>
      <c r="L62"/>
      <c r="M62"/>
      <c r="N62"/>
      <c r="O62"/>
      <c r="P62"/>
      <c r="Q62"/>
      <c r="R62"/>
      <c r="S62"/>
      <c r="T62">
        <f>SUM(E45,I55,M60,Q63)</f>
        <v>-67000</v>
      </c>
    </row>
    <row r="63" spans="2:20">
      <c r="B63"/>
      <c r="C63"/>
      <c r="D63"/>
      <c r="E63"/>
      <c r="F63"/>
      <c r="G63"/>
      <c r="H63"/>
      <c r="I63"/>
      <c r="J63"/>
      <c r="K63"/>
      <c r="L63"/>
      <c r="M63"/>
      <c r="N63"/>
      <c r="O63"/>
      <c r="P63"/>
      <c r="Q63" s="74">
        <f>LD_Units*Manu</f>
        <v>-25000</v>
      </c>
      <c r="R63">
        <f>T62</f>
        <v>-67000</v>
      </c>
      <c r="S63"/>
      <c r="T63"/>
    </row>
    <row r="64" spans="2:20">
      <c r="B64"/>
      <c r="C64"/>
      <c r="D64"/>
      <c r="E64"/>
      <c r="F64"/>
      <c r="G64"/>
      <c r="H64"/>
      <c r="I64"/>
      <c r="J64"/>
      <c r="K64"/>
      <c r="L64"/>
      <c r="M64"/>
      <c r="N64"/>
      <c r="O64"/>
      <c r="P64"/>
      <c r="Q64"/>
      <c r="R64">
        <f>A-B*EXP(-R63/RT)</f>
        <v>-2.8190435053663361</v>
      </c>
      <c r="S64"/>
      <c r="T64"/>
    </row>
    <row r="65" spans="1:20">
      <c r="A65" s="77"/>
      <c r="B65" s="77"/>
      <c r="C65" s="77"/>
      <c r="D65" s="77"/>
      <c r="E65" s="77"/>
      <c r="F65" s="77"/>
      <c r="G65" s="77"/>
      <c r="H65" s="77"/>
      <c r="I65" s="77"/>
      <c r="J65" s="77"/>
      <c r="K65" s="77"/>
      <c r="L65" s="77"/>
      <c r="M65" s="77"/>
      <c r="N65" s="77"/>
      <c r="O65" s="77"/>
      <c r="P65" s="77"/>
      <c r="Q65" s="77"/>
      <c r="R65" s="77"/>
      <c r="S65" s="77"/>
      <c r="T65" s="77"/>
    </row>
    <row r="66" spans="1:20">
      <c r="A66" s="77" t="s">
        <v>134</v>
      </c>
      <c r="B66" s="77">
        <v>50000</v>
      </c>
      <c r="C66" s="77"/>
      <c r="D66" s="77"/>
      <c r="E66" s="77"/>
      <c r="F66" s="77"/>
      <c r="G66" s="77"/>
      <c r="H66" s="77"/>
      <c r="I66" s="77"/>
      <c r="J66" s="77"/>
      <c r="K66" s="77"/>
      <c r="L66" s="77"/>
      <c r="M66" s="77"/>
      <c r="N66" s="77"/>
      <c r="O66" s="77"/>
      <c r="P66" s="77"/>
      <c r="Q66" s="77"/>
      <c r="R66" s="77"/>
      <c r="S66" s="77"/>
      <c r="T66" s="77"/>
    </row>
    <row r="67" spans="1:20">
      <c r="A67" s="88"/>
      <c r="B67" s="90"/>
      <c r="C67" s="90"/>
      <c r="D67" s="90"/>
      <c r="E67" s="90"/>
      <c r="F67" s="90"/>
      <c r="G67" s="90"/>
      <c r="H67" s="90"/>
      <c r="I67" s="90"/>
      <c r="J67" s="90"/>
      <c r="K67" s="90"/>
      <c r="L67" s="90"/>
      <c r="M67" s="90"/>
      <c r="N67" s="90"/>
      <c r="O67" s="90"/>
      <c r="P67" s="90"/>
      <c r="Q67" s="90"/>
      <c r="R67" s="90"/>
      <c r="S67" s="90"/>
      <c r="T67" s="90"/>
    </row>
    <row r="68" spans="1:20" ht="83.1" customHeight="1">
      <c r="A68" s="87" t="s">
        <v>135</v>
      </c>
      <c r="B68" s="87"/>
      <c r="C68" s="87"/>
      <c r="D68" s="87"/>
      <c r="E68" s="87"/>
      <c r="F68" s="87"/>
      <c r="G68" s="87"/>
      <c r="H68" s="87"/>
      <c r="I68" s="87"/>
      <c r="J68" s="87"/>
      <c r="K68" s="87"/>
      <c r="L68" s="87"/>
      <c r="M68" s="87"/>
      <c r="N68" s="87"/>
      <c r="O68" s="87"/>
      <c r="P68" s="87"/>
      <c r="Q68" s="87"/>
      <c r="R68" s="87"/>
      <c r="S68" s="87"/>
      <c r="T68" s="87"/>
    </row>
    <row r="69" spans="1:20">
      <c r="A69" s="77"/>
      <c r="B69" s="77"/>
      <c r="C69" s="77"/>
      <c r="D69" s="77"/>
      <c r="E69" s="77"/>
      <c r="F69" s="77"/>
      <c r="G69" s="77"/>
      <c r="H69" s="77"/>
      <c r="I69" s="77"/>
      <c r="J69" s="77"/>
      <c r="K69" s="77"/>
      <c r="L69" s="77"/>
      <c r="M69" s="77"/>
      <c r="N69" s="77"/>
      <c r="O69" s="77"/>
      <c r="P69" s="77"/>
      <c r="Q69" s="77"/>
      <c r="R69" s="77"/>
      <c r="S69" s="77"/>
      <c r="T69" s="77"/>
    </row>
    <row r="70" spans="1:20">
      <c r="A70" s="77"/>
      <c r="B70" s="77"/>
      <c r="C70" s="77"/>
      <c r="D70" s="77"/>
      <c r="E70" s="77"/>
      <c r="F70" s="77"/>
      <c r="G70" s="77"/>
      <c r="H70" s="77"/>
      <c r="I70" s="77"/>
      <c r="J70" s="77"/>
      <c r="K70" s="77"/>
      <c r="L70" s="77"/>
      <c r="M70" s="77"/>
      <c r="N70" s="77"/>
      <c r="O70" s="77"/>
      <c r="P70" s="77"/>
      <c r="Q70" s="77"/>
      <c r="R70" s="77"/>
      <c r="S70" s="77"/>
      <c r="T70" s="77"/>
    </row>
    <row r="71" spans="1:20">
      <c r="A71" s="77"/>
      <c r="B71" s="77"/>
      <c r="C71" s="77"/>
      <c r="D71" s="77"/>
      <c r="E71" s="77"/>
      <c r="F71" s="77"/>
      <c r="G71" s="77"/>
      <c r="H71" s="77"/>
      <c r="I71" s="77"/>
      <c r="J71" s="77"/>
      <c r="K71" s="77"/>
      <c r="L71" s="77"/>
      <c r="M71" s="77"/>
      <c r="N71" s="77"/>
      <c r="O71" s="77"/>
      <c r="P71" s="77"/>
      <c r="Q71" s="77"/>
      <c r="R71" s="77"/>
      <c r="S71" s="77"/>
      <c r="T71" s="77"/>
    </row>
    <row r="998" spans="190:204" ht="14.25">
      <c r="GH998" s="72" t="s">
        <v>117</v>
      </c>
      <c r="GI998" s="72" t="s">
        <v>56</v>
      </c>
      <c r="GJ998" s="72" t="s">
        <v>57</v>
      </c>
      <c r="GK998" s="72" t="s">
        <v>118</v>
      </c>
      <c r="GL998" s="72" t="s">
        <v>119</v>
      </c>
      <c r="GM998" s="72" t="s">
        <v>120</v>
      </c>
      <c r="GN998" s="72" t="s">
        <v>121</v>
      </c>
      <c r="GO998" s="72" t="s">
        <v>122</v>
      </c>
      <c r="GP998" s="72" t="s">
        <v>123</v>
      </c>
      <c r="GQ998" s="72" t="s">
        <v>124</v>
      </c>
      <c r="GR998" s="72" t="s">
        <v>125</v>
      </c>
      <c r="GS998" s="72" t="s">
        <v>126</v>
      </c>
      <c r="GT998" s="72" t="s">
        <v>127</v>
      </c>
      <c r="GU998" s="72" t="s">
        <v>128</v>
      </c>
      <c r="GV998" s="72" t="s">
        <v>129</v>
      </c>
    </row>
    <row r="999" spans="190:204" ht="14.25">
      <c r="GH999" s="72">
        <v>0</v>
      </c>
      <c r="GI999" s="72" t="s">
        <v>130</v>
      </c>
      <c r="GJ999" s="72">
        <v>0</v>
      </c>
      <c r="GK999" s="72">
        <v>0</v>
      </c>
      <c r="GL999" s="72">
        <v>0</v>
      </c>
      <c r="GM999" s="72" t="s">
        <v>131</v>
      </c>
      <c r="GN999" s="72">
        <v>2</v>
      </c>
      <c r="GO999" s="72">
        <v>1</v>
      </c>
      <c r="GP999" s="72">
        <v>7</v>
      </c>
      <c r="GQ999" s="72">
        <v>0</v>
      </c>
      <c r="GR999" s="72">
        <v>0</v>
      </c>
      <c r="GS999" s="72">
        <v>0</v>
      </c>
      <c r="GT999" s="73">
        <v>24</v>
      </c>
      <c r="GU999" s="73">
        <v>1</v>
      </c>
      <c r="GV999" s="73" t="b">
        <v>1</v>
      </c>
    </row>
    <row r="1000" spans="190:204" ht="14.25">
      <c r="GH1000" s="72">
        <v>1</v>
      </c>
      <c r="GK1000" s="26">
        <v>0</v>
      </c>
      <c r="GL1000" s="72">
        <v>0</v>
      </c>
      <c r="GM1000" s="72" t="s">
        <v>131</v>
      </c>
      <c r="GN1000" s="72">
        <v>2</v>
      </c>
      <c r="GO1000" s="72">
        <v>3</v>
      </c>
      <c r="GP1000" s="72">
        <v>4</v>
      </c>
      <c r="GQ1000" s="72">
        <v>0</v>
      </c>
      <c r="GR1000" s="72">
        <v>0</v>
      </c>
      <c r="GS1000" s="72">
        <v>0</v>
      </c>
      <c r="GT1000" s="73">
        <v>9</v>
      </c>
      <c r="GU1000" s="73">
        <v>5</v>
      </c>
      <c r="GV1000" s="73" t="b">
        <v>1</v>
      </c>
    </row>
    <row r="1001" spans="190:204" ht="14.25">
      <c r="GH1001" s="72">
        <v>2</v>
      </c>
      <c r="GL1001" s="72">
        <v>13</v>
      </c>
      <c r="GM1001" s="72" t="s">
        <v>132</v>
      </c>
      <c r="GN1001" s="72">
        <v>0</v>
      </c>
      <c r="GO1001" s="72">
        <v>0</v>
      </c>
      <c r="GP1001" s="72">
        <v>0</v>
      </c>
      <c r="GQ1001" s="72">
        <v>0</v>
      </c>
      <c r="GR1001" s="72">
        <v>0</v>
      </c>
      <c r="GS1001" s="72">
        <v>0</v>
      </c>
      <c r="GT1001" s="73">
        <v>57</v>
      </c>
      <c r="GU1001" s="73">
        <v>17</v>
      </c>
      <c r="GV1001" s="73" t="b">
        <v>1</v>
      </c>
    </row>
    <row r="1002" spans="190:204">
      <c r="GH1002" s="26">
        <v>3</v>
      </c>
      <c r="GK1002" s="74">
        <v>0</v>
      </c>
      <c r="GL1002" s="26">
        <v>1</v>
      </c>
      <c r="GM1002" s="26" t="s">
        <v>133</v>
      </c>
      <c r="GN1002" s="26">
        <v>2</v>
      </c>
      <c r="GO1002" s="26">
        <v>19</v>
      </c>
      <c r="GP1002" s="26">
        <v>20</v>
      </c>
      <c r="GQ1002" s="26">
        <v>0</v>
      </c>
      <c r="GR1002" s="26">
        <v>0</v>
      </c>
      <c r="GS1002" s="26">
        <v>0</v>
      </c>
      <c r="GT1002" s="26">
        <v>4</v>
      </c>
      <c r="GU1002" s="26">
        <v>9</v>
      </c>
      <c r="GV1002" s="26" t="b">
        <v>1</v>
      </c>
    </row>
    <row r="1003" spans="190:204">
      <c r="GH1003" s="26">
        <v>4</v>
      </c>
      <c r="GK1003" s="74">
        <v>0</v>
      </c>
      <c r="GL1003" s="26">
        <v>1</v>
      </c>
      <c r="GM1003" s="26" t="s">
        <v>133</v>
      </c>
      <c r="GN1003" s="26">
        <v>2</v>
      </c>
      <c r="GO1003" s="26">
        <v>21</v>
      </c>
      <c r="GP1003" s="26">
        <v>22</v>
      </c>
      <c r="GQ1003" s="26">
        <v>0</v>
      </c>
      <c r="GR1003" s="26">
        <v>0</v>
      </c>
      <c r="GS1003" s="26">
        <v>0</v>
      </c>
      <c r="GT1003" s="26">
        <v>14</v>
      </c>
      <c r="GU1003" s="26">
        <v>9</v>
      </c>
      <c r="GV1003" s="26" t="b">
        <v>1</v>
      </c>
    </row>
    <row r="1004" spans="190:204">
      <c r="GH1004" s="26">
        <v>5</v>
      </c>
      <c r="GL1004" s="26">
        <v>13</v>
      </c>
      <c r="GM1004" s="26" t="s">
        <v>132</v>
      </c>
      <c r="GN1004" s="26">
        <v>0</v>
      </c>
      <c r="GO1004" s="26">
        <v>0</v>
      </c>
      <c r="GP1004" s="26">
        <v>0</v>
      </c>
      <c r="GQ1004" s="26">
        <v>0</v>
      </c>
      <c r="GR1004" s="26">
        <v>0</v>
      </c>
      <c r="GS1004" s="26">
        <v>0</v>
      </c>
      <c r="GT1004" s="26">
        <v>52</v>
      </c>
      <c r="GU1004" s="26">
        <v>17</v>
      </c>
      <c r="GV1004" s="26" t="b">
        <v>1</v>
      </c>
    </row>
    <row r="1005" spans="190:204">
      <c r="GH1005" s="26">
        <v>6</v>
      </c>
      <c r="GL1005" s="26">
        <v>12</v>
      </c>
      <c r="GM1005" s="26" t="s">
        <v>132</v>
      </c>
      <c r="GN1005" s="26">
        <v>0</v>
      </c>
      <c r="GO1005" s="26">
        <v>0</v>
      </c>
      <c r="GP1005" s="26">
        <v>0</v>
      </c>
      <c r="GQ1005" s="26">
        <v>0</v>
      </c>
      <c r="GR1005" s="26">
        <v>0</v>
      </c>
      <c r="GS1005" s="26">
        <v>0</v>
      </c>
      <c r="GT1005" s="26">
        <v>47</v>
      </c>
      <c r="GU1005" s="26">
        <v>17</v>
      </c>
      <c r="GV1005" s="26" t="b">
        <v>1</v>
      </c>
    </row>
    <row r="1006" spans="190:204">
      <c r="GH1006" s="26">
        <v>7</v>
      </c>
      <c r="GK1006" s="26">
        <v>0</v>
      </c>
      <c r="GL1006" s="26">
        <v>0</v>
      </c>
      <c r="GM1006" s="26" t="s">
        <v>133</v>
      </c>
      <c r="GN1006" s="26">
        <v>2</v>
      </c>
      <c r="GO1006" s="26">
        <v>8</v>
      </c>
      <c r="GP1006" s="26">
        <v>9</v>
      </c>
      <c r="GQ1006" s="26">
        <v>0</v>
      </c>
      <c r="GR1006" s="26">
        <v>0</v>
      </c>
      <c r="GS1006" s="26">
        <v>0</v>
      </c>
      <c r="GT1006" s="26">
        <v>39</v>
      </c>
      <c r="GU1006" s="26">
        <v>5</v>
      </c>
      <c r="GV1006" s="26" t="b">
        <v>1</v>
      </c>
    </row>
    <row r="1007" spans="190:204">
      <c r="GH1007" s="26">
        <v>8</v>
      </c>
      <c r="GL1007" s="26">
        <v>7</v>
      </c>
      <c r="GM1007" s="26" t="s">
        <v>131</v>
      </c>
      <c r="GN1007" s="26">
        <v>2</v>
      </c>
      <c r="GO1007" s="26">
        <v>10</v>
      </c>
      <c r="GP1007" s="26">
        <v>11</v>
      </c>
      <c r="GQ1007" s="26">
        <v>0</v>
      </c>
      <c r="GR1007" s="26">
        <v>0</v>
      </c>
      <c r="GS1007" s="26">
        <v>0</v>
      </c>
      <c r="GT1007" s="26">
        <v>29</v>
      </c>
      <c r="GU1007" s="26">
        <v>9</v>
      </c>
      <c r="GV1007" s="26" t="b">
        <v>1</v>
      </c>
    </row>
    <row r="1008" spans="190:204">
      <c r="GH1008" s="26">
        <v>9</v>
      </c>
      <c r="GL1008" s="26">
        <v>7</v>
      </c>
      <c r="GM1008" s="26" t="s">
        <v>131</v>
      </c>
      <c r="GN1008" s="26">
        <v>2</v>
      </c>
      <c r="GO1008" s="26">
        <v>12</v>
      </c>
      <c r="GP1008" s="26">
        <v>13</v>
      </c>
      <c r="GQ1008" s="26">
        <v>0</v>
      </c>
      <c r="GR1008" s="26">
        <v>0</v>
      </c>
      <c r="GS1008" s="26">
        <v>0</v>
      </c>
      <c r="GT1008" s="26">
        <v>49</v>
      </c>
      <c r="GU1008" s="26">
        <v>9</v>
      </c>
      <c r="GV1008" s="26" t="b">
        <v>1</v>
      </c>
    </row>
    <row r="1009" spans="190:204">
      <c r="GH1009" s="26">
        <v>10</v>
      </c>
      <c r="GK1009" s="74">
        <v>0</v>
      </c>
      <c r="GL1009" s="26">
        <v>8</v>
      </c>
      <c r="GM1009" s="26" t="s">
        <v>133</v>
      </c>
      <c r="GN1009" s="26">
        <v>2</v>
      </c>
      <c r="GO1009" s="26">
        <v>14</v>
      </c>
      <c r="GP1009" s="26">
        <v>15</v>
      </c>
      <c r="GQ1009" s="26">
        <v>0</v>
      </c>
      <c r="GR1009" s="26">
        <v>0</v>
      </c>
      <c r="GS1009" s="26">
        <v>0</v>
      </c>
      <c r="GT1009" s="26">
        <v>24</v>
      </c>
      <c r="GU1009" s="26">
        <v>13</v>
      </c>
      <c r="GV1009" s="26" t="b">
        <v>1</v>
      </c>
    </row>
    <row r="1010" spans="190:204">
      <c r="GH1010" s="26">
        <v>11</v>
      </c>
      <c r="GK1010" s="74">
        <v>0</v>
      </c>
      <c r="GL1010" s="26">
        <v>8</v>
      </c>
      <c r="GM1010" s="26" t="s">
        <v>133</v>
      </c>
      <c r="GN1010" s="26">
        <v>2</v>
      </c>
      <c r="GO1010" s="26">
        <v>16</v>
      </c>
      <c r="GP1010" s="26">
        <v>17</v>
      </c>
      <c r="GQ1010" s="26">
        <v>0</v>
      </c>
      <c r="GR1010" s="26">
        <v>0</v>
      </c>
      <c r="GS1010" s="26">
        <v>0</v>
      </c>
      <c r="GT1010" s="26">
        <v>34</v>
      </c>
      <c r="GU1010" s="26">
        <v>13</v>
      </c>
      <c r="GV1010" s="26" t="b">
        <v>1</v>
      </c>
    </row>
    <row r="1011" spans="190:204">
      <c r="GH1011" s="26">
        <v>12</v>
      </c>
      <c r="GK1011" s="74">
        <v>0</v>
      </c>
      <c r="GL1011" s="26">
        <v>9</v>
      </c>
      <c r="GM1011" s="26" t="s">
        <v>133</v>
      </c>
      <c r="GN1011" s="26">
        <v>2</v>
      </c>
      <c r="GO1011" s="26">
        <v>18</v>
      </c>
      <c r="GP1011" s="26">
        <v>6</v>
      </c>
      <c r="GQ1011" s="26">
        <v>0</v>
      </c>
      <c r="GR1011" s="26">
        <v>0</v>
      </c>
      <c r="GS1011" s="26">
        <v>0</v>
      </c>
      <c r="GT1011" s="26">
        <v>44</v>
      </c>
      <c r="GU1011" s="26">
        <v>13</v>
      </c>
      <c r="GV1011" s="26" t="b">
        <v>1</v>
      </c>
    </row>
    <row r="1012" spans="190:204">
      <c r="GH1012" s="26">
        <v>13</v>
      </c>
      <c r="GK1012" s="74">
        <v>0</v>
      </c>
      <c r="GL1012" s="26">
        <v>9</v>
      </c>
      <c r="GM1012" s="26" t="s">
        <v>133</v>
      </c>
      <c r="GN1012" s="26">
        <v>2</v>
      </c>
      <c r="GO1012" s="26">
        <v>5</v>
      </c>
      <c r="GP1012" s="26">
        <v>2</v>
      </c>
      <c r="GQ1012" s="26">
        <v>0</v>
      </c>
      <c r="GR1012" s="26">
        <v>0</v>
      </c>
      <c r="GS1012" s="26">
        <v>0</v>
      </c>
      <c r="GT1012" s="26">
        <v>54</v>
      </c>
      <c r="GU1012" s="26">
        <v>13</v>
      </c>
      <c r="GV1012" s="26" t="b">
        <v>1</v>
      </c>
    </row>
    <row r="1013" spans="190:204">
      <c r="GH1013" s="26">
        <v>14</v>
      </c>
      <c r="GL1013" s="26">
        <v>10</v>
      </c>
      <c r="GM1013" s="26" t="s">
        <v>132</v>
      </c>
      <c r="GN1013" s="26">
        <v>0</v>
      </c>
      <c r="GO1013" s="26">
        <v>0</v>
      </c>
      <c r="GP1013" s="26">
        <v>0</v>
      </c>
      <c r="GQ1013" s="26">
        <v>0</v>
      </c>
      <c r="GR1013" s="26">
        <v>0</v>
      </c>
      <c r="GS1013" s="26">
        <v>0</v>
      </c>
      <c r="GT1013" s="26">
        <v>22</v>
      </c>
      <c r="GU1013" s="26">
        <v>17</v>
      </c>
      <c r="GV1013" s="26" t="b">
        <v>1</v>
      </c>
    </row>
    <row r="1014" spans="190:204">
      <c r="GH1014" s="26">
        <v>15</v>
      </c>
      <c r="GL1014" s="26">
        <v>10</v>
      </c>
      <c r="GM1014" s="26" t="s">
        <v>132</v>
      </c>
      <c r="GN1014" s="26">
        <v>0</v>
      </c>
      <c r="GO1014" s="26">
        <v>0</v>
      </c>
      <c r="GP1014" s="26">
        <v>0</v>
      </c>
      <c r="GQ1014" s="26">
        <v>0</v>
      </c>
      <c r="GR1014" s="26">
        <v>0</v>
      </c>
      <c r="GS1014" s="26">
        <v>0</v>
      </c>
      <c r="GT1014" s="26">
        <v>27</v>
      </c>
      <c r="GU1014" s="26">
        <v>17</v>
      </c>
      <c r="GV1014" s="26" t="b">
        <v>1</v>
      </c>
    </row>
    <row r="1015" spans="190:204">
      <c r="GH1015" s="26">
        <v>16</v>
      </c>
      <c r="GL1015" s="26">
        <v>11</v>
      </c>
      <c r="GM1015" s="26" t="s">
        <v>132</v>
      </c>
      <c r="GN1015" s="26">
        <v>0</v>
      </c>
      <c r="GO1015" s="26">
        <v>0</v>
      </c>
      <c r="GP1015" s="26">
        <v>0</v>
      </c>
      <c r="GQ1015" s="26">
        <v>0</v>
      </c>
      <c r="GR1015" s="26">
        <v>0</v>
      </c>
      <c r="GS1015" s="26">
        <v>0</v>
      </c>
      <c r="GT1015" s="26">
        <v>32</v>
      </c>
      <c r="GU1015" s="26">
        <v>17</v>
      </c>
      <c r="GV1015" s="26" t="b">
        <v>1</v>
      </c>
    </row>
    <row r="1016" spans="190:204">
      <c r="GH1016" s="26">
        <v>17</v>
      </c>
      <c r="GL1016" s="26">
        <v>11</v>
      </c>
      <c r="GM1016" s="26" t="s">
        <v>132</v>
      </c>
      <c r="GN1016" s="26">
        <v>0</v>
      </c>
      <c r="GO1016" s="26">
        <v>0</v>
      </c>
      <c r="GP1016" s="26">
        <v>0</v>
      </c>
      <c r="GQ1016" s="26">
        <v>0</v>
      </c>
      <c r="GR1016" s="26">
        <v>0</v>
      </c>
      <c r="GS1016" s="26">
        <v>0</v>
      </c>
      <c r="GT1016" s="26">
        <v>37</v>
      </c>
      <c r="GU1016" s="26">
        <v>17</v>
      </c>
      <c r="GV1016" s="26" t="b">
        <v>1</v>
      </c>
    </row>
    <row r="1017" spans="190:204">
      <c r="GH1017" s="26">
        <v>18</v>
      </c>
      <c r="GL1017" s="26">
        <v>12</v>
      </c>
      <c r="GM1017" s="26" t="s">
        <v>132</v>
      </c>
      <c r="GN1017" s="26">
        <v>0</v>
      </c>
      <c r="GO1017" s="26">
        <v>0</v>
      </c>
      <c r="GP1017" s="26">
        <v>0</v>
      </c>
      <c r="GQ1017" s="26">
        <v>0</v>
      </c>
      <c r="GR1017" s="26">
        <v>0</v>
      </c>
      <c r="GS1017" s="26">
        <v>0</v>
      </c>
      <c r="GT1017" s="26">
        <v>42</v>
      </c>
      <c r="GU1017" s="26">
        <v>17</v>
      </c>
      <c r="GV1017" s="26" t="b">
        <v>1</v>
      </c>
    </row>
    <row r="1018" spans="190:204">
      <c r="GH1018" s="26">
        <v>19</v>
      </c>
      <c r="GL1018" s="26">
        <v>3</v>
      </c>
      <c r="GM1018" s="26" t="s">
        <v>132</v>
      </c>
      <c r="GN1018" s="26">
        <v>0</v>
      </c>
      <c r="GO1018" s="26">
        <v>0</v>
      </c>
      <c r="GP1018" s="26">
        <v>0</v>
      </c>
      <c r="GQ1018" s="26">
        <v>0</v>
      </c>
      <c r="GR1018" s="26">
        <v>0</v>
      </c>
      <c r="GS1018" s="26">
        <v>0</v>
      </c>
      <c r="GT1018" s="26">
        <v>2</v>
      </c>
      <c r="GU1018" s="26">
        <v>13</v>
      </c>
      <c r="GV1018" s="26" t="b">
        <v>1</v>
      </c>
    </row>
    <row r="1019" spans="190:204">
      <c r="GH1019" s="26">
        <v>20</v>
      </c>
      <c r="GL1019" s="26">
        <v>3</v>
      </c>
      <c r="GM1019" s="26" t="s">
        <v>132</v>
      </c>
      <c r="GN1019" s="26">
        <v>0</v>
      </c>
      <c r="GO1019" s="26">
        <v>0</v>
      </c>
      <c r="GP1019" s="26">
        <v>0</v>
      </c>
      <c r="GQ1019" s="26">
        <v>0</v>
      </c>
      <c r="GR1019" s="26">
        <v>0</v>
      </c>
      <c r="GS1019" s="26">
        <v>0</v>
      </c>
      <c r="GT1019" s="26">
        <v>7</v>
      </c>
      <c r="GU1019" s="26">
        <v>13</v>
      </c>
      <c r="GV1019" s="26" t="b">
        <v>1</v>
      </c>
    </row>
    <row r="1020" spans="190:204">
      <c r="GH1020" s="26">
        <v>21</v>
      </c>
      <c r="GL1020" s="26">
        <v>4</v>
      </c>
      <c r="GM1020" s="26" t="s">
        <v>132</v>
      </c>
      <c r="GN1020" s="26">
        <v>0</v>
      </c>
      <c r="GO1020" s="26">
        <v>0</v>
      </c>
      <c r="GP1020" s="26">
        <v>0</v>
      </c>
      <c r="GQ1020" s="26">
        <v>0</v>
      </c>
      <c r="GR1020" s="26">
        <v>0</v>
      </c>
      <c r="GS1020" s="26">
        <v>0</v>
      </c>
      <c r="GT1020" s="26">
        <v>12</v>
      </c>
      <c r="GU1020" s="26">
        <v>13</v>
      </c>
      <c r="GV1020" s="26" t="b">
        <v>1</v>
      </c>
    </row>
    <row r="1021" spans="190:204">
      <c r="GH1021" s="26">
        <v>22</v>
      </c>
      <c r="GL1021" s="26">
        <v>4</v>
      </c>
      <c r="GM1021" s="26" t="s">
        <v>132</v>
      </c>
      <c r="GN1021" s="26">
        <v>0</v>
      </c>
      <c r="GO1021" s="26">
        <v>0</v>
      </c>
      <c r="GP1021" s="26">
        <v>0</v>
      </c>
      <c r="GQ1021" s="26">
        <v>0</v>
      </c>
      <c r="GR1021" s="26">
        <v>0</v>
      </c>
      <c r="GS1021" s="26">
        <v>0</v>
      </c>
      <c r="GT1021" s="26">
        <v>17</v>
      </c>
      <c r="GU1021" s="26">
        <v>13</v>
      </c>
      <c r="GV1021" s="26" t="b">
        <v>1</v>
      </c>
    </row>
  </sheetData>
  <mergeCells count="2">
    <mergeCell ref="A67:T67"/>
    <mergeCell ref="A68:T68"/>
  </mergeCells>
  <pageMargins left="0.75" right="0.75" top="1" bottom="1" header="0.5" footer="0.5"/>
  <pageSetup scale="59" orientation="landscape" horizontalDpi="4294967292" verticalDpi="4294967292" r:id="rId1"/>
  <headerFooter>
    <oddHeader>&amp;A</oddHeader>
    <oddFooter>&amp;l&amp;bTreePlan Student License, For Education Only&amp;r&amp;bTreePlan.com</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31"/>
  <sheetViews>
    <sheetView workbookViewId="0"/>
  </sheetViews>
  <sheetFormatPr defaultColWidth="8.875" defaultRowHeight="12.4"/>
  <cols>
    <col min="1" max="2" width="36.625" customWidth="1"/>
  </cols>
  <sheetData>
    <row r="1" spans="1:16">
      <c r="A1" s="75" t="s">
        <v>136</v>
      </c>
    </row>
    <row r="2" spans="1:16">
      <c r="P2" t="e">
        <f ca="1">_xll.CB.RecalcCounterFN()</f>
        <v>#NAME?</v>
      </c>
    </row>
    <row r="3" spans="1:16">
      <c r="A3" t="s">
        <v>137</v>
      </c>
      <c r="B3" t="s">
        <v>138</v>
      </c>
      <c r="C3">
        <v>0</v>
      </c>
    </row>
    <row r="4" spans="1:16">
      <c r="A4" t="s">
        <v>139</v>
      </c>
    </row>
    <row r="5" spans="1:16">
      <c r="A5" t="s">
        <v>140</v>
      </c>
    </row>
    <row r="7" spans="1:16">
      <c r="A7" s="75" t="s">
        <v>141</v>
      </c>
      <c r="B7" t="s">
        <v>142</v>
      </c>
    </row>
    <row r="8" spans="1:16">
      <c r="B8">
        <v>2</v>
      </c>
    </row>
    <row r="10" spans="1:16">
      <c r="A10" t="s">
        <v>143</v>
      </c>
    </row>
    <row r="11" spans="1:16">
      <c r="A11" t="e">
        <f>CB_DATA_!#REF!</f>
        <v>#REF!</v>
      </c>
      <c r="B11" t="e">
        <f>'5'!#REF!</f>
        <v>#REF!</v>
      </c>
    </row>
    <row r="13" spans="1:16">
      <c r="A13" t="s">
        <v>144</v>
      </c>
    </row>
    <row r="14" spans="1:16">
      <c r="A14" t="s">
        <v>145</v>
      </c>
      <c r="B14" t="s">
        <v>146</v>
      </c>
    </row>
    <row r="16" spans="1:16">
      <c r="A16" t="s">
        <v>147</v>
      </c>
    </row>
    <row r="19" spans="1:2">
      <c r="A19" t="s">
        <v>148</v>
      </c>
    </row>
    <row r="20" spans="1:2">
      <c r="A20">
        <v>31</v>
      </c>
      <c r="B20">
        <v>31</v>
      </c>
    </row>
    <row r="25" spans="1:2">
      <c r="A25" s="75" t="s">
        <v>149</v>
      </c>
    </row>
    <row r="26" spans="1:2">
      <c r="A26" s="80" t="s">
        <v>150</v>
      </c>
      <c r="B26" s="80" t="s">
        <v>151</v>
      </c>
    </row>
    <row r="27" spans="1:2">
      <c r="A27" t="s">
        <v>152</v>
      </c>
      <c r="B27" t="s">
        <v>153</v>
      </c>
    </row>
    <row r="28" spans="1:2">
      <c r="A28" s="80" t="s">
        <v>154</v>
      </c>
      <c r="B28" s="80" t="s">
        <v>154</v>
      </c>
    </row>
    <row r="29" spans="1:2">
      <c r="A29" s="80" t="s">
        <v>151</v>
      </c>
      <c r="B29" s="80" t="s">
        <v>150</v>
      </c>
    </row>
    <row r="30" spans="1:2">
      <c r="A30" t="s">
        <v>155</v>
      </c>
      <c r="B30" t="s">
        <v>156</v>
      </c>
    </row>
    <row r="31" spans="1:2">
      <c r="A31" s="80" t="s">
        <v>154</v>
      </c>
      <c r="B31" s="80" t="s">
        <v>154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K83"/>
  <sheetViews>
    <sheetView tabSelected="1" topLeftCell="A50" zoomScaleNormal="100" workbookViewId="0">
      <selection activeCell="H6" sqref="H6"/>
    </sheetView>
  </sheetViews>
  <sheetFormatPr defaultColWidth="10.625" defaultRowHeight="12.75"/>
  <cols>
    <col min="1" max="1" width="2.875" style="19" customWidth="1"/>
    <col min="2" max="2" width="35.625" style="19" customWidth="1"/>
    <col min="3" max="3" width="13" style="19" customWidth="1"/>
    <col min="4" max="16384" width="10.625" style="19"/>
  </cols>
  <sheetData>
    <row r="1" spans="1:9" ht="17.649999999999999">
      <c r="A1" s="10" t="s">
        <v>157</v>
      </c>
      <c r="B1" s="1"/>
    </row>
    <row r="2" spans="1:9" ht="13.15">
      <c r="A2" s="1"/>
      <c r="B2" s="1" t="s">
        <v>158</v>
      </c>
    </row>
    <row r="3" spans="1:9">
      <c r="A3" s="1"/>
      <c r="B3" s="1" t="s">
        <v>159</v>
      </c>
    </row>
    <row r="5" spans="1:9" ht="26.25">
      <c r="B5" s="20" t="s">
        <v>160</v>
      </c>
      <c r="C5" s="21" t="s">
        <v>161</v>
      </c>
      <c r="D5" s="22" t="s">
        <v>162</v>
      </c>
      <c r="E5" s="22" t="s">
        <v>163</v>
      </c>
      <c r="F5" s="22" t="s">
        <v>164</v>
      </c>
      <c r="G5" s="78" t="s">
        <v>165</v>
      </c>
      <c r="H5" s="78" t="s">
        <v>166</v>
      </c>
      <c r="I5" s="78" t="s">
        <v>167</v>
      </c>
    </row>
    <row r="6" spans="1:9">
      <c r="B6" s="23" t="s">
        <v>168</v>
      </c>
      <c r="C6" s="24" t="s">
        <v>169</v>
      </c>
      <c r="D6" s="29"/>
      <c r="E6" s="29">
        <v>3</v>
      </c>
      <c r="F6" s="29"/>
      <c r="G6" s="19">
        <v>0</v>
      </c>
      <c r="H6" s="81">
        <v>3</v>
      </c>
      <c r="I6" s="19">
        <f>G6+H6</f>
        <v>3</v>
      </c>
    </row>
    <row r="7" spans="1:9">
      <c r="B7" s="23" t="s">
        <v>170</v>
      </c>
      <c r="C7" s="24" t="s">
        <v>169</v>
      </c>
      <c r="D7" s="29">
        <v>3</v>
      </c>
      <c r="E7" s="29"/>
      <c r="F7" s="29">
        <v>7</v>
      </c>
      <c r="G7" s="19">
        <v>0</v>
      </c>
      <c r="H7" s="81">
        <v>5</v>
      </c>
      <c r="I7" s="19">
        <f>G7+H7</f>
        <v>5</v>
      </c>
    </row>
    <row r="8" spans="1:9">
      <c r="B8" s="23" t="s">
        <v>171</v>
      </c>
      <c r="C8" s="24" t="s">
        <v>172</v>
      </c>
      <c r="D8" s="29">
        <v>3</v>
      </c>
      <c r="E8" s="29">
        <v>5</v>
      </c>
      <c r="F8" s="29">
        <v>8</v>
      </c>
      <c r="G8" s="19">
        <f>MAX(I6:I7)</f>
        <v>5</v>
      </c>
      <c r="H8" s="81">
        <v>5.333333333333333</v>
      </c>
      <c r="I8" s="19">
        <f t="shared" ref="I8:I15" si="0">G8+H8</f>
        <v>10.333333333333332</v>
      </c>
    </row>
    <row r="9" spans="1:9">
      <c r="B9" s="23" t="s">
        <v>173</v>
      </c>
      <c r="C9" s="24" t="s">
        <v>174</v>
      </c>
      <c r="D9" s="29">
        <v>3</v>
      </c>
      <c r="E9" s="29">
        <v>4</v>
      </c>
      <c r="F9" s="29">
        <v>5</v>
      </c>
      <c r="G9" s="19">
        <f>I6+I7</f>
        <v>8</v>
      </c>
      <c r="H9" s="81">
        <v>4</v>
      </c>
      <c r="I9" s="19">
        <f t="shared" si="0"/>
        <v>12</v>
      </c>
    </row>
    <row r="10" spans="1:9">
      <c r="B10" s="23" t="s">
        <v>175</v>
      </c>
      <c r="C10" s="24" t="s">
        <v>176</v>
      </c>
      <c r="D10" s="29">
        <v>6</v>
      </c>
      <c r="E10" s="29">
        <v>7</v>
      </c>
      <c r="F10" s="29">
        <v>9</v>
      </c>
      <c r="G10" s="19">
        <f>I8</f>
        <v>10.333333333333332</v>
      </c>
      <c r="H10" s="81">
        <v>7.333333333333333</v>
      </c>
      <c r="I10" s="19">
        <f t="shared" si="0"/>
        <v>17.666666666666664</v>
      </c>
    </row>
    <row r="11" spans="1:9">
      <c r="B11" s="23" t="s">
        <v>177</v>
      </c>
      <c r="C11" s="24" t="s">
        <v>178</v>
      </c>
      <c r="D11" s="29">
        <v>6</v>
      </c>
      <c r="E11" s="29">
        <v>8</v>
      </c>
      <c r="F11" s="29">
        <v>9</v>
      </c>
      <c r="G11" s="19">
        <f>I6</f>
        <v>3</v>
      </c>
      <c r="H11" s="81">
        <v>7.666666666666667</v>
      </c>
      <c r="I11" s="19">
        <f t="shared" si="0"/>
        <v>10.666666666666668</v>
      </c>
    </row>
    <row r="12" spans="1:9">
      <c r="B12" s="23" t="s">
        <v>179</v>
      </c>
      <c r="C12" s="24" t="s">
        <v>178</v>
      </c>
      <c r="D12" s="29">
        <v>4</v>
      </c>
      <c r="E12" s="29">
        <v>5</v>
      </c>
      <c r="F12" s="29">
        <v>6</v>
      </c>
      <c r="G12" s="19">
        <f>I6</f>
        <v>3</v>
      </c>
      <c r="H12" s="81">
        <v>5</v>
      </c>
      <c r="I12" s="19">
        <f t="shared" si="0"/>
        <v>8</v>
      </c>
    </row>
    <row r="13" spans="1:9">
      <c r="B13" s="23" t="s">
        <v>180</v>
      </c>
      <c r="C13" s="24" t="s">
        <v>181</v>
      </c>
      <c r="D13" s="29">
        <v>2</v>
      </c>
      <c r="E13" s="29">
        <v>3</v>
      </c>
      <c r="F13" s="29">
        <v>4</v>
      </c>
      <c r="G13" s="19">
        <f>MAX(I8,I12)</f>
        <v>10.333333333333332</v>
      </c>
      <c r="H13" s="81">
        <v>3</v>
      </c>
      <c r="I13" s="19">
        <f t="shared" si="0"/>
        <v>13.333333333333332</v>
      </c>
    </row>
    <row r="14" spans="1:9">
      <c r="B14" s="23" t="s">
        <v>182</v>
      </c>
      <c r="C14" s="24" t="s">
        <v>183</v>
      </c>
      <c r="D14" s="29">
        <v>4</v>
      </c>
      <c r="E14" s="29">
        <v>6</v>
      </c>
      <c r="F14" s="29">
        <v>9</v>
      </c>
      <c r="G14" s="19">
        <f>MAX(I8,I11)</f>
        <v>10.666666666666668</v>
      </c>
      <c r="H14" s="81">
        <v>6.333333333333333</v>
      </c>
      <c r="I14" s="19">
        <f t="shared" si="0"/>
        <v>17</v>
      </c>
    </row>
    <row r="15" spans="1:9">
      <c r="B15" s="23" t="s">
        <v>184</v>
      </c>
      <c r="C15" s="24" t="s">
        <v>185</v>
      </c>
      <c r="D15" s="29"/>
      <c r="E15" s="29">
        <v>4</v>
      </c>
      <c r="F15" s="29"/>
      <c r="G15" s="19">
        <f>I13</f>
        <v>13.333333333333332</v>
      </c>
      <c r="H15" s="19">
        <v>4</v>
      </c>
      <c r="I15" s="19">
        <f t="shared" si="0"/>
        <v>17.333333333333332</v>
      </c>
    </row>
    <row r="17" spans="8:9">
      <c r="H17" s="79" t="s">
        <v>186</v>
      </c>
      <c r="I17" s="82">
        <f>MAX(I6:I15)</f>
        <v>17.666666666666664</v>
      </c>
    </row>
    <row r="38" spans="1:9" ht="43.5" customHeight="1">
      <c r="A38" s="91" t="s">
        <v>187</v>
      </c>
      <c r="B38" s="91"/>
      <c r="C38" s="91"/>
      <c r="D38" s="91"/>
      <c r="E38" s="91"/>
      <c r="F38" s="91"/>
      <c r="G38" s="91"/>
      <c r="H38" s="91"/>
      <c r="I38" s="91"/>
    </row>
    <row r="40" spans="1:9">
      <c r="A40" s="91"/>
      <c r="B40" s="91"/>
      <c r="C40" s="91"/>
      <c r="D40" s="91"/>
      <c r="E40" s="91"/>
      <c r="F40" s="91"/>
      <c r="G40" s="91"/>
      <c r="H40" s="91"/>
      <c r="I40" s="91"/>
    </row>
    <row r="59" spans="1:9" ht="42.75" customHeight="1">
      <c r="A59" s="91" t="s">
        <v>188</v>
      </c>
      <c r="B59" s="91"/>
      <c r="C59" s="91"/>
      <c r="D59" s="91"/>
      <c r="E59" s="91"/>
      <c r="F59" s="91"/>
      <c r="G59" s="91"/>
      <c r="H59" s="91"/>
      <c r="I59" s="91"/>
    </row>
    <row r="83" spans="1:11" ht="80.25" customHeight="1">
      <c r="A83" s="91" t="s">
        <v>189</v>
      </c>
      <c r="B83" s="92"/>
      <c r="C83" s="92"/>
      <c r="D83" s="92"/>
      <c r="E83" s="92"/>
      <c r="F83" s="92"/>
      <c r="G83" s="92"/>
      <c r="H83" s="92"/>
      <c r="I83" s="92"/>
      <c r="J83" s="92"/>
      <c r="K83" s="92"/>
    </row>
  </sheetData>
  <mergeCells count="4">
    <mergeCell ref="A38:I38"/>
    <mergeCell ref="A40:I40"/>
    <mergeCell ref="A59:I59"/>
    <mergeCell ref="A83:K83"/>
  </mergeCells>
  <pageMargins left="0.75" right="0.75" top="1" bottom="1" header="0.5" footer="0.5"/>
  <pageSetup scale="83" orientation="landscape" horizontalDpi="4294967292" verticalDpi="4294967292"/>
  <headerFooter alignWithMargins="0">
    <oddHeader>&amp;F</oddHeader>
    <oddFooter>&amp;A</oddFooter>
  </headerFooter>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625901B8D10024487AB54F64D6E6B3C" ma:contentTypeVersion="8" ma:contentTypeDescription="Create a new document." ma:contentTypeScope="" ma:versionID="2efec44ad5c4a7af43128b53009cc52c">
  <xsd:schema xmlns:xsd="http://www.w3.org/2001/XMLSchema" xmlns:xs="http://www.w3.org/2001/XMLSchema" xmlns:p="http://schemas.microsoft.com/office/2006/metadata/properties" xmlns:ns3="2f1738fa-0ac0-44cf-8ffd-9fb92fb28667" xmlns:ns4="96aebd7f-77f6-4a97-a20d-9091036d674a" targetNamespace="http://schemas.microsoft.com/office/2006/metadata/properties" ma:root="true" ma:fieldsID="5eb55a75f7b66cb470e60c63cecd9e2d" ns3:_="" ns4:_="">
    <xsd:import namespace="2f1738fa-0ac0-44cf-8ffd-9fb92fb28667"/>
    <xsd:import namespace="96aebd7f-77f6-4a97-a20d-9091036d674a"/>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4:SharedWithUsers" minOccurs="0"/>
                <xsd:element ref="ns4:SharedWithDetails" minOccurs="0"/>
                <xsd:element ref="ns4:SharingHintHash"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738fa-0ac0-44cf-8ffd-9fb92fb286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_activity" ma:index="15"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ebd7f-77f6-4a97-a20d-9091036d674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2f1738fa-0ac0-44cf-8ffd-9fb92fb28667" xsi:nil="true"/>
  </documentManagement>
</p:properties>
</file>

<file path=customXml/itemProps1.xml><?xml version="1.0" encoding="utf-8"?>
<ds:datastoreItem xmlns:ds="http://schemas.openxmlformats.org/officeDocument/2006/customXml" ds:itemID="{6B078D72-12CB-495B-BA89-E520D69ACD9B}"/>
</file>

<file path=customXml/itemProps2.xml><?xml version="1.0" encoding="utf-8"?>
<ds:datastoreItem xmlns:ds="http://schemas.openxmlformats.org/officeDocument/2006/customXml" ds:itemID="{AEDF86EA-7ECB-4934-9373-6326A975CF53}"/>
</file>

<file path=customXml/itemProps3.xml><?xml version="1.0" encoding="utf-8"?>
<ds:datastoreItem xmlns:ds="http://schemas.openxmlformats.org/officeDocument/2006/customXml" ds:itemID="{58A73AF3-8459-4608-8141-3F95199B52A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Hillier</dc:creator>
  <cp:keywords/>
  <dc:description/>
  <cp:lastModifiedBy/>
  <cp:revision/>
  <dcterms:created xsi:type="dcterms:W3CDTF">2003-07-14T18:24:49Z</dcterms:created>
  <dcterms:modified xsi:type="dcterms:W3CDTF">2023-10-16T22:37:48Z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0x0101006625901B8D10024487AB54F64D6E6B3C</vt:lpwstr>
  </property>
</Properties>
</file>