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yam\ネビット Dropbox\総務(★入退室表含む)\★開示情報\社内開示\90 勤務時間報告書\2023\"/>
    </mc:Choice>
  </mc:AlternateContent>
  <xr:revisionPtr revIDLastSave="0" documentId="13_ncr:1_{EEEC682A-11C9-49A8-8233-760A6E24554D}" xr6:coauthVersionLast="47" xr6:coauthVersionMax="47" xr10:uidLastSave="{00000000-0000-0000-0000-000000000000}"/>
  <bookViews>
    <workbookView xWindow="3540" yWindow="285" windowWidth="23385" windowHeight="15315" xr2:uid="{00A60558-0664-48B6-86AC-65913DBD4839}"/>
  </bookViews>
  <sheets>
    <sheet name="月" sheetId="27" r:id="rId1"/>
    <sheet name="現場勤務時間" sheetId="28" r:id="rId2"/>
    <sheet name="祝日" sheetId="3" r:id="rId3"/>
    <sheet name="サンプル" sheetId="31" r:id="rId4"/>
    <sheet name="旧サンプル" sheetId="26" state="hidden" r:id="rId5"/>
  </sheets>
  <definedNames>
    <definedName name="_xlnm._FilterDatabase" localSheetId="3" hidden="1">サンプル!$A$7:$BK$40</definedName>
    <definedName name="_xlnm._FilterDatabase" localSheetId="4" hidden="1">旧サンプル!$A$7:$BI$40</definedName>
    <definedName name="_xlnm._FilterDatabase" localSheetId="0" hidden="1">月!$A$7:$BK$40</definedName>
    <definedName name="_xlnm.Criteria" localSheetId="3">サンプル!#REF!</definedName>
    <definedName name="_xlnm.Criteria" localSheetId="4">旧サンプル!#REF!</definedName>
    <definedName name="_xlnm.Criteria" localSheetId="0">月!#REF!</definedName>
    <definedName name="_xlnm.Print_Area" localSheetId="3">サンプル!$A$1:$AZ$44</definedName>
    <definedName name="_xlnm.Print_Area" localSheetId="4">旧サンプル!$A$1:$AX$44</definedName>
    <definedName name="_xlnm.Print_Area" localSheetId="0">月!$A$1:$AZ$44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9" i="27" l="1"/>
  <c r="O38" i="27"/>
  <c r="O37" i="27"/>
  <c r="O36" i="27"/>
  <c r="O35" i="27"/>
  <c r="O34" i="27"/>
  <c r="O33" i="27"/>
  <c r="O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19" i="27"/>
  <c r="O18" i="27"/>
  <c r="O17" i="27"/>
  <c r="O16" i="27"/>
  <c r="O15" i="27"/>
  <c r="O14" i="27"/>
  <c r="O13" i="27"/>
  <c r="O12" i="27"/>
  <c r="O11" i="27"/>
  <c r="O9" i="27"/>
  <c r="W40" i="27" l="1"/>
  <c r="A5" i="27" s="1"/>
  <c r="BA40" i="31"/>
  <c r="AW40" i="31"/>
  <c r="AU40" i="31"/>
  <c r="AS40" i="31"/>
  <c r="AQ40" i="31"/>
  <c r="AG40" i="31"/>
  <c r="AE40" i="31"/>
  <c r="AA40" i="31"/>
  <c r="Y40" i="31"/>
  <c r="W40" i="31"/>
  <c r="U40" i="31"/>
  <c r="M40" i="31"/>
  <c r="I40" i="31"/>
  <c r="CS39" i="31"/>
  <c r="CQ39" i="31"/>
  <c r="CP39" i="31"/>
  <c r="CO39" i="31"/>
  <c r="CJ39" i="31"/>
  <c r="CI39" i="31"/>
  <c r="CH39" i="31"/>
  <c r="CG39" i="31"/>
  <c r="CE39" i="31"/>
  <c r="CC39" i="31"/>
  <c r="BR39" i="31"/>
  <c r="S39" i="31" s="1"/>
  <c r="BQ39" i="31"/>
  <c r="BN39" i="31"/>
  <c r="BO39" i="31" s="1"/>
  <c r="BY39" i="31" s="1"/>
  <c r="BP39" i="31" s="1"/>
  <c r="Q39" i="31" s="1"/>
  <c r="BM39" i="31"/>
  <c r="BD39" i="31"/>
  <c r="BE39" i="31" s="1"/>
  <c r="BC39" i="31"/>
  <c r="BG39" i="31" s="1"/>
  <c r="AY39" i="31"/>
  <c r="CS38" i="31"/>
  <c r="CQ38" i="31"/>
  <c r="CP38" i="31"/>
  <c r="CO38" i="31"/>
  <c r="CJ38" i="31"/>
  <c r="CI38" i="31"/>
  <c r="CH38" i="31"/>
  <c r="CG38" i="31"/>
  <c r="CE38" i="31"/>
  <c r="CC38" i="31"/>
  <c r="BR38" i="31"/>
  <c r="S38" i="31" s="1"/>
  <c r="BQ38" i="31"/>
  <c r="BN38" i="31"/>
  <c r="BO38" i="31" s="1"/>
  <c r="BM38" i="31"/>
  <c r="BC38" i="31"/>
  <c r="BG38" i="31" s="1"/>
  <c r="AY38" i="31"/>
  <c r="CS37" i="31"/>
  <c r="CQ37" i="31"/>
  <c r="CP37" i="31"/>
  <c r="CO37" i="31"/>
  <c r="CJ37" i="31"/>
  <c r="CI37" i="31"/>
  <c r="CH37" i="31"/>
  <c r="CG37" i="31"/>
  <c r="CE37" i="31"/>
  <c r="CC37" i="31"/>
  <c r="BR37" i="31"/>
  <c r="BQ37" i="31"/>
  <c r="BO37" i="31"/>
  <c r="K37" i="31" s="1"/>
  <c r="BN37" i="31"/>
  <c r="BM37" i="31"/>
  <c r="BC37" i="31"/>
  <c r="BG37" i="31" s="1"/>
  <c r="AY37" i="31"/>
  <c r="S37" i="31"/>
  <c r="CS36" i="31"/>
  <c r="CQ36" i="31"/>
  <c r="CP36" i="31"/>
  <c r="CO36" i="31"/>
  <c r="CJ36" i="31"/>
  <c r="CI36" i="31"/>
  <c r="CH36" i="31"/>
  <c r="CG36" i="31"/>
  <c r="CE36" i="31"/>
  <c r="CC36" i="31"/>
  <c r="BQ36" i="31"/>
  <c r="BR36" i="31" s="1"/>
  <c r="S36" i="31" s="1"/>
  <c r="BO36" i="31"/>
  <c r="BY36" i="31" s="1"/>
  <c r="BM36" i="31"/>
  <c r="BN36" i="31" s="1"/>
  <c r="BC36" i="31"/>
  <c r="BD36" i="31" s="1"/>
  <c r="AY36" i="31"/>
  <c r="CS35" i="31"/>
  <c r="CQ35" i="31"/>
  <c r="CP35" i="31"/>
  <c r="CO35" i="31"/>
  <c r="CJ35" i="31"/>
  <c r="CI35" i="31"/>
  <c r="CK35" i="31" s="1"/>
  <c r="CL35" i="31" s="1"/>
  <c r="CH35" i="31"/>
  <c r="CG35" i="31"/>
  <c r="CE35" i="31"/>
  <c r="CC35" i="31"/>
  <c r="BQ35" i="31"/>
  <c r="BR35" i="31" s="1"/>
  <c r="BM35" i="31"/>
  <c r="BN35" i="31" s="1"/>
  <c r="BO35" i="31" s="1"/>
  <c r="BC35" i="31"/>
  <c r="BH35" i="31" s="1"/>
  <c r="AY35" i="31"/>
  <c r="S35" i="31"/>
  <c r="CS34" i="31"/>
  <c r="CQ34" i="31"/>
  <c r="CP34" i="31"/>
  <c r="CO34" i="31"/>
  <c r="CJ34" i="31"/>
  <c r="CI34" i="31"/>
  <c r="CH34" i="31"/>
  <c r="CG34" i="31"/>
  <c r="CE34" i="31"/>
  <c r="CC34" i="31"/>
  <c r="BQ34" i="31"/>
  <c r="BR34" i="31" s="1"/>
  <c r="S34" i="31" s="1"/>
  <c r="BM34" i="31"/>
  <c r="BN34" i="31" s="1"/>
  <c r="BO34" i="31" s="1"/>
  <c r="BY34" i="31" s="1"/>
  <c r="BC34" i="31"/>
  <c r="BD34" i="31" s="1"/>
  <c r="AY34" i="31"/>
  <c r="CS33" i="31"/>
  <c r="CQ33" i="31"/>
  <c r="CP33" i="31"/>
  <c r="CO33" i="31"/>
  <c r="CJ33" i="31"/>
  <c r="CI33" i="31"/>
  <c r="CH33" i="31"/>
  <c r="CG33" i="31"/>
  <c r="CE33" i="31"/>
  <c r="CC33" i="31"/>
  <c r="BQ33" i="31"/>
  <c r="BR33" i="31" s="1"/>
  <c r="S33" i="31" s="1"/>
  <c r="BM33" i="31"/>
  <c r="BN33" i="31" s="1"/>
  <c r="BO33" i="31" s="1"/>
  <c r="BC33" i="31"/>
  <c r="BH33" i="31" s="1"/>
  <c r="AY33" i="31"/>
  <c r="CS32" i="31"/>
  <c r="CQ32" i="31"/>
  <c r="CP32" i="31"/>
  <c r="CO32" i="31"/>
  <c r="CJ32" i="31"/>
  <c r="CI32" i="31"/>
  <c r="CH32" i="31"/>
  <c r="CG32" i="31"/>
  <c r="CE32" i="31"/>
  <c r="CC32" i="31"/>
  <c r="BQ32" i="31"/>
  <c r="BR32" i="31" s="1"/>
  <c r="S32" i="31" s="1"/>
  <c r="BO32" i="31"/>
  <c r="BM32" i="31"/>
  <c r="BN32" i="31" s="1"/>
  <c r="BC32" i="31"/>
  <c r="BH32" i="31" s="1"/>
  <c r="AY32" i="31"/>
  <c r="CS31" i="31"/>
  <c r="CQ31" i="31"/>
  <c r="CP31" i="31"/>
  <c r="CO31" i="31"/>
  <c r="CJ31" i="31"/>
  <c r="CI31" i="31"/>
  <c r="CK31" i="31" s="1"/>
  <c r="CL31" i="31" s="1"/>
  <c r="CH31" i="31"/>
  <c r="CG31" i="31"/>
  <c r="CE31" i="31"/>
  <c r="CC31" i="31"/>
  <c r="BQ31" i="31"/>
  <c r="BR31" i="31" s="1"/>
  <c r="S31" i="31" s="1"/>
  <c r="BM31" i="31"/>
  <c r="BN31" i="31" s="1"/>
  <c r="BO31" i="31" s="1"/>
  <c r="BG31" i="31"/>
  <c r="BC31" i="31"/>
  <c r="BH31" i="31" s="1"/>
  <c r="AY31" i="31"/>
  <c r="CS30" i="31"/>
  <c r="CQ30" i="31"/>
  <c r="CP30" i="31"/>
  <c r="CO30" i="31"/>
  <c r="CJ30" i="31"/>
  <c r="CK30" i="31" s="1"/>
  <c r="CL30" i="31" s="1"/>
  <c r="CI30" i="31"/>
  <c r="CH30" i="31"/>
  <c r="CG30" i="31"/>
  <c r="CE30" i="31"/>
  <c r="CC30" i="31"/>
  <c r="BQ30" i="31"/>
  <c r="BR30" i="31" s="1"/>
  <c r="S30" i="31" s="1"/>
  <c r="BM30" i="31"/>
  <c r="BN30" i="31" s="1"/>
  <c r="BO30" i="31" s="1"/>
  <c r="BG30" i="31"/>
  <c r="BC30" i="31"/>
  <c r="AY30" i="31"/>
  <c r="CS29" i="31"/>
  <c r="CQ29" i="31"/>
  <c r="CP29" i="31"/>
  <c r="CO29" i="31"/>
  <c r="CJ29" i="31"/>
  <c r="CI29" i="31"/>
  <c r="CH29" i="31"/>
  <c r="CG29" i="31"/>
  <c r="CE29" i="31"/>
  <c r="CC29" i="31"/>
  <c r="BQ29" i="31"/>
  <c r="BR29" i="31" s="1"/>
  <c r="BM29" i="31"/>
  <c r="BN29" i="31" s="1"/>
  <c r="BO29" i="31" s="1"/>
  <c r="BG29" i="31"/>
  <c r="BC29" i="31"/>
  <c r="AY29" i="31"/>
  <c r="S29" i="31"/>
  <c r="CS28" i="31"/>
  <c r="CQ28" i="31"/>
  <c r="CP28" i="31"/>
  <c r="CO28" i="31"/>
  <c r="CK28" i="31"/>
  <c r="CL28" i="31" s="1"/>
  <c r="CJ28" i="31"/>
  <c r="CI28" i="31"/>
  <c r="CH28" i="31"/>
  <c r="CG28" i="31"/>
  <c r="CE28" i="31"/>
  <c r="CC28" i="31"/>
  <c r="BQ28" i="31"/>
  <c r="BR28" i="31" s="1"/>
  <c r="S28" i="31" s="1"/>
  <c r="BM28" i="31"/>
  <c r="BN28" i="31" s="1"/>
  <c r="BO28" i="31" s="1"/>
  <c r="BY28" i="31" s="1"/>
  <c r="O28" i="31" s="1"/>
  <c r="BC28" i="31"/>
  <c r="BH28" i="31" s="1"/>
  <c r="AY28" i="31"/>
  <c r="CS27" i="31"/>
  <c r="CQ27" i="31"/>
  <c r="CP27" i="31"/>
  <c r="CO27" i="31"/>
  <c r="CK27" i="31"/>
  <c r="CL27" i="31" s="1"/>
  <c r="CJ27" i="31"/>
  <c r="CI27" i="31"/>
  <c r="CH27" i="31"/>
  <c r="CG27" i="31"/>
  <c r="CC27" i="31"/>
  <c r="BQ27" i="31"/>
  <c r="BR27" i="31" s="1"/>
  <c r="S27" i="31" s="1"/>
  <c r="BM27" i="31"/>
  <c r="BN27" i="31" s="1"/>
  <c r="BO27" i="31" s="1"/>
  <c r="BY27" i="31" s="1"/>
  <c r="O27" i="31" s="1"/>
  <c r="CE27" i="31" s="1"/>
  <c r="BC27" i="31"/>
  <c r="BH27" i="31" s="1"/>
  <c r="AY27" i="31"/>
  <c r="CS26" i="31"/>
  <c r="CQ26" i="31"/>
  <c r="CP26" i="31"/>
  <c r="CO26" i="31"/>
  <c r="CJ26" i="31"/>
  <c r="CI26" i="31"/>
  <c r="CH26" i="31"/>
  <c r="CG26" i="31"/>
  <c r="CE26" i="31"/>
  <c r="CC26" i="31"/>
  <c r="BQ26" i="31"/>
  <c r="BR26" i="31" s="1"/>
  <c r="S26" i="31" s="1"/>
  <c r="BN26" i="31"/>
  <c r="BO26" i="31" s="1"/>
  <c r="BY26" i="31" s="1"/>
  <c r="O26" i="31" s="1"/>
  <c r="BM26" i="31"/>
  <c r="BD26" i="31"/>
  <c r="BC26" i="31"/>
  <c r="BH26" i="31" s="1"/>
  <c r="AY26" i="31"/>
  <c r="CS25" i="31"/>
  <c r="CQ25" i="31"/>
  <c r="CP25" i="31"/>
  <c r="CO25" i="31"/>
  <c r="CJ25" i="31"/>
  <c r="CI25" i="31"/>
  <c r="CH25" i="31"/>
  <c r="CG25" i="31"/>
  <c r="CE25" i="31"/>
  <c r="CC25" i="31"/>
  <c r="BR25" i="31"/>
  <c r="BQ25" i="31"/>
  <c r="BM25" i="31"/>
  <c r="BN25" i="31" s="1"/>
  <c r="BO25" i="31" s="1"/>
  <c r="BH25" i="31"/>
  <c r="BD25" i="31"/>
  <c r="BC25" i="31"/>
  <c r="BG25" i="31" s="1"/>
  <c r="AY25" i="31"/>
  <c r="S25" i="31"/>
  <c r="CS24" i="31"/>
  <c r="CQ24" i="31"/>
  <c r="CP24" i="31"/>
  <c r="CO24" i="31"/>
  <c r="CJ24" i="31"/>
  <c r="CI24" i="31"/>
  <c r="CK24" i="31" s="1"/>
  <c r="CL24" i="31" s="1"/>
  <c r="CH24" i="31"/>
  <c r="CG24" i="31"/>
  <c r="CE24" i="31"/>
  <c r="CC24" i="31"/>
  <c r="BQ24" i="31"/>
  <c r="BR24" i="31" s="1"/>
  <c r="S24" i="31" s="1"/>
  <c r="BM24" i="31"/>
  <c r="BN24" i="31" s="1"/>
  <c r="BO24" i="31" s="1"/>
  <c r="BH24" i="31"/>
  <c r="BD24" i="31"/>
  <c r="BC24" i="31"/>
  <c r="BG24" i="31" s="1"/>
  <c r="AY24" i="31"/>
  <c r="CS23" i="31"/>
  <c r="CQ23" i="31"/>
  <c r="CP23" i="31"/>
  <c r="CO23" i="31"/>
  <c r="CJ23" i="31"/>
  <c r="CK23" i="31" s="1"/>
  <c r="CL23" i="31" s="1"/>
  <c r="CI23" i="31"/>
  <c r="CH23" i="31"/>
  <c r="CG23" i="31"/>
  <c r="CE23" i="31"/>
  <c r="CC23" i="31"/>
  <c r="BR23" i="31"/>
  <c r="S23" i="31" s="1"/>
  <c r="BQ23" i="31"/>
  <c r="BM23" i="31"/>
  <c r="BN23" i="31" s="1"/>
  <c r="BO23" i="31" s="1"/>
  <c r="BD23" i="31"/>
  <c r="BE23" i="31" s="1"/>
  <c r="BC23" i="31"/>
  <c r="BG23" i="31" s="1"/>
  <c r="AY23" i="31"/>
  <c r="CS22" i="31"/>
  <c r="CQ22" i="31"/>
  <c r="CP22" i="31"/>
  <c r="CO22" i="31"/>
  <c r="CK22" i="31"/>
  <c r="CL22" i="31" s="1"/>
  <c r="CJ22" i="31"/>
  <c r="CI22" i="31"/>
  <c r="CH22" i="31"/>
  <c r="CG22" i="31"/>
  <c r="CE22" i="31"/>
  <c r="CC22" i="31"/>
  <c r="BQ22" i="31"/>
  <c r="BR22" i="31" s="1"/>
  <c r="S22" i="31" s="1"/>
  <c r="BM22" i="31"/>
  <c r="BN22" i="31" s="1"/>
  <c r="BO22" i="31" s="1"/>
  <c r="BY22" i="31" s="1"/>
  <c r="BH22" i="31"/>
  <c r="BD22" i="31"/>
  <c r="BC22" i="31"/>
  <c r="BG22" i="31" s="1"/>
  <c r="AY22" i="31"/>
  <c r="CS21" i="31"/>
  <c r="CQ21" i="31"/>
  <c r="CP21" i="31"/>
  <c r="CO21" i="31"/>
  <c r="CJ21" i="31"/>
  <c r="CI21" i="31"/>
  <c r="CH21" i="31"/>
  <c r="CG21" i="31"/>
  <c r="CE21" i="31"/>
  <c r="CC21" i="31"/>
  <c r="BQ21" i="31"/>
  <c r="BR21" i="31" s="1"/>
  <c r="S21" i="31" s="1"/>
  <c r="BN21" i="31"/>
  <c r="BO21" i="31" s="1"/>
  <c r="BY21" i="31" s="1"/>
  <c r="BP21" i="31" s="1"/>
  <c r="Q21" i="31" s="1"/>
  <c r="BM21" i="31"/>
  <c r="BH21" i="31"/>
  <c r="BE21" i="31"/>
  <c r="BD21" i="31"/>
  <c r="BC21" i="31"/>
  <c r="BG21" i="31" s="1"/>
  <c r="AY21" i="31"/>
  <c r="CS20" i="31"/>
  <c r="CQ20" i="31"/>
  <c r="CP20" i="31"/>
  <c r="CO20" i="31"/>
  <c r="CJ20" i="31"/>
  <c r="CI20" i="31"/>
  <c r="CK20" i="31" s="1"/>
  <c r="CL20" i="31" s="1"/>
  <c r="CH20" i="31"/>
  <c r="CG20" i="31"/>
  <c r="CE20" i="31"/>
  <c r="CC20" i="31"/>
  <c r="BQ20" i="31"/>
  <c r="BR20" i="31" s="1"/>
  <c r="S20" i="31" s="1"/>
  <c r="BM20" i="31"/>
  <c r="BN20" i="31" s="1"/>
  <c r="BO20" i="31" s="1"/>
  <c r="BD20" i="31"/>
  <c r="BC20" i="31"/>
  <c r="BG20" i="31" s="1"/>
  <c r="AY20" i="31"/>
  <c r="CS19" i="31"/>
  <c r="CQ19" i="31"/>
  <c r="CP19" i="31"/>
  <c r="CO19" i="31"/>
  <c r="CJ19" i="31"/>
  <c r="CI19" i="31"/>
  <c r="CK19" i="31" s="1"/>
  <c r="CL19" i="31" s="1"/>
  <c r="CH19" i="31"/>
  <c r="CG19" i="31"/>
  <c r="CE19" i="31"/>
  <c r="CC19" i="31"/>
  <c r="BR19" i="31"/>
  <c r="S19" i="31" s="1"/>
  <c r="BQ19" i="31"/>
  <c r="BM19" i="31"/>
  <c r="BN19" i="31" s="1"/>
  <c r="BO19" i="31" s="1"/>
  <c r="BH19" i="31"/>
  <c r="BD19" i="31"/>
  <c r="BE19" i="31" s="1"/>
  <c r="BC19" i="31"/>
  <c r="BG19" i="31" s="1"/>
  <c r="AY19" i="31"/>
  <c r="CS18" i="31"/>
  <c r="CQ18" i="31"/>
  <c r="CP18" i="31"/>
  <c r="CO18" i="31"/>
  <c r="CJ18" i="31"/>
  <c r="CK18" i="31" s="1"/>
  <c r="CL18" i="31" s="1"/>
  <c r="CI18" i="31"/>
  <c r="CH18" i="31"/>
  <c r="CG18" i="31"/>
  <c r="CE18" i="31"/>
  <c r="CC18" i="31"/>
  <c r="BQ18" i="31"/>
  <c r="BR18" i="31" s="1"/>
  <c r="S18" i="31" s="1"/>
  <c r="BM18" i="31"/>
  <c r="BN18" i="31" s="1"/>
  <c r="BO18" i="31" s="1"/>
  <c r="BC18" i="31"/>
  <c r="BG18" i="31" s="1"/>
  <c r="AY18" i="31"/>
  <c r="CS17" i="31"/>
  <c r="CQ17" i="31"/>
  <c r="CP17" i="31"/>
  <c r="CO17" i="31"/>
  <c r="CJ17" i="31"/>
  <c r="CI17" i="31"/>
  <c r="CK17" i="31" s="1"/>
  <c r="CL17" i="31" s="1"/>
  <c r="CH17" i="31"/>
  <c r="CG17" i="31"/>
  <c r="CE17" i="31"/>
  <c r="CC17" i="31"/>
  <c r="BQ17" i="31"/>
  <c r="BR17" i="31" s="1"/>
  <c r="S17" i="31" s="1"/>
  <c r="BM17" i="31"/>
  <c r="BN17" i="31" s="1"/>
  <c r="BO17" i="31" s="1"/>
  <c r="BY17" i="31" s="1"/>
  <c r="BP17" i="31" s="1"/>
  <c r="Q17" i="31" s="1"/>
  <c r="BH17" i="31"/>
  <c r="BD17" i="31"/>
  <c r="BE17" i="31" s="1"/>
  <c r="BC17" i="31"/>
  <c r="BG17" i="31" s="1"/>
  <c r="AY17" i="31"/>
  <c r="CS16" i="31"/>
  <c r="CQ16" i="31"/>
  <c r="CP16" i="31"/>
  <c r="CO16" i="31"/>
  <c r="CJ16" i="31"/>
  <c r="CK16" i="31" s="1"/>
  <c r="CL16" i="31" s="1"/>
  <c r="CI16" i="31"/>
  <c r="CH16" i="31"/>
  <c r="CG16" i="31"/>
  <c r="CE16" i="31"/>
  <c r="CC16" i="31"/>
  <c r="BQ16" i="31"/>
  <c r="BR16" i="31" s="1"/>
  <c r="S16" i="31" s="1"/>
  <c r="BM16" i="31"/>
  <c r="BN16" i="31" s="1"/>
  <c r="BO16" i="31" s="1"/>
  <c r="BD16" i="31"/>
  <c r="BC16" i="31"/>
  <c r="BG16" i="31" s="1"/>
  <c r="AY16" i="31"/>
  <c r="CS15" i="31"/>
  <c r="CQ15" i="31"/>
  <c r="CP15" i="31"/>
  <c r="CO15" i="31"/>
  <c r="CJ15" i="31"/>
  <c r="CK15" i="31" s="1"/>
  <c r="CL15" i="31" s="1"/>
  <c r="CI15" i="31"/>
  <c r="CH15" i="31"/>
  <c r="CG15" i="31"/>
  <c r="CE15" i="31"/>
  <c r="CC15" i="31"/>
  <c r="BR15" i="31"/>
  <c r="S15" i="31" s="1"/>
  <c r="BQ15" i="31"/>
  <c r="BM15" i="31"/>
  <c r="BN15" i="31" s="1"/>
  <c r="BO15" i="31" s="1"/>
  <c r="BH15" i="31"/>
  <c r="BD15" i="31"/>
  <c r="BE15" i="31" s="1"/>
  <c r="BC15" i="31"/>
  <c r="BG15" i="31" s="1"/>
  <c r="AY15" i="31"/>
  <c r="CS14" i="31"/>
  <c r="CQ14" i="31"/>
  <c r="CP14" i="31"/>
  <c r="CO14" i="31"/>
  <c r="CJ14" i="31"/>
  <c r="CI14" i="31"/>
  <c r="CH14" i="31"/>
  <c r="CG14" i="31"/>
  <c r="CE14" i="31"/>
  <c r="CC14" i="31"/>
  <c r="BQ14" i="31"/>
  <c r="BR14" i="31" s="1"/>
  <c r="S14" i="31" s="1"/>
  <c r="BM14" i="31"/>
  <c r="BN14" i="31" s="1"/>
  <c r="BO14" i="31" s="1"/>
  <c r="BC14" i="31"/>
  <c r="BG14" i="31" s="1"/>
  <c r="AY14" i="31"/>
  <c r="CS13" i="31"/>
  <c r="CQ13" i="31"/>
  <c r="CP13" i="31"/>
  <c r="CO13" i="31"/>
  <c r="CJ13" i="31"/>
  <c r="CI13" i="31"/>
  <c r="CK13" i="31" s="1"/>
  <c r="CL13" i="31" s="1"/>
  <c r="CH13" i="31"/>
  <c r="CG13" i="31"/>
  <c r="CE13" i="31"/>
  <c r="CC13" i="31"/>
  <c r="BQ13" i="31"/>
  <c r="BR13" i="31" s="1"/>
  <c r="S13" i="31" s="1"/>
  <c r="BM13" i="31"/>
  <c r="BN13" i="31" s="1"/>
  <c r="BO13" i="31" s="1"/>
  <c r="BY13" i="31" s="1"/>
  <c r="BP13" i="31" s="1"/>
  <c r="Q13" i="31" s="1"/>
  <c r="BC13" i="31"/>
  <c r="BD13" i="31" s="1"/>
  <c r="AY13" i="31"/>
  <c r="CS12" i="31"/>
  <c r="CQ12" i="31"/>
  <c r="CP12" i="31"/>
  <c r="CO12" i="31"/>
  <c r="CJ12" i="31"/>
  <c r="CK12" i="31" s="1"/>
  <c r="CL12" i="31" s="1"/>
  <c r="CI12" i="31"/>
  <c r="CH12" i="31"/>
  <c r="CG12" i="31"/>
  <c r="CE12" i="31"/>
  <c r="CC12" i="31"/>
  <c r="BR12" i="31"/>
  <c r="S12" i="31" s="1"/>
  <c r="BQ12" i="31"/>
  <c r="BM12" i="31"/>
  <c r="BN12" i="31" s="1"/>
  <c r="BO12" i="31" s="1"/>
  <c r="BC12" i="31"/>
  <c r="BH12" i="31" s="1"/>
  <c r="AY12" i="31"/>
  <c r="CS11" i="31"/>
  <c r="CQ11" i="31"/>
  <c r="CP11" i="31"/>
  <c r="CO11" i="31"/>
  <c r="CJ11" i="31"/>
  <c r="CK11" i="31" s="1"/>
  <c r="CL11" i="31" s="1"/>
  <c r="CI11" i="31"/>
  <c r="CH11" i="31"/>
  <c r="CG11" i="31"/>
  <c r="CE11" i="31"/>
  <c r="CC11" i="31"/>
  <c r="BQ11" i="31"/>
  <c r="BR11" i="31" s="1"/>
  <c r="S11" i="31" s="1"/>
  <c r="BM11" i="31"/>
  <c r="BN11" i="31" s="1"/>
  <c r="BO11" i="31" s="1"/>
  <c r="BG11" i="31"/>
  <c r="BC11" i="31"/>
  <c r="BD11" i="31" s="1"/>
  <c r="AY11" i="31"/>
  <c r="CS10" i="31"/>
  <c r="CQ10" i="31"/>
  <c r="CP10" i="31"/>
  <c r="CO10" i="31"/>
  <c r="CJ10" i="31"/>
  <c r="CK10" i="31" s="1"/>
  <c r="CL10" i="31" s="1"/>
  <c r="CI10" i="31"/>
  <c r="CH10" i="31"/>
  <c r="CG10" i="31"/>
  <c r="CE10" i="31"/>
  <c r="CC10" i="31"/>
  <c r="BQ10" i="31"/>
  <c r="BR10" i="31" s="1"/>
  <c r="S10" i="31" s="1"/>
  <c r="BM10" i="31"/>
  <c r="BN10" i="31" s="1"/>
  <c r="BO10" i="31" s="1"/>
  <c r="BD10" i="31"/>
  <c r="BC10" i="31"/>
  <c r="BH10" i="31" s="1"/>
  <c r="AY10" i="31"/>
  <c r="CS9" i="31"/>
  <c r="CQ9" i="31"/>
  <c r="CO9" i="31"/>
  <c r="CL9" i="31"/>
  <c r="CK9" i="31"/>
  <c r="CJ9" i="31"/>
  <c r="CI9" i="31"/>
  <c r="CH9" i="31"/>
  <c r="CG9" i="31"/>
  <c r="CE9" i="31"/>
  <c r="CC9" i="31"/>
  <c r="BQ9" i="31"/>
  <c r="BM9" i="31"/>
  <c r="BN9" i="31" s="1"/>
  <c r="BO9" i="31" s="1"/>
  <c r="BC9" i="31"/>
  <c r="BH9" i="31" s="1"/>
  <c r="AY9" i="31"/>
  <c r="AY5" i="31"/>
  <c r="D5" i="31"/>
  <c r="AY4" i="31"/>
  <c r="AY3" i="31"/>
  <c r="Y3" i="31"/>
  <c r="AY2" i="31"/>
  <c r="CS39" i="27"/>
  <c r="CS38" i="27"/>
  <c r="CS37" i="27"/>
  <c r="CS36" i="27"/>
  <c r="CS35" i="27"/>
  <c r="CS34" i="27"/>
  <c r="CS33" i="27"/>
  <c r="CS32" i="27"/>
  <c r="CS31" i="27"/>
  <c r="CS30" i="27"/>
  <c r="CS29" i="27"/>
  <c r="CS28" i="27"/>
  <c r="CS27" i="27"/>
  <c r="CS26" i="27"/>
  <c r="CS25" i="27"/>
  <c r="CS24" i="27"/>
  <c r="CS23" i="27"/>
  <c r="CS22" i="27"/>
  <c r="CS21" i="27"/>
  <c r="CS20" i="27"/>
  <c r="CS19" i="27"/>
  <c r="CS18" i="27"/>
  <c r="CS17" i="27"/>
  <c r="CS16" i="27"/>
  <c r="CS15" i="27"/>
  <c r="CS14" i="27"/>
  <c r="CS13" i="27"/>
  <c r="CS12" i="27"/>
  <c r="CS11" i="27"/>
  <c r="CS10" i="27"/>
  <c r="CS9" i="27"/>
  <c r="BY11" i="27"/>
  <c r="BY12" i="27"/>
  <c r="BY13" i="27"/>
  <c r="BY14" i="27"/>
  <c r="BY15" i="27"/>
  <c r="BY16" i="27"/>
  <c r="BY17" i="27"/>
  <c r="BY18" i="27"/>
  <c r="BY19" i="27"/>
  <c r="BY20" i="27"/>
  <c r="BY21" i="27"/>
  <c r="BY22" i="27"/>
  <c r="BY23" i="27"/>
  <c r="BY24" i="27"/>
  <c r="BY25" i="27"/>
  <c r="BY26" i="27"/>
  <c r="BY27" i="27"/>
  <c r="BY28" i="27"/>
  <c r="BY29" i="27"/>
  <c r="BY30" i="27"/>
  <c r="BY31" i="27"/>
  <c r="BY32" i="27"/>
  <c r="BY33" i="27"/>
  <c r="BY34" i="27"/>
  <c r="BY35" i="27"/>
  <c r="BY36" i="27"/>
  <c r="BY37" i="27"/>
  <c r="BY38" i="27"/>
  <c r="BY39" i="27"/>
  <c r="BO39" i="27"/>
  <c r="BO38" i="27"/>
  <c r="BO37" i="27"/>
  <c r="BO36" i="27"/>
  <c r="BO35" i="27"/>
  <c r="BO34" i="27"/>
  <c r="BO33" i="27"/>
  <c r="BO32" i="27"/>
  <c r="BO31" i="27"/>
  <c r="BO30" i="27"/>
  <c r="BO29" i="27"/>
  <c r="BO28" i="27"/>
  <c r="BO27" i="27"/>
  <c r="BO26" i="27"/>
  <c r="BO25" i="27"/>
  <c r="BO24" i="27"/>
  <c r="BO23" i="27"/>
  <c r="BO22" i="27"/>
  <c r="BO21" i="27"/>
  <c r="BO20" i="27"/>
  <c r="BO19" i="27"/>
  <c r="BO18" i="27"/>
  <c r="BO13" i="27"/>
  <c r="BO12" i="27"/>
  <c r="BO11" i="27"/>
  <c r="CQ9" i="27"/>
  <c r="CJ39" i="27"/>
  <c r="CI39" i="27"/>
  <c r="CJ38" i="27"/>
  <c r="CI38" i="27"/>
  <c r="CJ37" i="27"/>
  <c r="CI37" i="27"/>
  <c r="CJ36" i="27"/>
  <c r="CI36" i="27"/>
  <c r="CJ35" i="27"/>
  <c r="CI35" i="27"/>
  <c r="CJ34" i="27"/>
  <c r="CI34" i="27"/>
  <c r="CJ33" i="27"/>
  <c r="CI33" i="27"/>
  <c r="CJ32" i="27"/>
  <c r="CI32" i="27"/>
  <c r="CJ31" i="27"/>
  <c r="CI31" i="27"/>
  <c r="CJ30" i="27"/>
  <c r="CI30" i="27"/>
  <c r="CJ29" i="27"/>
  <c r="CI29" i="27"/>
  <c r="CJ28" i="27"/>
  <c r="CI28" i="27"/>
  <c r="CJ27" i="27"/>
  <c r="CI27" i="27"/>
  <c r="CJ26" i="27"/>
  <c r="CI26" i="27"/>
  <c r="CJ25" i="27"/>
  <c r="CI25" i="27"/>
  <c r="CK25" i="27" s="1"/>
  <c r="CJ24" i="27"/>
  <c r="CI24" i="27"/>
  <c r="CJ23" i="27"/>
  <c r="CI23" i="27"/>
  <c r="CJ22" i="27"/>
  <c r="CI22" i="27"/>
  <c r="CJ21" i="27"/>
  <c r="CI21" i="27"/>
  <c r="CK21" i="27" s="1"/>
  <c r="CJ20" i="27"/>
  <c r="CI20" i="27"/>
  <c r="CJ19" i="27"/>
  <c r="CI19" i="27"/>
  <c r="CJ18" i="27"/>
  <c r="CI18" i="27"/>
  <c r="CJ17" i="27"/>
  <c r="CI17" i="27"/>
  <c r="CK17" i="27" s="1"/>
  <c r="CJ16" i="27"/>
  <c r="CI16" i="27"/>
  <c r="CJ15" i="27"/>
  <c r="CI15" i="27"/>
  <c r="CJ14" i="27"/>
  <c r="CI14" i="27"/>
  <c r="CJ13" i="27"/>
  <c r="CI13" i="27"/>
  <c r="CJ12" i="27"/>
  <c r="CI12" i="27"/>
  <c r="CJ11" i="27"/>
  <c r="CI11" i="27"/>
  <c r="CJ10" i="27"/>
  <c r="CI10" i="27"/>
  <c r="CJ9" i="27"/>
  <c r="CI9" i="27"/>
  <c r="K27" i="31" l="1"/>
  <c r="BP27" i="31"/>
  <c r="Q27" i="31" s="1"/>
  <c r="CK33" i="31"/>
  <c r="CL33" i="31" s="1"/>
  <c r="CK36" i="31"/>
  <c r="CL36" i="31" s="1"/>
  <c r="CK39" i="31"/>
  <c r="CL39" i="31" s="1"/>
  <c r="CK14" i="31"/>
  <c r="CL14" i="31" s="1"/>
  <c r="CK21" i="31"/>
  <c r="CL21" i="31" s="1"/>
  <c r="CK25" i="31"/>
  <c r="CL25" i="31" s="1"/>
  <c r="CK26" i="31"/>
  <c r="CL26" i="31" s="1"/>
  <c r="CK32" i="31"/>
  <c r="CL32" i="31" s="1"/>
  <c r="CK38" i="31"/>
  <c r="CL38" i="31" s="1"/>
  <c r="CK34" i="31"/>
  <c r="CL34" i="31" s="1"/>
  <c r="CK29" i="31"/>
  <c r="CL29" i="31" s="1"/>
  <c r="CM26" i="31"/>
  <c r="CD26" i="31"/>
  <c r="BY25" i="31"/>
  <c r="K25" i="31"/>
  <c r="BP22" i="31"/>
  <c r="Q22" i="31" s="1"/>
  <c r="O22" i="31"/>
  <c r="CD22" i="31" s="1"/>
  <c r="BP26" i="31"/>
  <c r="Q26" i="31" s="1"/>
  <c r="BP28" i="31"/>
  <c r="Q28" i="31" s="1"/>
  <c r="K39" i="31"/>
  <c r="O39" i="31"/>
  <c r="CD39" i="31" s="1"/>
  <c r="BH38" i="31"/>
  <c r="BG12" i="31"/>
  <c r="BD14" i="31"/>
  <c r="BH16" i="31"/>
  <c r="BD18" i="31"/>
  <c r="BH20" i="31"/>
  <c r="BH23" i="31"/>
  <c r="BD28" i="31"/>
  <c r="BE28" i="31" s="1"/>
  <c r="BD33" i="31"/>
  <c r="BG34" i="31"/>
  <c r="BG35" i="31"/>
  <c r="BD38" i="31"/>
  <c r="BH14" i="31"/>
  <c r="BH18" i="31"/>
  <c r="BG28" i="31"/>
  <c r="BG33" i="31"/>
  <c r="BH39" i="31"/>
  <c r="BG10" i="31"/>
  <c r="BY12" i="31"/>
  <c r="K12" i="31"/>
  <c r="BY18" i="31"/>
  <c r="K18" i="31"/>
  <c r="BF13" i="31"/>
  <c r="C13" i="31"/>
  <c r="BE13" i="31"/>
  <c r="BY15" i="31"/>
  <c r="K15" i="31"/>
  <c r="BY19" i="31"/>
  <c r="K19" i="31"/>
  <c r="BY24" i="31"/>
  <c r="K24" i="31"/>
  <c r="BI15" i="31"/>
  <c r="BY9" i="31"/>
  <c r="K9" i="31"/>
  <c r="BY11" i="31"/>
  <c r="K11" i="31"/>
  <c r="BY14" i="31"/>
  <c r="K14" i="31"/>
  <c r="BY10" i="31"/>
  <c r="K10" i="31"/>
  <c r="BF11" i="31"/>
  <c r="C11" i="31"/>
  <c r="BE11" i="31"/>
  <c r="BY16" i="31"/>
  <c r="K16" i="31"/>
  <c r="BY20" i="31"/>
  <c r="K20" i="31"/>
  <c r="BY23" i="31"/>
  <c r="K23" i="31"/>
  <c r="BG9" i="31"/>
  <c r="BH11" i="31"/>
  <c r="BD12" i="31"/>
  <c r="BF16" i="31"/>
  <c r="C16" i="31"/>
  <c r="K17" i="31"/>
  <c r="BF20" i="31"/>
  <c r="C20" i="31"/>
  <c r="K21" i="31"/>
  <c r="BF24" i="31"/>
  <c r="C24" i="31"/>
  <c r="BE25" i="31"/>
  <c r="BF25" i="31"/>
  <c r="C25" i="31"/>
  <c r="BH13" i="31"/>
  <c r="BD9" i="31"/>
  <c r="BF15" i="31"/>
  <c r="BJ15" i="31" s="1"/>
  <c r="C15" i="31"/>
  <c r="AY40" i="31"/>
  <c r="K13" i="31"/>
  <c r="BG13" i="31"/>
  <c r="BE16" i="31"/>
  <c r="O17" i="31"/>
  <c r="BF17" i="31"/>
  <c r="BI17" i="31" s="1"/>
  <c r="BK17" i="31" s="1"/>
  <c r="C17" i="31"/>
  <c r="BE20" i="31"/>
  <c r="O21" i="31"/>
  <c r="BF21" i="31"/>
  <c r="BI21" i="31" s="1"/>
  <c r="C21" i="31"/>
  <c r="K22" i="31"/>
  <c r="BE24" i="31"/>
  <c r="BF14" i="31"/>
  <c r="C14" i="31"/>
  <c r="BF18" i="31"/>
  <c r="C18" i="31"/>
  <c r="CF22" i="31"/>
  <c r="CM22" i="31"/>
  <c r="BF22" i="31"/>
  <c r="C22" i="31"/>
  <c r="O34" i="31"/>
  <c r="BP34" i="31"/>
  <c r="Q34" i="31" s="1"/>
  <c r="BF10" i="31"/>
  <c r="C10" i="31"/>
  <c r="O13" i="31"/>
  <c r="BE10" i="31"/>
  <c r="BE14" i="31"/>
  <c r="BE18" i="31"/>
  <c r="BF19" i="31"/>
  <c r="BI19" i="31" s="1"/>
  <c r="C19" i="31"/>
  <c r="BE22" i="31"/>
  <c r="BF23" i="31"/>
  <c r="BI23" i="31" s="1"/>
  <c r="C23" i="31"/>
  <c r="BP25" i="31"/>
  <c r="Q25" i="31" s="1"/>
  <c r="O25" i="31"/>
  <c r="K26" i="31"/>
  <c r="BG26" i="31"/>
  <c r="CF26" i="31"/>
  <c r="BD27" i="31"/>
  <c r="CM27" i="31"/>
  <c r="CD27" i="31"/>
  <c r="CF27" i="31"/>
  <c r="K29" i="31"/>
  <c r="BY29" i="31"/>
  <c r="K30" i="31"/>
  <c r="BY30" i="31"/>
  <c r="BD32" i="31"/>
  <c r="BG32" i="31"/>
  <c r="BY33" i="31"/>
  <c r="K33" i="31"/>
  <c r="K34" i="31"/>
  <c r="BG27" i="31"/>
  <c r="K28" i="31"/>
  <c r="BH29" i="31"/>
  <c r="BD29" i="31"/>
  <c r="BH30" i="31"/>
  <c r="BD30" i="31"/>
  <c r="BE33" i="31"/>
  <c r="BF33" i="31"/>
  <c r="C33" i="31"/>
  <c r="BE36" i="31"/>
  <c r="C36" i="31"/>
  <c r="BF36" i="31"/>
  <c r="BF26" i="31"/>
  <c r="C26" i="31"/>
  <c r="BF28" i="31"/>
  <c r="C28" i="31"/>
  <c r="CM28" i="31"/>
  <c r="CD28" i="31"/>
  <c r="CF28" i="31"/>
  <c r="BY31" i="31"/>
  <c r="K31" i="31"/>
  <c r="BE34" i="31"/>
  <c r="C34" i="31"/>
  <c r="BY35" i="31"/>
  <c r="K35" i="31"/>
  <c r="BY38" i="31"/>
  <c r="K38" i="31"/>
  <c r="BE26" i="31"/>
  <c r="BY32" i="31"/>
  <c r="K32" i="31"/>
  <c r="BF34" i="31"/>
  <c r="O36" i="31"/>
  <c r="BP36" i="31"/>
  <c r="Q36" i="31" s="1"/>
  <c r="BD31" i="31"/>
  <c r="BH34" i="31"/>
  <c r="BD35" i="31"/>
  <c r="K36" i="31"/>
  <c r="BJ39" i="31"/>
  <c r="BG36" i="31"/>
  <c r="BH37" i="31"/>
  <c r="BD37" i="31"/>
  <c r="BY37" i="31"/>
  <c r="CK37" i="31"/>
  <c r="CL37" i="31" s="1"/>
  <c r="BH36" i="31"/>
  <c r="CF39" i="31"/>
  <c r="CM39" i="31"/>
  <c r="C39" i="31"/>
  <c r="B39" i="31" s="1"/>
  <c r="BF39" i="31"/>
  <c r="BI39" i="31" s="1"/>
  <c r="CL9" i="27"/>
  <c r="CK26" i="27"/>
  <c r="CK28" i="27"/>
  <c r="CK30" i="27"/>
  <c r="CK36" i="27"/>
  <c r="CK20" i="27"/>
  <c r="CK33" i="27"/>
  <c r="CK10" i="27"/>
  <c r="CK12" i="27"/>
  <c r="CK14" i="27"/>
  <c r="CK16" i="27"/>
  <c r="CK18" i="27"/>
  <c r="CK31" i="27"/>
  <c r="CK37" i="27"/>
  <c r="CK32" i="27"/>
  <c r="CK34" i="27"/>
  <c r="CK24" i="27"/>
  <c r="CK15" i="27"/>
  <c r="CK19" i="27"/>
  <c r="CK23" i="27"/>
  <c r="CK39" i="27"/>
  <c r="CK11" i="27"/>
  <c r="CK13" i="27"/>
  <c r="CK22" i="27"/>
  <c r="CK27" i="27"/>
  <c r="CK29" i="27"/>
  <c r="CK38" i="27"/>
  <c r="CK35" i="27"/>
  <c r="BM14" i="27"/>
  <c r="BN14" i="27" s="1"/>
  <c r="BO14" i="27" s="1"/>
  <c r="BM13" i="27"/>
  <c r="BN13" i="27" s="1"/>
  <c r="BM12" i="27"/>
  <c r="BN12" i="27" s="1"/>
  <c r="BM11" i="27"/>
  <c r="BN11" i="27" s="1"/>
  <c r="BM10" i="27"/>
  <c r="BN10" i="27" s="1"/>
  <c r="BO10" i="27" s="1"/>
  <c r="BY10" i="27" s="1"/>
  <c r="O10" i="27" s="1"/>
  <c r="BM9" i="27"/>
  <c r="BK39" i="31" l="1"/>
  <c r="BJ17" i="31"/>
  <c r="BF38" i="31"/>
  <c r="BE38" i="31"/>
  <c r="C38" i="31"/>
  <c r="B38" i="31" s="1"/>
  <c r="BJ21" i="31"/>
  <c r="BK21" i="31" s="1"/>
  <c r="BV39" i="31"/>
  <c r="CR39" i="31"/>
  <c r="BZ39" i="31" s="1"/>
  <c r="AC39" i="31" s="1"/>
  <c r="BU39" i="31"/>
  <c r="D39" i="31"/>
  <c r="CN39" i="31" s="1"/>
  <c r="BT39" i="31"/>
  <c r="BW39" i="31"/>
  <c r="CR17" i="31"/>
  <c r="BZ17" i="31" s="1"/>
  <c r="AC17" i="31" s="1"/>
  <c r="D17" i="31"/>
  <c r="BT17" i="31"/>
  <c r="BW17" i="31"/>
  <c r="BU17" i="31" s="1"/>
  <c r="BV17" i="31"/>
  <c r="BJ28" i="31"/>
  <c r="BI28" i="31"/>
  <c r="BK28" i="31" s="1"/>
  <c r="BI33" i="31"/>
  <c r="BJ33" i="31"/>
  <c r="BE35" i="31"/>
  <c r="C35" i="31"/>
  <c r="BF35" i="31"/>
  <c r="O30" i="31"/>
  <c r="BP30" i="31"/>
  <c r="Q30" i="31" s="1"/>
  <c r="CM25" i="31"/>
  <c r="CD25" i="31"/>
  <c r="CF25" i="31"/>
  <c r="BJ22" i="31"/>
  <c r="BI22" i="31"/>
  <c r="BK22" i="31" s="1"/>
  <c r="BJ14" i="31"/>
  <c r="BI14" i="31"/>
  <c r="BJ19" i="31"/>
  <c r="BK19" i="31" s="1"/>
  <c r="BJ11" i="31"/>
  <c r="BI11" i="31"/>
  <c r="BP10" i="31"/>
  <c r="Q10" i="31" s="1"/>
  <c r="O10" i="31"/>
  <c r="BP14" i="31"/>
  <c r="Q14" i="31" s="1"/>
  <c r="O14" i="31"/>
  <c r="O9" i="31"/>
  <c r="BP9" i="31"/>
  <c r="BJ23" i="31"/>
  <c r="BK23" i="31" s="1"/>
  <c r="BP15" i="31"/>
  <c r="Q15" i="31" s="1"/>
  <c r="O15" i="31"/>
  <c r="BP18" i="31"/>
  <c r="Q18" i="31" s="1"/>
  <c r="O18" i="31"/>
  <c r="BF37" i="31"/>
  <c r="BE37" i="31"/>
  <c r="C37" i="31"/>
  <c r="B37" i="31" s="1"/>
  <c r="O31" i="31"/>
  <c r="BP31" i="31"/>
  <c r="Q31" i="31" s="1"/>
  <c r="O29" i="31"/>
  <c r="BP29" i="31"/>
  <c r="Q29" i="31" s="1"/>
  <c r="CD34" i="31"/>
  <c r="CM34" i="31"/>
  <c r="CF34" i="31"/>
  <c r="BP37" i="31"/>
  <c r="Q37" i="31" s="1"/>
  <c r="O37" i="31"/>
  <c r="CD36" i="31"/>
  <c r="CM36" i="31"/>
  <c r="CF36" i="31"/>
  <c r="O32" i="31"/>
  <c r="BP32" i="31"/>
  <c r="Q32" i="31" s="1"/>
  <c r="BJ26" i="31"/>
  <c r="BI26" i="31"/>
  <c r="BK26" i="31" s="1"/>
  <c r="O35" i="31"/>
  <c r="BP35" i="31"/>
  <c r="Q35" i="31" s="1"/>
  <c r="BF29" i="31"/>
  <c r="C29" i="31"/>
  <c r="BE29" i="31"/>
  <c r="O33" i="31"/>
  <c r="BP33" i="31"/>
  <c r="Q33" i="31" s="1"/>
  <c r="BJ10" i="31"/>
  <c r="BI10" i="31"/>
  <c r="BK10" i="31" s="1"/>
  <c r="BF9" i="31"/>
  <c r="C9" i="31"/>
  <c r="BE9" i="31"/>
  <c r="BJ25" i="31"/>
  <c r="BI25" i="31"/>
  <c r="BK25" i="31" s="1"/>
  <c r="BJ13" i="31"/>
  <c r="BI13" i="31"/>
  <c r="BK13" i="31" s="1"/>
  <c r="BE31" i="31"/>
  <c r="C31" i="31"/>
  <c r="BF31" i="31"/>
  <c r="CM13" i="31"/>
  <c r="CF13" i="31"/>
  <c r="CD13" i="31"/>
  <c r="BJ24" i="31"/>
  <c r="BI24" i="31"/>
  <c r="BK24" i="31" s="1"/>
  <c r="CF21" i="31"/>
  <c r="CM21" i="31"/>
  <c r="CD21" i="31"/>
  <c r="CN17" i="31"/>
  <c r="CF17" i="31"/>
  <c r="CM17" i="31"/>
  <c r="CD17" i="31"/>
  <c r="BF12" i="31"/>
  <c r="C12" i="31"/>
  <c r="BE12" i="31"/>
  <c r="BP20" i="31"/>
  <c r="Q20" i="31" s="1"/>
  <c r="O20" i="31"/>
  <c r="BP16" i="31"/>
  <c r="Q16" i="31" s="1"/>
  <c r="O16" i="31"/>
  <c r="BP11" i="31"/>
  <c r="Q11" i="31" s="1"/>
  <c r="O11" i="31"/>
  <c r="BK15" i="31"/>
  <c r="BP24" i="31"/>
  <c r="Q24" i="31" s="1"/>
  <c r="O24" i="31"/>
  <c r="BP19" i="31"/>
  <c r="Q19" i="31" s="1"/>
  <c r="O19" i="31"/>
  <c r="BP38" i="31"/>
  <c r="Q38" i="31" s="1"/>
  <c r="O38" i="31"/>
  <c r="BI34" i="31"/>
  <c r="BK34" i="31" s="1"/>
  <c r="BJ34" i="31"/>
  <c r="BI36" i="31"/>
  <c r="BJ36" i="31"/>
  <c r="BF30" i="31"/>
  <c r="C30" i="31"/>
  <c r="BE30" i="31"/>
  <c r="BE32" i="31"/>
  <c r="BF32" i="31"/>
  <c r="C32" i="31"/>
  <c r="BF27" i="31"/>
  <c r="C27" i="31"/>
  <c r="BE27" i="31"/>
  <c r="BJ18" i="31"/>
  <c r="BI18" i="31"/>
  <c r="BJ20" i="31"/>
  <c r="BI20" i="31"/>
  <c r="BK20" i="31" s="1"/>
  <c r="BJ16" i="31"/>
  <c r="BI16" i="31"/>
  <c r="BK16" i="31" s="1"/>
  <c r="BP23" i="31"/>
  <c r="Q23" i="31" s="1"/>
  <c r="O23" i="31"/>
  <c r="K40" i="31"/>
  <c r="CP9" i="31"/>
  <c r="BP12" i="31"/>
  <c r="Q12" i="31" s="1"/>
  <c r="O12" i="31"/>
  <c r="BN9" i="27"/>
  <c r="BO9" i="27" s="1"/>
  <c r="BY9" i="27" s="1"/>
  <c r="CP37" i="27"/>
  <c r="CP36" i="27"/>
  <c r="CP32" i="27"/>
  <c r="CP30" i="27"/>
  <c r="CP29" i="27"/>
  <c r="CP27" i="27"/>
  <c r="CP26" i="27"/>
  <c r="CP25" i="27"/>
  <c r="CP24" i="27"/>
  <c r="CP23" i="27"/>
  <c r="CP22" i="27"/>
  <c r="CP21" i="27"/>
  <c r="CP20" i="27"/>
  <c r="CP19" i="27"/>
  <c r="CP17" i="27"/>
  <c r="CP16" i="27"/>
  <c r="CP15" i="27"/>
  <c r="CP12" i="27"/>
  <c r="CP10" i="27"/>
  <c r="CO39" i="27"/>
  <c r="CO38" i="27"/>
  <c r="CO37" i="27"/>
  <c r="CO36" i="27"/>
  <c r="CO35" i="27"/>
  <c r="CO34" i="27"/>
  <c r="CO33" i="27"/>
  <c r="CO32" i="27"/>
  <c r="CO31" i="27"/>
  <c r="CO30" i="27"/>
  <c r="CO29" i="27"/>
  <c r="CO28" i="27"/>
  <c r="CO27" i="27"/>
  <c r="CO26" i="27"/>
  <c r="CO25" i="27"/>
  <c r="CO24" i="27"/>
  <c r="CO23" i="27"/>
  <c r="CO22" i="27"/>
  <c r="CO21" i="27"/>
  <c r="CO20" i="27"/>
  <c r="CO19" i="27"/>
  <c r="CO18" i="27"/>
  <c r="CO17" i="27"/>
  <c r="CO16" i="27"/>
  <c r="CO15" i="27"/>
  <c r="CO14" i="27"/>
  <c r="CO13" i="27"/>
  <c r="CO12" i="27"/>
  <c r="CO11" i="27"/>
  <c r="CO10" i="27"/>
  <c r="CO9" i="27"/>
  <c r="Y3" i="27"/>
  <c r="CQ39" i="27"/>
  <c r="CQ38" i="27"/>
  <c r="CQ37" i="27"/>
  <c r="CQ36" i="27"/>
  <c r="CQ35" i="27"/>
  <c r="CQ34" i="27"/>
  <c r="CQ33" i="27"/>
  <c r="CQ32" i="27"/>
  <c r="CQ31" i="27"/>
  <c r="CQ30" i="27"/>
  <c r="CQ29" i="27"/>
  <c r="CQ28" i="27"/>
  <c r="CQ27" i="27"/>
  <c r="CQ26" i="27"/>
  <c r="CQ25" i="27"/>
  <c r="CQ24" i="27"/>
  <c r="CQ23" i="27"/>
  <c r="CQ22" i="27"/>
  <c r="CQ21" i="27"/>
  <c r="CQ20" i="27"/>
  <c r="CQ19" i="27"/>
  <c r="CQ18" i="27"/>
  <c r="CQ17" i="27"/>
  <c r="CQ16" i="27"/>
  <c r="CQ15" i="27"/>
  <c r="CQ14" i="27"/>
  <c r="CQ13" i="27"/>
  <c r="CQ12" i="27"/>
  <c r="CQ11" i="27"/>
  <c r="CQ10" i="27"/>
  <c r="CE39" i="27"/>
  <c r="CE38" i="27"/>
  <c r="CE37" i="27"/>
  <c r="CE36" i="27"/>
  <c r="CE35" i="27"/>
  <c r="CE34" i="27"/>
  <c r="CE33" i="27"/>
  <c r="CE31" i="27"/>
  <c r="CE30" i="27"/>
  <c r="CE29" i="27"/>
  <c r="CE28" i="27"/>
  <c r="CE27" i="27"/>
  <c r="CE26" i="27"/>
  <c r="CE25" i="27"/>
  <c r="CE24" i="27"/>
  <c r="CE23" i="27"/>
  <c r="CE22" i="27"/>
  <c r="CE20" i="27"/>
  <c r="CE18" i="27"/>
  <c r="CE17" i="27"/>
  <c r="CE16" i="27"/>
  <c r="CE12" i="27"/>
  <c r="CE11" i="27"/>
  <c r="BA40" i="27"/>
  <c r="CH9" i="27"/>
  <c r="AW40" i="27"/>
  <c r="AY5" i="27" s="1"/>
  <c r="AU40" i="27"/>
  <c r="AY4" i="27" s="1"/>
  <c r="AS40" i="27"/>
  <c r="AQ40" i="27"/>
  <c r="AY2" i="27" s="1"/>
  <c r="AE40" i="27"/>
  <c r="AA40" i="27"/>
  <c r="Y40" i="27"/>
  <c r="U40" i="27"/>
  <c r="D5" i="27" s="1"/>
  <c r="M40" i="27"/>
  <c r="I40" i="27"/>
  <c r="CH39" i="27"/>
  <c r="CG39" i="27"/>
  <c r="CC39" i="27"/>
  <c r="BQ39" i="27"/>
  <c r="BR39" i="27" s="1"/>
  <c r="S39" i="27" s="1"/>
  <c r="BM39" i="27"/>
  <c r="BC39" i="27"/>
  <c r="AY39" i="27"/>
  <c r="CH38" i="27"/>
  <c r="CG38" i="27"/>
  <c r="CC38" i="27"/>
  <c r="BQ38" i="27"/>
  <c r="BR38" i="27" s="1"/>
  <c r="S38" i="27" s="1"/>
  <c r="BM38" i="27"/>
  <c r="BC38" i="27"/>
  <c r="AY38" i="27"/>
  <c r="CH37" i="27"/>
  <c r="CG37" i="27"/>
  <c r="CC37" i="27"/>
  <c r="BQ37" i="27"/>
  <c r="BR37" i="27" s="1"/>
  <c r="S37" i="27" s="1"/>
  <c r="BM37" i="27"/>
  <c r="BC37" i="27"/>
  <c r="AY37" i="27"/>
  <c r="CH36" i="27"/>
  <c r="CG36" i="27"/>
  <c r="CC36" i="27"/>
  <c r="BQ36" i="27"/>
  <c r="BR36" i="27" s="1"/>
  <c r="S36" i="27" s="1"/>
  <c r="BM36" i="27"/>
  <c r="BC36" i="27"/>
  <c r="AY36" i="27"/>
  <c r="CH35" i="27"/>
  <c r="CG35" i="27"/>
  <c r="CC35" i="27"/>
  <c r="BQ35" i="27"/>
  <c r="BR35" i="27" s="1"/>
  <c r="S35" i="27" s="1"/>
  <c r="BM35" i="27"/>
  <c r="BC35" i="27"/>
  <c r="AY35" i="27"/>
  <c r="CH34" i="27"/>
  <c r="CG34" i="27"/>
  <c r="CC34" i="27"/>
  <c r="BQ34" i="27"/>
  <c r="BR34" i="27" s="1"/>
  <c r="S34" i="27" s="1"/>
  <c r="BM34" i="27"/>
  <c r="BC34" i="27"/>
  <c r="AY34" i="27"/>
  <c r="CH33" i="27"/>
  <c r="CG33" i="27"/>
  <c r="CC33" i="27"/>
  <c r="BQ33" i="27"/>
  <c r="BR33" i="27" s="1"/>
  <c r="S33" i="27" s="1"/>
  <c r="BM33" i="27"/>
  <c r="BC33" i="27"/>
  <c r="AY33" i="27"/>
  <c r="CH32" i="27"/>
  <c r="CG32" i="27"/>
  <c r="CC32" i="27"/>
  <c r="BQ32" i="27"/>
  <c r="BR32" i="27" s="1"/>
  <c r="S32" i="27" s="1"/>
  <c r="BM32" i="27"/>
  <c r="BC32" i="27"/>
  <c r="BD32" i="27" s="1"/>
  <c r="AY32" i="27"/>
  <c r="CH31" i="27"/>
  <c r="CG31" i="27"/>
  <c r="CC31" i="27"/>
  <c r="BQ31" i="27"/>
  <c r="BR31" i="27" s="1"/>
  <c r="S31" i="27" s="1"/>
  <c r="BM31" i="27"/>
  <c r="BC31" i="27"/>
  <c r="AY31" i="27"/>
  <c r="CH30" i="27"/>
  <c r="CG30" i="27"/>
  <c r="CC30" i="27"/>
  <c r="BQ30" i="27"/>
  <c r="BR30" i="27" s="1"/>
  <c r="S30" i="27" s="1"/>
  <c r="BM30" i="27"/>
  <c r="BC30" i="27"/>
  <c r="AY30" i="27"/>
  <c r="CH29" i="27"/>
  <c r="CG29" i="27"/>
  <c r="CC29" i="27"/>
  <c r="BQ29" i="27"/>
  <c r="BR29" i="27" s="1"/>
  <c r="S29" i="27" s="1"/>
  <c r="BM29" i="27"/>
  <c r="BC29" i="27"/>
  <c r="AY29" i="27"/>
  <c r="CH28" i="27"/>
  <c r="CG28" i="27"/>
  <c r="CC28" i="27"/>
  <c r="BQ28" i="27"/>
  <c r="BR28" i="27" s="1"/>
  <c r="S28" i="27" s="1"/>
  <c r="BM28" i="27"/>
  <c r="BC28" i="27"/>
  <c r="AY28" i="27"/>
  <c r="CH27" i="27"/>
  <c r="CG27" i="27"/>
  <c r="CC27" i="27"/>
  <c r="BQ27" i="27"/>
  <c r="BR27" i="27" s="1"/>
  <c r="S27" i="27" s="1"/>
  <c r="BM27" i="27"/>
  <c r="BC27" i="27"/>
  <c r="AY27" i="27"/>
  <c r="CH26" i="27"/>
  <c r="CG26" i="27"/>
  <c r="CC26" i="27"/>
  <c r="BQ26" i="27"/>
  <c r="BR26" i="27" s="1"/>
  <c r="S26" i="27" s="1"/>
  <c r="BM26" i="27"/>
  <c r="BC26" i="27"/>
  <c r="AY26" i="27"/>
  <c r="CH25" i="27"/>
  <c r="CG25" i="27"/>
  <c r="CC25" i="27"/>
  <c r="BQ25" i="27"/>
  <c r="BR25" i="27" s="1"/>
  <c r="S25" i="27" s="1"/>
  <c r="BM25" i="27"/>
  <c r="BC25" i="27"/>
  <c r="AY25" i="27"/>
  <c r="CH24" i="27"/>
  <c r="CG24" i="27"/>
  <c r="CC24" i="27"/>
  <c r="BQ24" i="27"/>
  <c r="BR24" i="27" s="1"/>
  <c r="S24" i="27" s="1"/>
  <c r="BM24" i="27"/>
  <c r="BC24" i="27"/>
  <c r="AY24" i="27"/>
  <c r="CH23" i="27"/>
  <c r="CG23" i="27"/>
  <c r="CC23" i="27"/>
  <c r="BQ23" i="27"/>
  <c r="BR23" i="27" s="1"/>
  <c r="S23" i="27" s="1"/>
  <c r="BM23" i="27"/>
  <c r="BC23" i="27"/>
  <c r="AY23" i="27"/>
  <c r="CH22" i="27"/>
  <c r="CG22" i="27"/>
  <c r="CC22" i="27"/>
  <c r="BQ22" i="27"/>
  <c r="BR22" i="27" s="1"/>
  <c r="S22" i="27" s="1"/>
  <c r="BM22" i="27"/>
  <c r="BC22" i="27"/>
  <c r="AY22" i="27"/>
  <c r="CH21" i="27"/>
  <c r="CG21" i="27"/>
  <c r="CC21" i="27"/>
  <c r="BQ21" i="27"/>
  <c r="BR21" i="27" s="1"/>
  <c r="S21" i="27" s="1"/>
  <c r="BM21" i="27"/>
  <c r="BC21" i="27"/>
  <c r="AY21" i="27"/>
  <c r="CH20" i="27"/>
  <c r="CG20" i="27"/>
  <c r="CC20" i="27"/>
  <c r="BQ20" i="27"/>
  <c r="BR20" i="27" s="1"/>
  <c r="S20" i="27" s="1"/>
  <c r="BM20" i="27"/>
  <c r="BC20" i="27"/>
  <c r="AY20" i="27"/>
  <c r="CH19" i="27"/>
  <c r="CG19" i="27"/>
  <c r="CC19" i="27"/>
  <c r="BQ19" i="27"/>
  <c r="BR19" i="27" s="1"/>
  <c r="S19" i="27" s="1"/>
  <c r="BM19" i="27"/>
  <c r="BC19" i="27"/>
  <c r="AY19" i="27"/>
  <c r="CH18" i="27"/>
  <c r="CG18" i="27"/>
  <c r="CC18" i="27"/>
  <c r="BQ18" i="27"/>
  <c r="BR18" i="27" s="1"/>
  <c r="S18" i="27" s="1"/>
  <c r="BM18" i="27"/>
  <c r="BC18" i="27"/>
  <c r="AY18" i="27"/>
  <c r="CH17" i="27"/>
  <c r="CG17" i="27"/>
  <c r="CC17" i="27"/>
  <c r="BQ17" i="27"/>
  <c r="BR17" i="27" s="1"/>
  <c r="S17" i="27" s="1"/>
  <c r="BM17" i="27"/>
  <c r="BC17" i="27"/>
  <c r="BD17" i="27" s="1"/>
  <c r="AY17" i="27"/>
  <c r="CH16" i="27"/>
  <c r="CG16" i="27"/>
  <c r="CC16" i="27"/>
  <c r="BQ16" i="27"/>
  <c r="BR16" i="27" s="1"/>
  <c r="S16" i="27" s="1"/>
  <c r="BM16" i="27"/>
  <c r="BC16" i="27"/>
  <c r="BG16" i="27" s="1"/>
  <c r="AY16" i="27"/>
  <c r="CH15" i="27"/>
  <c r="CG15" i="27"/>
  <c r="CC15" i="27"/>
  <c r="BQ15" i="27"/>
  <c r="BR15" i="27" s="1"/>
  <c r="S15" i="27" s="1"/>
  <c r="BM15" i="27"/>
  <c r="BC15" i="27"/>
  <c r="AY15" i="27"/>
  <c r="CH14" i="27"/>
  <c r="CG14" i="27"/>
  <c r="CC14" i="27"/>
  <c r="BQ14" i="27"/>
  <c r="BR14" i="27" s="1"/>
  <c r="S14" i="27" s="1"/>
  <c r="BC14" i="27"/>
  <c r="AY14" i="27"/>
  <c r="CH13" i="27"/>
  <c r="CG13" i="27"/>
  <c r="CC13" i="27"/>
  <c r="BQ13" i="27"/>
  <c r="BR13" i="27" s="1"/>
  <c r="S13" i="27" s="1"/>
  <c r="BC13" i="27"/>
  <c r="AY13" i="27"/>
  <c r="CH12" i="27"/>
  <c r="CG12" i="27"/>
  <c r="CC12" i="27"/>
  <c r="BQ12" i="27"/>
  <c r="BR12" i="27" s="1"/>
  <c r="S12" i="27" s="1"/>
  <c r="BC12" i="27"/>
  <c r="AY12" i="27"/>
  <c r="CH11" i="27"/>
  <c r="CG11" i="27"/>
  <c r="CC11" i="27"/>
  <c r="BQ11" i="27"/>
  <c r="BR11" i="27" s="1"/>
  <c r="S11" i="27" s="1"/>
  <c r="BC11" i="27"/>
  <c r="AY11" i="27"/>
  <c r="CH10" i="27"/>
  <c r="CG10" i="27"/>
  <c r="CC10" i="27"/>
  <c r="BQ10" i="27"/>
  <c r="BR10" i="27" s="1"/>
  <c r="S10" i="27" s="1"/>
  <c r="BC10" i="27"/>
  <c r="AY10" i="27"/>
  <c r="CG9" i="27"/>
  <c r="CC9" i="27"/>
  <c r="BQ9" i="27"/>
  <c r="BC9" i="27"/>
  <c r="AY9" i="27"/>
  <c r="AY3" i="27"/>
  <c r="U40" i="26"/>
  <c r="AY40" i="26"/>
  <c r="AU40" i="26"/>
  <c r="AS40" i="26"/>
  <c r="AQ40" i="26"/>
  <c r="AO40" i="26"/>
  <c r="AW2" i="26" s="1"/>
  <c r="AE40" i="26"/>
  <c r="AC40" i="26"/>
  <c r="M5" i="26" s="1"/>
  <c r="AA40" i="26"/>
  <c r="Y40" i="26"/>
  <c r="W40" i="26"/>
  <c r="S40" i="26"/>
  <c r="M40" i="26"/>
  <c r="I40" i="26"/>
  <c r="CE39" i="26"/>
  <c r="CD39" i="26"/>
  <c r="CC39" i="26"/>
  <c r="CB39" i="26"/>
  <c r="CA39" i="26"/>
  <c r="BY39" i="26"/>
  <c r="BW39" i="26"/>
  <c r="BN39" i="26"/>
  <c r="BO39" i="26" s="1"/>
  <c r="Q39" i="26" s="1"/>
  <c r="BK39" i="26"/>
  <c r="BL39" i="26" s="1"/>
  <c r="BM39" i="26" s="1"/>
  <c r="K39" i="26" s="1"/>
  <c r="BA39" i="26"/>
  <c r="BF39" i="26" s="1"/>
  <c r="AW39" i="26"/>
  <c r="CE38" i="26"/>
  <c r="CC38" i="26"/>
  <c r="CD38" i="26" s="1"/>
  <c r="CB38" i="26"/>
  <c r="CA38" i="26"/>
  <c r="BY38" i="26"/>
  <c r="BW38" i="26"/>
  <c r="BN38" i="26"/>
  <c r="BO38" i="26" s="1"/>
  <c r="Q38" i="26" s="1"/>
  <c r="BK38" i="26"/>
  <c r="BL38" i="26" s="1"/>
  <c r="BM38" i="26" s="1"/>
  <c r="BA38" i="26"/>
  <c r="AW38" i="26"/>
  <c r="CE37" i="26"/>
  <c r="CC37" i="26"/>
  <c r="CD37" i="26" s="1"/>
  <c r="CB37" i="26"/>
  <c r="CA37" i="26"/>
  <c r="BY37" i="26"/>
  <c r="BW37" i="26"/>
  <c r="BO37" i="26"/>
  <c r="BN37" i="26"/>
  <c r="BL37" i="26"/>
  <c r="BM37" i="26" s="1"/>
  <c r="BK37" i="26"/>
  <c r="BA37" i="26"/>
  <c r="BF37" i="26" s="1"/>
  <c r="AW37" i="26"/>
  <c r="Q37" i="26"/>
  <c r="CE36" i="26"/>
  <c r="CC36" i="26"/>
  <c r="CD36" i="26" s="1"/>
  <c r="CB36" i="26"/>
  <c r="CA36" i="26"/>
  <c r="BY36" i="26"/>
  <c r="BW36" i="26"/>
  <c r="BO36" i="26"/>
  <c r="Q36" i="26" s="1"/>
  <c r="BN36" i="26"/>
  <c r="BL36" i="26"/>
  <c r="BM36" i="26" s="1"/>
  <c r="BK36" i="26"/>
  <c r="BF36" i="26"/>
  <c r="BB36" i="26"/>
  <c r="BD36" i="26" s="1"/>
  <c r="BA36" i="26"/>
  <c r="BE36" i="26" s="1"/>
  <c r="AW36" i="26"/>
  <c r="C36" i="26"/>
  <c r="CE35" i="26"/>
  <c r="CC35" i="26"/>
  <c r="CD35" i="26" s="1"/>
  <c r="CB35" i="26"/>
  <c r="CA35" i="26"/>
  <c r="BY35" i="26"/>
  <c r="BW35" i="26"/>
  <c r="BN35" i="26"/>
  <c r="BO35" i="26" s="1"/>
  <c r="Q35" i="26" s="1"/>
  <c r="BM35" i="26"/>
  <c r="BK35" i="26"/>
  <c r="BL35" i="26" s="1"/>
  <c r="BE35" i="26"/>
  <c r="BA35" i="26"/>
  <c r="AW35" i="26"/>
  <c r="CE34" i="26"/>
  <c r="CC34" i="26"/>
  <c r="CD34" i="26" s="1"/>
  <c r="CB34" i="26"/>
  <c r="CA34" i="26"/>
  <c r="BY34" i="26"/>
  <c r="BW34" i="26"/>
  <c r="BO34" i="26"/>
  <c r="Q34" i="26" s="1"/>
  <c r="BN34" i="26"/>
  <c r="BK34" i="26"/>
  <c r="BL34" i="26" s="1"/>
  <c r="BM34" i="26" s="1"/>
  <c r="BF34" i="26"/>
  <c r="BB34" i="26"/>
  <c r="BD34" i="26" s="1"/>
  <c r="BA34" i="26"/>
  <c r="BE34" i="26" s="1"/>
  <c r="AW34" i="26"/>
  <c r="C34" i="26"/>
  <c r="CE33" i="26"/>
  <c r="CC33" i="26"/>
  <c r="CD33" i="26" s="1"/>
  <c r="CB33" i="26"/>
  <c r="CA33" i="26"/>
  <c r="BY33" i="26"/>
  <c r="BW33" i="26"/>
  <c r="BN33" i="26"/>
  <c r="BO33" i="26" s="1"/>
  <c r="Q33" i="26" s="1"/>
  <c r="BK33" i="26"/>
  <c r="BL33" i="26" s="1"/>
  <c r="BM33" i="26" s="1"/>
  <c r="BE33" i="26"/>
  <c r="BA33" i="26"/>
  <c r="AW33" i="26"/>
  <c r="CE32" i="26"/>
  <c r="CC32" i="26"/>
  <c r="CD32" i="26" s="1"/>
  <c r="CB32" i="26"/>
  <c r="CA32" i="26"/>
  <c r="BY32" i="26"/>
  <c r="BW32" i="26"/>
  <c r="BO32" i="26"/>
  <c r="Q32" i="26" s="1"/>
  <c r="BN32" i="26"/>
  <c r="BK32" i="26"/>
  <c r="BL32" i="26" s="1"/>
  <c r="BM32" i="26" s="1"/>
  <c r="BF32" i="26"/>
  <c r="BB32" i="26"/>
  <c r="BD32" i="26" s="1"/>
  <c r="BA32" i="26"/>
  <c r="BE32" i="26" s="1"/>
  <c r="AW32" i="26"/>
  <c r="C32" i="26"/>
  <c r="CE31" i="26"/>
  <c r="CC31" i="26"/>
  <c r="CD31" i="26" s="1"/>
  <c r="CB31" i="26"/>
  <c r="CA31" i="26"/>
  <c r="BY31" i="26"/>
  <c r="BW31" i="26"/>
  <c r="BN31" i="26"/>
  <c r="BO31" i="26" s="1"/>
  <c r="Q31" i="26" s="1"/>
  <c r="BK31" i="26"/>
  <c r="BL31" i="26" s="1"/>
  <c r="BM31" i="26" s="1"/>
  <c r="BE31" i="26"/>
  <c r="BA31" i="26"/>
  <c r="AW31" i="26"/>
  <c r="CE30" i="26"/>
  <c r="CC30" i="26"/>
  <c r="CD30" i="26" s="1"/>
  <c r="CB30" i="26"/>
  <c r="CA30" i="26"/>
  <c r="BY30" i="26"/>
  <c r="BW30" i="26"/>
  <c r="BN30" i="26"/>
  <c r="BO30" i="26" s="1"/>
  <c r="Q30" i="26" s="1"/>
  <c r="BK30" i="26"/>
  <c r="BL30" i="26" s="1"/>
  <c r="BM30" i="26" s="1"/>
  <c r="BF30" i="26"/>
  <c r="BB30" i="26"/>
  <c r="BD30" i="26" s="1"/>
  <c r="BA30" i="26"/>
  <c r="BE30" i="26" s="1"/>
  <c r="AW30" i="26"/>
  <c r="C30" i="26"/>
  <c r="CE29" i="26"/>
  <c r="CC29" i="26"/>
  <c r="CD29" i="26" s="1"/>
  <c r="CB29" i="26"/>
  <c r="CA29" i="26"/>
  <c r="BY29" i="26"/>
  <c r="BW29" i="26"/>
  <c r="BN29" i="26"/>
  <c r="BO29" i="26" s="1"/>
  <c r="Q29" i="26" s="1"/>
  <c r="BK29" i="26"/>
  <c r="BL29" i="26" s="1"/>
  <c r="BM29" i="26" s="1"/>
  <c r="BE29" i="26"/>
  <c r="BA29" i="26"/>
  <c r="AW29" i="26"/>
  <c r="CE28" i="26"/>
  <c r="CC28" i="26"/>
  <c r="CD28" i="26" s="1"/>
  <c r="CB28" i="26"/>
  <c r="CA28" i="26"/>
  <c r="BY28" i="26"/>
  <c r="BW28" i="26"/>
  <c r="BN28" i="26"/>
  <c r="BO28" i="26" s="1"/>
  <c r="Q28" i="26" s="1"/>
  <c r="BK28" i="26"/>
  <c r="BL28" i="26" s="1"/>
  <c r="BM28" i="26" s="1"/>
  <c r="BF28" i="26"/>
  <c r="BB28" i="26"/>
  <c r="BA28" i="26"/>
  <c r="BE28" i="26" s="1"/>
  <c r="AW28" i="26"/>
  <c r="C28" i="26"/>
  <c r="CE27" i="26"/>
  <c r="CC27" i="26"/>
  <c r="CD27" i="26" s="1"/>
  <c r="CB27" i="26"/>
  <c r="CA27" i="26"/>
  <c r="BY27" i="26"/>
  <c r="BW27" i="26"/>
  <c r="BN27" i="26"/>
  <c r="BO27" i="26" s="1"/>
  <c r="Q27" i="26" s="1"/>
  <c r="BK27" i="26"/>
  <c r="BL27" i="26" s="1"/>
  <c r="BM27" i="26" s="1"/>
  <c r="BA27" i="26"/>
  <c r="AW27" i="26"/>
  <c r="CE26" i="26"/>
  <c r="CD26" i="26"/>
  <c r="CC26" i="26"/>
  <c r="CB26" i="26"/>
  <c r="CA26" i="26"/>
  <c r="BY26" i="26"/>
  <c r="BW26" i="26"/>
  <c r="BO26" i="26"/>
  <c r="BN26" i="26"/>
  <c r="BL26" i="26"/>
  <c r="BM26" i="26" s="1"/>
  <c r="BK26" i="26"/>
  <c r="BF26" i="26"/>
  <c r="BC26" i="26"/>
  <c r="BB26" i="26"/>
  <c r="BD26" i="26" s="1"/>
  <c r="BA26" i="26"/>
  <c r="BE26" i="26" s="1"/>
  <c r="AW26" i="26"/>
  <c r="Q26" i="26"/>
  <c r="C26" i="26"/>
  <c r="CE25" i="26"/>
  <c r="CC25" i="26"/>
  <c r="CD25" i="26" s="1"/>
  <c r="CB25" i="26"/>
  <c r="CA25" i="26"/>
  <c r="BY25" i="26"/>
  <c r="BX25" i="26"/>
  <c r="BW25" i="26"/>
  <c r="BN25" i="26"/>
  <c r="BO25" i="26" s="1"/>
  <c r="Q25" i="26" s="1"/>
  <c r="BL25" i="26"/>
  <c r="BM25" i="26" s="1"/>
  <c r="BT25" i="26" s="1"/>
  <c r="O25" i="26" s="1"/>
  <c r="BZ25" i="26" s="1"/>
  <c r="BK25" i="26"/>
  <c r="BE25" i="26"/>
  <c r="BA25" i="26"/>
  <c r="AW25" i="26"/>
  <c r="K25" i="26"/>
  <c r="CE24" i="26"/>
  <c r="CC24" i="26"/>
  <c r="CD24" i="26" s="1"/>
  <c r="CB24" i="26"/>
  <c r="CA24" i="26"/>
  <c r="BY24" i="26"/>
  <c r="BW24" i="26"/>
  <c r="BN24" i="26"/>
  <c r="BO24" i="26" s="1"/>
  <c r="Q24" i="26" s="1"/>
  <c r="BK24" i="26"/>
  <c r="BL24" i="26" s="1"/>
  <c r="BM24" i="26" s="1"/>
  <c r="K24" i="26" s="1"/>
  <c r="BA24" i="26"/>
  <c r="AW24" i="26"/>
  <c r="CE23" i="26"/>
  <c r="CC23" i="26"/>
  <c r="CD23" i="26" s="1"/>
  <c r="CB23" i="26"/>
  <c r="CA23" i="26"/>
  <c r="BY23" i="26"/>
  <c r="BW23" i="26"/>
  <c r="BO23" i="26"/>
  <c r="Q23" i="26" s="1"/>
  <c r="BN23" i="26"/>
  <c r="BK23" i="26"/>
  <c r="BL23" i="26" s="1"/>
  <c r="BM23" i="26" s="1"/>
  <c r="BH23" i="26"/>
  <c r="BF23" i="26"/>
  <c r="BD23" i="26"/>
  <c r="BC23" i="26"/>
  <c r="BG23" i="26" s="1"/>
  <c r="BI23" i="26" s="1"/>
  <c r="BB23" i="26"/>
  <c r="BA23" i="26"/>
  <c r="BE23" i="26" s="1"/>
  <c r="AW23" i="26"/>
  <c r="C23" i="26"/>
  <c r="CE22" i="26"/>
  <c r="CD22" i="26"/>
  <c r="CC22" i="26"/>
  <c r="CB22" i="26"/>
  <c r="CA22" i="26"/>
  <c r="BY22" i="26"/>
  <c r="BW22" i="26"/>
  <c r="BO22" i="26"/>
  <c r="Q22" i="26" s="1"/>
  <c r="BN22" i="26"/>
  <c r="BK22" i="26"/>
  <c r="BL22" i="26" s="1"/>
  <c r="BM22" i="26" s="1"/>
  <c r="BB22" i="26"/>
  <c r="BA22" i="26"/>
  <c r="BF22" i="26" s="1"/>
  <c r="AW22" i="26"/>
  <c r="CE21" i="26"/>
  <c r="CC21" i="26"/>
  <c r="CD21" i="26" s="1"/>
  <c r="CB21" i="26"/>
  <c r="CA21" i="26"/>
  <c r="BY21" i="26"/>
  <c r="BW21" i="26"/>
  <c r="BN21" i="26"/>
  <c r="BO21" i="26" s="1"/>
  <c r="Q21" i="26" s="1"/>
  <c r="BK21" i="26"/>
  <c r="BL21" i="26" s="1"/>
  <c r="BM21" i="26" s="1"/>
  <c r="BF21" i="26"/>
  <c r="BD21" i="26"/>
  <c r="BB21" i="26"/>
  <c r="BC21" i="26" s="1"/>
  <c r="BA21" i="26"/>
  <c r="BE21" i="26" s="1"/>
  <c r="AW21" i="26"/>
  <c r="CE20" i="26"/>
  <c r="CC20" i="26"/>
  <c r="CD20" i="26" s="1"/>
  <c r="CB20" i="26"/>
  <c r="CA20" i="26"/>
  <c r="BY20" i="26"/>
  <c r="BW20" i="26"/>
  <c r="BO20" i="26"/>
  <c r="Q20" i="26" s="1"/>
  <c r="BN20" i="26"/>
  <c r="BK20" i="26"/>
  <c r="BL20" i="26" s="1"/>
  <c r="BM20" i="26" s="1"/>
  <c r="BT20" i="26" s="1"/>
  <c r="O20" i="26" s="1"/>
  <c r="BA20" i="26"/>
  <c r="BB20" i="26" s="1"/>
  <c r="BC20" i="26" s="1"/>
  <c r="AW20" i="26"/>
  <c r="CE19" i="26"/>
  <c r="CC19" i="26"/>
  <c r="CD19" i="26" s="1"/>
  <c r="CB19" i="26"/>
  <c r="CA19" i="26"/>
  <c r="BY19" i="26"/>
  <c r="BW19" i="26"/>
  <c r="BN19" i="26"/>
  <c r="BO19" i="26" s="1"/>
  <c r="Q19" i="26" s="1"/>
  <c r="BK19" i="26"/>
  <c r="BL19" i="26" s="1"/>
  <c r="BM19" i="26" s="1"/>
  <c r="BA19" i="26"/>
  <c r="BE19" i="26" s="1"/>
  <c r="AW19" i="26"/>
  <c r="CE18" i="26"/>
  <c r="CD18" i="26"/>
  <c r="CC18" i="26"/>
  <c r="CB18" i="26"/>
  <c r="CA18" i="26"/>
  <c r="BY18" i="26"/>
  <c r="BW18" i="26"/>
  <c r="BN18" i="26"/>
  <c r="BO18" i="26" s="1"/>
  <c r="Q18" i="26" s="1"/>
  <c r="BK18" i="26"/>
  <c r="BL18" i="26" s="1"/>
  <c r="BM18" i="26" s="1"/>
  <c r="K18" i="26" s="1"/>
  <c r="BE18" i="26"/>
  <c r="BA18" i="26"/>
  <c r="AW18" i="26"/>
  <c r="CE17" i="26"/>
  <c r="CD17" i="26"/>
  <c r="CC17" i="26"/>
  <c r="CB17" i="26"/>
  <c r="CA17" i="26"/>
  <c r="BY17" i="26"/>
  <c r="BW17" i="26"/>
  <c r="BN17" i="26"/>
  <c r="BO17" i="26" s="1"/>
  <c r="Q17" i="26" s="1"/>
  <c r="BK17" i="26"/>
  <c r="BL17" i="26" s="1"/>
  <c r="BM17" i="26" s="1"/>
  <c r="BA17" i="26"/>
  <c r="BF17" i="26" s="1"/>
  <c r="AW17" i="26"/>
  <c r="CE16" i="26"/>
  <c r="CD16" i="26"/>
  <c r="CC16" i="26"/>
  <c r="CB16" i="26"/>
  <c r="CA16" i="26"/>
  <c r="BY16" i="26"/>
  <c r="BW16" i="26"/>
  <c r="BN16" i="26"/>
  <c r="BO16" i="26" s="1"/>
  <c r="Q16" i="26" s="1"/>
  <c r="BL16" i="26"/>
  <c r="BM16" i="26" s="1"/>
  <c r="K16" i="26" s="1"/>
  <c r="BK16" i="26"/>
  <c r="BE16" i="26"/>
  <c r="BA16" i="26"/>
  <c r="AW16" i="26"/>
  <c r="CE15" i="26"/>
  <c r="CD15" i="26"/>
  <c r="CC15" i="26"/>
  <c r="CB15" i="26"/>
  <c r="CA15" i="26"/>
  <c r="BY15" i="26"/>
  <c r="BW15" i="26"/>
  <c r="BT15" i="26"/>
  <c r="O15" i="26" s="1"/>
  <c r="BN15" i="26"/>
  <c r="BO15" i="26" s="1"/>
  <c r="Q15" i="26" s="1"/>
  <c r="BL15" i="26"/>
  <c r="BM15" i="26" s="1"/>
  <c r="K15" i="26" s="1"/>
  <c r="BK15" i="26"/>
  <c r="BE15" i="26"/>
  <c r="BA15" i="26"/>
  <c r="AW15" i="26"/>
  <c r="CE14" i="26"/>
  <c r="CD14" i="26"/>
  <c r="CC14" i="26"/>
  <c r="CB14" i="26"/>
  <c r="CA14" i="26"/>
  <c r="BY14" i="26"/>
  <c r="BW14" i="26"/>
  <c r="BT14" i="26"/>
  <c r="O14" i="26" s="1"/>
  <c r="BN14" i="26"/>
  <c r="BO14" i="26" s="1"/>
  <c r="Q14" i="26" s="1"/>
  <c r="BL14" i="26"/>
  <c r="BM14" i="26" s="1"/>
  <c r="K14" i="26" s="1"/>
  <c r="BK14" i="26"/>
  <c r="BA14" i="26"/>
  <c r="AW14" i="26"/>
  <c r="CE13" i="26"/>
  <c r="CD13" i="26"/>
  <c r="CC13" i="26"/>
  <c r="CB13" i="26"/>
  <c r="CA13" i="26"/>
  <c r="BY13" i="26"/>
  <c r="BW13" i="26"/>
  <c r="BO13" i="26"/>
  <c r="BN13" i="26"/>
  <c r="BK13" i="26"/>
  <c r="BL13" i="26" s="1"/>
  <c r="BM13" i="26" s="1"/>
  <c r="BE13" i="26"/>
  <c r="BC13" i="26"/>
  <c r="BB13" i="26"/>
  <c r="BD13" i="26" s="1"/>
  <c r="BA13" i="26"/>
  <c r="BF13" i="26" s="1"/>
  <c r="AW13" i="26"/>
  <c r="Q13" i="26"/>
  <c r="C13" i="26"/>
  <c r="CE12" i="26"/>
  <c r="CC12" i="26"/>
  <c r="CD12" i="26" s="1"/>
  <c r="CB12" i="26"/>
  <c r="CA12" i="26"/>
  <c r="BY12" i="26"/>
  <c r="BW12" i="26"/>
  <c r="BN12" i="26"/>
  <c r="BO12" i="26" s="1"/>
  <c r="Q12" i="26" s="1"/>
  <c r="BL12" i="26"/>
  <c r="BM12" i="26" s="1"/>
  <c r="BK12" i="26"/>
  <c r="BE12" i="26"/>
  <c r="BA12" i="26"/>
  <c r="AW12" i="26"/>
  <c r="CE11" i="26"/>
  <c r="CD11" i="26"/>
  <c r="CC11" i="26"/>
  <c r="CB11" i="26"/>
  <c r="CA11" i="26"/>
  <c r="BY11" i="26"/>
  <c r="BW11" i="26"/>
  <c r="BO11" i="26"/>
  <c r="BN11" i="26"/>
  <c r="BK11" i="26"/>
  <c r="BL11" i="26" s="1"/>
  <c r="BM11" i="26" s="1"/>
  <c r="BE11" i="26"/>
  <c r="BA11" i="26"/>
  <c r="BF11" i="26" s="1"/>
  <c r="AW11" i="26"/>
  <c r="Q11" i="26"/>
  <c r="CE10" i="26"/>
  <c r="CC10" i="26"/>
  <c r="CD10" i="26" s="1"/>
  <c r="CB10" i="26"/>
  <c r="CA10" i="26"/>
  <c r="BY10" i="26"/>
  <c r="BW10" i="26"/>
  <c r="BN10" i="26"/>
  <c r="BO10" i="26" s="1"/>
  <c r="Q10" i="26" s="1"/>
  <c r="BL10" i="26"/>
  <c r="BM10" i="26" s="1"/>
  <c r="BK10" i="26"/>
  <c r="BA10" i="26"/>
  <c r="AW10" i="26"/>
  <c r="CE9" i="26"/>
  <c r="CD9" i="26"/>
  <c r="CC9" i="26"/>
  <c r="CB9" i="26"/>
  <c r="CA9" i="26"/>
  <c r="BY9" i="26"/>
  <c r="BW9" i="26"/>
  <c r="BN9" i="26"/>
  <c r="BO9" i="26" s="1"/>
  <c r="Q9" i="26" s="1"/>
  <c r="BL9" i="26"/>
  <c r="BM9" i="26" s="1"/>
  <c r="K9" i="26" s="1"/>
  <c r="BK9" i="26"/>
  <c r="BA9" i="26"/>
  <c r="BE9" i="26" s="1"/>
  <c r="AW9" i="26"/>
  <c r="AW5" i="26"/>
  <c r="AW4" i="26"/>
  <c r="AW3" i="26"/>
  <c r="BA39" i="31" l="1"/>
  <c r="A39" i="31" s="1"/>
  <c r="BU21" i="31"/>
  <c r="BV21" i="31"/>
  <c r="D21" i="31"/>
  <c r="CN21" i="31" s="1"/>
  <c r="BT21" i="31"/>
  <c r="CR21" i="31"/>
  <c r="BZ21" i="31" s="1"/>
  <c r="AC21" i="31" s="1"/>
  <c r="BW21" i="31"/>
  <c r="BJ38" i="31"/>
  <c r="BI38" i="31"/>
  <c r="BK18" i="31"/>
  <c r="BK14" i="31"/>
  <c r="CR23" i="31"/>
  <c r="BZ23" i="31" s="1"/>
  <c r="AC23" i="31" s="1"/>
  <c r="D23" i="31"/>
  <c r="BT23" i="31"/>
  <c r="BV23" i="31"/>
  <c r="BW23" i="31"/>
  <c r="BU23" i="31" s="1"/>
  <c r="CR19" i="31"/>
  <c r="BZ19" i="31" s="1"/>
  <c r="AC19" i="31" s="1"/>
  <c r="BU19" i="31"/>
  <c r="D19" i="31"/>
  <c r="BT19" i="31"/>
  <c r="BV19" i="31"/>
  <c r="BW19" i="31"/>
  <c r="CN23" i="31"/>
  <c r="CF23" i="31"/>
  <c r="CM23" i="31"/>
  <c r="CD23" i="31"/>
  <c r="CF24" i="31"/>
  <c r="CM24" i="31"/>
  <c r="CD24" i="31"/>
  <c r="CR16" i="31"/>
  <c r="BZ16" i="31" s="1"/>
  <c r="AC16" i="31" s="1"/>
  <c r="D16" i="31"/>
  <c r="CN16" i="31" s="1"/>
  <c r="BT16" i="31"/>
  <c r="BW16" i="31"/>
  <c r="BU16" i="31" s="1"/>
  <c r="BV16" i="31"/>
  <c r="CR18" i="31"/>
  <c r="BZ18" i="31" s="1"/>
  <c r="AC18" i="31" s="1"/>
  <c r="BU18" i="31"/>
  <c r="D18" i="31"/>
  <c r="BT18" i="31"/>
  <c r="BW18" i="31"/>
  <c r="BV18" i="31"/>
  <c r="BJ30" i="31"/>
  <c r="BI30" i="31"/>
  <c r="BK30" i="31" s="1"/>
  <c r="BK36" i="31"/>
  <c r="CF16" i="31"/>
  <c r="CM16" i="31"/>
  <c r="CD16" i="31"/>
  <c r="BJ12" i="31"/>
  <c r="BI12" i="31"/>
  <c r="BK12" i="31" s="1"/>
  <c r="BT13" i="31"/>
  <c r="CR13" i="31"/>
  <c r="BZ13" i="31" s="1"/>
  <c r="AC13" i="31" s="1"/>
  <c r="BW13" i="31"/>
  <c r="BU13" i="31" s="1"/>
  <c r="D13" i="31"/>
  <c r="CN13" i="31" s="1"/>
  <c r="BA13" i="31" s="1"/>
  <c r="A13" i="31" s="1"/>
  <c r="BV13" i="31"/>
  <c r="BJ9" i="31"/>
  <c r="BI9" i="31"/>
  <c r="CR26" i="31"/>
  <c r="BZ26" i="31" s="1"/>
  <c r="AC26" i="31" s="1"/>
  <c r="BW26" i="31"/>
  <c r="D26" i="31"/>
  <c r="CN26" i="31" s="1"/>
  <c r="BA26" i="31" s="1"/>
  <c r="A26" i="31" s="1"/>
  <c r="BV26" i="31"/>
  <c r="BT26" i="31" s="1"/>
  <c r="BU26" i="31"/>
  <c r="CF37" i="31"/>
  <c r="CM37" i="31"/>
  <c r="CD37" i="31"/>
  <c r="CF15" i="31"/>
  <c r="CM15" i="31"/>
  <c r="CD15" i="31"/>
  <c r="O40" i="31"/>
  <c r="G5" i="31" s="1"/>
  <c r="CM9" i="31"/>
  <c r="CD9" i="31"/>
  <c r="CF9" i="31"/>
  <c r="CR14" i="31"/>
  <c r="BZ14" i="31" s="1"/>
  <c r="AC14" i="31" s="1"/>
  <c r="BU14" i="31"/>
  <c r="BT14" i="31"/>
  <c r="D14" i="31"/>
  <c r="BV14" i="31"/>
  <c r="BW14" i="31"/>
  <c r="BI35" i="31"/>
  <c r="BJ35" i="31"/>
  <c r="BT28" i="31"/>
  <c r="BW28" i="31"/>
  <c r="BV28" i="31"/>
  <c r="BU28" i="31"/>
  <c r="CR28" i="31"/>
  <c r="BZ28" i="31" s="1"/>
  <c r="AC28" i="31" s="1"/>
  <c r="D28" i="31"/>
  <c r="CN28" i="31" s="1"/>
  <c r="CM12" i="31"/>
  <c r="CD12" i="31"/>
  <c r="CF12" i="31"/>
  <c r="CF38" i="31"/>
  <c r="CM38" i="31"/>
  <c r="CD38" i="31"/>
  <c r="BA17" i="31"/>
  <c r="A17" i="31" s="1"/>
  <c r="BI31" i="31"/>
  <c r="BJ31" i="31"/>
  <c r="CN19" i="31"/>
  <c r="CF19" i="31"/>
  <c r="CM19" i="31"/>
  <c r="CD19" i="31"/>
  <c r="CR15" i="31"/>
  <c r="BZ15" i="31" s="1"/>
  <c r="AC15" i="31" s="1"/>
  <c r="BU15" i="31"/>
  <c r="D15" i="31"/>
  <c r="CN15" i="31" s="1"/>
  <c r="BV15" i="31"/>
  <c r="BT15" i="31" s="1"/>
  <c r="BW15" i="31"/>
  <c r="CD31" i="31"/>
  <c r="CM31" i="31"/>
  <c r="CF31" i="31"/>
  <c r="CN14" i="31"/>
  <c r="CF14" i="31"/>
  <c r="CM14" i="31"/>
  <c r="CD14" i="31"/>
  <c r="BK11" i="31"/>
  <c r="CM30" i="31"/>
  <c r="CD30" i="31"/>
  <c r="CF30" i="31"/>
  <c r="CR20" i="31"/>
  <c r="BZ20" i="31" s="1"/>
  <c r="AC20" i="31" s="1"/>
  <c r="BU20" i="31"/>
  <c r="D20" i="31"/>
  <c r="CN20" i="31" s="1"/>
  <c r="BT20" i="31"/>
  <c r="BW20" i="31"/>
  <c r="BV20" i="31"/>
  <c r="BW34" i="31"/>
  <c r="BT34" i="31"/>
  <c r="CR34" i="31"/>
  <c r="BZ34" i="31" s="1"/>
  <c r="AC34" i="31" s="1"/>
  <c r="BV34" i="31"/>
  <c r="D34" i="31"/>
  <c r="CN34" i="31" s="1"/>
  <c r="BU34" i="31"/>
  <c r="CM11" i="31"/>
  <c r="CD11" i="31"/>
  <c r="CF11" i="31"/>
  <c r="CF20" i="31"/>
  <c r="CM20" i="31"/>
  <c r="CD20" i="31"/>
  <c r="BT25" i="31"/>
  <c r="BV25" i="31"/>
  <c r="D25" i="31"/>
  <c r="CN25" i="31" s="1"/>
  <c r="BA25" i="31" s="1"/>
  <c r="A25" i="31" s="1"/>
  <c r="CR25" i="31"/>
  <c r="BZ25" i="31" s="1"/>
  <c r="AC25" i="31" s="1"/>
  <c r="BW25" i="31"/>
  <c r="BU25" i="31"/>
  <c r="CD33" i="31"/>
  <c r="CF33" i="31"/>
  <c r="CM33" i="31"/>
  <c r="CN18" i="31"/>
  <c r="CF18" i="31"/>
  <c r="CM18" i="31"/>
  <c r="CD18" i="31"/>
  <c r="CR22" i="31"/>
  <c r="BZ22" i="31" s="1"/>
  <c r="AC22" i="31" s="1"/>
  <c r="BU22" i="31"/>
  <c r="D22" i="31"/>
  <c r="CN22" i="31" s="1"/>
  <c r="BW22" i="31"/>
  <c r="BV22" i="31"/>
  <c r="BT22" i="31" s="1"/>
  <c r="BJ27" i="31"/>
  <c r="BI27" i="31"/>
  <c r="BK27" i="31" s="1"/>
  <c r="BI32" i="31"/>
  <c r="BJ32" i="31"/>
  <c r="BA21" i="31"/>
  <c r="A21" i="31" s="1"/>
  <c r="CR24" i="31"/>
  <c r="BZ24" i="31" s="1"/>
  <c r="AC24" i="31" s="1"/>
  <c r="BU24" i="31"/>
  <c r="D24" i="31"/>
  <c r="CN24" i="31" s="1"/>
  <c r="BT24" i="31"/>
  <c r="BW24" i="31"/>
  <c r="BV24" i="31"/>
  <c r="BT10" i="31"/>
  <c r="D10" i="31"/>
  <c r="BU10" i="31"/>
  <c r="BV10" i="31"/>
  <c r="CR10" i="31"/>
  <c r="BZ10" i="31" s="1"/>
  <c r="AC10" i="31" s="1"/>
  <c r="BW10" i="31"/>
  <c r="BJ29" i="31"/>
  <c r="BI29" i="31"/>
  <c r="CD35" i="31"/>
  <c r="CM35" i="31"/>
  <c r="CF35" i="31"/>
  <c r="CD32" i="31"/>
  <c r="CF32" i="31"/>
  <c r="CM32" i="31"/>
  <c r="CM29" i="31"/>
  <c r="CD29" i="31"/>
  <c r="CF29" i="31"/>
  <c r="BJ37" i="31"/>
  <c r="BI37" i="31"/>
  <c r="BK37" i="31" s="1"/>
  <c r="BP40" i="31"/>
  <c r="Q9" i="31"/>
  <c r="Q40" i="31" s="1"/>
  <c r="CM10" i="31"/>
  <c r="CN10" i="31"/>
  <c r="CD10" i="31"/>
  <c r="CF10" i="31"/>
  <c r="BK33" i="31"/>
  <c r="BN29" i="27"/>
  <c r="BN33" i="27"/>
  <c r="BN37" i="27"/>
  <c r="CL22" i="27"/>
  <c r="CL26" i="27"/>
  <c r="CL30" i="27"/>
  <c r="BN17" i="27"/>
  <c r="BO17" i="27" s="1"/>
  <c r="BN16" i="27"/>
  <c r="BO16" i="27" s="1"/>
  <c r="BN28" i="27"/>
  <c r="BN32" i="27"/>
  <c r="BN36" i="27"/>
  <c r="BN22" i="27"/>
  <c r="BN30" i="27"/>
  <c r="BN34" i="27"/>
  <c r="BN38" i="27"/>
  <c r="BN15" i="27"/>
  <c r="BO15" i="27" s="1"/>
  <c r="BN23" i="27"/>
  <c r="BN27" i="27"/>
  <c r="BN31" i="27"/>
  <c r="BN35" i="27"/>
  <c r="BN39" i="27"/>
  <c r="CL19" i="27"/>
  <c r="BN26" i="27"/>
  <c r="BN25" i="27"/>
  <c r="BN24" i="27"/>
  <c r="BN21" i="27"/>
  <c r="BN20" i="27"/>
  <c r="BN19" i="27"/>
  <c r="BN18" i="27"/>
  <c r="CL12" i="27"/>
  <c r="CL18" i="27"/>
  <c r="K11" i="27"/>
  <c r="CP11" i="27" s="1"/>
  <c r="CL11" i="27"/>
  <c r="CL38" i="27"/>
  <c r="CL27" i="27"/>
  <c r="CL35" i="27"/>
  <c r="CL14" i="27"/>
  <c r="BG14" i="27"/>
  <c r="BD14" i="27"/>
  <c r="BG22" i="27"/>
  <c r="BD22" i="27"/>
  <c r="BG38" i="27"/>
  <c r="BD38" i="27"/>
  <c r="BG36" i="27"/>
  <c r="BD36" i="27"/>
  <c r="C36" i="27" s="1"/>
  <c r="BG11" i="27"/>
  <c r="BD11" i="27"/>
  <c r="BE11" i="27" s="1"/>
  <c r="BG18" i="27"/>
  <c r="BD18" i="27"/>
  <c r="BG26" i="27"/>
  <c r="BD26" i="27"/>
  <c r="BH30" i="27"/>
  <c r="BD30" i="27"/>
  <c r="BG34" i="27"/>
  <c r="BD34" i="27"/>
  <c r="BG10" i="27"/>
  <c r="BD10" i="27"/>
  <c r="C10" i="27" s="1"/>
  <c r="BG21" i="27"/>
  <c r="BD21" i="27"/>
  <c r="BE21" i="27" s="1"/>
  <c r="BG25" i="27"/>
  <c r="BD25" i="27"/>
  <c r="C25" i="27" s="1"/>
  <c r="BG29" i="27"/>
  <c r="BD29" i="27"/>
  <c r="BE29" i="27" s="1"/>
  <c r="BG33" i="27"/>
  <c r="BD33" i="27"/>
  <c r="C33" i="27" s="1"/>
  <c r="BH37" i="27"/>
  <c r="BD37" i="27"/>
  <c r="BG13" i="27"/>
  <c r="BD13" i="27"/>
  <c r="BD16" i="27"/>
  <c r="BF16" i="27" s="1"/>
  <c r="BG20" i="27"/>
  <c r="BD20" i="27"/>
  <c r="BG24" i="27"/>
  <c r="BD24" i="27"/>
  <c r="BH28" i="27"/>
  <c r="BD28" i="27"/>
  <c r="BG9" i="27"/>
  <c r="BD9" i="27"/>
  <c r="BE9" i="27" s="1"/>
  <c r="BG12" i="27"/>
  <c r="BD12" i="27"/>
  <c r="BF12" i="27" s="1"/>
  <c r="BG15" i="27"/>
  <c r="BD15" i="27"/>
  <c r="BE15" i="27" s="1"/>
  <c r="BH19" i="27"/>
  <c r="BD19" i="27"/>
  <c r="BF19" i="27" s="1"/>
  <c r="BG23" i="27"/>
  <c r="BD23" i="27"/>
  <c r="C23" i="27" s="1"/>
  <c r="BG27" i="27"/>
  <c r="BD27" i="27"/>
  <c r="BF27" i="27" s="1"/>
  <c r="BG31" i="27"/>
  <c r="BD31" i="27"/>
  <c r="BE31" i="27" s="1"/>
  <c r="BG35" i="27"/>
  <c r="BD35" i="27"/>
  <c r="BE35" i="27" s="1"/>
  <c r="BH39" i="27"/>
  <c r="BD39" i="27"/>
  <c r="CL34" i="27"/>
  <c r="CL13" i="27"/>
  <c r="BT39" i="26"/>
  <c r="O39" i="26" s="1"/>
  <c r="BX39" i="26" s="1"/>
  <c r="AY39" i="26" s="1"/>
  <c r="A39" i="26" s="1"/>
  <c r="CL10" i="27"/>
  <c r="CL20" i="27"/>
  <c r="CL28" i="27"/>
  <c r="CL36" i="27"/>
  <c r="CL15" i="27"/>
  <c r="CL23" i="27"/>
  <c r="CL31" i="27"/>
  <c r="CL39" i="27"/>
  <c r="CL16" i="27"/>
  <c r="CL24" i="27"/>
  <c r="CL32" i="27"/>
  <c r="CL17" i="27"/>
  <c r="CL21" i="27"/>
  <c r="CL25" i="27"/>
  <c r="CL29" i="27"/>
  <c r="CL33" i="27"/>
  <c r="CL37" i="27"/>
  <c r="BH13" i="27"/>
  <c r="BH31" i="27"/>
  <c r="BH9" i="27"/>
  <c r="BH15" i="27"/>
  <c r="BH21" i="27"/>
  <c r="BH12" i="27"/>
  <c r="BH27" i="27"/>
  <c r="BH33" i="27"/>
  <c r="BH11" i="27"/>
  <c r="BH16" i="27"/>
  <c r="BH23" i="27"/>
  <c r="BG28" i="27"/>
  <c r="BH10" i="27"/>
  <c r="BH14" i="27"/>
  <c r="BG19" i="27"/>
  <c r="BH25" i="27"/>
  <c r="BH35" i="27"/>
  <c r="BH36" i="27"/>
  <c r="BH29" i="27"/>
  <c r="BG30" i="27"/>
  <c r="BH34" i="27"/>
  <c r="K10" i="27"/>
  <c r="BF17" i="27"/>
  <c r="BE17" i="27"/>
  <c r="C17" i="27"/>
  <c r="K14" i="27"/>
  <c r="CP14" i="27" s="1"/>
  <c r="K12" i="27"/>
  <c r="K13" i="27"/>
  <c r="CP13" i="27" s="1"/>
  <c r="AY40" i="27"/>
  <c r="BG17" i="27"/>
  <c r="BE32" i="27"/>
  <c r="BF32" i="27"/>
  <c r="C32" i="27"/>
  <c r="BH17" i="27"/>
  <c r="BH18" i="27"/>
  <c r="BH20" i="27"/>
  <c r="BH22" i="27"/>
  <c r="BH24" i="27"/>
  <c r="BH26" i="27"/>
  <c r="BG32" i="27"/>
  <c r="BH32" i="27"/>
  <c r="BG37" i="27"/>
  <c r="BH38" i="27"/>
  <c r="BG39" i="27"/>
  <c r="AY25" i="26"/>
  <c r="A25" i="26" s="1"/>
  <c r="BT27" i="26"/>
  <c r="O27" i="26" s="1"/>
  <c r="BX27" i="26" s="1"/>
  <c r="K27" i="26"/>
  <c r="BT24" i="26"/>
  <c r="O24" i="26" s="1"/>
  <c r="BX24" i="26" s="1"/>
  <c r="Q40" i="26"/>
  <c r="V5" i="26" s="1"/>
  <c r="BT18" i="26"/>
  <c r="O18" i="26" s="1"/>
  <c r="BT10" i="26"/>
  <c r="O10" i="26" s="1"/>
  <c r="K10" i="26"/>
  <c r="K11" i="26"/>
  <c r="BT11" i="26"/>
  <c r="O11" i="26" s="1"/>
  <c r="BX14" i="26"/>
  <c r="BZ14" i="26"/>
  <c r="K13" i="26"/>
  <c r="BT13" i="26"/>
  <c r="O13" i="26" s="1"/>
  <c r="BT12" i="26"/>
  <c r="O12" i="26" s="1"/>
  <c r="K12" i="26"/>
  <c r="BZ15" i="26"/>
  <c r="BX15" i="26"/>
  <c r="BF9" i="26"/>
  <c r="BF10" i="26"/>
  <c r="BB10" i="26"/>
  <c r="BF14" i="26"/>
  <c r="BB14" i="26"/>
  <c r="AY15" i="26"/>
  <c r="A15" i="26" s="1"/>
  <c r="BT19" i="26"/>
  <c r="O19" i="26" s="1"/>
  <c r="K19" i="26"/>
  <c r="BD20" i="26"/>
  <c r="BH21" i="26"/>
  <c r="BG21" i="26"/>
  <c r="BI21" i="26" s="1"/>
  <c r="BD22" i="26"/>
  <c r="BC22" i="26"/>
  <c r="C22" i="26"/>
  <c r="BR23" i="26"/>
  <c r="BQ23" i="26"/>
  <c r="D23" i="26"/>
  <c r="BF24" i="26"/>
  <c r="BE24" i="26"/>
  <c r="BB24" i="26"/>
  <c r="K33" i="26"/>
  <c r="BT33" i="26"/>
  <c r="O33" i="26" s="1"/>
  <c r="BT9" i="26"/>
  <c r="O9" i="26" s="1"/>
  <c r="BH13" i="26"/>
  <c r="BX20" i="26"/>
  <c r="AY20" i="26" s="1"/>
  <c r="A20" i="26" s="1"/>
  <c r="BZ20" i="26"/>
  <c r="BT21" i="26"/>
  <c r="O21" i="26" s="1"/>
  <c r="K21" i="26"/>
  <c r="AY14" i="26"/>
  <c r="A14" i="26" s="1"/>
  <c r="BT17" i="26"/>
  <c r="O17" i="26" s="1"/>
  <c r="K17" i="26"/>
  <c r="BB11" i="26"/>
  <c r="BE14" i="26"/>
  <c r="BF16" i="26"/>
  <c r="BB16" i="26"/>
  <c r="C20" i="26"/>
  <c r="K22" i="26"/>
  <c r="BT22" i="26"/>
  <c r="O22" i="26" s="1"/>
  <c r="BT23" i="26"/>
  <c r="O23" i="26" s="1"/>
  <c r="K23" i="26"/>
  <c r="BT30" i="26"/>
  <c r="O30" i="26" s="1"/>
  <c r="K30" i="26"/>
  <c r="BB9" i="26"/>
  <c r="BF12" i="26"/>
  <c r="BB12" i="26"/>
  <c r="AW40" i="26"/>
  <c r="BE10" i="26"/>
  <c r="BG13" i="26"/>
  <c r="BI13" i="26" s="1"/>
  <c r="BF15" i="26"/>
  <c r="BB15" i="26"/>
  <c r="BT16" i="26"/>
  <c r="O16" i="26" s="1"/>
  <c r="BF18" i="26"/>
  <c r="BB18" i="26"/>
  <c r="BF27" i="26"/>
  <c r="BB27" i="26"/>
  <c r="BE27" i="26"/>
  <c r="K20" i="26"/>
  <c r="BE20" i="26"/>
  <c r="BG20" i="26" s="1"/>
  <c r="BE22" i="26"/>
  <c r="BF25" i="26"/>
  <c r="BB25" i="26"/>
  <c r="BT26" i="26"/>
  <c r="O26" i="26" s="1"/>
  <c r="K26" i="26"/>
  <c r="BD28" i="26"/>
  <c r="BC28" i="26"/>
  <c r="K31" i="26"/>
  <c r="BT31" i="26"/>
  <c r="O31" i="26" s="1"/>
  <c r="BT38" i="26"/>
  <c r="O38" i="26" s="1"/>
  <c r="K38" i="26"/>
  <c r="BE17" i="26"/>
  <c r="BF19" i="26"/>
  <c r="BF20" i="26"/>
  <c r="BH26" i="26"/>
  <c r="BG26" i="26"/>
  <c r="K29" i="26"/>
  <c r="BT29" i="26"/>
  <c r="O29" i="26" s="1"/>
  <c r="BT34" i="26"/>
  <c r="O34" i="26" s="1"/>
  <c r="K34" i="26"/>
  <c r="BT37" i="26"/>
  <c r="O37" i="26" s="1"/>
  <c r="K37" i="26"/>
  <c r="BB17" i="26"/>
  <c r="BB19" i="26"/>
  <c r="C21" i="26"/>
  <c r="BT28" i="26"/>
  <c r="O28" i="26" s="1"/>
  <c r="K28" i="26"/>
  <c r="BT32" i="26"/>
  <c r="O32" i="26" s="1"/>
  <c r="K32" i="26"/>
  <c r="K35" i="26"/>
  <c r="BT35" i="26"/>
  <c r="O35" i="26" s="1"/>
  <c r="BF38" i="26"/>
  <c r="BB38" i="26"/>
  <c r="BB39" i="26"/>
  <c r="BE39" i="26"/>
  <c r="BF29" i="26"/>
  <c r="BB29" i="26"/>
  <c r="BC30" i="26"/>
  <c r="BF31" i="26"/>
  <c r="BB31" i="26"/>
  <c r="BC32" i="26"/>
  <c r="BF33" i="26"/>
  <c r="BB33" i="26"/>
  <c r="BC34" i="26"/>
  <c r="BF35" i="26"/>
  <c r="BB35" i="26"/>
  <c r="BC36" i="26"/>
  <c r="BT36" i="26"/>
  <c r="O36" i="26" s="1"/>
  <c r="K36" i="26"/>
  <c r="BE38" i="26"/>
  <c r="BZ39" i="26"/>
  <c r="BE37" i="26"/>
  <c r="BB37" i="26"/>
  <c r="BA34" i="31" l="1"/>
  <c r="A34" i="31" s="1"/>
  <c r="BA28" i="31"/>
  <c r="A28" i="31" s="1"/>
  <c r="BK38" i="31"/>
  <c r="BA10" i="31"/>
  <c r="A10" i="31" s="1"/>
  <c r="BK29" i="31"/>
  <c r="BK32" i="31"/>
  <c r="BV37" i="31"/>
  <c r="D37" i="31"/>
  <c r="CN37" i="31" s="1"/>
  <c r="BT37" i="31"/>
  <c r="CR37" i="31"/>
  <c r="BZ37" i="31" s="1"/>
  <c r="AC37" i="31" s="1"/>
  <c r="BW37" i="31"/>
  <c r="BU37" i="31" s="1"/>
  <c r="BA18" i="31"/>
  <c r="A18" i="31" s="1"/>
  <c r="BK31" i="31"/>
  <c r="BA24" i="31"/>
  <c r="A24" i="31" s="1"/>
  <c r="BA23" i="31"/>
  <c r="A23" i="31" s="1"/>
  <c r="BW32" i="31"/>
  <c r="CR32" i="31"/>
  <c r="BZ32" i="31" s="1"/>
  <c r="AC32" i="31" s="1"/>
  <c r="BV32" i="31"/>
  <c r="D32" i="31"/>
  <c r="CN32" i="31" s="1"/>
  <c r="BT32" i="31"/>
  <c r="BU32" i="31"/>
  <c r="BT27" i="31"/>
  <c r="BW27" i="31"/>
  <c r="BU27" i="31" s="1"/>
  <c r="CR27" i="31"/>
  <c r="BZ27" i="31" s="1"/>
  <c r="AC27" i="31" s="1"/>
  <c r="D27" i="31"/>
  <c r="CN27" i="31" s="1"/>
  <c r="BV27" i="31"/>
  <c r="BA19" i="31"/>
  <c r="A19" i="31" s="1"/>
  <c r="BW33" i="31"/>
  <c r="BU33" i="31"/>
  <c r="BT33" i="31"/>
  <c r="BV33" i="31"/>
  <c r="CR33" i="31"/>
  <c r="BZ33" i="31" s="1"/>
  <c r="AC33" i="31" s="1"/>
  <c r="D33" i="31"/>
  <c r="CN33" i="31" s="1"/>
  <c r="BA22" i="31"/>
  <c r="A22" i="31" s="1"/>
  <c r="BK35" i="31"/>
  <c r="BA15" i="31"/>
  <c r="A15" i="31" s="1"/>
  <c r="BA16" i="31"/>
  <c r="A16" i="31" s="1"/>
  <c r="BW36" i="31"/>
  <c r="CR36" i="31"/>
  <c r="BZ36" i="31" s="1"/>
  <c r="AC36" i="31" s="1"/>
  <c r="BV36" i="31"/>
  <c r="BT36" i="31" s="1"/>
  <c r="D36" i="31"/>
  <c r="CN36" i="31" s="1"/>
  <c r="BU36" i="31"/>
  <c r="BV29" i="31"/>
  <c r="BT29" i="31" s="1"/>
  <c r="BW29" i="31"/>
  <c r="BU29" i="31" s="1"/>
  <c r="D29" i="31"/>
  <c r="CN29" i="31" s="1"/>
  <c r="CR29" i="31"/>
  <c r="BZ29" i="31" s="1"/>
  <c r="AC29" i="31" s="1"/>
  <c r="BA20" i="31"/>
  <c r="A20" i="31" s="1"/>
  <c r="BV11" i="31"/>
  <c r="BT11" i="31" s="1"/>
  <c r="BU11" i="31"/>
  <c r="CR11" i="31"/>
  <c r="BZ11" i="31" s="1"/>
  <c r="AC11" i="31" s="1"/>
  <c r="BW11" i="31"/>
  <c r="D11" i="31"/>
  <c r="CN11" i="31" s="1"/>
  <c r="BV30" i="31"/>
  <c r="CR30" i="31"/>
  <c r="BZ30" i="31" s="1"/>
  <c r="AC30" i="31" s="1"/>
  <c r="BT30" i="31"/>
  <c r="BW30" i="31"/>
  <c r="BU30" i="31" s="1"/>
  <c r="D30" i="31"/>
  <c r="CN30" i="31" s="1"/>
  <c r="BA14" i="31"/>
  <c r="A14" i="31" s="1"/>
  <c r="BR9" i="31"/>
  <c r="S9" i="31" s="1"/>
  <c r="S40" i="31" s="1"/>
  <c r="Y5" i="31" s="1"/>
  <c r="BK9" i="31"/>
  <c r="BU12" i="31"/>
  <c r="CR12" i="31"/>
  <c r="BZ12" i="31" s="1"/>
  <c r="AC12" i="31" s="1"/>
  <c r="BW12" i="31"/>
  <c r="D12" i="31"/>
  <c r="CN12" i="31" s="1"/>
  <c r="BV12" i="31"/>
  <c r="BT12" i="31" s="1"/>
  <c r="K34" i="27"/>
  <c r="CP34" i="27" s="1"/>
  <c r="K35" i="27"/>
  <c r="CP35" i="27" s="1"/>
  <c r="K15" i="27"/>
  <c r="K16" i="27"/>
  <c r="K17" i="27"/>
  <c r="BP23" i="27"/>
  <c r="K23" i="27"/>
  <c r="K28" i="27"/>
  <c r="CP28" i="27" s="1"/>
  <c r="BP28" i="27"/>
  <c r="Q28" i="27" s="1"/>
  <c r="CM37" i="27"/>
  <c r="K37" i="27"/>
  <c r="K31" i="27"/>
  <c r="CP31" i="27" s="1"/>
  <c r="CM36" i="27"/>
  <c r="K36" i="27"/>
  <c r="K33" i="27"/>
  <c r="CP33" i="27" s="1"/>
  <c r="BP33" i="27"/>
  <c r="Q33" i="27" s="1"/>
  <c r="BP39" i="27"/>
  <c r="Q39" i="27" s="1"/>
  <c r="K39" i="27"/>
  <c r="CP39" i="27" s="1"/>
  <c r="K30" i="27"/>
  <c r="BP30" i="27"/>
  <c r="BP29" i="27"/>
  <c r="K29" i="27"/>
  <c r="K38" i="27"/>
  <c r="CP38" i="27" s="1"/>
  <c r="CM38" i="27"/>
  <c r="BP16" i="27"/>
  <c r="K22" i="27"/>
  <c r="BP35" i="27"/>
  <c r="Q35" i="27" s="1"/>
  <c r="BP34" i="27"/>
  <c r="Q34" i="27" s="1"/>
  <c r="CD26" i="27"/>
  <c r="K26" i="27"/>
  <c r="CM25" i="27"/>
  <c r="K25" i="27"/>
  <c r="BP24" i="27"/>
  <c r="Q24" i="27" s="1"/>
  <c r="K24" i="27"/>
  <c r="K21" i="27"/>
  <c r="K20" i="27"/>
  <c r="K19" i="27"/>
  <c r="K18" i="27"/>
  <c r="CP18" i="27" s="1"/>
  <c r="BP12" i="27"/>
  <c r="BP10" i="27"/>
  <c r="BP14" i="27"/>
  <c r="Q14" i="27" s="1"/>
  <c r="BP13" i="27"/>
  <c r="Q13" i="27" s="1"/>
  <c r="K9" i="27"/>
  <c r="CP9" i="27" s="1"/>
  <c r="CE10" i="27"/>
  <c r="CM12" i="27"/>
  <c r="CE14" i="27"/>
  <c r="CE19" i="27"/>
  <c r="BE10" i="27"/>
  <c r="BF23" i="27"/>
  <c r="BF21" i="27"/>
  <c r="BI21" i="27" s="1"/>
  <c r="BF29" i="27"/>
  <c r="BJ29" i="27" s="1"/>
  <c r="BE16" i="27"/>
  <c r="BJ16" i="27" s="1"/>
  <c r="BE33" i="27"/>
  <c r="BE36" i="27"/>
  <c r="C16" i="27"/>
  <c r="BE23" i="27"/>
  <c r="BF15" i="27"/>
  <c r="BI15" i="27" s="1"/>
  <c r="C29" i="27"/>
  <c r="C27" i="27"/>
  <c r="C21" i="27"/>
  <c r="BE27" i="27"/>
  <c r="BI27" i="27" s="1"/>
  <c r="BE19" i="27"/>
  <c r="BI19" i="27" s="1"/>
  <c r="BI29" i="27"/>
  <c r="BF35" i="27"/>
  <c r="BJ35" i="27" s="1"/>
  <c r="C15" i="27"/>
  <c r="BE25" i="27"/>
  <c r="BE13" i="27"/>
  <c r="C13" i="27"/>
  <c r="C31" i="27"/>
  <c r="C19" i="27"/>
  <c r="BF31" i="27"/>
  <c r="BI31" i="27" s="1"/>
  <c r="BF9" i="27"/>
  <c r="BJ9" i="27" s="1"/>
  <c r="BF13" i="27"/>
  <c r="C9" i="27"/>
  <c r="BF14" i="27"/>
  <c r="C14" i="27"/>
  <c r="C35" i="27"/>
  <c r="BF36" i="27"/>
  <c r="BF33" i="27"/>
  <c r="BE14" i="27"/>
  <c r="BF25" i="27"/>
  <c r="BF10" i="27"/>
  <c r="BE28" i="27"/>
  <c r="BF28" i="27"/>
  <c r="C28" i="27"/>
  <c r="BE12" i="27"/>
  <c r="BJ12" i="27" s="1"/>
  <c r="C12" i="27"/>
  <c r="BE34" i="27"/>
  <c r="BF34" i="27"/>
  <c r="C34" i="27"/>
  <c r="C11" i="27"/>
  <c r="BF11" i="27"/>
  <c r="BJ11" i="27" s="1"/>
  <c r="C39" i="27"/>
  <c r="B39" i="27" s="1"/>
  <c r="BF39" i="27"/>
  <c r="BE39" i="27"/>
  <c r="BE30" i="27"/>
  <c r="BF30" i="27"/>
  <c r="C30" i="27"/>
  <c r="BE24" i="27"/>
  <c r="C24" i="27"/>
  <c r="BF24" i="27"/>
  <c r="C20" i="27"/>
  <c r="BF20" i="27"/>
  <c r="BE20" i="27"/>
  <c r="C18" i="27"/>
  <c r="BF18" i="27"/>
  <c r="BE18" i="27"/>
  <c r="BF37" i="27"/>
  <c r="BE37" i="27"/>
  <c r="C37" i="27"/>
  <c r="B37" i="27" s="1"/>
  <c r="BI32" i="27"/>
  <c r="BJ32" i="27"/>
  <c r="BF26" i="27"/>
  <c r="BE26" i="27"/>
  <c r="C26" i="27"/>
  <c r="C22" i="27"/>
  <c r="BF22" i="27"/>
  <c r="BE22" i="27"/>
  <c r="BJ17" i="27"/>
  <c r="BI17" i="27"/>
  <c r="BF38" i="27"/>
  <c r="BE38" i="27"/>
  <c r="C38" i="27"/>
  <c r="B38" i="27" s="1"/>
  <c r="BZ24" i="26"/>
  <c r="AY24" i="26" s="1"/>
  <c r="A24" i="26" s="1"/>
  <c r="BZ27" i="26"/>
  <c r="AY27" i="26" s="1"/>
  <c r="A27" i="26" s="1"/>
  <c r="BX18" i="26"/>
  <c r="BZ18" i="26"/>
  <c r="K40" i="26"/>
  <c r="BZ36" i="26"/>
  <c r="BX36" i="26"/>
  <c r="AY36" i="26" s="1"/>
  <c r="A36" i="26" s="1"/>
  <c r="BH34" i="26"/>
  <c r="BG34" i="26"/>
  <c r="BX35" i="26"/>
  <c r="BZ35" i="26"/>
  <c r="BZ37" i="26"/>
  <c r="BX37" i="26"/>
  <c r="AY37" i="26" s="1"/>
  <c r="A37" i="26" s="1"/>
  <c r="BD25" i="26"/>
  <c r="C25" i="26"/>
  <c r="BC25" i="26"/>
  <c r="C37" i="26"/>
  <c r="B37" i="26" s="1"/>
  <c r="BD37" i="26"/>
  <c r="BC37" i="26"/>
  <c r="BC35" i="26"/>
  <c r="C35" i="26"/>
  <c r="BD35" i="26"/>
  <c r="BH30" i="26"/>
  <c r="BG30" i="26"/>
  <c r="BI30" i="26" s="1"/>
  <c r="BZ28" i="26"/>
  <c r="BX28" i="26"/>
  <c r="AY28" i="26" s="1"/>
  <c r="A28" i="26" s="1"/>
  <c r="C17" i="26"/>
  <c r="BD17" i="26"/>
  <c r="BC17" i="26"/>
  <c r="BZ34" i="26"/>
  <c r="BX34" i="26"/>
  <c r="BI26" i="26"/>
  <c r="BH28" i="26"/>
  <c r="BG28" i="26"/>
  <c r="BD18" i="26"/>
  <c r="BC18" i="26"/>
  <c r="C18" i="26"/>
  <c r="C15" i="26"/>
  <c r="BD15" i="26"/>
  <c r="BC15" i="26"/>
  <c r="BH20" i="26"/>
  <c r="BI20" i="26" s="1"/>
  <c r="BZ17" i="26"/>
  <c r="BX17" i="26"/>
  <c r="AY17" i="26" s="1"/>
  <c r="A17" i="26" s="1"/>
  <c r="BZ21" i="26"/>
  <c r="BX21" i="26"/>
  <c r="BH22" i="26"/>
  <c r="BG22" i="26"/>
  <c r="BD14" i="26"/>
  <c r="C14" i="26"/>
  <c r="BC14" i="26"/>
  <c r="BX12" i="26"/>
  <c r="AY12" i="26" s="1"/>
  <c r="A12" i="26" s="1"/>
  <c r="BZ12" i="26"/>
  <c r="BX11" i="26"/>
  <c r="BZ11" i="26"/>
  <c r="BC31" i="26"/>
  <c r="C31" i="26"/>
  <c r="BD31" i="26"/>
  <c r="BX31" i="26"/>
  <c r="BZ31" i="26"/>
  <c r="BH32" i="26"/>
  <c r="BG32" i="26"/>
  <c r="BC29" i="26"/>
  <c r="C29" i="26"/>
  <c r="BD29" i="26"/>
  <c r="BZ32" i="26"/>
  <c r="BX32" i="26"/>
  <c r="BZ26" i="26"/>
  <c r="BX26" i="26"/>
  <c r="BC27" i="26"/>
  <c r="C27" i="26"/>
  <c r="BD27" i="26"/>
  <c r="C12" i="26"/>
  <c r="BD12" i="26"/>
  <c r="BC12" i="26"/>
  <c r="BZ23" i="26"/>
  <c r="BX23" i="26"/>
  <c r="BX33" i="26"/>
  <c r="AY33" i="26" s="1"/>
  <c r="A33" i="26" s="1"/>
  <c r="BZ33" i="26"/>
  <c r="BD24" i="26"/>
  <c r="BC24" i="26"/>
  <c r="C24" i="26"/>
  <c r="BX22" i="26"/>
  <c r="BZ22" i="26"/>
  <c r="BD16" i="26"/>
  <c r="C16" i="26"/>
  <c r="BC16" i="26"/>
  <c r="BD11" i="26"/>
  <c r="BC11" i="26"/>
  <c r="C11" i="26"/>
  <c r="BR21" i="26"/>
  <c r="BQ21" i="26"/>
  <c r="D21" i="26"/>
  <c r="BZ19" i="26"/>
  <c r="BX19" i="26"/>
  <c r="C10" i="26"/>
  <c r="BD10" i="26"/>
  <c r="BC10" i="26"/>
  <c r="BZ13" i="26"/>
  <c r="BX13" i="26"/>
  <c r="AY13" i="26" s="1"/>
  <c r="A13" i="26" s="1"/>
  <c r="BD39" i="26"/>
  <c r="BC39" i="26"/>
  <c r="C39" i="26"/>
  <c r="B39" i="26" s="1"/>
  <c r="BX29" i="26"/>
  <c r="BZ29" i="26"/>
  <c r="BR13" i="26"/>
  <c r="D13" i="26"/>
  <c r="BQ13" i="26"/>
  <c r="BH36" i="26"/>
  <c r="BG36" i="26"/>
  <c r="BC33" i="26"/>
  <c r="C33" i="26"/>
  <c r="BD33" i="26"/>
  <c r="BC38" i="26"/>
  <c r="C38" i="26"/>
  <c r="B38" i="26" s="1"/>
  <c r="BD38" i="26"/>
  <c r="C19" i="26"/>
  <c r="BD19" i="26"/>
  <c r="BC19" i="26"/>
  <c r="BX38" i="26"/>
  <c r="BZ38" i="26"/>
  <c r="BZ16" i="26"/>
  <c r="BX16" i="26"/>
  <c r="AY16" i="26" s="1"/>
  <c r="A16" i="26" s="1"/>
  <c r="BD9" i="26"/>
  <c r="C9" i="26"/>
  <c r="BC9" i="26"/>
  <c r="BZ30" i="26"/>
  <c r="BX30" i="26"/>
  <c r="O40" i="26"/>
  <c r="G5" i="26" s="1"/>
  <c r="BX9" i="26"/>
  <c r="BZ9" i="26"/>
  <c r="BX10" i="26"/>
  <c r="BZ10" i="26"/>
  <c r="BA37" i="31" l="1"/>
  <c r="A37" i="31" s="1"/>
  <c r="BA30" i="31"/>
  <c r="A30" i="31" s="1"/>
  <c r="BA29" i="31"/>
  <c r="A29" i="31" s="1"/>
  <c r="BA12" i="31"/>
  <c r="A12" i="31" s="1"/>
  <c r="BA33" i="31"/>
  <c r="A33" i="31" s="1"/>
  <c r="BA11" i="31"/>
  <c r="A11" i="31" s="1"/>
  <c r="CR38" i="31"/>
  <c r="BZ38" i="31" s="1"/>
  <c r="AC38" i="31" s="1"/>
  <c r="BT38" i="31"/>
  <c r="BU38" i="31"/>
  <c r="D38" i="31"/>
  <c r="CN38" i="31" s="1"/>
  <c r="BV38" i="31"/>
  <c r="BW38" i="31"/>
  <c r="BT9" i="31"/>
  <c r="BV9" i="31"/>
  <c r="D9" i="31"/>
  <c r="CR9" i="31"/>
  <c r="BZ9" i="31" s="1"/>
  <c r="AC9" i="31" s="1"/>
  <c r="BW9" i="31"/>
  <c r="BU9" i="31"/>
  <c r="BW35" i="31"/>
  <c r="BU35" i="31"/>
  <c r="BT35" i="31"/>
  <c r="CR35" i="31"/>
  <c r="BZ35" i="31" s="1"/>
  <c r="AC35" i="31" s="1"/>
  <c r="BV35" i="31"/>
  <c r="D35" i="31"/>
  <c r="CN35" i="31" s="1"/>
  <c r="BA32" i="31"/>
  <c r="A32" i="31" s="1"/>
  <c r="BA27" i="31"/>
  <c r="A27" i="31" s="1"/>
  <c r="BW31" i="31"/>
  <c r="BU31" i="31"/>
  <c r="CR31" i="31"/>
  <c r="BZ31" i="31" s="1"/>
  <c r="AC31" i="31" s="1"/>
  <c r="BV31" i="31"/>
  <c r="D31" i="31"/>
  <c r="CN31" i="31" s="1"/>
  <c r="BT31" i="31"/>
  <c r="BA36" i="31"/>
  <c r="A36" i="31" s="1"/>
  <c r="BP37" i="27"/>
  <c r="Q37" i="27" s="1"/>
  <c r="K32" i="27"/>
  <c r="BP22" i="27"/>
  <c r="Q22" i="27" s="1"/>
  <c r="CM22" i="27"/>
  <c r="CM27" i="27"/>
  <c r="BP27" i="27"/>
  <c r="Q27" i="27" s="1"/>
  <c r="CE32" i="27"/>
  <c r="BP32" i="27"/>
  <c r="Q32" i="27" s="1"/>
  <c r="CM23" i="27"/>
  <c r="BP36" i="27"/>
  <c r="K27" i="27"/>
  <c r="CM21" i="27"/>
  <c r="CE21" i="27"/>
  <c r="BP17" i="27"/>
  <c r="Q17" i="27" s="1"/>
  <c r="CM30" i="27"/>
  <c r="BP38" i="27"/>
  <c r="Q38" i="27" s="1"/>
  <c r="CM29" i="27"/>
  <c r="CD35" i="27"/>
  <c r="Q36" i="27"/>
  <c r="BP31" i="27"/>
  <c r="Q31" i="27" s="1"/>
  <c r="CM28" i="27"/>
  <c r="CM33" i="27"/>
  <c r="CM39" i="27"/>
  <c r="CD38" i="27"/>
  <c r="CM16" i="27"/>
  <c r="BP9" i="27"/>
  <c r="Q29" i="27"/>
  <c r="Q23" i="27"/>
  <c r="BP25" i="27"/>
  <c r="Q25" i="27" s="1"/>
  <c r="Q30" i="27"/>
  <c r="Q10" i="27"/>
  <c r="Q12" i="27"/>
  <c r="Q16" i="27"/>
  <c r="CD34" i="27"/>
  <c r="CM31" i="27"/>
  <c r="CF31" i="27"/>
  <c r="CD31" i="27"/>
  <c r="CM24" i="27"/>
  <c r="CM19" i="27"/>
  <c r="BP21" i="27"/>
  <c r="Q21" i="27" s="1"/>
  <c r="CM20" i="27"/>
  <c r="BP20" i="27"/>
  <c r="Q20" i="27" s="1"/>
  <c r="BP19" i="27"/>
  <c r="Q19" i="27" s="1"/>
  <c r="BP26" i="27"/>
  <c r="Q26" i="27" s="1"/>
  <c r="CM18" i="27"/>
  <c r="BP18" i="27"/>
  <c r="Q18" i="27" s="1"/>
  <c r="CF37" i="27"/>
  <c r="CF27" i="27"/>
  <c r="CF38" i="27"/>
  <c r="CD37" i="27"/>
  <c r="CD10" i="27"/>
  <c r="CF23" i="27"/>
  <c r="BP15" i="27"/>
  <c r="CD27" i="27"/>
  <c r="CF11" i="27"/>
  <c r="BP11" i="27"/>
  <c r="CF26" i="27"/>
  <c r="CF25" i="27"/>
  <c r="CD25" i="27"/>
  <c r="CD21" i="27"/>
  <c r="CE9" i="27"/>
  <c r="CF10" i="27"/>
  <c r="BI32" i="26"/>
  <c r="BI22" i="26"/>
  <c r="BI28" i="26"/>
  <c r="BQ28" i="26" s="1"/>
  <c r="CM10" i="27"/>
  <c r="CM17" i="27"/>
  <c r="CD17" i="27"/>
  <c r="CF17" i="27"/>
  <c r="CF36" i="27"/>
  <c r="CD36" i="27"/>
  <c r="CM26" i="27"/>
  <c r="AY38" i="26"/>
  <c r="A38" i="26" s="1"/>
  <c r="CD14" i="27"/>
  <c r="CM14" i="27"/>
  <c r="CF12" i="27"/>
  <c r="CD12" i="27"/>
  <c r="CF21" i="27"/>
  <c r="CF14" i="27"/>
  <c r="BJ19" i="27"/>
  <c r="BK19" i="27" s="1"/>
  <c r="BJ21" i="27"/>
  <c r="BJ25" i="27"/>
  <c r="BI11" i="27"/>
  <c r="BK11" i="27" s="1"/>
  <c r="BI36" i="27"/>
  <c r="BI23" i="27"/>
  <c r="BJ23" i="27"/>
  <c r="BK17" i="27"/>
  <c r="BI35" i="27"/>
  <c r="BK35" i="27" s="1"/>
  <c r="BI16" i="27"/>
  <c r="BK16" i="27" s="1"/>
  <c r="BW16" i="27" s="1"/>
  <c r="BU16" i="27" s="1"/>
  <c r="BJ15" i="27"/>
  <c r="BK15" i="27" s="1"/>
  <c r="BK29" i="27"/>
  <c r="BV29" i="27" s="1"/>
  <c r="BT29" i="27" s="1"/>
  <c r="BJ33" i="27"/>
  <c r="BJ27" i="27"/>
  <c r="BK27" i="27" s="1"/>
  <c r="BJ14" i="27"/>
  <c r="BJ31" i="27"/>
  <c r="BK31" i="27" s="1"/>
  <c r="BI25" i="27"/>
  <c r="BI33" i="27"/>
  <c r="BJ36" i="27"/>
  <c r="BI14" i="27"/>
  <c r="BJ13" i="27"/>
  <c r="BI13" i="27"/>
  <c r="BI9" i="27"/>
  <c r="BJ10" i="27"/>
  <c r="BI10" i="27"/>
  <c r="BJ34" i="27"/>
  <c r="BI34" i="27"/>
  <c r="BK32" i="27"/>
  <c r="BI12" i="27"/>
  <c r="BK12" i="27" s="1"/>
  <c r="BI28" i="27"/>
  <c r="BJ28" i="27"/>
  <c r="BJ38" i="27"/>
  <c r="BI38" i="27"/>
  <c r="BK21" i="27"/>
  <c r="BI24" i="27"/>
  <c r="BJ24" i="27"/>
  <c r="BI30" i="27"/>
  <c r="BJ30" i="27"/>
  <c r="BJ22" i="27"/>
  <c r="BI22" i="27"/>
  <c r="BJ26" i="27"/>
  <c r="BI26" i="27"/>
  <c r="BJ37" i="27"/>
  <c r="BI37" i="27"/>
  <c r="BJ18" i="27"/>
  <c r="BI18" i="27"/>
  <c r="BJ39" i="27"/>
  <c r="BI39" i="27"/>
  <c r="BJ20" i="27"/>
  <c r="BI20" i="27"/>
  <c r="AY34" i="26"/>
  <c r="A34" i="26" s="1"/>
  <c r="AY21" i="26"/>
  <c r="A21" i="26" s="1"/>
  <c r="AY18" i="26"/>
  <c r="A18" i="26" s="1"/>
  <c r="BQ20" i="26"/>
  <c r="D20" i="26"/>
  <c r="BR20" i="26"/>
  <c r="BG33" i="26"/>
  <c r="BI33" i="26" s="1"/>
  <c r="BH33" i="26"/>
  <c r="BG31" i="26"/>
  <c r="BH31" i="26"/>
  <c r="BR22" i="26"/>
  <c r="BQ22" i="26"/>
  <c r="D22" i="26"/>
  <c r="BG37" i="26"/>
  <c r="BI37" i="26" s="1"/>
  <c r="BH37" i="26"/>
  <c r="BH25" i="26"/>
  <c r="BG25" i="26"/>
  <c r="AY10" i="26"/>
  <c r="A10" i="26" s="1"/>
  <c r="AY30" i="26"/>
  <c r="A30" i="26" s="1"/>
  <c r="BG38" i="26"/>
  <c r="BH38" i="26"/>
  <c r="BI36" i="26"/>
  <c r="AY19" i="26"/>
  <c r="A19" i="26" s="1"/>
  <c r="BH16" i="26"/>
  <c r="BG16" i="26"/>
  <c r="BI16" i="26" s="1"/>
  <c r="AY22" i="26"/>
  <c r="A22" i="26" s="1"/>
  <c r="BH12" i="26"/>
  <c r="BG12" i="26"/>
  <c r="AY32" i="26"/>
  <c r="A32" i="26" s="1"/>
  <c r="BG29" i="26"/>
  <c r="BH29" i="26"/>
  <c r="AY31" i="26"/>
  <c r="A31" i="26" s="1"/>
  <c r="BH14" i="26"/>
  <c r="BG14" i="26"/>
  <c r="BR28" i="26"/>
  <c r="BH39" i="26"/>
  <c r="BG39" i="26"/>
  <c r="BG10" i="26"/>
  <c r="BI10" i="26" s="1"/>
  <c r="BH10" i="26"/>
  <c r="BG27" i="26"/>
  <c r="BH27" i="26"/>
  <c r="BR32" i="26"/>
  <c r="BQ32" i="26"/>
  <c r="D32" i="26"/>
  <c r="AY11" i="26"/>
  <c r="A11" i="26" s="1"/>
  <c r="BH17" i="26"/>
  <c r="BG17" i="26"/>
  <c r="BI17" i="26" s="1"/>
  <c r="AY35" i="26"/>
  <c r="A35" i="26" s="1"/>
  <c r="AY9" i="26"/>
  <c r="A9" i="26" s="1"/>
  <c r="BH9" i="26"/>
  <c r="BG9" i="26"/>
  <c r="BI9" i="26" s="1"/>
  <c r="BG19" i="26"/>
  <c r="BH19" i="26"/>
  <c r="AY29" i="26"/>
  <c r="A29" i="26" s="1"/>
  <c r="BH11" i="26"/>
  <c r="BG11" i="26"/>
  <c r="BH24" i="26"/>
  <c r="BG24" i="26"/>
  <c r="AY23" i="26"/>
  <c r="A23" i="26" s="1"/>
  <c r="AY26" i="26"/>
  <c r="A26" i="26" s="1"/>
  <c r="BH15" i="26"/>
  <c r="BG15" i="26"/>
  <c r="BH18" i="26"/>
  <c r="BG18" i="26"/>
  <c r="BR26" i="26"/>
  <c r="BQ26" i="26"/>
  <c r="D26" i="26"/>
  <c r="BR30" i="26"/>
  <c r="BQ30" i="26"/>
  <c r="D30" i="26"/>
  <c r="BG35" i="26"/>
  <c r="BH35" i="26"/>
  <c r="BI34" i="26"/>
  <c r="BA38" i="31" l="1"/>
  <c r="A38" i="31" s="1"/>
  <c r="BU40" i="31"/>
  <c r="BA35" i="31"/>
  <c r="A35" i="31" s="1"/>
  <c r="AC40" i="31"/>
  <c r="AB5" i="31" s="1"/>
  <c r="BA31" i="31"/>
  <c r="A31" i="31" s="1"/>
  <c r="A5" i="31"/>
  <c r="CN9" i="31"/>
  <c r="BA9" i="31" s="1"/>
  <c r="A9" i="31" s="1"/>
  <c r="BV40" i="31"/>
  <c r="BW40" i="31"/>
  <c r="BT40" i="31"/>
  <c r="CD23" i="27"/>
  <c r="CM32" i="27"/>
  <c r="K40" i="27"/>
  <c r="CM15" i="27"/>
  <c r="CE15" i="27"/>
  <c r="CF32" i="27"/>
  <c r="CF22" i="27"/>
  <c r="CD32" i="27"/>
  <c r="CD22" i="27"/>
  <c r="CD9" i="27"/>
  <c r="BW12" i="27"/>
  <c r="BU12" i="27"/>
  <c r="BV35" i="27"/>
  <c r="BT35" i="27"/>
  <c r="BU35" i="27"/>
  <c r="BW35" i="27"/>
  <c r="CR19" i="27"/>
  <c r="BZ19" i="27" s="1"/>
  <c r="AC19" i="27" s="1"/>
  <c r="BV19" i="27"/>
  <c r="BT19" i="27" s="1"/>
  <c r="BW19" i="27"/>
  <c r="BU19" i="27" s="1"/>
  <c r="BV31" i="27"/>
  <c r="BT31" i="27"/>
  <c r="BW31" i="27"/>
  <c r="BU31" i="27" s="1"/>
  <c r="BW29" i="27"/>
  <c r="BU29" i="27" s="1"/>
  <c r="BT17" i="27"/>
  <c r="BV17" i="27"/>
  <c r="BU11" i="27"/>
  <c r="BW11" i="27"/>
  <c r="BV32" i="27"/>
  <c r="BW32" i="27"/>
  <c r="BU32" i="27"/>
  <c r="BT32" i="27"/>
  <c r="BU15" i="27"/>
  <c r="BW15" i="27"/>
  <c r="BV15" i="27"/>
  <c r="BT15" i="27" s="1"/>
  <c r="BV21" i="27"/>
  <c r="BT21" i="27"/>
  <c r="BU21" i="27"/>
  <c r="BW21" i="27"/>
  <c r="BV27" i="27"/>
  <c r="BW27" i="27"/>
  <c r="BU27" i="27" s="1"/>
  <c r="BT27" i="27"/>
  <c r="BT16" i="27"/>
  <c r="BV16" i="27"/>
  <c r="BV12" i="27"/>
  <c r="BT12" i="27" s="1"/>
  <c r="CD33" i="27"/>
  <c r="CF33" i="27"/>
  <c r="CD29" i="27"/>
  <c r="CF29" i="27"/>
  <c r="CD16" i="27"/>
  <c r="CD30" i="27"/>
  <c r="CF30" i="27"/>
  <c r="BW17" i="27"/>
  <c r="BU17" i="27" s="1"/>
  <c r="CM35" i="27"/>
  <c r="CF15" i="27"/>
  <c r="CF35" i="27"/>
  <c r="CF39" i="27"/>
  <c r="CD39" i="27"/>
  <c r="CM34" i="27"/>
  <c r="CF28" i="27"/>
  <c r="CD28" i="27"/>
  <c r="CF19" i="27"/>
  <c r="CD19" i="27"/>
  <c r="CF16" i="27"/>
  <c r="Q9" i="27"/>
  <c r="CD20" i="27"/>
  <c r="CD24" i="27"/>
  <c r="CF20" i="27"/>
  <c r="CF24" i="27"/>
  <c r="Q15" i="27"/>
  <c r="CF34" i="27"/>
  <c r="Q11" i="27"/>
  <c r="BV11" i="27"/>
  <c r="CR16" i="27"/>
  <c r="BZ16" i="27" s="1"/>
  <c r="AC16" i="27" s="1"/>
  <c r="CR12" i="27"/>
  <c r="BZ12" i="27" s="1"/>
  <c r="AC12" i="27" s="1"/>
  <c r="CR35" i="27"/>
  <c r="BZ35" i="27" s="1"/>
  <c r="AC35" i="27" s="1"/>
  <c r="CR32" i="27"/>
  <c r="BZ32" i="27" s="1"/>
  <c r="AC32" i="27" s="1"/>
  <c r="CR31" i="27"/>
  <c r="BZ31" i="27" s="1"/>
  <c r="AC31" i="27" s="1"/>
  <c r="CR29" i="27"/>
  <c r="BZ29" i="27" s="1"/>
  <c r="AC29" i="27" s="1"/>
  <c r="CR17" i="27"/>
  <c r="BZ17" i="27" s="1"/>
  <c r="AC17" i="27" s="1"/>
  <c r="CR11" i="27"/>
  <c r="BZ11" i="27" s="1"/>
  <c r="AC11" i="27" s="1"/>
  <c r="CR21" i="27"/>
  <c r="BZ21" i="27" s="1"/>
  <c r="AC21" i="27" s="1"/>
  <c r="CR15" i="27"/>
  <c r="BZ15" i="27" s="1"/>
  <c r="AC15" i="27" s="1"/>
  <c r="CR27" i="27"/>
  <c r="BZ27" i="27" s="1"/>
  <c r="AC27" i="27" s="1"/>
  <c r="CF18" i="27"/>
  <c r="CD18" i="27"/>
  <c r="BK9" i="27"/>
  <c r="CR9" i="27" s="1"/>
  <c r="BZ9" i="27" s="1"/>
  <c r="AC9" i="27" s="1"/>
  <c r="BR9" i="27"/>
  <c r="S9" i="27" s="1"/>
  <c r="S40" i="27" s="1"/>
  <c r="Y5" i="27" s="1"/>
  <c r="D12" i="27"/>
  <c r="CN12" i="27" s="1"/>
  <c r="D19" i="27"/>
  <c r="CN19" i="27" s="1"/>
  <c r="BK14" i="27"/>
  <c r="D31" i="27"/>
  <c r="CN31" i="27" s="1"/>
  <c r="BP40" i="27"/>
  <c r="CD11" i="27"/>
  <c r="CM11" i="27"/>
  <c r="CM9" i="27"/>
  <c r="CF9" i="27"/>
  <c r="CD15" i="27"/>
  <c r="D17" i="27"/>
  <c r="CN17" i="27" s="1"/>
  <c r="D28" i="26"/>
  <c r="BI15" i="26"/>
  <c r="BQ15" i="26" s="1"/>
  <c r="BI24" i="26"/>
  <c r="BI12" i="26"/>
  <c r="BQ12" i="26" s="1"/>
  <c r="BI35" i="26"/>
  <c r="BQ35" i="26" s="1"/>
  <c r="BI39" i="26"/>
  <c r="D39" i="26" s="1"/>
  <c r="BI25" i="26"/>
  <c r="BI31" i="26"/>
  <c r="BQ31" i="26" s="1"/>
  <c r="D29" i="27"/>
  <c r="CN29" i="27" s="1"/>
  <c r="BK23" i="27"/>
  <c r="BK10" i="27"/>
  <c r="BK25" i="27"/>
  <c r="BK36" i="27"/>
  <c r="D35" i="27"/>
  <c r="CN35" i="27" s="1"/>
  <c r="BK33" i="27"/>
  <c r="D16" i="27"/>
  <c r="D15" i="27"/>
  <c r="D27" i="27"/>
  <c r="CN27" i="27" s="1"/>
  <c r="BK38" i="27"/>
  <c r="BK20" i="27"/>
  <c r="BK39" i="27"/>
  <c r="BK37" i="27"/>
  <c r="BK30" i="27"/>
  <c r="D32" i="27"/>
  <c r="CN32" i="27" s="1"/>
  <c r="BK13" i="27"/>
  <c r="BK26" i="27"/>
  <c r="BK34" i="27"/>
  <c r="BK18" i="27"/>
  <c r="BK22" i="27"/>
  <c r="BK28" i="27"/>
  <c r="D11" i="27"/>
  <c r="CN11" i="27" s="1"/>
  <c r="BK24" i="27"/>
  <c r="D21" i="27"/>
  <c r="CN21" i="27" s="1"/>
  <c r="BI18" i="26"/>
  <c r="BI11" i="26"/>
  <c r="BI19" i="26"/>
  <c r="BI27" i="26"/>
  <c r="BI14" i="26"/>
  <c r="BI29" i="26"/>
  <c r="BR36" i="26"/>
  <c r="BQ36" i="26"/>
  <c r="D36" i="26"/>
  <c r="BR37" i="26"/>
  <c r="D37" i="26"/>
  <c r="BQ37" i="26"/>
  <c r="BR9" i="26"/>
  <c r="BQ9" i="26"/>
  <c r="D9" i="26"/>
  <c r="BR17" i="26"/>
  <c r="BQ17" i="26"/>
  <c r="D17" i="26"/>
  <c r="BR16" i="26"/>
  <c r="D16" i="26"/>
  <c r="BQ16" i="26"/>
  <c r="BQ25" i="26"/>
  <c r="D25" i="26"/>
  <c r="BR25" i="26"/>
  <c r="D31" i="26"/>
  <c r="BR31" i="26"/>
  <c r="BR15" i="26"/>
  <c r="D15" i="26"/>
  <c r="BR24" i="26"/>
  <c r="BQ24" i="26"/>
  <c r="D24" i="26"/>
  <c r="BQ10" i="26"/>
  <c r="D10" i="26"/>
  <c r="BR10" i="26"/>
  <c r="D12" i="26"/>
  <c r="BR12" i="26"/>
  <c r="BI38" i="26"/>
  <c r="BR35" i="26"/>
  <c r="BR34" i="26"/>
  <c r="BQ34" i="26"/>
  <c r="D34" i="26"/>
  <c r="BR39" i="26"/>
  <c r="BQ39" i="26"/>
  <c r="BQ33" i="26"/>
  <c r="D33" i="26"/>
  <c r="BR33" i="26"/>
  <c r="V5" i="31" l="1"/>
  <c r="S5" i="31"/>
  <c r="J5" i="31"/>
  <c r="CK9" i="27"/>
  <c r="AG40" i="27"/>
  <c r="BW22" i="27"/>
  <c r="BU22" i="27"/>
  <c r="BV22" i="27"/>
  <c r="BT22" i="27" s="1"/>
  <c r="BV24" i="27"/>
  <c r="BT24" i="27"/>
  <c r="BU24" i="27"/>
  <c r="BW24" i="27"/>
  <c r="BV18" i="27"/>
  <c r="BW18" i="27"/>
  <c r="BU18" i="27"/>
  <c r="BT18" i="27"/>
  <c r="BV20" i="27"/>
  <c r="BW20" i="27"/>
  <c r="BU20" i="27" s="1"/>
  <c r="BT20" i="27"/>
  <c r="BV25" i="27"/>
  <c r="BW25" i="27"/>
  <c r="BU25" i="27"/>
  <c r="BT25" i="27"/>
  <c r="BT14" i="27"/>
  <c r="BW14" i="27"/>
  <c r="BV14" i="27"/>
  <c r="BU14" i="27"/>
  <c r="BV9" i="27"/>
  <c r="BT9" i="27"/>
  <c r="BV34" i="27"/>
  <c r="BW34" i="27"/>
  <c r="BU34" i="27" s="1"/>
  <c r="BT34" i="27"/>
  <c r="BT30" i="27"/>
  <c r="BV30" i="27"/>
  <c r="BW30" i="27"/>
  <c r="BU30" i="27" s="1"/>
  <c r="BV38" i="27"/>
  <c r="BT38" i="27"/>
  <c r="BW38" i="27"/>
  <c r="BU38" i="27"/>
  <c r="BV33" i="27"/>
  <c r="BT33" i="27" s="1"/>
  <c r="BU33" i="27"/>
  <c r="BW33" i="27"/>
  <c r="BT10" i="27"/>
  <c r="BV10" i="27"/>
  <c r="BW10" i="27"/>
  <c r="BU10" i="27" s="1"/>
  <c r="BW9" i="27"/>
  <c r="BU9" i="27" s="1"/>
  <c r="BV28" i="27"/>
  <c r="BT28" i="27"/>
  <c r="BU28" i="27"/>
  <c r="BW28" i="27"/>
  <c r="BV26" i="27"/>
  <c r="BT26" i="27" s="1"/>
  <c r="BU26" i="27"/>
  <c r="BW26" i="27"/>
  <c r="BT37" i="27"/>
  <c r="BV37" i="27"/>
  <c r="BW37" i="27"/>
  <c r="BU37" i="27" s="1"/>
  <c r="BT23" i="27"/>
  <c r="BV23" i="27"/>
  <c r="BW23" i="27"/>
  <c r="BU23" i="27" s="1"/>
  <c r="BV39" i="27"/>
  <c r="BU39" i="27"/>
  <c r="BT39" i="27"/>
  <c r="BW39" i="27"/>
  <c r="BT13" i="27"/>
  <c r="BV13" i="27"/>
  <c r="BW13" i="27"/>
  <c r="BU13" i="27" s="1"/>
  <c r="BW36" i="27"/>
  <c r="BU36" i="27"/>
  <c r="BV36" i="27"/>
  <c r="BT36" i="27" s="1"/>
  <c r="BA29" i="27"/>
  <c r="A29" i="27" s="1"/>
  <c r="BA17" i="27"/>
  <c r="A17" i="27" s="1"/>
  <c r="Q40" i="27"/>
  <c r="BA27" i="27"/>
  <c r="A27" i="27" s="1"/>
  <c r="BA19" i="27"/>
  <c r="A19" i="27" s="1"/>
  <c r="BA21" i="27"/>
  <c r="A21" i="27" s="1"/>
  <c r="BT11" i="27"/>
  <c r="BA32" i="27"/>
  <c r="A32" i="27" s="1"/>
  <c r="CR10" i="27"/>
  <c r="BZ10" i="27" s="1"/>
  <c r="AC10" i="27" s="1"/>
  <c r="CR23" i="27"/>
  <c r="BZ23" i="27" s="1"/>
  <c r="AC23" i="27" s="1"/>
  <c r="CR24" i="27"/>
  <c r="BZ24" i="27" s="1"/>
  <c r="AC24" i="27" s="1"/>
  <c r="CR18" i="27"/>
  <c r="BZ18" i="27" s="1"/>
  <c r="AC18" i="27" s="1"/>
  <c r="CR13" i="27"/>
  <c r="BZ13" i="27" s="1"/>
  <c r="AC13" i="27" s="1"/>
  <c r="CR39" i="27"/>
  <c r="BZ39" i="27" s="1"/>
  <c r="AC39" i="27" s="1"/>
  <c r="CR36" i="27"/>
  <c r="BZ36" i="27" s="1"/>
  <c r="AC36" i="27" s="1"/>
  <c r="CR34" i="27"/>
  <c r="BZ34" i="27" s="1"/>
  <c r="AC34" i="27" s="1"/>
  <c r="CR20" i="27"/>
  <c r="BZ20" i="27" s="1"/>
  <c r="AC20" i="27" s="1"/>
  <c r="CR25" i="27"/>
  <c r="BZ25" i="27" s="1"/>
  <c r="AC25" i="27" s="1"/>
  <c r="BA31" i="27"/>
  <c r="A31" i="27" s="1"/>
  <c r="CR38" i="27"/>
  <c r="BZ38" i="27" s="1"/>
  <c r="AC38" i="27" s="1"/>
  <c r="CR14" i="27"/>
  <c r="BZ14" i="27" s="1"/>
  <c r="AC14" i="27" s="1"/>
  <c r="CR26" i="27"/>
  <c r="BZ26" i="27" s="1"/>
  <c r="AC26" i="27" s="1"/>
  <c r="CR37" i="27"/>
  <c r="BZ37" i="27" s="1"/>
  <c r="AC37" i="27" s="1"/>
  <c r="CR28" i="27"/>
  <c r="BZ28" i="27" s="1"/>
  <c r="AC28" i="27" s="1"/>
  <c r="CR30" i="27"/>
  <c r="BZ30" i="27" s="1"/>
  <c r="AC30" i="27" s="1"/>
  <c r="CR33" i="27"/>
  <c r="BZ33" i="27" s="1"/>
  <c r="AC33" i="27" s="1"/>
  <c r="CR22" i="27"/>
  <c r="BZ22" i="27" s="1"/>
  <c r="AC22" i="27" s="1"/>
  <c r="D9" i="27"/>
  <c r="CN9" i="27" s="1"/>
  <c r="BA35" i="27"/>
  <c r="A35" i="27" s="1"/>
  <c r="BA12" i="27"/>
  <c r="A12" i="27" s="1"/>
  <c r="BA11" i="27"/>
  <c r="A11" i="27" s="1"/>
  <c r="D36" i="27"/>
  <c r="CN36" i="27" s="1"/>
  <c r="D33" i="27"/>
  <c r="CN33" i="27" s="1"/>
  <c r="D22" i="27"/>
  <c r="CN22" i="27" s="1"/>
  <c r="CN15" i="27"/>
  <c r="BA15" i="27" s="1"/>
  <c r="CN16" i="27"/>
  <c r="D35" i="26"/>
  <c r="D10" i="27"/>
  <c r="CN10" i="27" s="1"/>
  <c r="D23" i="27"/>
  <c r="CN23" i="27" s="1"/>
  <c r="D14" i="27"/>
  <c r="CN14" i="27" s="1"/>
  <c r="D25" i="27"/>
  <c r="CN25" i="27" s="1"/>
  <c r="D38" i="27"/>
  <c r="CN38" i="27" s="1"/>
  <c r="D30" i="27"/>
  <c r="CN30" i="27" s="1"/>
  <c r="D39" i="27"/>
  <c r="CN39" i="27" s="1"/>
  <c r="D20" i="27"/>
  <c r="CN20" i="27" s="1"/>
  <c r="D37" i="27"/>
  <c r="D18" i="27"/>
  <c r="CN18" i="27" s="1"/>
  <c r="D26" i="27"/>
  <c r="CN26" i="27" s="1"/>
  <c r="D13" i="27"/>
  <c r="D34" i="27"/>
  <c r="CN34" i="27" s="1"/>
  <c r="D28" i="27"/>
  <c r="CN28" i="27" s="1"/>
  <c r="D24" i="27"/>
  <c r="CN24" i="27" s="1"/>
  <c r="BQ38" i="26"/>
  <c r="D38" i="26"/>
  <c r="BR38" i="26"/>
  <c r="BQ27" i="26"/>
  <c r="D27" i="26"/>
  <c r="BR27" i="26"/>
  <c r="BR19" i="26"/>
  <c r="BQ19" i="26"/>
  <c r="D19" i="26"/>
  <c r="BQ29" i="26"/>
  <c r="D29" i="26"/>
  <c r="BR29" i="26"/>
  <c r="BR11" i="26"/>
  <c r="BQ11" i="26"/>
  <c r="D11" i="26"/>
  <c r="BR14" i="26"/>
  <c r="BQ14" i="26"/>
  <c r="D14" i="26"/>
  <c r="BR18" i="26"/>
  <c r="BQ18" i="26"/>
  <c r="D18" i="26"/>
  <c r="M5" i="31" l="1"/>
  <c r="P5" i="31"/>
  <c r="BA10" i="27"/>
  <c r="A10" i="27" s="1"/>
  <c r="AC40" i="27"/>
  <c r="AB5" i="27" s="1"/>
  <c r="BV40" i="27"/>
  <c r="BW40" i="27"/>
  <c r="BA34" i="27"/>
  <c r="A34" i="27" s="1"/>
  <c r="BA30" i="27"/>
  <c r="A30" i="27" s="1"/>
  <c r="BA23" i="27"/>
  <c r="A23" i="27" s="1"/>
  <c r="BA14" i="27"/>
  <c r="A14" i="27" s="1"/>
  <c r="BA28" i="27"/>
  <c r="A28" i="27" s="1"/>
  <c r="BA39" i="27"/>
  <c r="A39" i="27" s="1"/>
  <c r="BA18" i="27"/>
  <c r="A18" i="27" s="1"/>
  <c r="BA24" i="27"/>
  <c r="A24" i="27" s="1"/>
  <c r="BA26" i="27"/>
  <c r="A26" i="27" s="1"/>
  <c r="BA38" i="27"/>
  <c r="A38" i="27" s="1"/>
  <c r="BA20" i="27"/>
  <c r="A20" i="27" s="1"/>
  <c r="BA25" i="27"/>
  <c r="A25" i="27" s="1"/>
  <c r="BA16" i="27"/>
  <c r="A16" i="27" s="1"/>
  <c r="BA33" i="27"/>
  <c r="A33" i="27" s="1"/>
  <c r="BA22" i="27"/>
  <c r="A22" i="27" s="1"/>
  <c r="BA36" i="27"/>
  <c r="A36" i="27" s="1"/>
  <c r="BA9" i="27"/>
  <c r="A9" i="27" s="1"/>
  <c r="A15" i="27"/>
  <c r="BT40" i="27"/>
  <c r="A5" i="26"/>
  <c r="D5" i="26" s="1"/>
  <c r="J5" i="26" s="1"/>
  <c r="Y5" i="26" s="1"/>
  <c r="CN37" i="27"/>
  <c r="BU40" i="27"/>
  <c r="BQ40" i="26"/>
  <c r="P5" i="26" s="1"/>
  <c r="BR40" i="26"/>
  <c r="S5" i="26" s="1"/>
  <c r="V5" i="27" l="1"/>
  <c r="J5" i="27"/>
  <c r="P5" i="27" s="1"/>
  <c r="S5" i="27"/>
  <c r="BA37" i="27"/>
  <c r="A37" i="27" s="1"/>
  <c r="CD13" i="27"/>
  <c r="CE13" i="27"/>
  <c r="O40" i="27"/>
  <c r="CM13" i="27"/>
  <c r="CF13" i="27"/>
  <c r="CN13" i="27"/>
  <c r="M5" i="27" l="1"/>
  <c r="BA13" i="27"/>
  <c r="A13" i="27" s="1"/>
  <c r="G5" i="27"/>
</calcChain>
</file>

<file path=xl/sharedStrings.xml><?xml version="1.0" encoding="utf-8"?>
<sst xmlns="http://schemas.openxmlformats.org/spreadsheetml/2006/main" count="363" uniqueCount="155">
  <si>
    <t>年</t>
    <rPh sb="0" eb="1">
      <t>ネン</t>
    </rPh>
    <phoneticPr fontId="1"/>
  </si>
  <si>
    <t>月</t>
    <rPh sb="0" eb="1">
      <t>ガツ</t>
    </rPh>
    <phoneticPr fontId="1"/>
  </si>
  <si>
    <t>勤 務 時 間 報 告 書</t>
    <rPh sb="0" eb="1">
      <t>ツトム</t>
    </rPh>
    <rPh sb="2" eb="3">
      <t>ツトム</t>
    </rPh>
    <rPh sb="4" eb="5">
      <t>トキ</t>
    </rPh>
    <rPh sb="6" eb="7">
      <t>アイダ</t>
    </rPh>
    <rPh sb="8" eb="9">
      <t>ホウ</t>
    </rPh>
    <rPh sb="10" eb="11">
      <t>コク</t>
    </rPh>
    <rPh sb="12" eb="13">
      <t>ショ</t>
    </rPh>
    <phoneticPr fontId="1"/>
  </si>
  <si>
    <t>社員番号</t>
    <rPh sb="0" eb="2">
      <t>シャイン</t>
    </rPh>
    <rPh sb="2" eb="4">
      <t>バンゴウ</t>
    </rPh>
    <phoneticPr fontId="1"/>
  </si>
  <si>
    <t>所属</t>
    <rPh sb="0" eb="2">
      <t>ショゾク</t>
    </rPh>
    <phoneticPr fontId="1"/>
  </si>
  <si>
    <t>職位</t>
    <rPh sb="0" eb="2">
      <t>ショクイ</t>
    </rPh>
    <phoneticPr fontId="1"/>
  </si>
  <si>
    <t>氏名</t>
    <rPh sb="0" eb="2">
      <t>シメイ</t>
    </rPh>
    <phoneticPr fontId="1"/>
  </si>
  <si>
    <t>承認</t>
    <rPh sb="0" eb="2">
      <t>ショウニン</t>
    </rPh>
    <phoneticPr fontId="1"/>
  </si>
  <si>
    <t>審査</t>
    <rPh sb="0" eb="2">
      <t>シンサ</t>
    </rPh>
    <phoneticPr fontId="1"/>
  </si>
  <si>
    <t>本人</t>
    <rPh sb="0" eb="2">
      <t>ホンニン</t>
    </rPh>
    <phoneticPr fontId="1"/>
  </si>
  <si>
    <t>①</t>
    <phoneticPr fontId="1"/>
  </si>
  <si>
    <t>②</t>
    <phoneticPr fontId="1"/>
  </si>
  <si>
    <t>基準日</t>
    <rPh sb="0" eb="3">
      <t>キジュンビ</t>
    </rPh>
    <phoneticPr fontId="1"/>
  </si>
  <si>
    <t>基準時間</t>
    <rPh sb="0" eb="2">
      <t>キジュン</t>
    </rPh>
    <rPh sb="2" eb="4">
      <t>ジカン</t>
    </rPh>
    <phoneticPr fontId="1"/>
  </si>
  <si>
    <t>総時間</t>
    <rPh sb="0" eb="1">
      <t>ソウ</t>
    </rPh>
    <rPh sb="1" eb="3">
      <t>ジカン</t>
    </rPh>
    <phoneticPr fontId="1"/>
  </si>
  <si>
    <t>（休日）</t>
    <rPh sb="1" eb="3">
      <t>キュウジツ</t>
    </rPh>
    <phoneticPr fontId="1"/>
  </si>
  <si>
    <t>（法定休日）</t>
    <rPh sb="1" eb="3">
      <t>ホウテイ</t>
    </rPh>
    <rPh sb="3" eb="5">
      <t>キュウジツ</t>
    </rPh>
    <phoneticPr fontId="1"/>
  </si>
  <si>
    <t>（深夜）</t>
    <rPh sb="1" eb="3">
      <t>シンヤ</t>
    </rPh>
    <phoneticPr fontId="1"/>
  </si>
  <si>
    <t>➂</t>
    <phoneticPr fontId="1"/>
  </si>
  <si>
    <t>④</t>
    <phoneticPr fontId="1"/>
  </si>
  <si>
    <t>通常
出社時刻</t>
    <rPh sb="0" eb="2">
      <t>ツウジョウ</t>
    </rPh>
    <rPh sb="3" eb="5">
      <t>シュッシャ</t>
    </rPh>
    <rPh sb="5" eb="7">
      <t>ジコク</t>
    </rPh>
    <phoneticPr fontId="1"/>
  </si>
  <si>
    <t>通常
退社時刻</t>
    <rPh sb="0" eb="2">
      <t>ツウジョウ</t>
    </rPh>
    <rPh sb="3" eb="5">
      <t>タイシャ</t>
    </rPh>
    <rPh sb="5" eb="7">
      <t>ジコク</t>
    </rPh>
    <phoneticPr fontId="1"/>
  </si>
  <si>
    <t>通常
勤務時間</t>
    <rPh sb="0" eb="2">
      <t>ツウジョウ</t>
    </rPh>
    <rPh sb="3" eb="5">
      <t>キンム</t>
    </rPh>
    <rPh sb="5" eb="7">
      <t>ジカン</t>
    </rPh>
    <phoneticPr fontId="1"/>
  </si>
  <si>
    <t>ネビット</t>
    <phoneticPr fontId="1"/>
  </si>
  <si>
    <t>備考
（通常外等の作業内容）</t>
    <rPh sb="0" eb="2">
      <t>ビコウ</t>
    </rPh>
    <rPh sb="4" eb="6">
      <t>ツウジョウ</t>
    </rPh>
    <rPh sb="6" eb="7">
      <t>ガイ</t>
    </rPh>
    <rPh sb="7" eb="8">
      <t>トウ</t>
    </rPh>
    <rPh sb="9" eb="11">
      <t>サギョウ</t>
    </rPh>
    <rPh sb="11" eb="13">
      <t>ナイヨウ</t>
    </rPh>
    <phoneticPr fontId="1"/>
  </si>
  <si>
    <t>プロジェクト</t>
    <phoneticPr fontId="1"/>
  </si>
  <si>
    <t>計算領域</t>
    <rPh sb="0" eb="2">
      <t>ケイサン</t>
    </rPh>
    <rPh sb="2" eb="4">
      <t>リョウイキ</t>
    </rPh>
    <phoneticPr fontId="1"/>
  </si>
  <si>
    <t>日</t>
    <rPh sb="0" eb="1">
      <t>ヒ</t>
    </rPh>
    <phoneticPr fontId="1"/>
  </si>
  <si>
    <t>曜</t>
    <rPh sb="0" eb="1">
      <t>ヨウ</t>
    </rPh>
    <phoneticPr fontId="1"/>
  </si>
  <si>
    <t>休</t>
    <rPh sb="0" eb="1">
      <t>ヤス</t>
    </rPh>
    <phoneticPr fontId="1"/>
  </si>
  <si>
    <t>稼働時間</t>
    <rPh sb="0" eb="2">
      <t>カドウ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</si>
  <si>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</si>
  <si>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年休</t>
    <rPh sb="0" eb="2">
      <t>ネンキュウ</t>
    </rPh>
    <phoneticPr fontId="1"/>
  </si>
  <si>
    <t>特別休暇</t>
    <rPh sb="0" eb="2">
      <t>トクベツ</t>
    </rPh>
    <rPh sb="2" eb="4">
      <t>キュウカ</t>
    </rPh>
    <phoneticPr fontId="1"/>
  </si>
  <si>
    <t>その他</t>
    <rPh sb="2" eb="3">
      <t>タ</t>
    </rPh>
    <phoneticPr fontId="1"/>
  </si>
  <si>
    <t>欠勤</t>
    <rPh sb="0" eb="2">
      <t>ケッキン</t>
    </rPh>
    <phoneticPr fontId="1"/>
  </si>
  <si>
    <t>③</t>
    <phoneticPr fontId="1"/>
  </si>
  <si>
    <t>計</t>
    <rPh sb="0" eb="1">
      <t>ケイ</t>
    </rPh>
    <phoneticPr fontId="1"/>
  </si>
  <si>
    <t>日付</t>
    <rPh sb="0" eb="2">
      <t>ヒヅケ</t>
    </rPh>
    <phoneticPr fontId="1"/>
  </si>
  <si>
    <t>勤怠
曜</t>
    <rPh sb="0" eb="2">
      <t>キンタイ</t>
    </rPh>
    <rPh sb="3" eb="4">
      <t>ヨウ</t>
    </rPh>
    <phoneticPr fontId="1"/>
  </si>
  <si>
    <t>法令</t>
    <rPh sb="0" eb="2">
      <t>ホウレイ</t>
    </rPh>
    <phoneticPr fontId="1"/>
  </si>
  <si>
    <t>休日</t>
    <rPh sb="0" eb="2">
      <t>キュウジツ</t>
    </rPh>
    <phoneticPr fontId="1"/>
  </si>
  <si>
    <t>年末</t>
    <rPh sb="0" eb="2">
      <t>ネンマツ</t>
    </rPh>
    <phoneticPr fontId="1"/>
  </si>
  <si>
    <t>祝日</t>
    <rPh sb="0" eb="2">
      <t>シュクジツ</t>
    </rPh>
    <phoneticPr fontId="1"/>
  </si>
  <si>
    <t>法令
数</t>
    <rPh sb="0" eb="2">
      <t>ホウレイ</t>
    </rPh>
    <rPh sb="3" eb="4">
      <t>スウ</t>
    </rPh>
    <phoneticPr fontId="1"/>
  </si>
  <si>
    <t>休日
数</t>
    <rPh sb="0" eb="2">
      <t>キュウジツ</t>
    </rPh>
    <rPh sb="3" eb="4">
      <t>スウ</t>
    </rPh>
    <phoneticPr fontId="1"/>
  </si>
  <si>
    <t>勤怠
休</t>
    <rPh sb="0" eb="2">
      <t>キンタイ</t>
    </rPh>
    <rPh sb="3" eb="4">
      <t>キュウ</t>
    </rPh>
    <phoneticPr fontId="1"/>
  </si>
  <si>
    <t>通常時間</t>
    <rPh sb="0" eb="2">
      <t>ツウジョウ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</si>
  <si>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</si>
  <si>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法定時間</t>
    <rPh sb="0" eb="2">
      <t>ホウテイ</t>
    </rPh>
    <rPh sb="2" eb="4">
      <t>ジカン</t>
    </rPh>
    <phoneticPr fontId="1"/>
  </si>
  <si>
    <t>合計</t>
    <rPh sb="0" eb="2">
      <t>ゴウケイ</t>
    </rPh>
    <phoneticPr fontId="1"/>
  </si>
  <si>
    <t>★メッセージ</t>
    <phoneticPr fontId="1"/>
  </si>
  <si>
    <t>時間外作業/備考</t>
    <rPh sb="0" eb="2">
      <t>ジカン</t>
    </rPh>
    <rPh sb="2" eb="3">
      <t>ガイ</t>
    </rPh>
    <rPh sb="3" eb="5">
      <t>サギョウ</t>
    </rPh>
    <rPh sb="6" eb="8">
      <t>ビコウ</t>
    </rPh>
    <phoneticPr fontId="1"/>
  </si>
  <si>
    <t>稼働時間/PJ時間</t>
    <rPh sb="0" eb="2">
      <t>カドウ</t>
    </rPh>
    <rPh sb="2" eb="4">
      <t>ジカン</t>
    </rPh>
    <rPh sb="7" eb="9">
      <t>ジカン</t>
    </rPh>
    <phoneticPr fontId="1"/>
  </si>
  <si>
    <t>年休/時刻</t>
    <rPh sb="0" eb="2">
      <t>ネンキュウ</t>
    </rPh>
    <rPh sb="3" eb="5">
      <t>ジコク</t>
    </rPh>
    <phoneticPr fontId="1"/>
  </si>
  <si>
    <t>欠勤/時刻</t>
    <rPh sb="0" eb="2">
      <t>ケッキン</t>
    </rPh>
    <rPh sb="3" eb="5">
      <t>ジコク</t>
    </rPh>
    <phoneticPr fontId="1"/>
  </si>
  <si>
    <t>年末年始</t>
    <rPh sb="0" eb="2">
      <t>ネンマツ</t>
    </rPh>
    <rPh sb="2" eb="4">
      <t>ネンシ</t>
    </rPh>
    <phoneticPr fontId="1"/>
  </si>
  <si>
    <t>深夜時間帯</t>
    <rPh sb="0" eb="2">
      <t>シンヤ</t>
    </rPh>
    <rPh sb="2" eb="5">
      <t>ジカンタイ</t>
    </rPh>
    <phoneticPr fontId="1"/>
  </si>
  <si>
    <t>休</t>
    <rPh sb="0" eb="1">
      <t>キュウ</t>
    </rPh>
    <phoneticPr fontId="1"/>
  </si>
  <si>
    <t>法</t>
    <rPh sb="0" eb="1">
      <t>ホウ</t>
    </rPh>
    <phoneticPr fontId="1"/>
  </si>
  <si>
    <t>控除</t>
    <rPh sb="0" eb="2">
      <t>コウジョ</t>
    </rPh>
    <phoneticPr fontId="1"/>
  </si>
  <si>
    <t>有給等</t>
    <rPh sb="0" eb="2">
      <t>ユウキュウ</t>
    </rPh>
    <rPh sb="2" eb="3">
      <t>トウ</t>
    </rPh>
    <phoneticPr fontId="1"/>
  </si>
  <si>
    <t>振替
休暇</t>
    <rPh sb="0" eb="2">
      <t>フリカエ</t>
    </rPh>
    <rPh sb="3" eb="5">
      <t>キュウカ</t>
    </rPh>
    <phoneticPr fontId="1"/>
  </si>
  <si>
    <t>特別
休暇等</t>
    <rPh sb="0" eb="2">
      <t>トクベツ</t>
    </rPh>
    <rPh sb="3" eb="5">
      <t>キュウカ</t>
    </rPh>
    <rPh sb="5" eb="6">
      <t>トウ</t>
    </rPh>
    <phoneticPr fontId="1"/>
  </si>
  <si>
    <t>遅刻早退
外出期間</t>
    <rPh sb="0" eb="2">
      <t>チコク</t>
    </rPh>
    <rPh sb="2" eb="4">
      <t>ソウタイ</t>
    </rPh>
    <rPh sb="5" eb="7">
      <t>ガイシュツ</t>
    </rPh>
    <rPh sb="7" eb="9">
      <t>キカン</t>
    </rPh>
    <phoneticPr fontId="1"/>
  </si>
  <si>
    <t>（控除）</t>
    <rPh sb="1" eb="3">
      <t>コウジョ</t>
    </rPh>
    <phoneticPr fontId="1"/>
  </si>
  <si>
    <t>振替先</t>
    <rPh sb="0" eb="2">
      <t>フリカエ</t>
    </rPh>
    <rPh sb="2" eb="3">
      <t>サキ</t>
    </rPh>
    <phoneticPr fontId="1"/>
  </si>
  <si>
    <t>選択数</t>
    <rPh sb="0" eb="3">
      <t>センタクスウ</t>
    </rPh>
    <phoneticPr fontId="1"/>
  </si>
  <si>
    <t>★
ｴﾗｰ</t>
    <phoneticPr fontId="1"/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</si>
  <si>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</si>
  <si>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</si>
  <si>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</si>
  <si>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</si>
  <si>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</si>
  <si>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</si>
  <si>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</si>
  <si>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</si>
  <si>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</si>
  <si>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</si>
  <si>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</si>
  <si>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</si>
  <si>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</si>
  <si>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</si>
  <si>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</si>
  <si>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</si>
  <si>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</si>
  <si>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休憩時間</t>
    <rPh sb="0" eb="2">
      <t>キュウケイ</t>
    </rPh>
    <rPh sb="2" eb="4">
      <t>ジカン</t>
    </rPh>
    <phoneticPr fontId="1"/>
  </si>
  <si>
    <r>
      <t xml:space="preserve">通常勤務
休憩時間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ツウジョウ</t>
    </rPh>
    <rPh sb="2" eb="4">
      <t>キンム</t>
    </rPh>
    <rPh sb="5" eb="7">
      <t>キュウケイ</t>
    </rPh>
    <rPh sb="7" eb="9">
      <t>ジカン</t>
    </rPh>
    <rPh sb="11" eb="13">
      <t>ジュウシン</t>
    </rPh>
    <rPh sb="13" eb="14">
      <t>スウ</t>
    </rPh>
    <phoneticPr fontId="1"/>
  </si>
  <si>
    <r>
      <t xml:space="preserve">通常外
作業時間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2">
      <t>ツウジョウ</t>
    </rPh>
    <rPh sb="2" eb="3">
      <t>ガイ</t>
    </rPh>
    <rPh sb="4" eb="6">
      <t>サギョウ</t>
    </rPh>
    <rPh sb="6" eb="8">
      <t>ジカン</t>
    </rPh>
    <rPh sb="10" eb="13">
      <t>ジュッシンスウ</t>
    </rPh>
    <phoneticPr fontId="1"/>
  </si>
  <si>
    <t>（普通超過）</t>
    <rPh sb="1" eb="3">
      <t>フツウ</t>
    </rPh>
    <rPh sb="3" eb="5">
      <t>チョウカ</t>
    </rPh>
    <phoneticPr fontId="1"/>
  </si>
  <si>
    <t>超過時間</t>
    <rPh sb="0" eb="2">
      <t>チョウカ</t>
    </rPh>
    <rPh sb="2" eb="4">
      <t>ジカン</t>
    </rPh>
    <phoneticPr fontId="1"/>
  </si>
  <si>
    <t>〇</t>
  </si>
  <si>
    <t>取得</t>
  </si>
  <si>
    <t>振替先</t>
  </si>
  <si>
    <t>15日分振替</t>
    <rPh sb="2" eb="3">
      <t>ヒ</t>
    </rPh>
    <rPh sb="3" eb="4">
      <t>ブン</t>
    </rPh>
    <rPh sb="4" eb="6">
      <t>フリカエ</t>
    </rPh>
    <phoneticPr fontId="1"/>
  </si>
  <si>
    <t>忌引休暇</t>
    <rPh sb="0" eb="2">
      <t>キビキ</t>
    </rPh>
    <rPh sb="2" eb="4">
      <t>キュウカ</t>
    </rPh>
    <phoneticPr fontId="1"/>
  </si>
  <si>
    <t>グループトーク参加</t>
    <rPh sb="7" eb="9">
      <t>サンカ</t>
    </rPh>
    <phoneticPr fontId="1"/>
  </si>
  <si>
    <t>モードツー</t>
    <phoneticPr fontId="1"/>
  </si>
  <si>
    <t>〇〇　〇〇</t>
    <phoneticPr fontId="1"/>
  </si>
  <si>
    <t>システム開発部</t>
    <rPh sb="4" eb="7">
      <t>カイハツブ</t>
    </rPh>
    <phoneticPr fontId="1"/>
  </si>
  <si>
    <t>振替時間</t>
    <rPh sb="0" eb="2">
      <t>フリカエ</t>
    </rPh>
    <rPh sb="2" eb="4">
      <t>ジカン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</si>
  <si>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</si>
  <si>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4">
      <t>シュウリョウジカン</t>
    </rPh>
    <phoneticPr fontId="1"/>
  </si>
  <si>
    <t>振替取得</t>
    <rPh sb="0" eb="2">
      <t>フリカエ</t>
    </rPh>
    <rPh sb="2" eb="4">
      <t>シュトク</t>
    </rPh>
    <phoneticPr fontId="1"/>
  </si>
  <si>
    <t>有給等/時刻</t>
    <rPh sb="0" eb="3">
      <t>ユウキュウトウ</t>
    </rPh>
    <rPh sb="4" eb="6">
      <t>ジコク</t>
    </rPh>
    <phoneticPr fontId="1"/>
  </si>
  <si>
    <t>所定労働時間</t>
    <rPh sb="0" eb="2">
      <t>ショテイ</t>
    </rPh>
    <rPh sb="2" eb="6">
      <t>ロウドウジカン</t>
    </rPh>
    <phoneticPr fontId="1"/>
  </si>
  <si>
    <t>作業時間</t>
    <rPh sb="0" eb="2">
      <t>サギョウ</t>
    </rPh>
    <rPh sb="2" eb="4">
      <t>ジカン</t>
    </rPh>
    <phoneticPr fontId="1"/>
  </si>
  <si>
    <t>←現場の勤務時間を入力</t>
    <rPh sb="1" eb="3">
      <t>ゲンバ</t>
    </rPh>
    <rPh sb="4" eb="6">
      <t>キンム</t>
    </rPh>
    <rPh sb="6" eb="8">
      <t>ジカン</t>
    </rPh>
    <rPh sb="9" eb="11">
      <t>ニュウリョク</t>
    </rPh>
    <phoneticPr fontId="1"/>
  </si>
  <si>
    <t>22日分振替</t>
    <rPh sb="2" eb="3">
      <t>ヒ</t>
    </rPh>
    <rPh sb="3" eb="4">
      <t>ブン</t>
    </rPh>
    <rPh sb="4" eb="6">
      <t>フリカエ</t>
    </rPh>
    <phoneticPr fontId="1"/>
  </si>
  <si>
    <t>←半休取得</t>
    <rPh sb="1" eb="3">
      <t>ハンキュウ</t>
    </rPh>
    <rPh sb="3" eb="5">
      <t>シュトク</t>
    </rPh>
    <phoneticPr fontId="1"/>
  </si>
  <si>
    <t>←特別休暇の内容を備考欄に記入</t>
    <rPh sb="1" eb="5">
      <t>トクベツキュウカ</t>
    </rPh>
    <rPh sb="6" eb="8">
      <t>ナイヨウ</t>
    </rPh>
    <rPh sb="9" eb="12">
      <t>ビコウラン</t>
    </rPh>
    <rPh sb="13" eb="15">
      <t>キニュウ</t>
    </rPh>
    <phoneticPr fontId="1"/>
  </si>
  <si>
    <t>※使用する場合は別途連絡をします</t>
    <rPh sb="1" eb="3">
      <t>シヨウ</t>
    </rPh>
    <rPh sb="5" eb="7">
      <t>バアイ</t>
    </rPh>
    <rPh sb="8" eb="10">
      <t>ベット</t>
    </rPh>
    <rPh sb="10" eb="12">
      <t>レンラク</t>
    </rPh>
    <phoneticPr fontId="1"/>
  </si>
  <si>
    <t>←以下の①時間の合計</t>
    <rPh sb="1" eb="3">
      <t>イカ</t>
    </rPh>
    <rPh sb="5" eb="7">
      <t>ジカン</t>
    </rPh>
    <rPh sb="8" eb="10">
      <t>ゴウケイ</t>
    </rPh>
    <phoneticPr fontId="1"/>
  </si>
  <si>
    <t>↓※使用の場合記入内容を連絡します</t>
    <phoneticPr fontId="1"/>
  </si>
  <si>
    <t>●●作業</t>
    <rPh sb="2" eb="4">
      <t>サギョウ</t>
    </rPh>
    <phoneticPr fontId="1"/>
  </si>
  <si>
    <t>←通常の入力（現場の開始・終了）</t>
    <rPh sb="1" eb="3">
      <t>ツウジョウ</t>
    </rPh>
    <rPh sb="4" eb="6">
      <t>ニュウリョク</t>
    </rPh>
    <rPh sb="7" eb="9">
      <t>ゲンバ</t>
    </rPh>
    <rPh sb="10" eb="12">
      <t>カイシ</t>
    </rPh>
    <rPh sb="13" eb="15">
      <t>シュウリョウ</t>
    </rPh>
    <phoneticPr fontId="1"/>
  </si>
  <si>
    <t>←会社で認められた作業時間がある場合</t>
    <rPh sb="1" eb="3">
      <t>カイシャ</t>
    </rPh>
    <rPh sb="4" eb="5">
      <t>ミト</t>
    </rPh>
    <rPh sb="9" eb="13">
      <t>サギョウジカン</t>
    </rPh>
    <rPh sb="16" eb="18">
      <t>バアイ</t>
    </rPh>
    <phoneticPr fontId="1"/>
  </si>
  <si>
    <t>←昼休憩含む休息時間を記入すると解消</t>
    <rPh sb="1" eb="4">
      <t>ヒルキュウケイ</t>
    </rPh>
    <rPh sb="4" eb="5">
      <t>フク</t>
    </rPh>
    <rPh sb="6" eb="8">
      <t>キュウソク</t>
    </rPh>
    <rPh sb="8" eb="10">
      <t>ジカン</t>
    </rPh>
    <rPh sb="11" eb="13">
      <t>キニュウ</t>
    </rPh>
    <rPh sb="16" eb="18">
      <t>カイショウ</t>
    </rPh>
    <phoneticPr fontId="1"/>
  </si>
  <si>
    <t>←欠勤をしたので時刻が記入（時刻を削除すると解消）</t>
    <rPh sb="1" eb="3">
      <t>ケッキン</t>
    </rPh>
    <rPh sb="8" eb="10">
      <t>ジコク</t>
    </rPh>
    <rPh sb="11" eb="13">
      <t>キニュウ</t>
    </rPh>
    <rPh sb="14" eb="16">
      <t>ジコク</t>
    </rPh>
    <rPh sb="17" eb="19">
      <t>サクジョ</t>
    </rPh>
    <rPh sb="22" eb="24">
      <t>カイショウ</t>
    </rPh>
    <phoneticPr fontId="1"/>
  </si>
  <si>
    <t>←有給を取得したので時刻は未記入にすると解消</t>
    <rPh sb="1" eb="3">
      <t>ユウキュウ</t>
    </rPh>
    <rPh sb="4" eb="6">
      <t>シュトク</t>
    </rPh>
    <rPh sb="10" eb="12">
      <t>ジコク</t>
    </rPh>
    <rPh sb="13" eb="16">
      <t>ミキニュウ</t>
    </rPh>
    <rPh sb="20" eb="22">
      <t>カイショウ</t>
    </rPh>
    <phoneticPr fontId="1"/>
  </si>
  <si>
    <t>←振替先の日を備考欄に記入すると解消</t>
    <rPh sb="1" eb="4">
      <t>フリカエサキ</t>
    </rPh>
    <rPh sb="5" eb="6">
      <t>ヒ</t>
    </rPh>
    <rPh sb="7" eb="10">
      <t>ビコウラン</t>
    </rPh>
    <rPh sb="11" eb="13">
      <t>キニュウ</t>
    </rPh>
    <rPh sb="16" eb="18">
      <t>カイショウ</t>
    </rPh>
    <phoneticPr fontId="1"/>
  </si>
  <si>
    <t>時間不足の場合は有給又は半休・残業</t>
    <rPh sb="0" eb="2">
      <t>ジカン</t>
    </rPh>
    <rPh sb="2" eb="4">
      <t>ブソク</t>
    </rPh>
    <rPh sb="5" eb="7">
      <t>バアイ</t>
    </rPh>
    <rPh sb="8" eb="10">
      <t>ユウキュウ</t>
    </rPh>
    <rPh sb="10" eb="11">
      <t>マタ</t>
    </rPh>
    <rPh sb="12" eb="14">
      <t>ハンキュウ</t>
    </rPh>
    <rPh sb="15" eb="17">
      <t>ザンギョウ</t>
    </rPh>
    <phoneticPr fontId="1"/>
  </si>
  <si>
    <t>←1時間残業（※現場報告の時間数にも計上されていること）</t>
    <rPh sb="2" eb="4">
      <t>ジカン</t>
    </rPh>
    <rPh sb="4" eb="6">
      <t>ザンギョウ</t>
    </rPh>
    <rPh sb="8" eb="10">
      <t>ゲンバ</t>
    </rPh>
    <rPh sb="10" eb="12">
      <t>ホウコク</t>
    </rPh>
    <rPh sb="13" eb="16">
      <t>ジカンスウ</t>
    </rPh>
    <rPh sb="18" eb="20">
      <t>ケイジョウ</t>
    </rPh>
    <phoneticPr fontId="1"/>
  </si>
  <si>
    <t>←以下の②時間の合計</t>
    <rPh sb="1" eb="3">
      <t>イカ</t>
    </rPh>
    <rPh sb="5" eb="7">
      <t>ジカン</t>
    </rPh>
    <rPh sb="8" eb="10">
      <t>ゴウケイ</t>
    </rPh>
    <phoneticPr fontId="1"/>
  </si>
  <si>
    <t>←以下の➂時間の合計</t>
    <rPh sb="1" eb="3">
      <t>イカ</t>
    </rPh>
    <rPh sb="5" eb="7">
      <t>ジカン</t>
    </rPh>
    <rPh sb="8" eb="10">
      <t>ゴウケイ</t>
    </rPh>
    <phoneticPr fontId="1"/>
  </si>
  <si>
    <t>←以下の④時間の合計</t>
    <rPh sb="1" eb="3">
      <t>イカ</t>
    </rPh>
    <rPh sb="5" eb="7">
      <t>ジカン</t>
    </rPh>
    <rPh sb="8" eb="10">
      <t>ゴウケイ</t>
    </rPh>
    <phoneticPr fontId="1"/>
  </si>
  <si>
    <t>※取引先に報告が必要な場合は使用したりします</t>
    <rPh sb="1" eb="4">
      <t>トリヒキサキ</t>
    </rPh>
    <rPh sb="5" eb="7">
      <t>ホウコク</t>
    </rPh>
    <rPh sb="8" eb="10">
      <t>ヒツヨウ</t>
    </rPh>
    <rPh sb="11" eb="13">
      <t>バアイ</t>
    </rPh>
    <rPh sb="14" eb="16">
      <t>シヨウ</t>
    </rPh>
    <phoneticPr fontId="1"/>
  </si>
  <si>
    <t>←社内や取引先の状況により使用</t>
    <rPh sb="1" eb="3">
      <t>シャナイ</t>
    </rPh>
    <rPh sb="4" eb="7">
      <t>トリヒキサキ</t>
    </rPh>
    <rPh sb="7" eb="8">
      <t>キャクサキ</t>
    </rPh>
    <rPh sb="8" eb="10">
      <t>ジョウキョウ</t>
    </rPh>
    <rPh sb="13" eb="15">
      <t>シヨウ</t>
    </rPh>
    <phoneticPr fontId="1"/>
  </si>
  <si>
    <t>残業時間</t>
    <rPh sb="0" eb="4">
      <t>ザンギョウジカン</t>
    </rPh>
    <phoneticPr fontId="1"/>
  </si>
  <si>
    <t>残業
時間</t>
    <rPh sb="0" eb="2">
      <t>ザンギョウ</t>
    </rPh>
    <rPh sb="3" eb="5">
      <t>ジカン</t>
    </rPh>
    <phoneticPr fontId="1"/>
  </si>
  <si>
    <t>営業部</t>
    <rPh sb="0" eb="3">
      <t>エイギョウブ</t>
    </rPh>
    <phoneticPr fontId="1"/>
  </si>
  <si>
    <t>総務部</t>
    <rPh sb="0" eb="3">
      <t>ソウムブ</t>
    </rPh>
    <phoneticPr fontId="1"/>
  </si>
  <si>
    <t>（深夜残業）</t>
    <rPh sb="1" eb="3">
      <t>シンヤ</t>
    </rPh>
    <rPh sb="3" eb="5">
      <t>ザンギョウ</t>
    </rPh>
    <phoneticPr fontId="1"/>
  </si>
  <si>
    <t>労働時間</t>
    <rPh sb="0" eb="2">
      <t>ロウドウ</t>
    </rPh>
    <rPh sb="2" eb="4">
      <t>ジカン</t>
    </rPh>
    <phoneticPr fontId="1"/>
  </si>
  <si>
    <t>現場
労働時間</t>
    <rPh sb="0" eb="2">
      <t>ゲンバ</t>
    </rPh>
    <rPh sb="3" eb="5">
      <t>ロウドウ</t>
    </rPh>
    <rPh sb="5" eb="7">
      <t>ジカン</t>
    </rPh>
    <phoneticPr fontId="1"/>
  </si>
  <si>
    <t>労働時間計</t>
    <rPh sb="0" eb="4">
      <t>ロウドウジカン</t>
    </rPh>
    <rPh sb="4" eb="5">
      <t>ケイ</t>
    </rPh>
    <phoneticPr fontId="1"/>
  </si>
  <si>
    <t>労働日数</t>
    <rPh sb="0" eb="4">
      <t>ロウドウニッスウ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</si>
  <si>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★</t>
    </r>
    <r>
      <rPr>
        <sz val="11"/>
        <color theme="1"/>
        <rFont val="游ゴシック"/>
        <family val="3"/>
        <charset val="128"/>
        <scheme val="minor"/>
      </rPr>
      <t xml:space="preserve">
</t>
    </r>
    <r>
      <rPr>
        <sz val="6"/>
        <color theme="1"/>
        <rFont val="游ゴシック"/>
        <family val="3"/>
        <charset val="128"/>
        <scheme val="minor"/>
      </rPr>
      <t>警告</t>
    </r>
    <rPh sb="2" eb="4">
      <t>ケイコク</t>
    </rPh>
    <phoneticPr fontId="1"/>
  </si>
  <si>
    <t>休日時間残業</t>
    <rPh sb="0" eb="2">
      <t>キュウジツ</t>
    </rPh>
    <rPh sb="2" eb="4">
      <t>ジカン</t>
    </rPh>
    <rPh sb="4" eb="6">
      <t>ザンギョウ</t>
    </rPh>
    <phoneticPr fontId="1"/>
  </si>
  <si>
    <t>法定時間残業</t>
    <rPh sb="0" eb="2">
      <t>ホウテイ</t>
    </rPh>
    <rPh sb="2" eb="4">
      <t>ジカン</t>
    </rPh>
    <rPh sb="4" eb="6">
      <t>ザンギョウ</t>
    </rPh>
    <phoneticPr fontId="1"/>
  </si>
  <si>
    <t>有給取得日数</t>
    <rPh sb="0" eb="4">
      <t>ユウキュウシュトク</t>
    </rPh>
    <rPh sb="4" eb="6">
      <t>ニッスウ</t>
    </rPh>
    <phoneticPr fontId="1"/>
  </si>
  <si>
    <t>（60時間超）</t>
    <rPh sb="3" eb="5">
      <t>ジカン</t>
    </rPh>
    <rPh sb="5" eb="6">
      <t>チョウ</t>
    </rPh>
    <phoneticPr fontId="1"/>
  </si>
  <si>
    <t>（休日）</t>
    <rPh sb="1" eb="3">
      <t>キュウジツテイキュウビ</t>
    </rPh>
    <phoneticPr fontId="1"/>
  </si>
  <si>
    <t>（27時間超）</t>
    <rPh sb="3" eb="5">
      <t>ジカン</t>
    </rPh>
    <rPh sb="5" eb="6">
      <t>チョウ</t>
    </rPh>
    <phoneticPr fontId="1"/>
  </si>
  <si>
    <t>←通常の入力（AM1時は25:00で入力）</t>
    <rPh sb="1" eb="3">
      <t>ツウジョウ</t>
    </rPh>
    <rPh sb="4" eb="6">
      <t>ニュウリョク</t>
    </rPh>
    <rPh sb="10" eb="11">
      <t>ジ</t>
    </rPh>
    <rPh sb="18" eb="20">
      <t>ニュウリョク</t>
    </rPh>
    <phoneticPr fontId="1"/>
  </si>
  <si>
    <t>時間</t>
    <rPh sb="0" eb="2">
      <t>ジカン</t>
    </rPh>
    <phoneticPr fontId="1"/>
  </si>
  <si>
    <r>
      <t xml:space="preserve">休憩時間
</t>
    </r>
    <r>
      <rPr>
        <sz val="6"/>
        <color theme="1"/>
        <rFont val="游ゴシック"/>
        <family val="3"/>
        <charset val="128"/>
        <scheme val="minor"/>
      </rPr>
      <t>（十進数）</t>
    </r>
    <phoneticPr fontId="1"/>
  </si>
  <si>
    <t>控除時間</t>
    <rPh sb="0" eb="2">
      <t>コウジョ</t>
    </rPh>
    <rPh sb="2" eb="4">
      <t>ジカン</t>
    </rPh>
    <phoneticPr fontId="1"/>
  </si>
  <si>
    <t>出勤時刻</t>
    <rPh sb="0" eb="2">
      <t>シュッキン</t>
    </rPh>
    <rPh sb="2" eb="4">
      <t>ジコク</t>
    </rPh>
    <phoneticPr fontId="1"/>
  </si>
  <si>
    <t>退勤時刻</t>
    <rPh sb="0" eb="2">
      <t>タイキン</t>
    </rPh>
    <rPh sb="2" eb="4">
      <t>ジコク</t>
    </rPh>
    <phoneticPr fontId="1"/>
  </si>
  <si>
    <r>
      <t xml:space="preserve">退勤後
労働時間
</t>
    </r>
    <r>
      <rPr>
        <sz val="6"/>
        <color theme="1"/>
        <rFont val="游ゴシック"/>
        <family val="3"/>
        <charset val="128"/>
        <scheme val="minor"/>
      </rPr>
      <t>（十進数）</t>
    </r>
    <rPh sb="0" eb="3">
      <t>タイキンゴ</t>
    </rPh>
    <rPh sb="3" eb="4">
      <t>ジョウガイ</t>
    </rPh>
    <rPh sb="4" eb="6">
      <t>ロウドウ</t>
    </rPh>
    <rPh sb="6" eb="8">
      <t>ジカン</t>
    </rPh>
    <rPh sb="10" eb="13">
      <t>ジュッシンスウ</t>
    </rPh>
    <phoneticPr fontId="1"/>
  </si>
  <si>
    <t>←午後半休</t>
    <rPh sb="1" eb="5">
      <t>ゴゴハンキュウ</t>
    </rPh>
    <phoneticPr fontId="1"/>
  </si>
  <si>
    <t>←午前半休</t>
    <rPh sb="1" eb="3">
      <t>ゴゼン</t>
    </rPh>
    <rPh sb="3" eb="5">
      <t>ハンキュウ</t>
    </rPh>
    <phoneticPr fontId="1"/>
  </si>
  <si>
    <t>←業務時間中に参加</t>
    <rPh sb="1" eb="6">
      <t>ギョウムジカンチュウ</t>
    </rPh>
    <rPh sb="7" eb="9">
      <t>サンカ</t>
    </rPh>
    <phoneticPr fontId="1"/>
  </si>
  <si>
    <t>←業務後に参加</t>
    <rPh sb="1" eb="3">
      <t>ギョウム</t>
    </rPh>
    <rPh sb="3" eb="4">
      <t>ゴ</t>
    </rPh>
    <rPh sb="5" eb="7">
      <t>サンカ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</si>
</sst>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yyyy/m/d;@"/>
    <numFmt numFmtId="177" formatCode="h:mm;@"/>
    <numFmt numFmtId="178" formatCode="0.0_ "/>
    <numFmt numFmtId="179" formatCode="0.0_);[Red]\(0.0\)"/>
    <numFmt numFmtId="180" formatCode="0.0;&quot;△ &quot;0.0"/>
    <numFmt numFmtId="181" formatCode="0_ &quot;日&quot;"/>
    <numFmt numFmtId="182" formatCode="0.0_ &quot;日&quot;"/>
    <numFmt numFmtId="183" formatCode="0.00_ "/>
    <numFmt numFmtId="184" formatCode="0.00_);[Red]\(0.00\)"/>
    <numFmt numFmtId="185" formatCode="[h]:mm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HG創英角ｺﾞｼｯｸUB"/>
      <family val="3"/>
      <charset val="128"/>
    </font>
    <font>
      <sz val="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sz val="11"/>
      <color theme="4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FCD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8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shrinkToFit="1"/>
    </xf>
    <xf numFmtId="0" fontId="7" fillId="2" borderId="16" xfId="0" applyFon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178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7" fillId="2" borderId="17" xfId="0" applyFont="1" applyFill="1" applyBorder="1" applyAlignment="1">
      <alignment vertical="center" shrinkToFit="1"/>
    </xf>
    <xf numFmtId="0" fontId="2" fillId="2" borderId="18" xfId="0" applyFont="1" applyFill="1" applyBorder="1" applyAlignment="1">
      <alignment vertical="center" shrinkToFit="1"/>
    </xf>
    <xf numFmtId="0" fontId="2" fillId="2" borderId="19" xfId="0" applyFont="1" applyFill="1" applyBorder="1" applyAlignment="1">
      <alignment vertical="center" shrinkToFit="1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 shrinkToFit="1"/>
    </xf>
    <xf numFmtId="0" fontId="0" fillId="3" borderId="5" xfId="0" applyFill="1" applyBorder="1">
      <alignment vertical="center"/>
    </xf>
    <xf numFmtId="178" fontId="0" fillId="3" borderId="5" xfId="0" applyNumberFormat="1" applyFill="1" applyBorder="1" applyAlignment="1">
      <alignment horizontal="center" vertical="center"/>
    </xf>
    <xf numFmtId="180" fontId="0" fillId="3" borderId="5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 shrinkToFit="1"/>
    </xf>
    <xf numFmtId="0" fontId="12" fillId="0" borderId="0" xfId="0" applyFont="1">
      <alignment vertical="center"/>
    </xf>
    <xf numFmtId="0" fontId="12" fillId="0" borderId="0" xfId="0" applyFont="1" applyAlignment="1">
      <alignment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 shrinkToFit="1"/>
    </xf>
    <xf numFmtId="183" fontId="0" fillId="0" borderId="0" xfId="0" applyNumberFormat="1">
      <alignment vertical="center"/>
    </xf>
    <xf numFmtId="0" fontId="0" fillId="0" borderId="0" xfId="0" applyAlignment="1">
      <alignment horizontal="center" vertical="center" shrinkToFit="1"/>
    </xf>
    <xf numFmtId="0" fontId="0" fillId="3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>
      <alignment vertical="center"/>
    </xf>
    <xf numFmtId="0" fontId="15" fillId="3" borderId="0" xfId="0" applyFont="1" applyFill="1" applyAlignment="1">
      <alignment horizontal="left" vertical="center"/>
    </xf>
    <xf numFmtId="0" fontId="12" fillId="3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vertical="center" shrinkToFit="1"/>
    </xf>
    <xf numFmtId="0" fontId="16" fillId="3" borderId="0" xfId="0" applyFont="1" applyFill="1">
      <alignment vertical="center"/>
    </xf>
    <xf numFmtId="0" fontId="0" fillId="0" borderId="0" xfId="0" applyAlignment="1">
      <alignment vertical="center" wrapText="1"/>
    </xf>
    <xf numFmtId="183" fontId="0" fillId="3" borderId="0" xfId="0" applyNumberFormat="1" applyFill="1" applyAlignment="1">
      <alignment vertical="center" shrinkToFit="1"/>
    </xf>
    <xf numFmtId="0" fontId="13" fillId="0" borderId="0" xfId="0" applyFont="1" applyAlignment="1">
      <alignment vertical="center" shrinkToFit="1"/>
    </xf>
    <xf numFmtId="183" fontId="0" fillId="3" borderId="2" xfId="0" applyNumberFormat="1" applyFill="1" applyBorder="1" applyAlignment="1">
      <alignment horizontal="center" vertical="center"/>
    </xf>
    <xf numFmtId="183" fontId="0" fillId="3" borderId="4" xfId="0" applyNumberForma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wrapText="1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2" fillId="2" borderId="7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shrinkToFit="1"/>
    </xf>
    <xf numFmtId="0" fontId="3" fillId="2" borderId="4" xfId="0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184" fontId="0" fillId="3" borderId="2" xfId="0" applyNumberFormat="1" applyFill="1" applyBorder="1" applyAlignment="1">
      <alignment horizontal="center" vertical="center"/>
    </xf>
    <xf numFmtId="184" fontId="0" fillId="3" borderId="3" xfId="0" applyNumberFormat="1" applyFill="1" applyBorder="1" applyAlignment="1">
      <alignment horizontal="center" vertical="center"/>
    </xf>
    <xf numFmtId="184" fontId="0" fillId="3" borderId="4" xfId="0" applyNumberFormat="1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 shrinkToFit="1"/>
      <protection locked="0"/>
    </xf>
    <xf numFmtId="0" fontId="0" fillId="4" borderId="3" xfId="0" applyFill="1" applyBorder="1" applyAlignment="1" applyProtection="1">
      <alignment horizontal="center" vertical="center" shrinkToFit="1"/>
      <protection locked="0"/>
    </xf>
    <xf numFmtId="0" fontId="0" fillId="4" borderId="4" xfId="0" applyFill="1" applyBorder="1" applyAlignment="1" applyProtection="1">
      <alignment horizontal="center" vertical="center" shrinkToFit="1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3" fillId="4" borderId="3" xfId="0" applyFont="1" applyFill="1" applyBorder="1" applyAlignment="1" applyProtection="1">
      <alignment horizontal="left" vertical="center"/>
      <protection locked="0"/>
    </xf>
    <xf numFmtId="0" fontId="3" fillId="4" borderId="4" xfId="0" applyFont="1" applyFill="1" applyBorder="1" applyAlignment="1" applyProtection="1">
      <alignment horizontal="left" vertical="center"/>
      <protection locked="0"/>
    </xf>
    <xf numFmtId="184" fontId="3" fillId="3" borderId="2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0" fillId="4" borderId="1" xfId="0" applyFill="1" applyBorder="1" applyAlignment="1" applyProtection="1">
      <alignment horizontal="center" vertical="center" shrinkToFit="1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184" fontId="3" fillId="3" borderId="3" xfId="0" applyNumberFormat="1" applyFont="1" applyFill="1" applyBorder="1" applyAlignment="1">
      <alignment horizontal="center" vertical="center"/>
    </xf>
    <xf numFmtId="184" fontId="3" fillId="3" borderId="4" xfId="0" applyNumberFormat="1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1" fillId="4" borderId="20" xfId="0" applyFont="1" applyFill="1" applyBorder="1" applyAlignment="1" applyProtection="1">
      <alignment horizontal="center" vertical="center"/>
      <protection locked="0"/>
    </xf>
    <xf numFmtId="0" fontId="11" fillId="4" borderId="21" xfId="0" applyFont="1" applyFill="1" applyBorder="1" applyAlignment="1" applyProtection="1">
      <alignment horizontal="center" vertical="center"/>
      <protection locked="0"/>
    </xf>
    <xf numFmtId="0" fontId="11" fillId="4" borderId="22" xfId="0" applyFont="1" applyFill="1" applyBorder="1" applyAlignment="1" applyProtection="1">
      <alignment horizontal="center" vertical="center"/>
      <protection locked="0"/>
    </xf>
    <xf numFmtId="0" fontId="11" fillId="4" borderId="18" xfId="0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1" fillId="4" borderId="19" xfId="0" applyFont="1" applyFill="1" applyBorder="1" applyAlignment="1" applyProtection="1">
      <alignment horizontal="center" vertical="center"/>
      <protection locked="0"/>
    </xf>
    <xf numFmtId="0" fontId="11" fillId="4" borderId="6" xfId="0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178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4" fontId="0" fillId="3" borderId="1" xfId="0" applyNumberForma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 shrinkToFit="1"/>
    </xf>
    <xf numFmtId="0" fontId="3" fillId="2" borderId="21" xfId="0" applyFont="1" applyFill="1" applyBorder="1" applyAlignment="1">
      <alignment horizontal="center" vertical="center" wrapText="1" shrinkToFit="1"/>
    </xf>
    <xf numFmtId="0" fontId="3" fillId="2" borderId="22" xfId="0" applyFont="1" applyFill="1" applyBorder="1" applyAlignment="1">
      <alignment horizontal="center" vertical="center" wrapText="1" shrinkToFit="1"/>
    </xf>
    <xf numFmtId="0" fontId="3" fillId="2" borderId="6" xfId="0" applyFont="1" applyFill="1" applyBorder="1" applyAlignment="1">
      <alignment horizontal="center" vertical="center" wrapText="1" shrinkToFit="1"/>
    </xf>
    <xf numFmtId="0" fontId="3" fillId="2" borderId="5" xfId="0" applyFont="1" applyFill="1" applyBorder="1" applyAlignment="1">
      <alignment horizontal="center" vertical="center" wrapText="1" shrinkToFit="1"/>
    </xf>
    <xf numFmtId="0" fontId="3" fillId="2" borderId="7" xfId="0" applyFont="1" applyFill="1" applyBorder="1" applyAlignment="1">
      <alignment horizontal="center" vertical="center" wrapText="1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177" fontId="0" fillId="4" borderId="2" xfId="0" applyNumberFormat="1" applyFill="1" applyBorder="1" applyAlignment="1" applyProtection="1">
      <alignment horizontal="center" vertical="center"/>
      <protection locked="0"/>
    </xf>
    <xf numFmtId="177" fontId="0" fillId="4" borderId="4" xfId="0" applyNumberFormat="1" applyFill="1" applyBorder="1" applyAlignment="1" applyProtection="1">
      <alignment horizontal="center" vertical="center"/>
      <protection locked="0"/>
    </xf>
    <xf numFmtId="185" fontId="0" fillId="4" borderId="2" xfId="0" applyNumberFormat="1" applyFill="1" applyBorder="1" applyAlignment="1" applyProtection="1">
      <alignment horizontal="center" vertical="center"/>
      <protection locked="0"/>
    </xf>
    <xf numFmtId="185" fontId="0" fillId="4" borderId="4" xfId="0" applyNumberFormat="1" applyFill="1" applyBorder="1" applyAlignment="1" applyProtection="1">
      <alignment horizontal="center" vertical="center"/>
      <protection locked="0"/>
    </xf>
    <xf numFmtId="183" fontId="0" fillId="4" borderId="2" xfId="0" applyNumberFormat="1" applyFill="1" applyBorder="1" applyAlignment="1" applyProtection="1">
      <alignment horizontal="center" vertical="center"/>
      <protection locked="0"/>
    </xf>
    <xf numFmtId="183" fontId="0" fillId="4" borderId="4" xfId="0" applyNumberForma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>
      <alignment horizontal="center" vertical="center" wrapText="1" shrinkToFit="1"/>
    </xf>
    <xf numFmtId="184" fontId="0" fillId="4" borderId="2" xfId="0" applyNumberFormat="1" applyFill="1" applyBorder="1" applyAlignment="1" applyProtection="1">
      <alignment horizontal="center" vertical="center"/>
      <protection locked="0"/>
    </xf>
    <xf numFmtId="184" fontId="0" fillId="4" borderId="4" xfId="0" applyNumberFormat="1" applyFill="1" applyBorder="1" applyAlignment="1" applyProtection="1">
      <alignment horizontal="center" vertical="center"/>
      <protection locked="0"/>
    </xf>
    <xf numFmtId="184" fontId="0" fillId="3" borderId="2" xfId="0" applyNumberFormat="1" applyFill="1" applyBorder="1" applyAlignment="1" applyProtection="1">
      <alignment horizontal="center" vertical="center"/>
      <protection locked="0"/>
    </xf>
    <xf numFmtId="184" fontId="0" fillId="3" borderId="4" xfId="0" applyNumberForma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3" xfId="0" applyFill="1" applyBorder="1" applyAlignment="1" applyProtection="1">
      <alignment horizontal="left" vertical="center"/>
      <protection locked="0"/>
    </xf>
    <xf numFmtId="0" fontId="0" fillId="4" borderId="4" xfId="0" applyFill="1" applyBorder="1" applyAlignment="1" applyProtection="1">
      <alignment horizontal="left" vertical="center"/>
      <protection locked="0"/>
    </xf>
    <xf numFmtId="179" fontId="7" fillId="4" borderId="2" xfId="0" applyNumberFormat="1" applyFont="1" applyFill="1" applyBorder="1" applyAlignment="1" applyProtection="1">
      <alignment horizontal="center" vertical="center"/>
      <protection locked="0"/>
    </xf>
    <xf numFmtId="179" fontId="7" fillId="4" borderId="4" xfId="0" applyNumberFormat="1" applyFont="1" applyFill="1" applyBorder="1" applyAlignment="1" applyProtection="1">
      <alignment horizontal="center" vertical="center"/>
      <protection locked="0"/>
    </xf>
    <xf numFmtId="183" fontId="8" fillId="4" borderId="2" xfId="0" applyNumberFormat="1" applyFont="1" applyFill="1" applyBorder="1" applyAlignment="1" applyProtection="1">
      <alignment horizontal="center" vertical="center"/>
      <protection locked="0"/>
    </xf>
    <xf numFmtId="183" fontId="8" fillId="4" borderId="4" xfId="0" applyNumberFormat="1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183" fontId="0" fillId="0" borderId="2" xfId="0" applyNumberFormat="1" applyBorder="1" applyAlignment="1">
      <alignment horizontal="center" vertical="center"/>
    </xf>
    <xf numFmtId="183" fontId="0" fillId="0" borderId="4" xfId="0" applyNumberFormat="1" applyBorder="1" applyAlignment="1">
      <alignment horizontal="center" vertical="center"/>
    </xf>
    <xf numFmtId="56" fontId="0" fillId="4" borderId="2" xfId="0" applyNumberForma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 shrinkToFit="1"/>
    </xf>
    <xf numFmtId="0" fontId="0" fillId="4" borderId="8" xfId="0" applyFill="1" applyBorder="1" applyAlignment="1" applyProtection="1">
      <alignment horizontal="left" vertical="top"/>
      <protection locked="0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4" borderId="10" xfId="0" applyFill="1" applyBorder="1" applyAlignment="1" applyProtection="1">
      <alignment horizontal="left" vertical="top"/>
      <protection locked="0"/>
    </xf>
    <xf numFmtId="0" fontId="0" fillId="4" borderId="1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12" xfId="0" applyFill="1" applyBorder="1" applyAlignment="1" applyProtection="1">
      <alignment horizontal="left" vertical="top"/>
      <protection locked="0"/>
    </xf>
    <xf numFmtId="0" fontId="0" fillId="4" borderId="13" xfId="0" applyFill="1" applyBorder="1" applyAlignment="1" applyProtection="1">
      <alignment horizontal="left" vertical="top"/>
      <protection locked="0"/>
    </xf>
    <xf numFmtId="0" fontId="0" fillId="4" borderId="14" xfId="0" applyFill="1" applyBorder="1" applyAlignment="1" applyProtection="1">
      <alignment horizontal="left" vertical="top"/>
      <protection locked="0"/>
    </xf>
    <xf numFmtId="0" fontId="0" fillId="4" borderId="15" xfId="0" applyFill="1" applyBorder="1" applyAlignment="1" applyProtection="1">
      <alignment horizontal="left" vertical="top"/>
      <protection locked="0"/>
    </xf>
    <xf numFmtId="184" fontId="0" fillId="0" borderId="2" xfId="0" applyNumberFormat="1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182" fontId="0" fillId="0" borderId="2" xfId="0" applyNumberFormat="1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178" fontId="0" fillId="0" borderId="2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4" borderId="2" xfId="0" applyNumberFormat="1" applyFill="1" applyBorder="1" applyAlignment="1" applyProtection="1">
      <alignment horizontal="center" vertical="center"/>
      <protection locked="0"/>
    </xf>
    <xf numFmtId="178" fontId="0" fillId="4" borderId="4" xfId="0" applyNumberForma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 shrinkToFit="1"/>
      <protection locked="0"/>
    </xf>
    <xf numFmtId="0" fontId="2" fillId="2" borderId="20" xfId="0" applyFont="1" applyFill="1" applyBorder="1" applyAlignment="1">
      <alignment horizontal="center" vertical="center" shrinkToFit="1"/>
    </xf>
    <xf numFmtId="0" fontId="3" fillId="2" borderId="22" xfId="0" applyFont="1" applyFill="1" applyBorder="1" applyAlignment="1">
      <alignment horizontal="center" vertical="center" shrinkToFit="1"/>
    </xf>
    <xf numFmtId="0" fontId="3" fillId="2" borderId="20" xfId="0" applyFont="1" applyFill="1" applyBorder="1" applyAlignment="1" applyProtection="1">
      <alignment horizontal="center" vertical="center" wrapText="1" shrinkToFit="1"/>
      <protection locked="0"/>
    </xf>
    <xf numFmtId="0" fontId="3" fillId="2" borderId="21" xfId="0" applyFont="1" applyFill="1" applyBorder="1" applyAlignment="1" applyProtection="1">
      <alignment horizontal="center" vertical="center" wrapText="1" shrinkToFit="1"/>
      <protection locked="0"/>
    </xf>
    <xf numFmtId="0" fontId="3" fillId="2" borderId="22" xfId="0" applyFont="1" applyFill="1" applyBorder="1" applyAlignment="1" applyProtection="1">
      <alignment horizontal="center" vertical="center" wrapText="1" shrinkToFit="1"/>
      <protection locked="0"/>
    </xf>
    <xf numFmtId="0" fontId="3" fillId="2" borderId="6" xfId="0" applyFont="1" applyFill="1" applyBorder="1" applyAlignment="1" applyProtection="1">
      <alignment horizontal="center" vertical="center" wrapText="1" shrinkToFit="1"/>
      <protection locked="0"/>
    </xf>
    <xf numFmtId="0" fontId="3" fillId="2" borderId="5" xfId="0" applyFont="1" applyFill="1" applyBorder="1" applyAlignment="1" applyProtection="1">
      <alignment horizontal="center" vertical="center" wrapText="1" shrinkToFit="1"/>
      <protection locked="0"/>
    </xf>
    <xf numFmtId="0" fontId="3" fillId="2" borderId="7" xfId="0" applyFont="1" applyFill="1" applyBorder="1" applyAlignment="1" applyProtection="1">
      <alignment horizontal="center" vertical="center" wrapText="1" shrinkToFit="1"/>
      <protection locked="0"/>
    </xf>
    <xf numFmtId="0" fontId="10" fillId="3" borderId="5" xfId="0" applyFont="1" applyFill="1" applyBorder="1" applyAlignment="1">
      <alignment horizontal="center" vertical="center"/>
    </xf>
  </cellXfs>
  <cellStyles count="1">
    <cellStyle name="標準" xfId="0" builtinId="0"/>
  </cellStyles>
  <dxfs count="25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E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123265</xdr:colOff>
      <xdr:row>0</xdr:row>
      <xdr:rowOff>134471</xdr:rowOff>
    </xdr:from>
    <xdr:to>
      <xdr:col>23</xdr:col>
      <xdr:colOff>224118</xdr:colOff>
      <xdr:row>9</xdr:row>
      <xdr:rowOff>56029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C5B0C34-9ECB-40BF-AC8D-BB30B939D6FB}"/>
            </a:ext>
          </a:extLst>
        </xdr:cNvPr>
        <xdr:cNvSpPr/>
      </xdr:nvSpPr>
      <xdr:spPr>
        <a:xfrm>
          <a:off x="123265" y="134471"/>
          <a:ext cx="7059706" cy="22411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警告メッセージが無いように入力してください</a:t>
          </a:r>
          <a:endParaRPr kumimoji="1" lang="en-US" altLang="ja-JP" sz="1800"/>
        </a:p>
        <a:p>
          <a:pPr algn="l"/>
          <a:r>
            <a:rPr kumimoji="1" lang="en-US" altLang="ja-JP" sz="1800"/>
            <a:t>※</a:t>
          </a:r>
          <a:r>
            <a:rPr kumimoji="1" lang="ja-JP" altLang="en-US" sz="1800"/>
            <a:t>警告表示も参考例として表示しています</a:t>
          </a:r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r>
            <a:rPr kumimoji="1" lang="ja-JP" altLang="en-US" sz="1800" b="1">
              <a:solidFill>
                <a:srgbClr val="FF0000"/>
              </a:solidFill>
            </a:rPr>
            <a:t>「現場勤務時間」シートを確認をして必要に応じて修正・入力してください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2</xdr:row>
      <xdr:rowOff>1</xdr:rowOff>
    </xdr:from>
    <xdr:to>
      <xdr:col>20</xdr:col>
      <xdr:colOff>190500</xdr:colOff>
      <xdr:row>10</xdr:row>
      <xdr:rowOff>56030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02F0E3E-6E2F-D2A7-BC66-0BDC23EFEFB3}"/>
            </a:ext>
          </a:extLst>
        </xdr:cNvPr>
        <xdr:cNvSpPr/>
      </xdr:nvSpPr>
      <xdr:spPr>
        <a:xfrm>
          <a:off x="369794" y="560295"/>
          <a:ext cx="5871882" cy="203947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エラーが無いように入力してください</a:t>
          </a:r>
          <a:endParaRPr kumimoji="1" lang="en-US" altLang="ja-JP" sz="1800"/>
        </a:p>
        <a:p>
          <a:pPr algn="l"/>
          <a:r>
            <a:rPr kumimoji="1" lang="en-US" altLang="ja-JP" sz="1800"/>
            <a:t>※</a:t>
          </a:r>
          <a:r>
            <a:rPr kumimoji="1" lang="ja-JP" altLang="en-US" sz="1800"/>
            <a:t>エラー表示も参考例として表示しています</a:t>
          </a:r>
          <a:endParaRPr kumimoji="1" lang="en-US" altLang="ja-JP" sz="1800"/>
        </a:p>
        <a:p>
          <a:pPr algn="l"/>
          <a:endParaRPr kumimoji="1" lang="en-US" altLang="ja-JP" sz="1800"/>
        </a:p>
        <a:p>
          <a:pPr algn="l"/>
          <a:r>
            <a:rPr kumimoji="1" lang="ja-JP" altLang="en-US" sz="1800" b="1">
              <a:solidFill>
                <a:srgbClr val="FF0000"/>
              </a:solidFill>
            </a:rPr>
            <a:t>現場勤務時間を確認をして必要に応じて修正・入力してください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8976-1A82-4A8D-9F07-511A16509D94}">
  <sheetPr>
    <pageSetUpPr fitToPage="1"/>
  </sheetPr>
  <dimension ref="A1:CT44"/>
  <sheetViews>
    <sheetView tabSelected="1"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E9" sqref="E9:F9"/>
    </sheetView>
  </sheetViews>
  <sheetFormatPr defaultColWidth="4" defaultRowHeight="18.75" outlineLevelCol="1" x14ac:dyDescent="0.4"/>
  <cols>
    <col min="1" max="4" width="4" style="2"/>
    <col min="5" max="42" width="4" customWidth="1"/>
    <col min="53" max="53" width="21.375" style="27" customWidth="1"/>
    <col min="54" max="54" width="4" hidden="1" customWidth="1" outlineLevel="1"/>
    <col min="55" max="55" width="14.625" hidden="1" customWidth="1" outlineLevel="1"/>
    <col min="56" max="56" width="4" hidden="1" customWidth="1" outlineLevel="1"/>
    <col min="57" max="60" width="4.375" hidden="1" customWidth="1" outlineLevel="1"/>
    <col min="61" max="64" width="4" hidden="1" customWidth="1" outlineLevel="1"/>
    <col min="65" max="65" width="6.75" hidden="1" customWidth="1" outlineLevel="1"/>
    <col min="66" max="66" width="5.75" hidden="1" customWidth="1" outlineLevel="1"/>
    <col min="67" max="68" width="6.75" hidden="1" customWidth="1" outlineLevel="1"/>
    <col min="69" max="70" width="4.625" hidden="1" customWidth="1" outlineLevel="1"/>
    <col min="71" max="71" width="4" hidden="1" customWidth="1" outlineLevel="1"/>
    <col min="72" max="75" width="6.625" hidden="1" customWidth="1" outlineLevel="1"/>
    <col min="76" max="76" width="4" hidden="1" customWidth="1" outlineLevel="1"/>
    <col min="77" max="78" width="7.375" hidden="1" customWidth="1" outlineLevel="1"/>
    <col min="79" max="79" width="4" collapsed="1"/>
    <col min="81" max="86" width="6.875" hidden="1" customWidth="1" outlineLevel="1"/>
    <col min="87" max="89" width="3.75" hidden="1" customWidth="1" outlineLevel="1"/>
    <col min="90" max="95" width="6.875" hidden="1" customWidth="1" outlineLevel="1"/>
    <col min="96" max="97" width="7.75" hidden="1" customWidth="1" outlineLevel="1"/>
    <col min="98" max="98" width="4" collapsed="1"/>
  </cols>
  <sheetData>
    <row r="1" spans="1:97" ht="25.5" x14ac:dyDescent="0.4">
      <c r="A1" s="85">
        <v>2023</v>
      </c>
      <c r="B1" s="85"/>
      <c r="C1" s="17" t="s">
        <v>0</v>
      </c>
      <c r="D1" s="86">
        <v>3</v>
      </c>
      <c r="E1" s="86"/>
      <c r="F1" t="s">
        <v>1</v>
      </c>
      <c r="G1" s="18"/>
      <c r="H1" s="41"/>
      <c r="I1" s="18"/>
      <c r="J1" s="18"/>
      <c r="K1" s="18"/>
      <c r="L1" s="18"/>
      <c r="M1" s="18"/>
      <c r="N1" s="18"/>
      <c r="O1" s="87" t="s">
        <v>2</v>
      </c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18"/>
      <c r="AE1" s="18"/>
      <c r="AF1" s="18"/>
      <c r="AG1" s="42"/>
      <c r="AH1" s="25"/>
      <c r="AI1" s="25"/>
      <c r="AJ1" s="25"/>
      <c r="AK1" s="25"/>
      <c r="AL1" s="25"/>
      <c r="AM1" s="25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</row>
    <row r="2" spans="1:97" s="1" customFormat="1" x14ac:dyDescent="0.4">
      <c r="A2" s="88" t="s">
        <v>3</v>
      </c>
      <c r="B2" s="88"/>
      <c r="C2" s="88"/>
      <c r="D2" s="89"/>
      <c r="E2" s="89"/>
      <c r="F2" s="89"/>
      <c r="G2" s="88" t="s">
        <v>4</v>
      </c>
      <c r="H2" s="88"/>
      <c r="I2" s="89"/>
      <c r="J2" s="89"/>
      <c r="K2" s="89"/>
      <c r="L2" s="89"/>
      <c r="M2" s="89"/>
      <c r="N2" s="69" t="s">
        <v>6</v>
      </c>
      <c r="O2" s="70"/>
      <c r="P2" s="71"/>
      <c r="Q2" s="75"/>
      <c r="R2" s="76"/>
      <c r="S2" s="76"/>
      <c r="T2" s="76"/>
      <c r="U2" s="77"/>
      <c r="V2" s="26"/>
      <c r="W2" s="26"/>
      <c r="X2" s="26"/>
      <c r="Y2" s="26"/>
      <c r="Z2" s="48"/>
      <c r="AA2" s="26"/>
      <c r="AB2" s="26"/>
      <c r="AC2" s="26"/>
      <c r="AD2" s="26"/>
      <c r="AE2" s="26"/>
      <c r="AF2" s="26"/>
      <c r="AG2" s="66" t="s">
        <v>7</v>
      </c>
      <c r="AH2" s="67"/>
      <c r="AI2" s="68"/>
      <c r="AJ2" s="78" t="s">
        <v>8</v>
      </c>
      <c r="AK2" s="79"/>
      <c r="AL2" s="80"/>
      <c r="AM2" s="66" t="s">
        <v>9</v>
      </c>
      <c r="AN2" s="67"/>
      <c r="AO2" s="68"/>
      <c r="AQ2" s="8" t="s">
        <v>10</v>
      </c>
      <c r="AR2" s="81"/>
      <c r="AS2" s="82"/>
      <c r="AT2" s="82"/>
      <c r="AU2" s="82"/>
      <c r="AV2" s="82"/>
      <c r="AW2" s="82"/>
      <c r="AX2" s="83"/>
      <c r="AY2" s="84">
        <f>AQ40</f>
        <v>0</v>
      </c>
      <c r="AZ2" s="74"/>
      <c r="BA2" s="28"/>
    </row>
    <row r="3" spans="1:97" ht="19.5" x14ac:dyDescent="0.4">
      <c r="A3" s="17"/>
      <c r="B3" s="40"/>
      <c r="C3" s="17"/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43" t="str">
        <f>IF(現場勤務時間!A2="","★現場勤務時間シートを入力ください","")</f>
        <v/>
      </c>
      <c r="Z3" s="18"/>
      <c r="AA3" s="18"/>
      <c r="AB3" s="18"/>
      <c r="AC3" s="18"/>
      <c r="AD3" s="18"/>
      <c r="AE3" s="18"/>
      <c r="AF3" s="18"/>
      <c r="AG3" s="94"/>
      <c r="AH3" s="95"/>
      <c r="AI3" s="96"/>
      <c r="AJ3" s="94"/>
      <c r="AK3" s="95"/>
      <c r="AL3" s="96"/>
      <c r="AM3" s="103"/>
      <c r="AN3" s="104"/>
      <c r="AO3" s="105"/>
      <c r="AP3" s="18"/>
      <c r="AQ3" s="8" t="s">
        <v>11</v>
      </c>
      <c r="AR3" s="81"/>
      <c r="AS3" s="82"/>
      <c r="AT3" s="82"/>
      <c r="AU3" s="82"/>
      <c r="AV3" s="82"/>
      <c r="AW3" s="90"/>
      <c r="AX3" s="91"/>
      <c r="AY3" s="92">
        <f>AS40</f>
        <v>0</v>
      </c>
      <c r="AZ3" s="93"/>
    </row>
    <row r="4" spans="1:97" s="34" customFormat="1" x14ac:dyDescent="0.4">
      <c r="A4" s="88" t="s">
        <v>136</v>
      </c>
      <c r="B4" s="88"/>
      <c r="C4" s="88"/>
      <c r="D4" s="88" t="s">
        <v>140</v>
      </c>
      <c r="E4" s="88"/>
      <c r="F4" s="88"/>
      <c r="G4" s="88" t="s">
        <v>133</v>
      </c>
      <c r="H4" s="88"/>
      <c r="I4" s="88"/>
      <c r="J4" s="88" t="s">
        <v>128</v>
      </c>
      <c r="K4" s="88"/>
      <c r="L4" s="88"/>
      <c r="M4" s="88" t="s">
        <v>143</v>
      </c>
      <c r="N4" s="88"/>
      <c r="O4" s="88"/>
      <c r="P4" s="69" t="s">
        <v>141</v>
      </c>
      <c r="Q4" s="70"/>
      <c r="R4" s="71"/>
      <c r="S4" s="69" t="s">
        <v>142</v>
      </c>
      <c r="T4" s="70"/>
      <c r="U4" s="71"/>
      <c r="V4" s="69" t="s">
        <v>16</v>
      </c>
      <c r="W4" s="70"/>
      <c r="X4" s="71"/>
      <c r="Y4" s="69" t="s">
        <v>132</v>
      </c>
      <c r="Z4" s="70"/>
      <c r="AA4" s="71"/>
      <c r="AB4" s="69" t="s">
        <v>60</v>
      </c>
      <c r="AC4" s="70"/>
      <c r="AD4" s="71"/>
      <c r="AE4" s="19"/>
      <c r="AF4" s="19"/>
      <c r="AG4" s="97"/>
      <c r="AH4" s="98"/>
      <c r="AI4" s="99"/>
      <c r="AJ4" s="97"/>
      <c r="AK4" s="98"/>
      <c r="AL4" s="99"/>
      <c r="AM4" s="106"/>
      <c r="AN4" s="107"/>
      <c r="AO4" s="108"/>
      <c r="AP4" s="19"/>
      <c r="AQ4" s="9" t="s">
        <v>18</v>
      </c>
      <c r="AR4" s="81"/>
      <c r="AS4" s="82"/>
      <c r="AT4" s="82"/>
      <c r="AU4" s="82"/>
      <c r="AV4" s="82"/>
      <c r="AW4" s="90"/>
      <c r="AX4" s="91"/>
      <c r="AY4" s="92">
        <f>AU40</f>
        <v>0</v>
      </c>
      <c r="AZ4" s="93"/>
      <c r="BA4" s="29"/>
    </row>
    <row r="5" spans="1:97" x14ac:dyDescent="0.4">
      <c r="A5" s="112">
        <f>COUNTIF(D9:D39,"")-U40-W40</f>
        <v>22</v>
      </c>
      <c r="B5" s="113"/>
      <c r="C5" s="113"/>
      <c r="D5" s="114">
        <f>U40</f>
        <v>0</v>
      </c>
      <c r="E5" s="114"/>
      <c r="F5" s="114"/>
      <c r="G5" s="114">
        <f>O40</f>
        <v>0</v>
      </c>
      <c r="H5" s="114"/>
      <c r="I5" s="114"/>
      <c r="J5" s="114">
        <f>Q40+BT40+BU40</f>
        <v>0</v>
      </c>
      <c r="K5" s="114"/>
      <c r="L5" s="114"/>
      <c r="M5" s="114">
        <f>IF((J5-27)&lt;0,0,(J5-27))</f>
        <v>0</v>
      </c>
      <c r="N5" s="114"/>
      <c r="O5" s="114"/>
      <c r="P5" s="72">
        <f>IF((J5-60)&lt;0,0,(J5-60))</f>
        <v>0</v>
      </c>
      <c r="Q5" s="73"/>
      <c r="R5" s="74"/>
      <c r="S5" s="72">
        <f>BT40+BV40</f>
        <v>0</v>
      </c>
      <c r="T5" s="73"/>
      <c r="U5" s="74"/>
      <c r="V5" s="72">
        <f>BU40+BW40</f>
        <v>0</v>
      </c>
      <c r="W5" s="73"/>
      <c r="X5" s="74"/>
      <c r="Y5" s="72">
        <f>S40</f>
        <v>0</v>
      </c>
      <c r="Z5" s="73"/>
      <c r="AA5" s="74"/>
      <c r="AB5" s="72">
        <f>AC40+AE40+AG40</f>
        <v>0</v>
      </c>
      <c r="AC5" s="73"/>
      <c r="AD5" s="74"/>
      <c r="AE5" s="18"/>
      <c r="AF5" s="18"/>
      <c r="AG5" s="100"/>
      <c r="AH5" s="101"/>
      <c r="AI5" s="102"/>
      <c r="AJ5" s="100"/>
      <c r="AK5" s="101"/>
      <c r="AL5" s="102"/>
      <c r="AM5" s="109"/>
      <c r="AN5" s="110"/>
      <c r="AO5" s="111"/>
      <c r="AP5" s="18"/>
      <c r="AQ5" s="8" t="s">
        <v>19</v>
      </c>
      <c r="AR5" s="81"/>
      <c r="AS5" s="82"/>
      <c r="AT5" s="82"/>
      <c r="AU5" s="82"/>
      <c r="AV5" s="82"/>
      <c r="AW5" s="90"/>
      <c r="AX5" s="91"/>
      <c r="AY5" s="92">
        <f>AW40</f>
        <v>0</v>
      </c>
      <c r="AZ5" s="93"/>
    </row>
    <row r="6" spans="1:97" ht="8.25" customHeight="1" x14ac:dyDescent="0.4">
      <c r="A6" s="35"/>
      <c r="B6" s="35"/>
      <c r="C6" s="35"/>
      <c r="D6" s="35"/>
      <c r="E6" s="35"/>
      <c r="F6" s="35"/>
      <c r="G6" s="21"/>
      <c r="H6" s="35"/>
      <c r="I6" s="35"/>
      <c r="J6" s="35"/>
      <c r="K6" s="35"/>
      <c r="L6" s="21"/>
      <c r="M6" s="22"/>
      <c r="N6" s="22"/>
      <c r="O6" s="22"/>
      <c r="P6" s="21"/>
      <c r="Q6" s="21"/>
      <c r="R6" s="21"/>
      <c r="S6" s="35"/>
      <c r="T6" s="35"/>
      <c r="U6" s="21"/>
      <c r="V6" s="35"/>
      <c r="W6" s="35"/>
      <c r="X6" s="21"/>
      <c r="Y6" s="35"/>
      <c r="Z6" s="35"/>
      <c r="AA6" s="35"/>
      <c r="AB6" s="35"/>
      <c r="AC6" s="35"/>
      <c r="AD6" s="20"/>
      <c r="AE6" s="18"/>
      <c r="AF6" s="18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3"/>
      <c r="AR6" s="24"/>
      <c r="AS6" s="24"/>
      <c r="AT6" s="24"/>
      <c r="AU6" s="24"/>
      <c r="AV6" s="24"/>
      <c r="AW6" s="24"/>
      <c r="AX6" s="24"/>
      <c r="AY6" s="18"/>
      <c r="AZ6" s="18"/>
    </row>
    <row r="7" spans="1:97" x14ac:dyDescent="0.4">
      <c r="A7" s="169" t="s">
        <v>137</v>
      </c>
      <c r="B7" s="52" t="s">
        <v>27</v>
      </c>
      <c r="C7" s="52" t="s">
        <v>28</v>
      </c>
      <c r="D7" s="52" t="s">
        <v>29</v>
      </c>
      <c r="E7" s="54" t="s">
        <v>148</v>
      </c>
      <c r="F7" s="58"/>
      <c r="G7" s="54" t="s">
        <v>149</v>
      </c>
      <c r="H7" s="58"/>
      <c r="I7" s="54" t="s">
        <v>146</v>
      </c>
      <c r="J7" s="58"/>
      <c r="K7" s="54" t="s">
        <v>134</v>
      </c>
      <c r="L7" s="58"/>
      <c r="M7" s="54" t="s">
        <v>150</v>
      </c>
      <c r="N7" s="58"/>
      <c r="O7" s="54" t="s">
        <v>135</v>
      </c>
      <c r="P7" s="55"/>
      <c r="Q7" s="54" t="s">
        <v>90</v>
      </c>
      <c r="R7" s="58"/>
      <c r="S7" s="54" t="s">
        <v>31</v>
      </c>
      <c r="T7" s="58"/>
      <c r="U7" s="61" t="s">
        <v>61</v>
      </c>
      <c r="V7" s="62"/>
      <c r="W7" s="62"/>
      <c r="X7" s="62"/>
      <c r="Y7" s="62"/>
      <c r="Z7" s="62"/>
      <c r="AA7" s="62"/>
      <c r="AB7" s="63"/>
      <c r="AC7" s="61" t="s">
        <v>60</v>
      </c>
      <c r="AD7" s="62"/>
      <c r="AE7" s="62"/>
      <c r="AF7" s="62"/>
      <c r="AG7" s="62"/>
      <c r="AH7" s="63"/>
      <c r="AI7" s="115" t="s">
        <v>24</v>
      </c>
      <c r="AJ7" s="116"/>
      <c r="AK7" s="116"/>
      <c r="AL7" s="116"/>
      <c r="AM7" s="116"/>
      <c r="AN7" s="116"/>
      <c r="AO7" s="116"/>
      <c r="AP7" s="117"/>
      <c r="AQ7" s="61" t="s">
        <v>25</v>
      </c>
      <c r="AR7" s="62"/>
      <c r="AS7" s="62"/>
      <c r="AT7" s="62"/>
      <c r="AU7" s="62"/>
      <c r="AV7" s="62"/>
      <c r="AW7" s="62"/>
      <c r="AX7" s="62"/>
      <c r="AY7" s="62"/>
      <c r="AZ7" s="63"/>
      <c r="BC7" t="s">
        <v>26</v>
      </c>
    </row>
    <row r="8" spans="1:97" s="1" customFormat="1" ht="36.75" customHeight="1" x14ac:dyDescent="0.4">
      <c r="A8" s="170"/>
      <c r="B8" s="53"/>
      <c r="C8" s="53"/>
      <c r="D8" s="53"/>
      <c r="E8" s="59"/>
      <c r="F8" s="60"/>
      <c r="G8" s="59"/>
      <c r="H8" s="60"/>
      <c r="I8" s="59"/>
      <c r="J8" s="60"/>
      <c r="K8" s="59"/>
      <c r="L8" s="60"/>
      <c r="M8" s="59"/>
      <c r="N8" s="60"/>
      <c r="O8" s="56"/>
      <c r="P8" s="57"/>
      <c r="Q8" s="59"/>
      <c r="R8" s="60"/>
      <c r="S8" s="59"/>
      <c r="T8" s="60"/>
      <c r="U8" s="121" t="s">
        <v>32</v>
      </c>
      <c r="V8" s="122"/>
      <c r="W8" s="118" t="s">
        <v>63</v>
      </c>
      <c r="X8" s="122"/>
      <c r="Y8" s="118" t="s">
        <v>62</v>
      </c>
      <c r="Z8" s="122"/>
      <c r="AA8" s="64" t="s">
        <v>34</v>
      </c>
      <c r="AB8" s="65"/>
      <c r="AC8" s="64" t="s">
        <v>145</v>
      </c>
      <c r="AD8" s="131"/>
      <c r="AE8" s="123" t="s">
        <v>35</v>
      </c>
      <c r="AF8" s="65"/>
      <c r="AG8" s="64" t="s">
        <v>34</v>
      </c>
      <c r="AH8" s="65"/>
      <c r="AI8" s="118"/>
      <c r="AJ8" s="119"/>
      <c r="AK8" s="119"/>
      <c r="AL8" s="119"/>
      <c r="AM8" s="119"/>
      <c r="AN8" s="119"/>
      <c r="AO8" s="119"/>
      <c r="AP8" s="120"/>
      <c r="AQ8" s="123" t="s">
        <v>10</v>
      </c>
      <c r="AR8" s="65"/>
      <c r="AS8" s="123" t="s">
        <v>11</v>
      </c>
      <c r="AT8" s="65"/>
      <c r="AU8" s="123" t="s">
        <v>36</v>
      </c>
      <c r="AV8" s="65"/>
      <c r="AW8" s="123" t="s">
        <v>19</v>
      </c>
      <c r="AX8" s="65"/>
      <c r="AY8" s="123" t="s">
        <v>37</v>
      </c>
      <c r="AZ8" s="65"/>
      <c r="BA8" s="30" t="s">
        <v>51</v>
      </c>
      <c r="BB8" s="5" t="s">
        <v>27</v>
      </c>
      <c r="BC8" s="6" t="s">
        <v>38</v>
      </c>
      <c r="BD8" s="7" t="s">
        <v>39</v>
      </c>
      <c r="BE8" s="6" t="s">
        <v>40</v>
      </c>
      <c r="BF8" s="6" t="s">
        <v>41</v>
      </c>
      <c r="BG8" s="6" t="s">
        <v>42</v>
      </c>
      <c r="BH8" s="6" t="s">
        <v>43</v>
      </c>
      <c r="BI8" s="7" t="s">
        <v>44</v>
      </c>
      <c r="BJ8" s="7" t="s">
        <v>45</v>
      </c>
      <c r="BK8" s="7" t="s">
        <v>46</v>
      </c>
      <c r="BL8"/>
      <c r="BM8" t="s">
        <v>47</v>
      </c>
      <c r="BN8"/>
      <c r="BO8"/>
      <c r="BP8" s="47" t="s">
        <v>129</v>
      </c>
      <c r="BQ8" t="s">
        <v>31</v>
      </c>
      <c r="BT8" s="1" t="s">
        <v>48</v>
      </c>
      <c r="BU8" s="1" t="s">
        <v>49</v>
      </c>
      <c r="BV8" s="1" t="s">
        <v>138</v>
      </c>
      <c r="BW8" s="1" t="s">
        <v>139</v>
      </c>
      <c r="BY8" s="1" t="s">
        <v>30</v>
      </c>
      <c r="BZ8" s="49" t="s">
        <v>147</v>
      </c>
      <c r="CC8" s="1" t="s">
        <v>52</v>
      </c>
      <c r="CD8" s="1" t="s">
        <v>53</v>
      </c>
      <c r="CE8" s="1" t="s">
        <v>54</v>
      </c>
      <c r="CF8" s="1" t="s">
        <v>55</v>
      </c>
      <c r="CG8" s="1" t="s">
        <v>66</v>
      </c>
      <c r="CH8" s="1" t="s">
        <v>33</v>
      </c>
      <c r="CI8" s="124" t="s">
        <v>67</v>
      </c>
      <c r="CJ8" s="124"/>
      <c r="CK8" s="124"/>
      <c r="CL8" s="124"/>
      <c r="CM8" s="34" t="s">
        <v>100</v>
      </c>
      <c r="CN8" s="34" t="s">
        <v>103</v>
      </c>
      <c r="CO8" s="1" t="s">
        <v>86</v>
      </c>
      <c r="CP8" s="1" t="s">
        <v>104</v>
      </c>
      <c r="CQ8" s="148" t="s">
        <v>105</v>
      </c>
      <c r="CR8" s="148"/>
      <c r="CS8" s="30" t="s">
        <v>34</v>
      </c>
    </row>
    <row r="9" spans="1:97" x14ac:dyDescent="0.4">
      <c r="A9" s="31" t="str">
        <f>IF(BA9&lt;&gt;"","★","")</f>
        <v/>
      </c>
      <c r="B9" s="39">
        <v>1</v>
      </c>
      <c r="C9" s="39" t="str">
        <f>BD9</f>
        <v>水</v>
      </c>
      <c r="D9" s="39" t="str">
        <f>BK9</f>
        <v/>
      </c>
      <c r="E9" s="125"/>
      <c r="F9" s="126"/>
      <c r="G9" s="127"/>
      <c r="H9" s="128"/>
      <c r="I9" s="129"/>
      <c r="J9" s="130"/>
      <c r="K9" s="50" t="str">
        <f>IF(BO9&gt;0,BO9,"")</f>
        <v/>
      </c>
      <c r="L9" s="51"/>
      <c r="M9" s="129"/>
      <c r="N9" s="130"/>
      <c r="O9" s="50" t="str">
        <f>IF(BY9&gt;0,ROUND(BY9,2),"")</f>
        <v/>
      </c>
      <c r="P9" s="51"/>
      <c r="Q9" s="50" t="str">
        <f>IF(BP9&gt;0,BP9,"")</f>
        <v/>
      </c>
      <c r="R9" s="51"/>
      <c r="S9" s="50" t="str">
        <f t="shared" ref="S9:S39" si="0">BR9</f>
        <v/>
      </c>
      <c r="T9" s="51"/>
      <c r="U9" s="139"/>
      <c r="V9" s="140"/>
      <c r="W9" s="143"/>
      <c r="X9" s="144"/>
      <c r="Y9" s="143"/>
      <c r="Z9" s="144"/>
      <c r="AA9" s="129"/>
      <c r="AB9" s="130"/>
      <c r="AC9" s="145" t="str">
        <f>IF(BZ9&gt;0,BZ9,"")</f>
        <v/>
      </c>
      <c r="AD9" s="146"/>
      <c r="AE9" s="141"/>
      <c r="AF9" s="142"/>
      <c r="AG9" s="129"/>
      <c r="AH9" s="130"/>
      <c r="AI9" s="136"/>
      <c r="AJ9" s="137"/>
      <c r="AK9" s="137"/>
      <c r="AL9" s="137"/>
      <c r="AM9" s="137"/>
      <c r="AN9" s="137"/>
      <c r="AO9" s="137"/>
      <c r="AP9" s="138"/>
      <c r="AQ9" s="132"/>
      <c r="AR9" s="133"/>
      <c r="AS9" s="132"/>
      <c r="AT9" s="133"/>
      <c r="AU9" s="132"/>
      <c r="AV9" s="133"/>
      <c r="AW9" s="132"/>
      <c r="AX9" s="133"/>
      <c r="AY9" s="134">
        <f t="shared" ref="AY9:AY30" si="1">SUM(AQ9:AX9)</f>
        <v>0</v>
      </c>
      <c r="AZ9" s="135"/>
      <c r="BA9" s="28" t="str">
        <f>IF(CL9="NG","複数を選択",IF(CC9="NG","備考欄の通常外作業理由未記入",IF(CD9="NG","PJ時間が大きい",IF(CE9="NG","時刻が未記入",IF(CF9="NG","時刻が記入",IF(CG9="NG","備考欄の振替元日が未記入",IF(CH9="NG","備考欄の特別休暇種類が未記入",IF(CM9="NG","労働時間が不足",IF(CN9="NG","振替休暇の取得不可",IF(CO9="NG","休憩時間が未記入",IF(CP9="NG","時刻及び有給等が重複",IF(CR9="NG","労働時間不足(要年休取得)",IF(CS9="NG","備考欄の理由未記入","")))))))))))))</f>
        <v/>
      </c>
      <c r="BB9">
        <v>1</v>
      </c>
      <c r="BC9" s="3">
        <f t="shared" ref="BC9:BC39" si="2">IFERROR(($A$1&amp;"/"&amp;$D$1&amp;"/"&amp;BB9)*1,"")</f>
        <v>44986</v>
      </c>
      <c r="BD9" t="str">
        <f t="shared" ref="BD9:BD36" si="3">IF(BC9&lt;&gt;"",IF(TEXT(BC9,"ddd")="Wed","水",IF(TEXT(BC9,"ddd")="Thu","木",IF(TEXT(BC9,"ddd")="Fri","金",IF(TEXT(BC9,"ddd")="Sat","土",IF(TEXT(BC9,"ddd")="Sun","日",IF(TEXT(BC9,"ddd")="Mon","月",IF(TEXT(BC9,"ddd")="Tue","火",TEXT(BC9,"ddd")))))))),"-")</f>
        <v>水</v>
      </c>
      <c r="BE9" t="str">
        <f>IF(BD9="日","法","")</f>
        <v/>
      </c>
      <c r="BF9" t="str">
        <f>IF(BD9="土","休","")</f>
        <v/>
      </c>
      <c r="BG9" t="str">
        <f>_xlfn.IFNA(VLOOKUP(BC9,祝日!A:B,2,0),"")</f>
        <v/>
      </c>
      <c r="BH9" t="str">
        <f>_xlfn.IFNA(VLOOKUP(BC9,祝日!C:D,2,0),"")</f>
        <v/>
      </c>
      <c r="BI9">
        <f>COUNTIF(BE9:BH9,"法")</f>
        <v>0</v>
      </c>
      <c r="BJ9">
        <f>COUNTIF(BE9:BH9,"休")</f>
        <v>0</v>
      </c>
      <c r="BK9" t="str">
        <f>IF(BI9&gt;0,"法",IF(BJ9&gt;0,"休",""))</f>
        <v/>
      </c>
      <c r="BM9">
        <f t="shared" ref="BM9:BM14" si="4">IF(G9&lt;&gt;"",TEXT(G9-E9,"h:mm"),0)</f>
        <v>0</v>
      </c>
      <c r="BN9" s="33">
        <f>ROUNDUP(BM9*24,3)</f>
        <v>0</v>
      </c>
      <c r="BO9" s="33">
        <f>IF(BN9=0,0,BN9-I9)-AG9</f>
        <v>0</v>
      </c>
      <c r="BP9" s="33">
        <f>IF(BY9&gt;8,BY9-8,0)</f>
        <v>0</v>
      </c>
      <c r="BQ9" t="str">
        <f>IF(G9&gt;祝日!$F$2,TEXT(G9-祝日!$F$2,"h:mm"),"")</f>
        <v/>
      </c>
      <c r="BR9" s="33" t="str">
        <f t="shared" ref="BR9" si="5">IF(BI9="休",IF(W9="取得",BU9-BM9+BN9,BU9),"")</f>
        <v/>
      </c>
      <c r="BT9" s="33" t="str">
        <f>IF(BK9="休",IF(Y9="取得",0,BY9-BV9),"")</f>
        <v/>
      </c>
      <c r="BU9" s="33" t="str">
        <f>IF(BK9="法",IF(Y9="取得",0,BY9-BW9),"")</f>
        <v/>
      </c>
      <c r="BV9" s="33">
        <f>IF(BK9="休",BP9,0)</f>
        <v>0</v>
      </c>
      <c r="BW9" s="33">
        <f>IF(BK9="法",BP9,0)</f>
        <v>0</v>
      </c>
      <c r="BY9" s="33">
        <f>BO9+M9</f>
        <v>0</v>
      </c>
      <c r="BZ9" s="33">
        <f>IF(CR9="NG",IF(BY9&lt;現場勤務時間!$D$2,現場勤務時間!$D$2-BY9,0),0)</f>
        <v>0</v>
      </c>
      <c r="CC9" t="str">
        <f>IF(AND(M9&lt;&gt;"",AI9=""),"NG","")</f>
        <v/>
      </c>
      <c r="CD9" t="str">
        <f>IF(O9&lt;AY9,"NG","")</f>
        <v/>
      </c>
      <c r="CE9" t="str">
        <f t="shared" ref="CE9:CE13" si="6">IF(U9=0.5,IF(O9="","NG",""),"")</f>
        <v/>
      </c>
      <c r="CF9" t="str">
        <f>IF(AND(AE9&lt;&gt;"",O9&lt;&gt;""),"NG","")</f>
        <v/>
      </c>
      <c r="CG9" t="str">
        <f>IF(AND(Y9="振替先",AI9=""),"NG","")</f>
        <v/>
      </c>
      <c r="CH9" t="str">
        <f>IF(AND(W9&lt;&gt;"",AI9=""),"NG","")</f>
        <v/>
      </c>
      <c r="CI9">
        <f>COUNTA(U9:Z9)</f>
        <v>0</v>
      </c>
      <c r="CJ9">
        <f>COUNTA(AE9:AH9)</f>
        <v>0</v>
      </c>
      <c r="CK9">
        <f t="shared" ref="CK9" si="7">CI9+CJ9</f>
        <v>0</v>
      </c>
      <c r="CL9" t="str">
        <f>IF(OR(CI9&gt;1,CJ9&gt;1),"NG","")</f>
        <v/>
      </c>
      <c r="CM9" t="str">
        <f>IF(AND(Y9="取得",O9&lt;現場勤務時間!$D$2),"NG","")</f>
        <v/>
      </c>
      <c r="CN9" t="str">
        <f t="shared" ref="CN9:CN13" si="8">IF(AND(Y9="取得",O9=""),"NG",IF(AND(Y9="取得",D9=""),"NG",""))</f>
        <v/>
      </c>
      <c r="CO9" t="str">
        <f>IF(AND(E9&lt;&gt;"",G9&lt;&gt;"",I9="",U9=""),"NG","")</f>
        <v/>
      </c>
      <c r="CP9" t="str">
        <f>IF(OR(U9=1,W9="〇",Y9="振替先"),IF(K9&lt;&gt;"","NG",""),"")</f>
        <v/>
      </c>
      <c r="CQ9" s="33">
        <f t="shared" ref="CQ9" si="9">IF(U9=0.5,4,0)</f>
        <v>0</v>
      </c>
      <c r="CR9" s="33" t="str">
        <f>IF(BK9="",IF(U9&lt;&gt;1,IF(BY9&lt;&gt;0,IF((BY9+CQ9)&lt;現場勤務時間!$D$2,"NG",""),""),""),"")</f>
        <v/>
      </c>
      <c r="CS9" s="33" t="str">
        <f>IF(AND(OR((AA9)&gt;0,(AG9)&gt;0),AI9=""),"NG","")</f>
        <v/>
      </c>
    </row>
    <row r="10" spans="1:97" x14ac:dyDescent="0.4">
      <c r="A10" s="31" t="str">
        <f t="shared" ref="A10:A39" si="10">IF(BA10&lt;&gt;"","★","")</f>
        <v/>
      </c>
      <c r="B10" s="39">
        <v>2</v>
      </c>
      <c r="C10" s="39" t="str">
        <f t="shared" ref="C10:C39" si="11">BD10</f>
        <v>木</v>
      </c>
      <c r="D10" s="39" t="str">
        <f t="shared" ref="D10:D38" si="12">BK10</f>
        <v/>
      </c>
      <c r="E10" s="125"/>
      <c r="F10" s="126"/>
      <c r="G10" s="127"/>
      <c r="H10" s="128"/>
      <c r="I10" s="129"/>
      <c r="J10" s="130"/>
      <c r="K10" s="50" t="str">
        <f>IF(BO10&gt;0,BO10,"")</f>
        <v/>
      </c>
      <c r="L10" s="51"/>
      <c r="M10" s="129"/>
      <c r="N10" s="130"/>
      <c r="O10" s="50" t="str">
        <f>IF(BY10&gt;0,ROUND(BY10,2),"")</f>
        <v/>
      </c>
      <c r="P10" s="51"/>
      <c r="Q10" s="50" t="str">
        <f t="shared" ref="Q10" si="13">IF(BP10&gt;0,BP10,"")</f>
        <v/>
      </c>
      <c r="R10" s="51"/>
      <c r="S10" s="50" t="str">
        <f t="shared" si="0"/>
        <v/>
      </c>
      <c r="T10" s="51"/>
      <c r="U10" s="139"/>
      <c r="V10" s="140"/>
      <c r="W10" s="143"/>
      <c r="X10" s="144"/>
      <c r="Y10" s="143"/>
      <c r="Z10" s="144"/>
      <c r="AA10" s="129"/>
      <c r="AB10" s="130"/>
      <c r="AC10" s="145" t="str">
        <f t="shared" ref="AC10:AC39" si="14">IF(BZ10&gt;0,BZ10,"")</f>
        <v/>
      </c>
      <c r="AD10" s="146"/>
      <c r="AE10" s="141"/>
      <c r="AF10" s="142"/>
      <c r="AG10" s="129"/>
      <c r="AH10" s="130"/>
      <c r="AI10" s="136"/>
      <c r="AJ10" s="137"/>
      <c r="AK10" s="137"/>
      <c r="AL10" s="137"/>
      <c r="AM10" s="137"/>
      <c r="AN10" s="137"/>
      <c r="AO10" s="137"/>
      <c r="AP10" s="138"/>
      <c r="AQ10" s="132"/>
      <c r="AR10" s="133"/>
      <c r="AS10" s="132"/>
      <c r="AT10" s="133"/>
      <c r="AU10" s="132"/>
      <c r="AV10" s="133"/>
      <c r="AW10" s="132"/>
      <c r="AX10" s="133"/>
      <c r="AY10" s="134">
        <f t="shared" si="1"/>
        <v>0</v>
      </c>
      <c r="AZ10" s="135"/>
      <c r="BA10" s="28" t="str">
        <f t="shared" ref="BA10:BA39" si="15">IF(CL10="NG","複数を選択",IF(CC10="NG","備考欄の通常外作業理由未記入",IF(CD10="NG","PJ時間が大きい",IF(CE10="NG","時刻が未記入",IF(CF10="NG","時刻が記入",IF(CG10="NG","備考欄の振替元日が未記入",IF(CH10="NG","備考欄の特別休暇種類が未記入",IF(CM10="NG","労働時間が不足",IF(CN10="NG","振替休暇の取得不可",IF(CO10="NG","休憩時間が未記入",IF(CP10="NG","時刻及び有給等が重複",IF(CR10="NG","労働時間不足(要年休取得)",IF(CS10="NG","備考欄の理由未記入","")))))))))))))</f>
        <v/>
      </c>
      <c r="BB10">
        <v>2</v>
      </c>
      <c r="BC10" s="3">
        <f t="shared" si="2"/>
        <v>44987</v>
      </c>
      <c r="BD10" t="str">
        <f t="shared" si="3"/>
        <v>木</v>
      </c>
      <c r="BE10" t="str">
        <f t="shared" ref="BE10:BE39" si="16">IF(BD10="日","法","")</f>
        <v/>
      </c>
      <c r="BF10" t="str">
        <f t="shared" ref="BF10:BF39" si="17">IF(BD10="土","休","")</f>
        <v/>
      </c>
      <c r="BG10" t="str">
        <f>_xlfn.IFNA(VLOOKUP(BC10,祝日!A:B,2,0),"")</f>
        <v/>
      </c>
      <c r="BH10" t="str">
        <f>_xlfn.IFNA(VLOOKUP(BC10,祝日!C:D,2,0),"")</f>
        <v/>
      </c>
      <c r="BI10">
        <f>COUNTIF(BE10:BH10,"法")</f>
        <v>0</v>
      </c>
      <c r="BJ10">
        <f t="shared" ref="BJ10:BJ39" si="18">COUNTIF(BE10:BH10,"休")</f>
        <v>0</v>
      </c>
      <c r="BK10" t="str">
        <f t="shared" ref="BK10:BK36" si="19">IF(BI10&gt;0,"法",IF(BJ10&gt;0,"休",""))</f>
        <v/>
      </c>
      <c r="BM10">
        <f t="shared" si="4"/>
        <v>0</v>
      </c>
      <c r="BN10" s="33">
        <f t="shared" ref="BN10:BN39" si="20">ROUNDUP(BM10*24,3)</f>
        <v>0</v>
      </c>
      <c r="BO10" s="33">
        <f t="shared" ref="BO10:BO39" si="21">IF(BN10=0,0,BN10-I10)</f>
        <v>0</v>
      </c>
      <c r="BP10" s="33">
        <f>IF(BY10&gt;8,BY10-8,0)</f>
        <v>0</v>
      </c>
      <c r="BQ10" t="str">
        <f>IF(G10&gt;祝日!$F$2,TEXT(G10-祝日!$F$2,"h:mm"),"")</f>
        <v/>
      </c>
      <c r="BR10" t="str">
        <f t="shared" ref="BR10:BR39" si="22">IF(BQ10&lt;&gt;"",BQ10*24,"")</f>
        <v/>
      </c>
      <c r="BT10" s="33" t="str">
        <f t="shared" ref="BT10:BT39" si="23">IF(BK10="休",IF(Y10="取得",0,BY10-BV10),"")</f>
        <v/>
      </c>
      <c r="BU10" s="33" t="str">
        <f t="shared" ref="BU10:BU39" si="24">IF(BK10="法",IF(Y10="取得",0,BY10-BW10),"")</f>
        <v/>
      </c>
      <c r="BV10" s="33">
        <f t="shared" ref="BV10:BV39" si="25">IF(BK10="休",BP10,0)</f>
        <v>0</v>
      </c>
      <c r="BW10" s="33">
        <f t="shared" ref="BW10:BW39" si="26">IF(BK10="法",BP10,0)</f>
        <v>0</v>
      </c>
      <c r="BY10" s="33">
        <f t="shared" ref="BY10:BY39" si="27">BO10+M10</f>
        <v>0</v>
      </c>
      <c r="BZ10" s="33">
        <f>IF(CR10="NG",IF(BY10&lt;現場勤務時間!$D$2,現場勤務時間!$D$2-BY10,0),0)</f>
        <v>0</v>
      </c>
      <c r="CC10" t="str">
        <f t="shared" ref="CC10:CC39" si="28">IF(AND(M10&lt;&gt;"",AI10=""),"NG","")</f>
        <v/>
      </c>
      <c r="CD10" t="str">
        <f t="shared" ref="CD10:CD39" si="29">IF(O10&lt;AY10,"NG","")</f>
        <v/>
      </c>
      <c r="CE10" t="str">
        <f t="shared" si="6"/>
        <v/>
      </c>
      <c r="CF10" t="str">
        <f t="shared" ref="CF10:CF39" si="30">IF(AND(AE10&lt;&gt;"",O10&lt;&gt;""),"NG","")</f>
        <v/>
      </c>
      <c r="CG10" t="str">
        <f t="shared" ref="CG10:CG39" si="31">IF(AND(Y10="振替先",AI10=""),"NG","")</f>
        <v/>
      </c>
      <c r="CH10" t="str">
        <f t="shared" ref="CH10:CH39" si="32">IF(AND(W10&lt;&gt;"",AI10=""),"NG","")</f>
        <v/>
      </c>
      <c r="CI10">
        <f t="shared" ref="CI10:CI39" si="33">COUNTA(U10:Z10)</f>
        <v>0</v>
      </c>
      <c r="CJ10">
        <f t="shared" ref="CJ10:CJ39" si="34">COUNTA(AE10:AH10)</f>
        <v>0</v>
      </c>
      <c r="CK10">
        <f t="shared" ref="CK10:CK39" si="35">CI10+CJ10</f>
        <v>0</v>
      </c>
      <c r="CL10" t="str">
        <f t="shared" ref="CL10:CL12" si="36">IF(CK10&gt;1,"NG","")</f>
        <v/>
      </c>
      <c r="CM10" t="str">
        <f>IF(AND(Y10="取得",O10&lt;現場勤務時間!$D$2),"NG","")</f>
        <v/>
      </c>
      <c r="CN10" t="str">
        <f t="shared" si="8"/>
        <v/>
      </c>
      <c r="CO10" t="str">
        <f t="shared" ref="CO10:CO39" si="37">IF(AND(E10&lt;&gt;"",G10&lt;&gt;"",I10="",U10=""),"NG","")</f>
        <v/>
      </c>
      <c r="CP10" t="str">
        <f t="shared" ref="CP10:CP38" si="38">IF(OR(U10=1,W10="〇",Y10="振替先"),IF(K10&lt;&gt;"","NG",""),"")</f>
        <v/>
      </c>
      <c r="CQ10" s="33">
        <f t="shared" ref="CQ10:CQ39" si="39">IF(U10=0.5,4,0)</f>
        <v>0</v>
      </c>
      <c r="CR10" s="33" t="str">
        <f>IF(BK10="",IF(U10&lt;&gt;1,IF(BY10&lt;&gt;0,IF((BY10+CQ10)&lt;現場勤務時間!$D$2,"NG",""),""),""),"")</f>
        <v/>
      </c>
      <c r="CS10" s="33" t="str">
        <f t="shared" ref="CS10:CS39" si="40">IF(AND(OR((AA10)&gt;0,(AG10)&gt;0),AI10=""),"NG","")</f>
        <v/>
      </c>
    </row>
    <row r="11" spans="1:97" x14ac:dyDescent="0.4">
      <c r="A11" s="31" t="str">
        <f t="shared" si="10"/>
        <v/>
      </c>
      <c r="B11" s="39">
        <v>3</v>
      </c>
      <c r="C11" s="39" t="str">
        <f t="shared" si="11"/>
        <v>金</v>
      </c>
      <c r="D11" s="39" t="str">
        <f t="shared" si="12"/>
        <v/>
      </c>
      <c r="E11" s="125"/>
      <c r="F11" s="126"/>
      <c r="G11" s="127"/>
      <c r="H11" s="128"/>
      <c r="I11" s="129"/>
      <c r="J11" s="130"/>
      <c r="K11" s="50" t="str">
        <f t="shared" ref="K11:K39" si="41">IF(BO11&gt;0,BO11,"")</f>
        <v/>
      </c>
      <c r="L11" s="51"/>
      <c r="M11" s="129"/>
      <c r="N11" s="130"/>
      <c r="O11" s="50" t="str">
        <f t="shared" ref="O11:O39" si="42">IF(BY11&gt;0,ROUND(BY11,2),"")</f>
        <v/>
      </c>
      <c r="P11" s="51"/>
      <c r="Q11" s="50" t="str">
        <f t="shared" ref="Q11:Q39" si="43">IF(BP11&gt;0,BP11,"")</f>
        <v/>
      </c>
      <c r="R11" s="51"/>
      <c r="S11" s="50" t="str">
        <f t="shared" si="0"/>
        <v/>
      </c>
      <c r="T11" s="51"/>
      <c r="U11" s="139"/>
      <c r="V11" s="140"/>
      <c r="W11" s="143"/>
      <c r="X11" s="144"/>
      <c r="Y11" s="143"/>
      <c r="Z11" s="144"/>
      <c r="AA11" s="129"/>
      <c r="AB11" s="130"/>
      <c r="AC11" s="145" t="str">
        <f t="shared" si="14"/>
        <v/>
      </c>
      <c r="AD11" s="146"/>
      <c r="AE11" s="141"/>
      <c r="AF11" s="142"/>
      <c r="AG11" s="129"/>
      <c r="AH11" s="130"/>
      <c r="AI11" s="136"/>
      <c r="AJ11" s="137"/>
      <c r="AK11" s="137"/>
      <c r="AL11" s="137"/>
      <c r="AM11" s="137"/>
      <c r="AN11" s="137"/>
      <c r="AO11" s="137"/>
      <c r="AP11" s="138"/>
      <c r="AQ11" s="132"/>
      <c r="AR11" s="133"/>
      <c r="AS11" s="132"/>
      <c r="AT11" s="133"/>
      <c r="AU11" s="132"/>
      <c r="AV11" s="133"/>
      <c r="AW11" s="132"/>
      <c r="AX11" s="133"/>
      <c r="AY11" s="134">
        <f t="shared" si="1"/>
        <v>0</v>
      </c>
      <c r="AZ11" s="135"/>
      <c r="BA11" s="28" t="str">
        <f t="shared" si="15"/>
        <v/>
      </c>
      <c r="BB11">
        <v>3</v>
      </c>
      <c r="BC11" s="3">
        <f t="shared" si="2"/>
        <v>44988</v>
      </c>
      <c r="BD11" t="str">
        <f t="shared" si="3"/>
        <v>金</v>
      </c>
      <c r="BE11" t="str">
        <f t="shared" si="16"/>
        <v/>
      </c>
      <c r="BF11" t="str">
        <f t="shared" si="17"/>
        <v/>
      </c>
      <c r="BG11" t="str">
        <f>_xlfn.IFNA(VLOOKUP(BC11,祝日!A:B,2,0),"")</f>
        <v/>
      </c>
      <c r="BH11" t="str">
        <f>_xlfn.IFNA(VLOOKUP(BC11,祝日!C:D,2,0),"")</f>
        <v/>
      </c>
      <c r="BI11">
        <f t="shared" ref="BI11:BI39" si="44">COUNTIF(BE11:BH11,"法")</f>
        <v>0</v>
      </c>
      <c r="BJ11">
        <f t="shared" si="18"/>
        <v>0</v>
      </c>
      <c r="BK11" t="str">
        <f t="shared" si="19"/>
        <v/>
      </c>
      <c r="BM11">
        <f t="shared" si="4"/>
        <v>0</v>
      </c>
      <c r="BN11" s="33">
        <f t="shared" si="20"/>
        <v>0</v>
      </c>
      <c r="BO11" s="33">
        <f t="shared" si="21"/>
        <v>0</v>
      </c>
      <c r="BP11" s="33">
        <f>IF(BY11&gt;8,BY11-8,0)</f>
        <v>0</v>
      </c>
      <c r="BQ11" t="str">
        <f>IF(G11&gt;祝日!$F$2,TEXT(G11-祝日!$F$2,"h:mm"),"")</f>
        <v/>
      </c>
      <c r="BR11" t="str">
        <f t="shared" si="22"/>
        <v/>
      </c>
      <c r="BT11" s="33" t="str">
        <f t="shared" si="23"/>
        <v/>
      </c>
      <c r="BU11" s="33" t="str">
        <f t="shared" si="24"/>
        <v/>
      </c>
      <c r="BV11" s="33">
        <f t="shared" si="25"/>
        <v>0</v>
      </c>
      <c r="BW11" s="33">
        <f t="shared" si="26"/>
        <v>0</v>
      </c>
      <c r="BY11" s="33">
        <f>BO11+M11</f>
        <v>0</v>
      </c>
      <c r="BZ11" s="33">
        <f>IF(CR11="NG",IF(BY11&lt;現場勤務時間!$D$2,現場勤務時間!$D$2-BY11,0),0)</f>
        <v>0</v>
      </c>
      <c r="CC11" t="str">
        <f t="shared" si="28"/>
        <v/>
      </c>
      <c r="CD11" t="str">
        <f t="shared" si="29"/>
        <v/>
      </c>
      <c r="CE11" t="str">
        <f t="shared" si="6"/>
        <v/>
      </c>
      <c r="CF11" t="str">
        <f t="shared" si="30"/>
        <v/>
      </c>
      <c r="CG11" t="str">
        <f t="shared" si="31"/>
        <v/>
      </c>
      <c r="CH11" t="str">
        <f t="shared" si="32"/>
        <v/>
      </c>
      <c r="CI11">
        <f t="shared" si="33"/>
        <v>0</v>
      </c>
      <c r="CJ11">
        <f t="shared" si="34"/>
        <v>0</v>
      </c>
      <c r="CK11">
        <f t="shared" si="35"/>
        <v>0</v>
      </c>
      <c r="CL11" t="str">
        <f t="shared" si="36"/>
        <v/>
      </c>
      <c r="CM11" t="str">
        <f>IF(AND(Y11="取得",O11&lt;現場勤務時間!$D$2),"NG","")</f>
        <v/>
      </c>
      <c r="CN11" t="str">
        <f t="shared" si="8"/>
        <v/>
      </c>
      <c r="CO11" t="str">
        <f t="shared" si="37"/>
        <v/>
      </c>
      <c r="CP11" t="str">
        <f t="shared" si="38"/>
        <v/>
      </c>
      <c r="CQ11" s="33">
        <f t="shared" si="39"/>
        <v>0</v>
      </c>
      <c r="CR11" s="33" t="str">
        <f>IF(BK11="",IF(U11&lt;&gt;1,IF(BY11&lt;&gt;0,IF((BY11+CQ11)&lt;現場勤務時間!$D$2,"NG",""),""),""),"")</f>
        <v/>
      </c>
      <c r="CS11" s="33" t="str">
        <f t="shared" si="40"/>
        <v/>
      </c>
    </row>
    <row r="12" spans="1:97" x14ac:dyDescent="0.4">
      <c r="A12" s="31" t="str">
        <f t="shared" si="10"/>
        <v/>
      </c>
      <c r="B12" s="39">
        <v>4</v>
      </c>
      <c r="C12" s="39" t="str">
        <f t="shared" si="11"/>
        <v>土</v>
      </c>
      <c r="D12" s="39" t="str">
        <f t="shared" si="12"/>
        <v>休</v>
      </c>
      <c r="E12" s="125"/>
      <c r="F12" s="126"/>
      <c r="G12" s="127"/>
      <c r="H12" s="128"/>
      <c r="I12" s="129"/>
      <c r="J12" s="130"/>
      <c r="K12" s="50" t="str">
        <f t="shared" si="41"/>
        <v/>
      </c>
      <c r="L12" s="51"/>
      <c r="M12" s="129"/>
      <c r="N12" s="130"/>
      <c r="O12" s="50" t="str">
        <f t="shared" si="42"/>
        <v/>
      </c>
      <c r="P12" s="51"/>
      <c r="Q12" s="50" t="str">
        <f t="shared" si="43"/>
        <v/>
      </c>
      <c r="R12" s="51"/>
      <c r="S12" s="50" t="str">
        <f t="shared" si="0"/>
        <v/>
      </c>
      <c r="T12" s="51"/>
      <c r="U12" s="139"/>
      <c r="V12" s="140"/>
      <c r="W12" s="143"/>
      <c r="X12" s="144"/>
      <c r="Y12" s="143"/>
      <c r="Z12" s="144"/>
      <c r="AA12" s="129"/>
      <c r="AB12" s="130"/>
      <c r="AC12" s="145" t="str">
        <f t="shared" si="14"/>
        <v/>
      </c>
      <c r="AD12" s="146"/>
      <c r="AE12" s="141"/>
      <c r="AF12" s="142"/>
      <c r="AG12" s="129"/>
      <c r="AH12" s="130"/>
      <c r="AI12" s="147"/>
      <c r="AJ12" s="137"/>
      <c r="AK12" s="137"/>
      <c r="AL12" s="137"/>
      <c r="AM12" s="137"/>
      <c r="AN12" s="137"/>
      <c r="AO12" s="137"/>
      <c r="AP12" s="138"/>
      <c r="AQ12" s="132"/>
      <c r="AR12" s="133"/>
      <c r="AS12" s="132"/>
      <c r="AT12" s="133"/>
      <c r="AU12" s="132"/>
      <c r="AV12" s="133"/>
      <c r="AW12" s="132"/>
      <c r="AX12" s="133"/>
      <c r="AY12" s="134">
        <f t="shared" ref="AY12" si="45">SUM(AQ12:AX12)</f>
        <v>0</v>
      </c>
      <c r="AZ12" s="135"/>
      <c r="BA12" s="28" t="str">
        <f t="shared" si="15"/>
        <v/>
      </c>
      <c r="BB12">
        <v>4</v>
      </c>
      <c r="BC12" s="3">
        <f t="shared" si="2"/>
        <v>44989</v>
      </c>
      <c r="BD12" t="str">
        <f t="shared" si="3"/>
        <v>土</v>
      </c>
      <c r="BE12" t="str">
        <f t="shared" si="16"/>
        <v/>
      </c>
      <c r="BF12" t="str">
        <f t="shared" si="17"/>
        <v>休</v>
      </c>
      <c r="BG12" t="str">
        <f>_xlfn.IFNA(VLOOKUP(BC12,祝日!A:B,2,0),"")</f>
        <v/>
      </c>
      <c r="BH12" t="str">
        <f>_xlfn.IFNA(VLOOKUP(BC12,祝日!C:D,2,0),"")</f>
        <v/>
      </c>
      <c r="BI12">
        <f t="shared" si="44"/>
        <v>0</v>
      </c>
      <c r="BJ12">
        <f t="shared" si="18"/>
        <v>1</v>
      </c>
      <c r="BK12" t="str">
        <f t="shared" si="19"/>
        <v>休</v>
      </c>
      <c r="BM12">
        <f t="shared" si="4"/>
        <v>0</v>
      </c>
      <c r="BN12" s="33">
        <f t="shared" si="20"/>
        <v>0</v>
      </c>
      <c r="BO12" s="33">
        <f t="shared" si="21"/>
        <v>0</v>
      </c>
      <c r="BP12" s="33">
        <f t="shared" ref="BP12:BP39" si="46">IF(BY12&gt;8,BY12-8,0)</f>
        <v>0</v>
      </c>
      <c r="BQ12" t="str">
        <f>IF(G12&gt;祝日!$F$2,TEXT(G12-祝日!$F$2,"h:mm"),"")</f>
        <v/>
      </c>
      <c r="BR12" t="str">
        <f t="shared" si="22"/>
        <v/>
      </c>
      <c r="BT12" s="33">
        <f t="shared" si="23"/>
        <v>0</v>
      </c>
      <c r="BU12" s="33" t="str">
        <f t="shared" si="24"/>
        <v/>
      </c>
      <c r="BV12" s="33">
        <f t="shared" si="25"/>
        <v>0</v>
      </c>
      <c r="BW12" s="33">
        <f t="shared" si="26"/>
        <v>0</v>
      </c>
      <c r="BY12" s="33">
        <f t="shared" si="27"/>
        <v>0</v>
      </c>
      <c r="BZ12" s="33">
        <f>IF(CR12="NG",IF(BY12&lt;現場勤務時間!$D$2,現場勤務時間!$D$2-BY12,0),0)</f>
        <v>0</v>
      </c>
      <c r="CC12" t="str">
        <f t="shared" si="28"/>
        <v/>
      </c>
      <c r="CD12" t="str">
        <f t="shared" si="29"/>
        <v/>
      </c>
      <c r="CE12" t="str">
        <f t="shared" si="6"/>
        <v/>
      </c>
      <c r="CF12" t="str">
        <f t="shared" si="30"/>
        <v/>
      </c>
      <c r="CG12" t="str">
        <f t="shared" si="31"/>
        <v/>
      </c>
      <c r="CH12" t="str">
        <f t="shared" si="32"/>
        <v/>
      </c>
      <c r="CI12">
        <f t="shared" si="33"/>
        <v>0</v>
      </c>
      <c r="CJ12">
        <f t="shared" si="34"/>
        <v>0</v>
      </c>
      <c r="CK12">
        <f t="shared" si="35"/>
        <v>0</v>
      </c>
      <c r="CL12" t="str">
        <f t="shared" si="36"/>
        <v/>
      </c>
      <c r="CM12" t="str">
        <f>IF(AND(Y12="取得",O12&lt;現場勤務時間!$D$2),"NG","")</f>
        <v/>
      </c>
      <c r="CN12" t="str">
        <f t="shared" si="8"/>
        <v/>
      </c>
      <c r="CO12" t="str">
        <f t="shared" si="37"/>
        <v/>
      </c>
      <c r="CP12" t="str">
        <f t="shared" si="38"/>
        <v/>
      </c>
      <c r="CQ12" s="33">
        <f t="shared" si="39"/>
        <v>0</v>
      </c>
      <c r="CR12" s="33" t="str">
        <f>IF(BK12="",IF(U12&lt;&gt;1,IF(BY12&lt;&gt;0,IF((BY12+CQ12)&lt;現場勤務時間!$D$2,"NG",""),""),""),"")</f>
        <v/>
      </c>
      <c r="CS12" s="33" t="str">
        <f t="shared" si="40"/>
        <v/>
      </c>
    </row>
    <row r="13" spans="1:97" x14ac:dyDescent="0.4">
      <c r="A13" s="31" t="str">
        <f t="shared" si="10"/>
        <v/>
      </c>
      <c r="B13" s="39">
        <v>5</v>
      </c>
      <c r="C13" s="39" t="str">
        <f t="shared" si="11"/>
        <v>日</v>
      </c>
      <c r="D13" s="39" t="str">
        <f t="shared" si="12"/>
        <v>法</v>
      </c>
      <c r="E13" s="125"/>
      <c r="F13" s="126"/>
      <c r="G13" s="127"/>
      <c r="H13" s="128"/>
      <c r="I13" s="129"/>
      <c r="J13" s="130"/>
      <c r="K13" s="50" t="str">
        <f t="shared" si="41"/>
        <v/>
      </c>
      <c r="L13" s="51"/>
      <c r="M13" s="129"/>
      <c r="N13" s="130"/>
      <c r="O13" s="50" t="str">
        <f t="shared" si="42"/>
        <v/>
      </c>
      <c r="P13" s="51"/>
      <c r="Q13" s="50" t="str">
        <f t="shared" si="43"/>
        <v/>
      </c>
      <c r="R13" s="51"/>
      <c r="S13" s="50" t="str">
        <f t="shared" si="0"/>
        <v/>
      </c>
      <c r="T13" s="51"/>
      <c r="U13" s="139"/>
      <c r="V13" s="140"/>
      <c r="W13" s="143"/>
      <c r="X13" s="144"/>
      <c r="Y13" s="143"/>
      <c r="Z13" s="144"/>
      <c r="AA13" s="129"/>
      <c r="AB13" s="130"/>
      <c r="AC13" s="145" t="str">
        <f t="shared" si="14"/>
        <v/>
      </c>
      <c r="AD13" s="146"/>
      <c r="AE13" s="141"/>
      <c r="AF13" s="142"/>
      <c r="AG13" s="129"/>
      <c r="AH13" s="130"/>
      <c r="AI13" s="147"/>
      <c r="AJ13" s="137"/>
      <c r="AK13" s="137"/>
      <c r="AL13" s="137"/>
      <c r="AM13" s="137"/>
      <c r="AN13" s="137"/>
      <c r="AO13" s="137"/>
      <c r="AP13" s="138"/>
      <c r="AQ13" s="132"/>
      <c r="AR13" s="133"/>
      <c r="AS13" s="132"/>
      <c r="AT13" s="133"/>
      <c r="AU13" s="132"/>
      <c r="AV13" s="133"/>
      <c r="AW13" s="132"/>
      <c r="AX13" s="133"/>
      <c r="AY13" s="134">
        <f t="shared" si="1"/>
        <v>0</v>
      </c>
      <c r="AZ13" s="135"/>
      <c r="BA13" s="28" t="str">
        <f t="shared" si="15"/>
        <v/>
      </c>
      <c r="BB13">
        <v>5</v>
      </c>
      <c r="BC13" s="3">
        <f t="shared" si="2"/>
        <v>44990</v>
      </c>
      <c r="BD13" t="str">
        <f t="shared" si="3"/>
        <v>日</v>
      </c>
      <c r="BE13" t="str">
        <f t="shared" si="16"/>
        <v>法</v>
      </c>
      <c r="BF13" t="str">
        <f t="shared" si="17"/>
        <v/>
      </c>
      <c r="BG13" t="str">
        <f>_xlfn.IFNA(VLOOKUP(BC13,祝日!A:B,2,0),"")</f>
        <v/>
      </c>
      <c r="BH13" t="str">
        <f>_xlfn.IFNA(VLOOKUP(BC13,祝日!C:D,2,0),"")</f>
        <v/>
      </c>
      <c r="BI13">
        <f t="shared" si="44"/>
        <v>1</v>
      </c>
      <c r="BJ13">
        <f t="shared" si="18"/>
        <v>0</v>
      </c>
      <c r="BK13" t="str">
        <f t="shared" si="19"/>
        <v>法</v>
      </c>
      <c r="BM13">
        <f t="shared" si="4"/>
        <v>0</v>
      </c>
      <c r="BN13" s="33">
        <f t="shared" si="20"/>
        <v>0</v>
      </c>
      <c r="BO13" s="33">
        <f t="shared" si="21"/>
        <v>0</v>
      </c>
      <c r="BP13" s="33">
        <f t="shared" si="46"/>
        <v>0</v>
      </c>
      <c r="BQ13" t="str">
        <f>IF(G13&gt;祝日!$F$2,TEXT(G13-祝日!$F$2,"h:mm"),"")</f>
        <v/>
      </c>
      <c r="BR13" t="str">
        <f t="shared" si="22"/>
        <v/>
      </c>
      <c r="BT13" s="33" t="str">
        <f t="shared" si="23"/>
        <v/>
      </c>
      <c r="BU13" s="33">
        <f t="shared" si="24"/>
        <v>0</v>
      </c>
      <c r="BV13" s="33">
        <f t="shared" si="25"/>
        <v>0</v>
      </c>
      <c r="BW13" s="33">
        <f t="shared" si="26"/>
        <v>0</v>
      </c>
      <c r="BY13" s="33">
        <f>BO13+M13</f>
        <v>0</v>
      </c>
      <c r="BZ13" s="33">
        <f>IF(CR13="NG",IF(BY13&lt;現場勤務時間!$D$2,現場勤務時間!$D$2-BY13,0),0)</f>
        <v>0</v>
      </c>
      <c r="CC13" t="str">
        <f t="shared" si="28"/>
        <v/>
      </c>
      <c r="CD13" t="str">
        <f t="shared" si="29"/>
        <v/>
      </c>
      <c r="CE13" t="str">
        <f t="shared" si="6"/>
        <v/>
      </c>
      <c r="CF13" t="str">
        <f>IF(AND(AE13&lt;&gt;"",O13&lt;&gt;""),"NG","")</f>
        <v/>
      </c>
      <c r="CG13" t="str">
        <f t="shared" si="31"/>
        <v/>
      </c>
      <c r="CH13" t="str">
        <f t="shared" si="32"/>
        <v/>
      </c>
      <c r="CI13">
        <f t="shared" si="33"/>
        <v>0</v>
      </c>
      <c r="CJ13">
        <f t="shared" si="34"/>
        <v>0</v>
      </c>
      <c r="CK13">
        <f t="shared" si="35"/>
        <v>0</v>
      </c>
      <c r="CL13" t="str">
        <f>IF(CK13&gt;1,"NG","")</f>
        <v/>
      </c>
      <c r="CM13" t="str">
        <f>IF(AND(Y13="取得",O13&lt;現場勤務時間!$D$2),"NG","")</f>
        <v/>
      </c>
      <c r="CN13" t="str">
        <f t="shared" si="8"/>
        <v/>
      </c>
      <c r="CO13" t="str">
        <f t="shared" si="37"/>
        <v/>
      </c>
      <c r="CP13" t="str">
        <f t="shared" si="38"/>
        <v/>
      </c>
      <c r="CQ13" s="33">
        <f t="shared" si="39"/>
        <v>0</v>
      </c>
      <c r="CR13" s="33" t="str">
        <f>IF(BK13="",IF(U13&lt;&gt;1,IF(BY13&lt;&gt;0,IF((BY13+CQ13)&lt;現場勤務時間!$D$2,"NG",""),""),""),"")</f>
        <v/>
      </c>
      <c r="CS13" s="33" t="str">
        <f t="shared" si="40"/>
        <v/>
      </c>
    </row>
    <row r="14" spans="1:97" x14ac:dyDescent="0.4">
      <c r="A14" s="31" t="str">
        <f t="shared" si="10"/>
        <v/>
      </c>
      <c r="B14" s="39">
        <v>6</v>
      </c>
      <c r="C14" s="39" t="str">
        <f t="shared" si="11"/>
        <v>月</v>
      </c>
      <c r="D14" s="39" t="str">
        <f t="shared" si="12"/>
        <v/>
      </c>
      <c r="E14" s="125"/>
      <c r="F14" s="126"/>
      <c r="G14" s="127"/>
      <c r="H14" s="128"/>
      <c r="I14" s="129"/>
      <c r="J14" s="130"/>
      <c r="K14" s="50" t="str">
        <f t="shared" si="41"/>
        <v/>
      </c>
      <c r="L14" s="51"/>
      <c r="M14" s="129"/>
      <c r="N14" s="130"/>
      <c r="O14" s="50" t="str">
        <f t="shared" si="42"/>
        <v/>
      </c>
      <c r="P14" s="51"/>
      <c r="Q14" s="50" t="str">
        <f t="shared" si="43"/>
        <v/>
      </c>
      <c r="R14" s="51"/>
      <c r="S14" s="50" t="str">
        <f t="shared" si="0"/>
        <v/>
      </c>
      <c r="T14" s="51"/>
      <c r="U14" s="139"/>
      <c r="V14" s="140"/>
      <c r="W14" s="143"/>
      <c r="X14" s="144"/>
      <c r="Y14" s="143"/>
      <c r="Z14" s="144"/>
      <c r="AA14" s="129"/>
      <c r="AB14" s="130"/>
      <c r="AC14" s="145" t="str">
        <f t="shared" si="14"/>
        <v/>
      </c>
      <c r="AD14" s="146"/>
      <c r="AE14" s="141"/>
      <c r="AF14" s="142"/>
      <c r="AG14" s="129"/>
      <c r="AH14" s="130"/>
      <c r="AI14" s="136"/>
      <c r="AJ14" s="137"/>
      <c r="AK14" s="137"/>
      <c r="AL14" s="137"/>
      <c r="AM14" s="137"/>
      <c r="AN14" s="137"/>
      <c r="AO14" s="137"/>
      <c r="AP14" s="138"/>
      <c r="AQ14" s="132"/>
      <c r="AR14" s="133"/>
      <c r="AS14" s="132"/>
      <c r="AT14" s="133"/>
      <c r="AU14" s="132"/>
      <c r="AV14" s="133"/>
      <c r="AW14" s="132"/>
      <c r="AX14" s="133"/>
      <c r="AY14" s="134">
        <f t="shared" si="1"/>
        <v>0</v>
      </c>
      <c r="AZ14" s="135"/>
      <c r="BA14" s="28" t="str">
        <f t="shared" si="15"/>
        <v/>
      </c>
      <c r="BB14">
        <v>6</v>
      </c>
      <c r="BC14" s="3">
        <f t="shared" si="2"/>
        <v>44991</v>
      </c>
      <c r="BD14" t="str">
        <f t="shared" si="3"/>
        <v>月</v>
      </c>
      <c r="BE14" t="str">
        <f t="shared" si="16"/>
        <v/>
      </c>
      <c r="BF14" t="str">
        <f t="shared" si="17"/>
        <v/>
      </c>
      <c r="BG14" t="str">
        <f>_xlfn.IFNA(VLOOKUP(BC14,祝日!A:B,2,0),"")</f>
        <v/>
      </c>
      <c r="BH14" t="str">
        <f>_xlfn.IFNA(VLOOKUP(BC14,祝日!C:D,2,0),"")</f>
        <v/>
      </c>
      <c r="BI14">
        <f t="shared" si="44"/>
        <v>0</v>
      </c>
      <c r="BJ14">
        <f t="shared" si="18"/>
        <v>0</v>
      </c>
      <c r="BK14" t="str">
        <f>IF(BI14&gt;0,"法",IF(BJ14&gt;0,"休",""))</f>
        <v/>
      </c>
      <c r="BM14">
        <f t="shared" si="4"/>
        <v>0</v>
      </c>
      <c r="BN14" s="33">
        <f t="shared" si="20"/>
        <v>0</v>
      </c>
      <c r="BO14" s="33">
        <f t="shared" si="21"/>
        <v>0</v>
      </c>
      <c r="BP14" s="33">
        <f t="shared" si="46"/>
        <v>0</v>
      </c>
      <c r="BQ14" t="str">
        <f>IF(G14&gt;祝日!$F$2,TEXT(G14-祝日!$F$2,"h:mm"),"")</f>
        <v/>
      </c>
      <c r="BR14" t="str">
        <f t="shared" si="22"/>
        <v/>
      </c>
      <c r="BT14" s="33" t="str">
        <f t="shared" si="23"/>
        <v/>
      </c>
      <c r="BU14" s="33" t="str">
        <f t="shared" si="24"/>
        <v/>
      </c>
      <c r="BV14" s="33">
        <f t="shared" si="25"/>
        <v>0</v>
      </c>
      <c r="BW14" s="33">
        <f t="shared" si="26"/>
        <v>0</v>
      </c>
      <c r="BY14" s="33">
        <f t="shared" si="27"/>
        <v>0</v>
      </c>
      <c r="BZ14" s="33">
        <f>IF(CR14="NG",IF(BY14&lt;現場勤務時間!$D$2,現場勤務時間!$D$2-BY14,0),0)</f>
        <v>0</v>
      </c>
      <c r="CC14" t="str">
        <f t="shared" si="28"/>
        <v/>
      </c>
      <c r="CD14" t="str">
        <f t="shared" si="29"/>
        <v/>
      </c>
      <c r="CE14" t="str">
        <f t="shared" ref="CE14:CE39" si="47">IF(U14=0.5,IF(O14="","NG",""),"")</f>
        <v/>
      </c>
      <c r="CF14" t="str">
        <f t="shared" si="30"/>
        <v/>
      </c>
      <c r="CG14" t="str">
        <f t="shared" si="31"/>
        <v/>
      </c>
      <c r="CH14" t="str">
        <f t="shared" si="32"/>
        <v/>
      </c>
      <c r="CI14">
        <f t="shared" si="33"/>
        <v>0</v>
      </c>
      <c r="CJ14">
        <f t="shared" si="34"/>
        <v>0</v>
      </c>
      <c r="CK14">
        <f t="shared" si="35"/>
        <v>0</v>
      </c>
      <c r="CL14" t="str">
        <f t="shared" ref="CL14:CL39" si="48">IF(CK14&gt;1,"NG","")</f>
        <v/>
      </c>
      <c r="CM14" t="str">
        <f>IF(AND(Y14="取得",O14&lt;現場勤務時間!$D$2),"NG","")</f>
        <v/>
      </c>
      <c r="CN14" t="str">
        <f>IF(AND(Y14="取得",O14=""),"NG",IF(AND(Y14="取得",D14=""),"NG",""))</f>
        <v/>
      </c>
      <c r="CO14" t="str">
        <f t="shared" si="37"/>
        <v/>
      </c>
      <c r="CP14" t="str">
        <f t="shared" si="38"/>
        <v/>
      </c>
      <c r="CQ14" s="33">
        <f t="shared" si="39"/>
        <v>0</v>
      </c>
      <c r="CR14" s="33" t="str">
        <f>IF(BK14="",IF(U14&lt;&gt;1,IF(BY14&lt;&gt;0,IF((BY14+CQ14)&lt;現場勤務時間!$D$2,"NG",""),""),""),"")</f>
        <v/>
      </c>
      <c r="CS14" s="33" t="str">
        <f t="shared" si="40"/>
        <v/>
      </c>
    </row>
    <row r="15" spans="1:97" x14ac:dyDescent="0.4">
      <c r="A15" s="31" t="str">
        <f t="shared" si="10"/>
        <v/>
      </c>
      <c r="B15" s="39">
        <v>7</v>
      </c>
      <c r="C15" s="39" t="str">
        <f t="shared" si="11"/>
        <v>火</v>
      </c>
      <c r="D15" s="39" t="str">
        <f t="shared" si="12"/>
        <v/>
      </c>
      <c r="E15" s="125"/>
      <c r="F15" s="126"/>
      <c r="G15" s="127"/>
      <c r="H15" s="128"/>
      <c r="I15" s="129"/>
      <c r="J15" s="130"/>
      <c r="K15" s="50" t="str">
        <f t="shared" si="41"/>
        <v/>
      </c>
      <c r="L15" s="51"/>
      <c r="M15" s="129"/>
      <c r="N15" s="130"/>
      <c r="O15" s="50" t="str">
        <f t="shared" si="42"/>
        <v/>
      </c>
      <c r="P15" s="51"/>
      <c r="Q15" s="50" t="str">
        <f t="shared" si="43"/>
        <v/>
      </c>
      <c r="R15" s="51"/>
      <c r="S15" s="50" t="str">
        <f t="shared" si="0"/>
        <v/>
      </c>
      <c r="T15" s="51"/>
      <c r="U15" s="139"/>
      <c r="V15" s="140"/>
      <c r="W15" s="143"/>
      <c r="X15" s="144"/>
      <c r="Y15" s="143"/>
      <c r="Z15" s="144"/>
      <c r="AA15" s="129"/>
      <c r="AB15" s="130"/>
      <c r="AC15" s="145" t="str">
        <f t="shared" si="14"/>
        <v/>
      </c>
      <c r="AD15" s="146"/>
      <c r="AE15" s="141"/>
      <c r="AF15" s="142"/>
      <c r="AG15" s="129"/>
      <c r="AH15" s="130"/>
      <c r="AI15" s="136"/>
      <c r="AJ15" s="137"/>
      <c r="AK15" s="137"/>
      <c r="AL15" s="137"/>
      <c r="AM15" s="137"/>
      <c r="AN15" s="137"/>
      <c r="AO15" s="137"/>
      <c r="AP15" s="138"/>
      <c r="AQ15" s="132"/>
      <c r="AR15" s="133"/>
      <c r="AS15" s="132"/>
      <c r="AT15" s="133"/>
      <c r="AU15" s="132"/>
      <c r="AV15" s="133"/>
      <c r="AW15" s="132"/>
      <c r="AX15" s="133"/>
      <c r="AY15" s="134">
        <f t="shared" si="1"/>
        <v>0</v>
      </c>
      <c r="AZ15" s="135"/>
      <c r="BA15" s="28" t="str">
        <f t="shared" si="15"/>
        <v/>
      </c>
      <c r="BB15">
        <v>7</v>
      </c>
      <c r="BC15" s="3">
        <f t="shared" si="2"/>
        <v>44992</v>
      </c>
      <c r="BD15" t="str">
        <f t="shared" si="3"/>
        <v>火</v>
      </c>
      <c r="BE15" t="str">
        <f t="shared" si="16"/>
        <v/>
      </c>
      <c r="BF15" t="str">
        <f t="shared" si="17"/>
        <v/>
      </c>
      <c r="BG15" t="str">
        <f>_xlfn.IFNA(VLOOKUP(BC15,祝日!A:B,2,0),"")</f>
        <v/>
      </c>
      <c r="BH15" t="str">
        <f>_xlfn.IFNA(VLOOKUP(BC15,祝日!C:D,2,0),"")</f>
        <v/>
      </c>
      <c r="BI15">
        <f t="shared" si="44"/>
        <v>0</v>
      </c>
      <c r="BJ15">
        <f t="shared" si="18"/>
        <v>0</v>
      </c>
      <c r="BK15" t="str">
        <f t="shared" si="19"/>
        <v/>
      </c>
      <c r="BM15">
        <f t="shared" ref="BM15:BM39" si="49">IF(G15&lt;&gt;"",TEXT(G15-E15,"h:mm"),0)</f>
        <v>0</v>
      </c>
      <c r="BN15" s="33">
        <f t="shared" si="20"/>
        <v>0</v>
      </c>
      <c r="BO15" s="33">
        <f t="shared" si="21"/>
        <v>0</v>
      </c>
      <c r="BP15" s="33">
        <f t="shared" si="46"/>
        <v>0</v>
      </c>
      <c r="BQ15" t="str">
        <f>IF(G15&gt;祝日!$F$2,TEXT(G15-祝日!$F$2,"h:mm"),"")</f>
        <v/>
      </c>
      <c r="BR15" t="str">
        <f t="shared" si="22"/>
        <v/>
      </c>
      <c r="BT15" s="33" t="str">
        <f>IF(BK15="休",IF(Y15="取得",0,BY15-BV15),"")</f>
        <v/>
      </c>
      <c r="BU15" s="33" t="str">
        <f t="shared" si="24"/>
        <v/>
      </c>
      <c r="BV15" s="33">
        <f>IF(BK15="休",BP15,0)</f>
        <v>0</v>
      </c>
      <c r="BW15" s="33">
        <f t="shared" si="26"/>
        <v>0</v>
      </c>
      <c r="BY15" s="33">
        <f>BO15+M15</f>
        <v>0</v>
      </c>
      <c r="BZ15" s="33">
        <f>IF(CR15="NG",IF(BY15&lt;現場勤務時間!$D$2,現場勤務時間!$D$2-BY15,0),0)</f>
        <v>0</v>
      </c>
      <c r="CC15" t="str">
        <f t="shared" si="28"/>
        <v/>
      </c>
      <c r="CD15" t="str">
        <f t="shared" si="29"/>
        <v/>
      </c>
      <c r="CE15" t="str">
        <f t="shared" si="47"/>
        <v/>
      </c>
      <c r="CF15" t="str">
        <f t="shared" si="30"/>
        <v/>
      </c>
      <c r="CG15" t="str">
        <f t="shared" si="31"/>
        <v/>
      </c>
      <c r="CH15" t="str">
        <f t="shared" si="32"/>
        <v/>
      </c>
      <c r="CI15">
        <f t="shared" si="33"/>
        <v>0</v>
      </c>
      <c r="CJ15">
        <f t="shared" si="34"/>
        <v>0</v>
      </c>
      <c r="CK15">
        <f t="shared" si="35"/>
        <v>0</v>
      </c>
      <c r="CL15" t="str">
        <f t="shared" si="48"/>
        <v/>
      </c>
      <c r="CM15" t="str">
        <f>IF(AND(Y15="取得",O15&lt;現場勤務時間!$D$2),"NG","")</f>
        <v/>
      </c>
      <c r="CN15" t="str">
        <f t="shared" ref="CN15:CN39" si="50">IF(AND(Y15="取得",O15=""),"NG",IF(AND(Y15="取得",D15=""),"NG",""))</f>
        <v/>
      </c>
      <c r="CO15" t="str">
        <f t="shared" si="37"/>
        <v/>
      </c>
      <c r="CP15" t="str">
        <f t="shared" si="38"/>
        <v/>
      </c>
      <c r="CQ15" s="33">
        <f t="shared" si="39"/>
        <v>0</v>
      </c>
      <c r="CR15" s="33" t="str">
        <f>IF(BK15="",IF(U15&lt;&gt;1,IF(BY15&lt;&gt;0,IF((BY15+CQ15)&lt;現場勤務時間!$D$2,"NG",""),""),""),"")</f>
        <v/>
      </c>
      <c r="CS15" s="33" t="str">
        <f t="shared" si="40"/>
        <v/>
      </c>
    </row>
    <row r="16" spans="1:97" x14ac:dyDescent="0.4">
      <c r="A16" s="31" t="str">
        <f t="shared" si="10"/>
        <v/>
      </c>
      <c r="B16" s="39">
        <v>8</v>
      </c>
      <c r="C16" s="39" t="str">
        <f t="shared" si="11"/>
        <v>水</v>
      </c>
      <c r="D16" s="39" t="str">
        <f t="shared" si="12"/>
        <v/>
      </c>
      <c r="E16" s="125"/>
      <c r="F16" s="126"/>
      <c r="G16" s="127"/>
      <c r="H16" s="128"/>
      <c r="I16" s="129"/>
      <c r="J16" s="130"/>
      <c r="K16" s="50" t="str">
        <f t="shared" si="41"/>
        <v/>
      </c>
      <c r="L16" s="51"/>
      <c r="M16" s="129"/>
      <c r="N16" s="130"/>
      <c r="O16" s="50" t="str">
        <f t="shared" si="42"/>
        <v/>
      </c>
      <c r="P16" s="51"/>
      <c r="Q16" s="50" t="str">
        <f t="shared" si="43"/>
        <v/>
      </c>
      <c r="R16" s="51"/>
      <c r="S16" s="50" t="str">
        <f t="shared" si="0"/>
        <v/>
      </c>
      <c r="T16" s="51"/>
      <c r="U16" s="139"/>
      <c r="V16" s="140"/>
      <c r="W16" s="143"/>
      <c r="X16" s="144"/>
      <c r="Y16" s="143"/>
      <c r="Z16" s="144"/>
      <c r="AA16" s="129"/>
      <c r="AB16" s="130"/>
      <c r="AC16" s="145" t="str">
        <f t="shared" si="14"/>
        <v/>
      </c>
      <c r="AD16" s="146"/>
      <c r="AE16" s="141"/>
      <c r="AF16" s="142"/>
      <c r="AG16" s="129"/>
      <c r="AH16" s="130"/>
      <c r="AI16" s="136"/>
      <c r="AJ16" s="137"/>
      <c r="AK16" s="137"/>
      <c r="AL16" s="137"/>
      <c r="AM16" s="137"/>
      <c r="AN16" s="137"/>
      <c r="AO16" s="137"/>
      <c r="AP16" s="138"/>
      <c r="AQ16" s="132"/>
      <c r="AR16" s="133"/>
      <c r="AS16" s="132"/>
      <c r="AT16" s="133"/>
      <c r="AU16" s="132"/>
      <c r="AV16" s="133"/>
      <c r="AW16" s="132"/>
      <c r="AX16" s="133"/>
      <c r="AY16" s="134">
        <f t="shared" si="1"/>
        <v>0</v>
      </c>
      <c r="AZ16" s="135"/>
      <c r="BA16" s="28" t="str">
        <f t="shared" si="15"/>
        <v/>
      </c>
      <c r="BB16">
        <v>8</v>
      </c>
      <c r="BC16" s="3">
        <f t="shared" si="2"/>
        <v>44993</v>
      </c>
      <c r="BD16" t="str">
        <f t="shared" si="3"/>
        <v>水</v>
      </c>
      <c r="BE16" t="str">
        <f t="shared" si="16"/>
        <v/>
      </c>
      <c r="BF16" t="str">
        <f t="shared" si="17"/>
        <v/>
      </c>
      <c r="BG16" t="str">
        <f>_xlfn.IFNA(VLOOKUP(BC16,祝日!A:B,2,0),"")</f>
        <v/>
      </c>
      <c r="BH16" t="str">
        <f>_xlfn.IFNA(VLOOKUP(BC16,祝日!C:D,2,0),"")</f>
        <v/>
      </c>
      <c r="BI16">
        <f t="shared" si="44"/>
        <v>0</v>
      </c>
      <c r="BJ16">
        <f t="shared" si="18"/>
        <v>0</v>
      </c>
      <c r="BK16" t="str">
        <f t="shared" si="19"/>
        <v/>
      </c>
      <c r="BM16">
        <f t="shared" si="49"/>
        <v>0</v>
      </c>
      <c r="BN16" s="33">
        <f t="shared" si="20"/>
        <v>0</v>
      </c>
      <c r="BO16" s="33">
        <f t="shared" si="21"/>
        <v>0</v>
      </c>
      <c r="BP16" s="33">
        <f t="shared" si="46"/>
        <v>0</v>
      </c>
      <c r="BQ16" t="str">
        <f>IF(G16&gt;祝日!$F$2,TEXT(G16-祝日!$F$2,"h:mm"),"")</f>
        <v/>
      </c>
      <c r="BR16" t="str">
        <f t="shared" si="22"/>
        <v/>
      </c>
      <c r="BT16" s="33" t="str">
        <f t="shared" si="23"/>
        <v/>
      </c>
      <c r="BU16" s="33" t="str">
        <f t="shared" si="24"/>
        <v/>
      </c>
      <c r="BV16" s="33">
        <f t="shared" si="25"/>
        <v>0</v>
      </c>
      <c r="BW16" s="33">
        <f t="shared" si="26"/>
        <v>0</v>
      </c>
      <c r="BY16" s="33">
        <f>BO16+M16</f>
        <v>0</v>
      </c>
      <c r="BZ16" s="33">
        <f>IF(CR16="NG",IF(BY16&lt;現場勤務時間!$D$2,現場勤務時間!$D$2-BY16,0),0)</f>
        <v>0</v>
      </c>
      <c r="CC16" t="str">
        <f t="shared" si="28"/>
        <v/>
      </c>
      <c r="CD16" t="str">
        <f t="shared" si="29"/>
        <v/>
      </c>
      <c r="CE16" t="str">
        <f t="shared" si="47"/>
        <v/>
      </c>
      <c r="CF16" t="str">
        <f t="shared" si="30"/>
        <v/>
      </c>
      <c r="CG16" t="str">
        <f t="shared" si="31"/>
        <v/>
      </c>
      <c r="CH16" t="str">
        <f t="shared" si="32"/>
        <v/>
      </c>
      <c r="CI16">
        <f t="shared" si="33"/>
        <v>0</v>
      </c>
      <c r="CJ16">
        <f t="shared" si="34"/>
        <v>0</v>
      </c>
      <c r="CK16">
        <f t="shared" si="35"/>
        <v>0</v>
      </c>
      <c r="CL16" t="str">
        <f t="shared" si="48"/>
        <v/>
      </c>
      <c r="CM16" t="str">
        <f>IF(AND(Y16="取得",O16&lt;現場勤務時間!$D$2),"NG","")</f>
        <v/>
      </c>
      <c r="CN16" t="str">
        <f t="shared" si="50"/>
        <v/>
      </c>
      <c r="CO16" t="str">
        <f t="shared" si="37"/>
        <v/>
      </c>
      <c r="CP16" t="str">
        <f t="shared" si="38"/>
        <v/>
      </c>
      <c r="CQ16" s="33">
        <f t="shared" si="39"/>
        <v>0</v>
      </c>
      <c r="CR16" s="33" t="str">
        <f>IF(BK16="",IF(U16&lt;&gt;1,IF(BY16&lt;&gt;0,IF((BY16+CQ16)&lt;現場勤務時間!$D$2,"NG",""),""),""),"")</f>
        <v/>
      </c>
      <c r="CS16" s="33" t="str">
        <f t="shared" si="40"/>
        <v/>
      </c>
    </row>
    <row r="17" spans="1:97" x14ac:dyDescent="0.4">
      <c r="A17" s="31" t="str">
        <f t="shared" si="10"/>
        <v/>
      </c>
      <c r="B17" s="39">
        <v>9</v>
      </c>
      <c r="C17" s="39" t="str">
        <f t="shared" si="11"/>
        <v>木</v>
      </c>
      <c r="D17" s="39" t="str">
        <f t="shared" si="12"/>
        <v/>
      </c>
      <c r="E17" s="125"/>
      <c r="F17" s="126"/>
      <c r="G17" s="127"/>
      <c r="H17" s="128"/>
      <c r="I17" s="129"/>
      <c r="J17" s="130"/>
      <c r="K17" s="50" t="str">
        <f t="shared" si="41"/>
        <v/>
      </c>
      <c r="L17" s="51"/>
      <c r="M17" s="129"/>
      <c r="N17" s="130"/>
      <c r="O17" s="50" t="str">
        <f t="shared" si="42"/>
        <v/>
      </c>
      <c r="P17" s="51"/>
      <c r="Q17" s="50" t="str">
        <f t="shared" si="43"/>
        <v/>
      </c>
      <c r="R17" s="51"/>
      <c r="S17" s="50" t="str">
        <f t="shared" si="0"/>
        <v/>
      </c>
      <c r="T17" s="51"/>
      <c r="U17" s="139"/>
      <c r="V17" s="140"/>
      <c r="W17" s="143"/>
      <c r="X17" s="144"/>
      <c r="Y17" s="143"/>
      <c r="Z17" s="144"/>
      <c r="AA17" s="129"/>
      <c r="AB17" s="130"/>
      <c r="AC17" s="145" t="str">
        <f t="shared" si="14"/>
        <v/>
      </c>
      <c r="AD17" s="146"/>
      <c r="AE17" s="141"/>
      <c r="AF17" s="142"/>
      <c r="AG17" s="129"/>
      <c r="AH17" s="130"/>
      <c r="AI17" s="136"/>
      <c r="AJ17" s="137"/>
      <c r="AK17" s="137"/>
      <c r="AL17" s="137"/>
      <c r="AM17" s="137"/>
      <c r="AN17" s="137"/>
      <c r="AO17" s="137"/>
      <c r="AP17" s="138"/>
      <c r="AQ17" s="132"/>
      <c r="AR17" s="133"/>
      <c r="AS17" s="132"/>
      <c r="AT17" s="133"/>
      <c r="AU17" s="132"/>
      <c r="AV17" s="133"/>
      <c r="AW17" s="132"/>
      <c r="AX17" s="133"/>
      <c r="AY17" s="134">
        <f t="shared" si="1"/>
        <v>0</v>
      </c>
      <c r="AZ17" s="135"/>
      <c r="BA17" s="28" t="str">
        <f t="shared" si="15"/>
        <v/>
      </c>
      <c r="BB17">
        <v>9</v>
      </c>
      <c r="BC17" s="3">
        <f t="shared" si="2"/>
        <v>44994</v>
      </c>
      <c r="BD17" t="str">
        <f t="shared" si="3"/>
        <v>木</v>
      </c>
      <c r="BE17" t="str">
        <f t="shared" si="16"/>
        <v/>
      </c>
      <c r="BF17" t="str">
        <f t="shared" si="17"/>
        <v/>
      </c>
      <c r="BG17" t="str">
        <f>_xlfn.IFNA(VLOOKUP(BC17,祝日!A:B,2,0),"")</f>
        <v/>
      </c>
      <c r="BH17" t="str">
        <f>_xlfn.IFNA(VLOOKUP(BC17,祝日!C:D,2,0),"")</f>
        <v/>
      </c>
      <c r="BI17">
        <f t="shared" si="44"/>
        <v>0</v>
      </c>
      <c r="BJ17">
        <f t="shared" si="18"/>
        <v>0</v>
      </c>
      <c r="BK17" t="str">
        <f t="shared" si="19"/>
        <v/>
      </c>
      <c r="BM17">
        <f t="shared" si="49"/>
        <v>0</v>
      </c>
      <c r="BN17" s="33">
        <f t="shared" si="20"/>
        <v>0</v>
      </c>
      <c r="BO17" s="33">
        <f t="shared" si="21"/>
        <v>0</v>
      </c>
      <c r="BP17" s="33">
        <f t="shared" si="46"/>
        <v>0</v>
      </c>
      <c r="BQ17" t="str">
        <f>IF(G17&gt;祝日!$F$2,TEXT(G17-祝日!$F$2,"h:mm"),"")</f>
        <v/>
      </c>
      <c r="BR17" t="str">
        <f t="shared" si="22"/>
        <v/>
      </c>
      <c r="BT17" s="33" t="str">
        <f t="shared" si="23"/>
        <v/>
      </c>
      <c r="BU17" s="33" t="str">
        <f t="shared" si="24"/>
        <v/>
      </c>
      <c r="BV17" s="33">
        <f t="shared" si="25"/>
        <v>0</v>
      </c>
      <c r="BW17" s="33">
        <f t="shared" si="26"/>
        <v>0</v>
      </c>
      <c r="BY17" s="33">
        <f t="shared" si="27"/>
        <v>0</v>
      </c>
      <c r="BZ17" s="33">
        <f>IF(CR17="NG",IF(BY17&lt;現場勤務時間!$D$2,現場勤務時間!$D$2-BY17,0),0)</f>
        <v>0</v>
      </c>
      <c r="CC17" t="str">
        <f t="shared" si="28"/>
        <v/>
      </c>
      <c r="CD17" t="str">
        <f t="shared" si="29"/>
        <v/>
      </c>
      <c r="CE17" t="str">
        <f t="shared" si="47"/>
        <v/>
      </c>
      <c r="CF17" t="str">
        <f t="shared" si="30"/>
        <v/>
      </c>
      <c r="CG17" t="str">
        <f t="shared" si="31"/>
        <v/>
      </c>
      <c r="CH17" t="str">
        <f t="shared" si="32"/>
        <v/>
      </c>
      <c r="CI17">
        <f t="shared" si="33"/>
        <v>0</v>
      </c>
      <c r="CJ17">
        <f t="shared" si="34"/>
        <v>0</v>
      </c>
      <c r="CK17">
        <f t="shared" si="35"/>
        <v>0</v>
      </c>
      <c r="CL17" t="str">
        <f t="shared" si="48"/>
        <v/>
      </c>
      <c r="CM17" t="str">
        <f>IF(AND(Y17="取得",O17&lt;現場勤務時間!$D$2),"NG","")</f>
        <v/>
      </c>
      <c r="CN17" t="str">
        <f t="shared" si="50"/>
        <v/>
      </c>
      <c r="CO17" t="str">
        <f t="shared" si="37"/>
        <v/>
      </c>
      <c r="CP17" t="str">
        <f t="shared" si="38"/>
        <v/>
      </c>
      <c r="CQ17" s="33">
        <f t="shared" si="39"/>
        <v>0</v>
      </c>
      <c r="CR17" s="33" t="str">
        <f>IF(BK17="",IF(U17&lt;&gt;1,IF(BY17&lt;&gt;0,IF((BY17+CQ17)&lt;現場勤務時間!$D$2,"NG",""),""),""),"")</f>
        <v/>
      </c>
      <c r="CS17" s="33" t="str">
        <f t="shared" si="40"/>
        <v/>
      </c>
    </row>
    <row r="18" spans="1:97" x14ac:dyDescent="0.4">
      <c r="A18" s="31" t="str">
        <f t="shared" si="10"/>
        <v/>
      </c>
      <c r="B18" s="39">
        <v>10</v>
      </c>
      <c r="C18" s="39" t="str">
        <f t="shared" si="11"/>
        <v>金</v>
      </c>
      <c r="D18" s="39" t="str">
        <f t="shared" si="12"/>
        <v/>
      </c>
      <c r="E18" s="125"/>
      <c r="F18" s="126"/>
      <c r="G18" s="127"/>
      <c r="H18" s="128"/>
      <c r="I18" s="129"/>
      <c r="J18" s="130"/>
      <c r="K18" s="50" t="str">
        <f t="shared" si="41"/>
        <v/>
      </c>
      <c r="L18" s="51"/>
      <c r="M18" s="129"/>
      <c r="N18" s="130"/>
      <c r="O18" s="50" t="str">
        <f t="shared" si="42"/>
        <v/>
      </c>
      <c r="P18" s="51"/>
      <c r="Q18" s="50" t="str">
        <f t="shared" si="43"/>
        <v/>
      </c>
      <c r="R18" s="51"/>
      <c r="S18" s="50" t="str">
        <f t="shared" si="0"/>
        <v/>
      </c>
      <c r="T18" s="51"/>
      <c r="U18" s="139"/>
      <c r="V18" s="140"/>
      <c r="W18" s="143"/>
      <c r="X18" s="144"/>
      <c r="Y18" s="143"/>
      <c r="Z18" s="144"/>
      <c r="AA18" s="129"/>
      <c r="AB18" s="130"/>
      <c r="AC18" s="145" t="str">
        <f t="shared" si="14"/>
        <v/>
      </c>
      <c r="AD18" s="146"/>
      <c r="AE18" s="141"/>
      <c r="AF18" s="142"/>
      <c r="AG18" s="129"/>
      <c r="AH18" s="130"/>
      <c r="AI18" s="147"/>
      <c r="AJ18" s="137"/>
      <c r="AK18" s="137"/>
      <c r="AL18" s="137"/>
      <c r="AM18" s="137"/>
      <c r="AN18" s="137"/>
      <c r="AO18" s="137"/>
      <c r="AP18" s="138"/>
      <c r="AQ18" s="132"/>
      <c r="AR18" s="133"/>
      <c r="AS18" s="132"/>
      <c r="AT18" s="133"/>
      <c r="AU18" s="132"/>
      <c r="AV18" s="133"/>
      <c r="AW18" s="132"/>
      <c r="AX18" s="133"/>
      <c r="AY18" s="134">
        <f t="shared" si="1"/>
        <v>0</v>
      </c>
      <c r="AZ18" s="135"/>
      <c r="BA18" s="28" t="str">
        <f t="shared" si="15"/>
        <v/>
      </c>
      <c r="BB18">
        <v>10</v>
      </c>
      <c r="BC18" s="3">
        <f t="shared" si="2"/>
        <v>44995</v>
      </c>
      <c r="BD18" t="str">
        <f t="shared" si="3"/>
        <v>金</v>
      </c>
      <c r="BE18" t="str">
        <f t="shared" si="16"/>
        <v/>
      </c>
      <c r="BF18" t="str">
        <f t="shared" si="17"/>
        <v/>
      </c>
      <c r="BG18" t="str">
        <f>_xlfn.IFNA(VLOOKUP(BC18,祝日!A:B,2,0),"")</f>
        <v/>
      </c>
      <c r="BH18" t="str">
        <f>_xlfn.IFNA(VLOOKUP(BC18,祝日!C:D,2,0),"")</f>
        <v/>
      </c>
      <c r="BI18">
        <f t="shared" si="44"/>
        <v>0</v>
      </c>
      <c r="BJ18">
        <f t="shared" si="18"/>
        <v>0</v>
      </c>
      <c r="BK18" t="str">
        <f t="shared" si="19"/>
        <v/>
      </c>
      <c r="BM18">
        <f t="shared" si="49"/>
        <v>0</v>
      </c>
      <c r="BN18" s="33">
        <f t="shared" si="20"/>
        <v>0</v>
      </c>
      <c r="BO18" s="33">
        <f t="shared" si="21"/>
        <v>0</v>
      </c>
      <c r="BP18" s="33">
        <f t="shared" si="46"/>
        <v>0</v>
      </c>
      <c r="BQ18" t="str">
        <f>IF(G18&gt;祝日!$F$2,TEXT(G18-祝日!$F$2,"h:mm"),"")</f>
        <v/>
      </c>
      <c r="BR18" t="str">
        <f t="shared" si="22"/>
        <v/>
      </c>
      <c r="BT18" s="33" t="str">
        <f t="shared" si="23"/>
        <v/>
      </c>
      <c r="BU18" s="33" t="str">
        <f t="shared" si="24"/>
        <v/>
      </c>
      <c r="BV18" s="33">
        <f t="shared" si="25"/>
        <v>0</v>
      </c>
      <c r="BW18" s="33">
        <f t="shared" si="26"/>
        <v>0</v>
      </c>
      <c r="BY18" s="33">
        <f t="shared" si="27"/>
        <v>0</v>
      </c>
      <c r="BZ18" s="33">
        <f>IF(CR18="NG",IF(BY18&lt;現場勤務時間!$D$2,現場勤務時間!$D$2-BY18,0),0)</f>
        <v>0</v>
      </c>
      <c r="CC18" t="str">
        <f t="shared" si="28"/>
        <v/>
      </c>
      <c r="CD18" t="str">
        <f t="shared" si="29"/>
        <v/>
      </c>
      <c r="CE18" t="str">
        <f t="shared" si="47"/>
        <v/>
      </c>
      <c r="CF18" t="str">
        <f t="shared" si="30"/>
        <v/>
      </c>
      <c r="CG18" t="str">
        <f t="shared" si="31"/>
        <v/>
      </c>
      <c r="CH18" t="str">
        <f t="shared" si="32"/>
        <v/>
      </c>
      <c r="CI18">
        <f t="shared" si="33"/>
        <v>0</v>
      </c>
      <c r="CJ18">
        <f t="shared" si="34"/>
        <v>0</v>
      </c>
      <c r="CK18">
        <f t="shared" si="35"/>
        <v>0</v>
      </c>
      <c r="CL18" t="str">
        <f t="shared" si="48"/>
        <v/>
      </c>
      <c r="CM18" t="str">
        <f>IF(AND(Y18="取得",O18&lt;現場勤務時間!$D$2),"NG","")</f>
        <v/>
      </c>
      <c r="CN18" t="str">
        <f t="shared" si="50"/>
        <v/>
      </c>
      <c r="CO18" t="str">
        <f t="shared" si="37"/>
        <v/>
      </c>
      <c r="CP18" t="str">
        <f t="shared" si="38"/>
        <v/>
      </c>
      <c r="CQ18" s="33">
        <f t="shared" si="39"/>
        <v>0</v>
      </c>
      <c r="CR18" s="33" t="str">
        <f>IF(BK18="",IF(U18&lt;&gt;1,IF(BY18&lt;&gt;0,IF((BY18+CQ18)&lt;現場勤務時間!$D$2,"NG",""),""),""),"")</f>
        <v/>
      </c>
      <c r="CS18" s="33" t="str">
        <f t="shared" si="40"/>
        <v/>
      </c>
    </row>
    <row r="19" spans="1:97" x14ac:dyDescent="0.4">
      <c r="A19" s="31" t="str">
        <f t="shared" si="10"/>
        <v/>
      </c>
      <c r="B19" s="39">
        <v>11</v>
      </c>
      <c r="C19" s="39" t="str">
        <f t="shared" si="11"/>
        <v>土</v>
      </c>
      <c r="D19" s="39" t="str">
        <f t="shared" si="12"/>
        <v>休</v>
      </c>
      <c r="E19" s="125"/>
      <c r="F19" s="126"/>
      <c r="G19" s="127"/>
      <c r="H19" s="128"/>
      <c r="I19" s="129"/>
      <c r="J19" s="130"/>
      <c r="K19" s="50" t="str">
        <f t="shared" si="41"/>
        <v/>
      </c>
      <c r="L19" s="51"/>
      <c r="M19" s="129"/>
      <c r="N19" s="130"/>
      <c r="O19" s="50" t="str">
        <f t="shared" si="42"/>
        <v/>
      </c>
      <c r="P19" s="51"/>
      <c r="Q19" s="50" t="str">
        <f t="shared" si="43"/>
        <v/>
      </c>
      <c r="R19" s="51"/>
      <c r="S19" s="50" t="str">
        <f t="shared" si="0"/>
        <v/>
      </c>
      <c r="T19" s="51"/>
      <c r="U19" s="139"/>
      <c r="V19" s="140"/>
      <c r="W19" s="143"/>
      <c r="X19" s="144"/>
      <c r="Y19" s="143"/>
      <c r="Z19" s="144"/>
      <c r="AA19" s="129"/>
      <c r="AB19" s="130"/>
      <c r="AC19" s="145" t="str">
        <f t="shared" si="14"/>
        <v/>
      </c>
      <c r="AD19" s="146"/>
      <c r="AE19" s="141"/>
      <c r="AF19" s="142"/>
      <c r="AG19" s="129"/>
      <c r="AH19" s="130"/>
      <c r="AI19" s="136"/>
      <c r="AJ19" s="137"/>
      <c r="AK19" s="137"/>
      <c r="AL19" s="137"/>
      <c r="AM19" s="137"/>
      <c r="AN19" s="137"/>
      <c r="AO19" s="137"/>
      <c r="AP19" s="138"/>
      <c r="AQ19" s="132"/>
      <c r="AR19" s="133"/>
      <c r="AS19" s="132"/>
      <c r="AT19" s="133"/>
      <c r="AU19" s="132"/>
      <c r="AV19" s="133"/>
      <c r="AW19" s="132"/>
      <c r="AX19" s="133"/>
      <c r="AY19" s="134">
        <f t="shared" si="1"/>
        <v>0</v>
      </c>
      <c r="AZ19" s="135"/>
      <c r="BA19" s="28" t="str">
        <f t="shared" si="15"/>
        <v/>
      </c>
      <c r="BB19">
        <v>11</v>
      </c>
      <c r="BC19" s="3">
        <f t="shared" si="2"/>
        <v>44996</v>
      </c>
      <c r="BD19" t="str">
        <f t="shared" si="3"/>
        <v>土</v>
      </c>
      <c r="BE19" t="str">
        <f t="shared" si="16"/>
        <v/>
      </c>
      <c r="BF19" t="str">
        <f t="shared" si="17"/>
        <v>休</v>
      </c>
      <c r="BG19" t="str">
        <f>_xlfn.IFNA(VLOOKUP(BC19,祝日!A:B,2,0),"")</f>
        <v/>
      </c>
      <c r="BH19" t="str">
        <f>_xlfn.IFNA(VLOOKUP(BC19,祝日!C:D,2,0),"")</f>
        <v/>
      </c>
      <c r="BI19">
        <f t="shared" si="44"/>
        <v>0</v>
      </c>
      <c r="BJ19">
        <f t="shared" si="18"/>
        <v>1</v>
      </c>
      <c r="BK19" t="str">
        <f t="shared" si="19"/>
        <v>休</v>
      </c>
      <c r="BM19">
        <f t="shared" si="49"/>
        <v>0</v>
      </c>
      <c r="BN19" s="33">
        <f t="shared" si="20"/>
        <v>0</v>
      </c>
      <c r="BO19" s="33">
        <f t="shared" si="21"/>
        <v>0</v>
      </c>
      <c r="BP19" s="33">
        <f t="shared" si="46"/>
        <v>0</v>
      </c>
      <c r="BQ19" t="str">
        <f>IF(G19&gt;祝日!$F$2,TEXT(G19-祝日!$F$2,"h:mm"),"")</f>
        <v/>
      </c>
      <c r="BR19" t="str">
        <f t="shared" si="22"/>
        <v/>
      </c>
      <c r="BT19" s="33">
        <f t="shared" si="23"/>
        <v>0</v>
      </c>
      <c r="BU19" s="33" t="str">
        <f t="shared" si="24"/>
        <v/>
      </c>
      <c r="BV19" s="33">
        <f t="shared" si="25"/>
        <v>0</v>
      </c>
      <c r="BW19" s="33">
        <f t="shared" si="26"/>
        <v>0</v>
      </c>
      <c r="BY19" s="33">
        <f t="shared" si="27"/>
        <v>0</v>
      </c>
      <c r="BZ19" s="33">
        <f>IF(CR19="NG",IF(BY19&lt;現場勤務時間!$D$2,現場勤務時間!$D$2-BY19,0),0)</f>
        <v>0</v>
      </c>
      <c r="CC19" t="str">
        <f t="shared" si="28"/>
        <v/>
      </c>
      <c r="CD19" t="str">
        <f t="shared" si="29"/>
        <v/>
      </c>
      <c r="CE19" t="str">
        <f t="shared" si="47"/>
        <v/>
      </c>
      <c r="CF19" t="str">
        <f t="shared" si="30"/>
        <v/>
      </c>
      <c r="CG19" t="str">
        <f t="shared" si="31"/>
        <v/>
      </c>
      <c r="CH19" t="str">
        <f t="shared" si="32"/>
        <v/>
      </c>
      <c r="CI19">
        <f t="shared" si="33"/>
        <v>0</v>
      </c>
      <c r="CJ19">
        <f t="shared" si="34"/>
        <v>0</v>
      </c>
      <c r="CK19">
        <f t="shared" si="35"/>
        <v>0</v>
      </c>
      <c r="CL19" t="str">
        <f t="shared" si="48"/>
        <v/>
      </c>
      <c r="CM19" t="str">
        <f>IF(AND(Y19="取得",O19&lt;現場勤務時間!$D$2),"NG","")</f>
        <v/>
      </c>
      <c r="CN19" t="str">
        <f t="shared" si="50"/>
        <v/>
      </c>
      <c r="CO19" t="str">
        <f t="shared" si="37"/>
        <v/>
      </c>
      <c r="CP19" t="str">
        <f t="shared" si="38"/>
        <v/>
      </c>
      <c r="CQ19" s="33">
        <f t="shared" si="39"/>
        <v>0</v>
      </c>
      <c r="CR19" s="33" t="str">
        <f>IF(BK19="",IF(U19&lt;&gt;1,IF(BY19&lt;&gt;0,IF((BY19+CQ19)&lt;現場勤務時間!$D$2,"NG",""),""),""),"")</f>
        <v/>
      </c>
      <c r="CS19" s="33" t="str">
        <f t="shared" si="40"/>
        <v/>
      </c>
    </row>
    <row r="20" spans="1:97" x14ac:dyDescent="0.4">
      <c r="A20" s="31" t="str">
        <f t="shared" si="10"/>
        <v/>
      </c>
      <c r="B20" s="39">
        <v>12</v>
      </c>
      <c r="C20" s="39" t="str">
        <f t="shared" si="11"/>
        <v>日</v>
      </c>
      <c r="D20" s="39" t="str">
        <f t="shared" si="12"/>
        <v>法</v>
      </c>
      <c r="E20" s="125"/>
      <c r="F20" s="126"/>
      <c r="G20" s="127"/>
      <c r="H20" s="128"/>
      <c r="I20" s="129"/>
      <c r="J20" s="130"/>
      <c r="K20" s="50" t="str">
        <f t="shared" si="41"/>
        <v/>
      </c>
      <c r="L20" s="51"/>
      <c r="M20" s="129"/>
      <c r="N20" s="130"/>
      <c r="O20" s="50" t="str">
        <f t="shared" si="42"/>
        <v/>
      </c>
      <c r="P20" s="51"/>
      <c r="Q20" s="50" t="str">
        <f t="shared" si="43"/>
        <v/>
      </c>
      <c r="R20" s="51"/>
      <c r="S20" s="50" t="str">
        <f t="shared" si="0"/>
        <v/>
      </c>
      <c r="T20" s="51"/>
      <c r="U20" s="139"/>
      <c r="V20" s="140"/>
      <c r="W20" s="143"/>
      <c r="X20" s="144"/>
      <c r="Y20" s="143"/>
      <c r="Z20" s="144"/>
      <c r="AA20" s="129"/>
      <c r="AB20" s="130"/>
      <c r="AC20" s="145" t="str">
        <f t="shared" si="14"/>
        <v/>
      </c>
      <c r="AD20" s="146"/>
      <c r="AE20" s="141"/>
      <c r="AF20" s="142"/>
      <c r="AG20" s="129"/>
      <c r="AH20" s="130"/>
      <c r="AI20" s="136"/>
      <c r="AJ20" s="137"/>
      <c r="AK20" s="137"/>
      <c r="AL20" s="137"/>
      <c r="AM20" s="137"/>
      <c r="AN20" s="137"/>
      <c r="AO20" s="137"/>
      <c r="AP20" s="138"/>
      <c r="AQ20" s="132"/>
      <c r="AR20" s="133"/>
      <c r="AS20" s="132"/>
      <c r="AT20" s="133"/>
      <c r="AU20" s="132"/>
      <c r="AV20" s="133"/>
      <c r="AW20" s="132"/>
      <c r="AX20" s="133"/>
      <c r="AY20" s="134">
        <f t="shared" si="1"/>
        <v>0</v>
      </c>
      <c r="AZ20" s="135"/>
      <c r="BA20" s="28" t="str">
        <f t="shared" si="15"/>
        <v/>
      </c>
      <c r="BB20">
        <v>12</v>
      </c>
      <c r="BC20" s="3">
        <f t="shared" si="2"/>
        <v>44997</v>
      </c>
      <c r="BD20" t="str">
        <f t="shared" si="3"/>
        <v>日</v>
      </c>
      <c r="BE20" t="str">
        <f t="shared" si="16"/>
        <v>法</v>
      </c>
      <c r="BF20" t="str">
        <f t="shared" si="17"/>
        <v/>
      </c>
      <c r="BG20" t="str">
        <f>_xlfn.IFNA(VLOOKUP(BC20,祝日!A:B,2,0),"")</f>
        <v/>
      </c>
      <c r="BH20" t="str">
        <f>_xlfn.IFNA(VLOOKUP(BC20,祝日!C:D,2,0),"")</f>
        <v/>
      </c>
      <c r="BI20">
        <f t="shared" si="44"/>
        <v>1</v>
      </c>
      <c r="BJ20">
        <f t="shared" si="18"/>
        <v>0</v>
      </c>
      <c r="BK20" t="str">
        <f t="shared" si="19"/>
        <v>法</v>
      </c>
      <c r="BM20">
        <f t="shared" si="49"/>
        <v>0</v>
      </c>
      <c r="BN20" s="33">
        <f t="shared" si="20"/>
        <v>0</v>
      </c>
      <c r="BO20" s="33">
        <f t="shared" si="21"/>
        <v>0</v>
      </c>
      <c r="BP20" s="33">
        <f t="shared" si="46"/>
        <v>0</v>
      </c>
      <c r="BQ20" t="str">
        <f>IF(G20&gt;祝日!$F$2,TEXT(G20-祝日!$F$2,"h:mm"),"")</f>
        <v/>
      </c>
      <c r="BR20" t="str">
        <f t="shared" si="22"/>
        <v/>
      </c>
      <c r="BT20" s="33" t="str">
        <f t="shared" si="23"/>
        <v/>
      </c>
      <c r="BU20" s="33">
        <f t="shared" si="24"/>
        <v>0</v>
      </c>
      <c r="BV20" s="33">
        <f t="shared" si="25"/>
        <v>0</v>
      </c>
      <c r="BW20" s="33">
        <f t="shared" si="26"/>
        <v>0</v>
      </c>
      <c r="BY20" s="33">
        <f t="shared" si="27"/>
        <v>0</v>
      </c>
      <c r="BZ20" s="33">
        <f>IF(CR20="NG",IF(BY20&lt;現場勤務時間!$D$2,現場勤務時間!$D$2-BY20,0),0)</f>
        <v>0</v>
      </c>
      <c r="CC20" t="str">
        <f t="shared" si="28"/>
        <v/>
      </c>
      <c r="CD20" t="str">
        <f t="shared" si="29"/>
        <v/>
      </c>
      <c r="CE20" t="str">
        <f t="shared" si="47"/>
        <v/>
      </c>
      <c r="CF20" t="str">
        <f t="shared" si="30"/>
        <v/>
      </c>
      <c r="CG20" t="str">
        <f t="shared" si="31"/>
        <v/>
      </c>
      <c r="CH20" t="str">
        <f t="shared" si="32"/>
        <v/>
      </c>
      <c r="CI20">
        <f t="shared" si="33"/>
        <v>0</v>
      </c>
      <c r="CJ20">
        <f t="shared" si="34"/>
        <v>0</v>
      </c>
      <c r="CK20">
        <f t="shared" si="35"/>
        <v>0</v>
      </c>
      <c r="CL20" t="str">
        <f t="shared" si="48"/>
        <v/>
      </c>
      <c r="CM20" t="str">
        <f>IF(AND(Y20="取得",O20&lt;現場勤務時間!$D$2),"NG","")</f>
        <v/>
      </c>
      <c r="CN20" t="str">
        <f t="shared" si="50"/>
        <v/>
      </c>
      <c r="CO20" t="str">
        <f t="shared" si="37"/>
        <v/>
      </c>
      <c r="CP20" t="str">
        <f t="shared" si="38"/>
        <v/>
      </c>
      <c r="CQ20" s="33">
        <f t="shared" si="39"/>
        <v>0</v>
      </c>
      <c r="CR20" s="33" t="str">
        <f>IF(BK20="",IF(U20&lt;&gt;1,IF(BY20&lt;&gt;0,IF((BY20+CQ20)&lt;現場勤務時間!$D$2,"NG",""),""),""),"")</f>
        <v/>
      </c>
      <c r="CS20" s="33" t="str">
        <f t="shared" si="40"/>
        <v/>
      </c>
    </row>
    <row r="21" spans="1:97" x14ac:dyDescent="0.4">
      <c r="A21" s="31" t="str">
        <f t="shared" si="10"/>
        <v/>
      </c>
      <c r="B21" s="39">
        <v>13</v>
      </c>
      <c r="C21" s="39" t="str">
        <f t="shared" si="11"/>
        <v>月</v>
      </c>
      <c r="D21" s="39" t="str">
        <f t="shared" si="12"/>
        <v/>
      </c>
      <c r="E21" s="125"/>
      <c r="F21" s="126"/>
      <c r="G21" s="127"/>
      <c r="H21" s="128"/>
      <c r="I21" s="129"/>
      <c r="J21" s="130"/>
      <c r="K21" s="50" t="str">
        <f t="shared" si="41"/>
        <v/>
      </c>
      <c r="L21" s="51"/>
      <c r="M21" s="129"/>
      <c r="N21" s="130"/>
      <c r="O21" s="50" t="str">
        <f t="shared" si="42"/>
        <v/>
      </c>
      <c r="P21" s="51"/>
      <c r="Q21" s="50" t="str">
        <f t="shared" si="43"/>
        <v/>
      </c>
      <c r="R21" s="51"/>
      <c r="S21" s="50" t="str">
        <f t="shared" si="0"/>
        <v/>
      </c>
      <c r="T21" s="51"/>
      <c r="U21" s="139"/>
      <c r="V21" s="140"/>
      <c r="W21" s="143"/>
      <c r="X21" s="144"/>
      <c r="Y21" s="143"/>
      <c r="Z21" s="144"/>
      <c r="AA21" s="129"/>
      <c r="AB21" s="130"/>
      <c r="AC21" s="145" t="str">
        <f t="shared" si="14"/>
        <v/>
      </c>
      <c r="AD21" s="146"/>
      <c r="AE21" s="141"/>
      <c r="AF21" s="142"/>
      <c r="AG21" s="129"/>
      <c r="AH21" s="130"/>
      <c r="AI21" s="136"/>
      <c r="AJ21" s="137"/>
      <c r="AK21" s="137"/>
      <c r="AL21" s="137"/>
      <c r="AM21" s="137"/>
      <c r="AN21" s="137"/>
      <c r="AO21" s="137"/>
      <c r="AP21" s="138"/>
      <c r="AQ21" s="132"/>
      <c r="AR21" s="133"/>
      <c r="AS21" s="132"/>
      <c r="AT21" s="133"/>
      <c r="AU21" s="132"/>
      <c r="AV21" s="133"/>
      <c r="AW21" s="132"/>
      <c r="AX21" s="133"/>
      <c r="AY21" s="134">
        <f t="shared" si="1"/>
        <v>0</v>
      </c>
      <c r="AZ21" s="135"/>
      <c r="BA21" s="28" t="str">
        <f t="shared" si="15"/>
        <v/>
      </c>
      <c r="BB21">
        <v>13</v>
      </c>
      <c r="BC21" s="3">
        <f t="shared" si="2"/>
        <v>44998</v>
      </c>
      <c r="BD21" t="str">
        <f t="shared" si="3"/>
        <v>月</v>
      </c>
      <c r="BE21" t="str">
        <f t="shared" si="16"/>
        <v/>
      </c>
      <c r="BF21" t="str">
        <f t="shared" si="17"/>
        <v/>
      </c>
      <c r="BG21" t="str">
        <f>_xlfn.IFNA(VLOOKUP(BC21,祝日!A:B,2,0),"")</f>
        <v/>
      </c>
      <c r="BH21" t="str">
        <f>_xlfn.IFNA(VLOOKUP(BC21,祝日!C:D,2,0),"")</f>
        <v/>
      </c>
      <c r="BI21">
        <f t="shared" si="44"/>
        <v>0</v>
      </c>
      <c r="BJ21">
        <f t="shared" si="18"/>
        <v>0</v>
      </c>
      <c r="BK21" t="str">
        <f t="shared" si="19"/>
        <v/>
      </c>
      <c r="BM21">
        <f t="shared" si="49"/>
        <v>0</v>
      </c>
      <c r="BN21" s="33">
        <f t="shared" si="20"/>
        <v>0</v>
      </c>
      <c r="BO21" s="33">
        <f t="shared" si="21"/>
        <v>0</v>
      </c>
      <c r="BP21" s="33">
        <f t="shared" si="46"/>
        <v>0</v>
      </c>
      <c r="BQ21" t="str">
        <f>IF(G21&gt;祝日!$F$2,TEXT(G21-祝日!$F$2,"h:mm"),"")</f>
        <v/>
      </c>
      <c r="BR21" t="str">
        <f t="shared" si="22"/>
        <v/>
      </c>
      <c r="BT21" s="33" t="str">
        <f t="shared" si="23"/>
        <v/>
      </c>
      <c r="BU21" s="33" t="str">
        <f t="shared" si="24"/>
        <v/>
      </c>
      <c r="BV21" s="33">
        <f t="shared" si="25"/>
        <v>0</v>
      </c>
      <c r="BW21" s="33">
        <f t="shared" si="26"/>
        <v>0</v>
      </c>
      <c r="BY21" s="33">
        <f t="shared" si="27"/>
        <v>0</v>
      </c>
      <c r="BZ21" s="33">
        <f>IF(CR21="NG",IF(BY21&lt;現場勤務時間!$D$2,現場勤務時間!$D$2-BY21,0),0)</f>
        <v>0</v>
      </c>
      <c r="CC21" t="str">
        <f t="shared" si="28"/>
        <v/>
      </c>
      <c r="CD21" t="str">
        <f t="shared" si="29"/>
        <v/>
      </c>
      <c r="CE21" t="str">
        <f t="shared" si="47"/>
        <v/>
      </c>
      <c r="CF21" t="str">
        <f t="shared" si="30"/>
        <v/>
      </c>
      <c r="CG21" t="str">
        <f t="shared" si="31"/>
        <v/>
      </c>
      <c r="CH21" t="str">
        <f t="shared" si="32"/>
        <v/>
      </c>
      <c r="CI21">
        <f t="shared" si="33"/>
        <v>0</v>
      </c>
      <c r="CJ21">
        <f t="shared" si="34"/>
        <v>0</v>
      </c>
      <c r="CK21">
        <f t="shared" si="35"/>
        <v>0</v>
      </c>
      <c r="CL21" t="str">
        <f t="shared" si="48"/>
        <v/>
      </c>
      <c r="CM21" t="str">
        <f>IF(AND(Y21="取得",O21&lt;現場勤務時間!$D$2),"NG","")</f>
        <v/>
      </c>
      <c r="CN21" t="str">
        <f t="shared" si="50"/>
        <v/>
      </c>
      <c r="CO21" t="str">
        <f t="shared" si="37"/>
        <v/>
      </c>
      <c r="CP21" t="str">
        <f t="shared" si="38"/>
        <v/>
      </c>
      <c r="CQ21" s="33">
        <f t="shared" si="39"/>
        <v>0</v>
      </c>
      <c r="CR21" s="33" t="str">
        <f>IF(BK21="",IF(U21&lt;&gt;1,IF(BY21&lt;&gt;0,IF((BY21+CQ21)&lt;現場勤務時間!$D$2,"NG",""),""),""),"")</f>
        <v/>
      </c>
      <c r="CS21" s="33" t="str">
        <f t="shared" si="40"/>
        <v/>
      </c>
    </row>
    <row r="22" spans="1:97" x14ac:dyDescent="0.4">
      <c r="A22" s="31" t="str">
        <f t="shared" si="10"/>
        <v/>
      </c>
      <c r="B22" s="39">
        <v>14</v>
      </c>
      <c r="C22" s="39" t="str">
        <f t="shared" si="11"/>
        <v>火</v>
      </c>
      <c r="D22" s="39" t="str">
        <f t="shared" si="12"/>
        <v/>
      </c>
      <c r="E22" s="125"/>
      <c r="F22" s="126"/>
      <c r="G22" s="127"/>
      <c r="H22" s="128"/>
      <c r="I22" s="129"/>
      <c r="J22" s="130"/>
      <c r="K22" s="50" t="str">
        <f t="shared" si="41"/>
        <v/>
      </c>
      <c r="L22" s="51"/>
      <c r="M22" s="129"/>
      <c r="N22" s="130"/>
      <c r="O22" s="50" t="str">
        <f t="shared" si="42"/>
        <v/>
      </c>
      <c r="P22" s="51"/>
      <c r="Q22" s="50" t="str">
        <f t="shared" si="43"/>
        <v/>
      </c>
      <c r="R22" s="51"/>
      <c r="S22" s="50" t="str">
        <f t="shared" si="0"/>
        <v/>
      </c>
      <c r="T22" s="51"/>
      <c r="U22" s="139"/>
      <c r="V22" s="140"/>
      <c r="W22" s="143"/>
      <c r="X22" s="144"/>
      <c r="Y22" s="143"/>
      <c r="Z22" s="144"/>
      <c r="AA22" s="129"/>
      <c r="AB22" s="130"/>
      <c r="AC22" s="145" t="str">
        <f t="shared" si="14"/>
        <v/>
      </c>
      <c r="AD22" s="146"/>
      <c r="AE22" s="141"/>
      <c r="AF22" s="142"/>
      <c r="AG22" s="129"/>
      <c r="AH22" s="130"/>
      <c r="AI22" s="136"/>
      <c r="AJ22" s="137"/>
      <c r="AK22" s="137"/>
      <c r="AL22" s="137"/>
      <c r="AM22" s="137"/>
      <c r="AN22" s="137"/>
      <c r="AO22" s="137"/>
      <c r="AP22" s="138"/>
      <c r="AQ22" s="132"/>
      <c r="AR22" s="133"/>
      <c r="AS22" s="132"/>
      <c r="AT22" s="133"/>
      <c r="AU22" s="132"/>
      <c r="AV22" s="133"/>
      <c r="AW22" s="132"/>
      <c r="AX22" s="133"/>
      <c r="AY22" s="134">
        <f t="shared" si="1"/>
        <v>0</v>
      </c>
      <c r="AZ22" s="135"/>
      <c r="BA22" s="28" t="str">
        <f t="shared" si="15"/>
        <v/>
      </c>
      <c r="BB22">
        <v>14</v>
      </c>
      <c r="BC22" s="3">
        <f t="shared" si="2"/>
        <v>44999</v>
      </c>
      <c r="BD22" t="str">
        <f t="shared" si="3"/>
        <v>火</v>
      </c>
      <c r="BE22" t="str">
        <f t="shared" si="16"/>
        <v/>
      </c>
      <c r="BF22" t="str">
        <f t="shared" si="17"/>
        <v/>
      </c>
      <c r="BG22" t="str">
        <f>_xlfn.IFNA(VLOOKUP(BC22,祝日!A:B,2,0),"")</f>
        <v/>
      </c>
      <c r="BH22" t="str">
        <f>_xlfn.IFNA(VLOOKUP(BC22,祝日!C:D,2,0),"")</f>
        <v/>
      </c>
      <c r="BI22">
        <f t="shared" si="44"/>
        <v>0</v>
      </c>
      <c r="BJ22">
        <f t="shared" si="18"/>
        <v>0</v>
      </c>
      <c r="BK22" t="str">
        <f t="shared" si="19"/>
        <v/>
      </c>
      <c r="BM22">
        <f t="shared" si="49"/>
        <v>0</v>
      </c>
      <c r="BN22" s="33">
        <f t="shared" si="20"/>
        <v>0</v>
      </c>
      <c r="BO22" s="33">
        <f t="shared" si="21"/>
        <v>0</v>
      </c>
      <c r="BP22" s="33">
        <f t="shared" si="46"/>
        <v>0</v>
      </c>
      <c r="BQ22" t="str">
        <f>IF(G22&gt;祝日!$F$2,TEXT(G22-祝日!$F$2,"h:mm"),"")</f>
        <v/>
      </c>
      <c r="BR22" t="str">
        <f t="shared" si="22"/>
        <v/>
      </c>
      <c r="BT22" s="33" t="str">
        <f t="shared" si="23"/>
        <v/>
      </c>
      <c r="BU22" s="33" t="str">
        <f t="shared" si="24"/>
        <v/>
      </c>
      <c r="BV22" s="33">
        <f t="shared" si="25"/>
        <v>0</v>
      </c>
      <c r="BW22" s="33">
        <f t="shared" si="26"/>
        <v>0</v>
      </c>
      <c r="BY22" s="33">
        <f t="shared" si="27"/>
        <v>0</v>
      </c>
      <c r="BZ22" s="33">
        <f>IF(CR22="NG",IF(BY22&lt;現場勤務時間!$D$2,現場勤務時間!$D$2-BY22,0),0)</f>
        <v>0</v>
      </c>
      <c r="CC22" t="str">
        <f t="shared" si="28"/>
        <v/>
      </c>
      <c r="CD22" t="str">
        <f t="shared" si="29"/>
        <v/>
      </c>
      <c r="CE22" t="str">
        <f t="shared" si="47"/>
        <v/>
      </c>
      <c r="CF22" t="str">
        <f t="shared" si="30"/>
        <v/>
      </c>
      <c r="CG22" t="str">
        <f t="shared" si="31"/>
        <v/>
      </c>
      <c r="CH22" t="str">
        <f t="shared" si="32"/>
        <v/>
      </c>
      <c r="CI22">
        <f t="shared" si="33"/>
        <v>0</v>
      </c>
      <c r="CJ22">
        <f t="shared" si="34"/>
        <v>0</v>
      </c>
      <c r="CK22">
        <f t="shared" si="35"/>
        <v>0</v>
      </c>
      <c r="CL22" t="str">
        <f t="shared" si="48"/>
        <v/>
      </c>
      <c r="CM22" t="str">
        <f>IF(AND(Y22="取得",O22&lt;現場勤務時間!$D$2),"NG","")</f>
        <v/>
      </c>
      <c r="CN22" t="str">
        <f t="shared" si="50"/>
        <v/>
      </c>
      <c r="CO22" t="str">
        <f t="shared" si="37"/>
        <v/>
      </c>
      <c r="CP22" t="str">
        <f t="shared" si="38"/>
        <v/>
      </c>
      <c r="CQ22" s="33">
        <f t="shared" si="39"/>
        <v>0</v>
      </c>
      <c r="CR22" s="33" t="str">
        <f>IF(BK22="",IF(U22&lt;&gt;1,IF(BY22&lt;&gt;0,IF((BY22+CQ22)&lt;現場勤務時間!$D$2,"NG",""),""),""),"")</f>
        <v/>
      </c>
      <c r="CS22" s="33" t="str">
        <f t="shared" si="40"/>
        <v/>
      </c>
    </row>
    <row r="23" spans="1:97" x14ac:dyDescent="0.4">
      <c r="A23" s="31" t="str">
        <f t="shared" si="10"/>
        <v/>
      </c>
      <c r="B23" s="39">
        <v>15</v>
      </c>
      <c r="C23" s="39" t="str">
        <f t="shared" si="11"/>
        <v>水</v>
      </c>
      <c r="D23" s="39" t="str">
        <f t="shared" si="12"/>
        <v/>
      </c>
      <c r="E23" s="125"/>
      <c r="F23" s="126"/>
      <c r="G23" s="127"/>
      <c r="H23" s="128"/>
      <c r="I23" s="129"/>
      <c r="J23" s="130"/>
      <c r="K23" s="50" t="str">
        <f t="shared" si="41"/>
        <v/>
      </c>
      <c r="L23" s="51"/>
      <c r="M23" s="129"/>
      <c r="N23" s="130"/>
      <c r="O23" s="50" t="str">
        <f t="shared" si="42"/>
        <v/>
      </c>
      <c r="P23" s="51"/>
      <c r="Q23" s="50" t="str">
        <f t="shared" si="43"/>
        <v/>
      </c>
      <c r="R23" s="51"/>
      <c r="S23" s="50" t="str">
        <f t="shared" si="0"/>
        <v/>
      </c>
      <c r="T23" s="51"/>
      <c r="U23" s="139"/>
      <c r="V23" s="140"/>
      <c r="W23" s="143"/>
      <c r="X23" s="144"/>
      <c r="Y23" s="143"/>
      <c r="Z23" s="144"/>
      <c r="AA23" s="129"/>
      <c r="AB23" s="130"/>
      <c r="AC23" s="145" t="str">
        <f t="shared" si="14"/>
        <v/>
      </c>
      <c r="AD23" s="146"/>
      <c r="AE23" s="141"/>
      <c r="AF23" s="142"/>
      <c r="AG23" s="129"/>
      <c r="AH23" s="130"/>
      <c r="AI23" s="136"/>
      <c r="AJ23" s="137"/>
      <c r="AK23" s="137"/>
      <c r="AL23" s="137"/>
      <c r="AM23" s="137"/>
      <c r="AN23" s="137"/>
      <c r="AO23" s="137"/>
      <c r="AP23" s="138"/>
      <c r="AQ23" s="132"/>
      <c r="AR23" s="133"/>
      <c r="AS23" s="132"/>
      <c r="AT23" s="133"/>
      <c r="AU23" s="132"/>
      <c r="AV23" s="133"/>
      <c r="AW23" s="132"/>
      <c r="AX23" s="133"/>
      <c r="AY23" s="134">
        <f t="shared" si="1"/>
        <v>0</v>
      </c>
      <c r="AZ23" s="135"/>
      <c r="BA23" s="28" t="str">
        <f t="shared" si="15"/>
        <v/>
      </c>
      <c r="BB23">
        <v>15</v>
      </c>
      <c r="BC23" s="3">
        <f t="shared" si="2"/>
        <v>45000</v>
      </c>
      <c r="BD23" t="str">
        <f t="shared" si="3"/>
        <v>水</v>
      </c>
      <c r="BE23" t="str">
        <f t="shared" si="16"/>
        <v/>
      </c>
      <c r="BF23" t="str">
        <f t="shared" si="17"/>
        <v/>
      </c>
      <c r="BG23" t="str">
        <f>_xlfn.IFNA(VLOOKUP(BC23,祝日!A:B,2,0),"")</f>
        <v/>
      </c>
      <c r="BH23" t="str">
        <f>_xlfn.IFNA(VLOOKUP(BC23,祝日!C:D,2,0),"")</f>
        <v/>
      </c>
      <c r="BI23">
        <f t="shared" si="44"/>
        <v>0</v>
      </c>
      <c r="BJ23">
        <f t="shared" si="18"/>
        <v>0</v>
      </c>
      <c r="BK23" t="str">
        <f t="shared" si="19"/>
        <v/>
      </c>
      <c r="BM23">
        <f t="shared" si="49"/>
        <v>0</v>
      </c>
      <c r="BN23" s="33">
        <f t="shared" si="20"/>
        <v>0</v>
      </c>
      <c r="BO23" s="33">
        <f t="shared" si="21"/>
        <v>0</v>
      </c>
      <c r="BP23" s="33">
        <f t="shared" si="46"/>
        <v>0</v>
      </c>
      <c r="BQ23" t="str">
        <f>IF(G23&gt;祝日!$F$2,TEXT(G23-祝日!$F$2,"h:mm"),"")</f>
        <v/>
      </c>
      <c r="BR23" t="str">
        <f t="shared" si="22"/>
        <v/>
      </c>
      <c r="BT23" s="33" t="str">
        <f t="shared" si="23"/>
        <v/>
      </c>
      <c r="BU23" s="33" t="str">
        <f t="shared" si="24"/>
        <v/>
      </c>
      <c r="BV23" s="33">
        <f t="shared" si="25"/>
        <v>0</v>
      </c>
      <c r="BW23" s="33">
        <f t="shared" si="26"/>
        <v>0</v>
      </c>
      <c r="BY23" s="33">
        <f t="shared" si="27"/>
        <v>0</v>
      </c>
      <c r="BZ23" s="33">
        <f>IF(CR23="NG",IF(BY23&lt;現場勤務時間!$D$2,現場勤務時間!$D$2-BY23,0),0)</f>
        <v>0</v>
      </c>
      <c r="CC23" t="str">
        <f t="shared" si="28"/>
        <v/>
      </c>
      <c r="CD23" t="str">
        <f t="shared" si="29"/>
        <v/>
      </c>
      <c r="CE23" t="str">
        <f t="shared" si="47"/>
        <v/>
      </c>
      <c r="CF23" t="str">
        <f t="shared" si="30"/>
        <v/>
      </c>
      <c r="CG23" t="str">
        <f t="shared" si="31"/>
        <v/>
      </c>
      <c r="CH23" t="str">
        <f t="shared" si="32"/>
        <v/>
      </c>
      <c r="CI23">
        <f t="shared" si="33"/>
        <v>0</v>
      </c>
      <c r="CJ23">
        <f t="shared" si="34"/>
        <v>0</v>
      </c>
      <c r="CK23">
        <f t="shared" si="35"/>
        <v>0</v>
      </c>
      <c r="CL23" t="str">
        <f t="shared" si="48"/>
        <v/>
      </c>
      <c r="CM23" t="str">
        <f>IF(AND(Y23="取得",O23&lt;現場勤務時間!$D$2),"NG","")</f>
        <v/>
      </c>
      <c r="CN23" t="str">
        <f t="shared" si="50"/>
        <v/>
      </c>
      <c r="CO23" t="str">
        <f t="shared" si="37"/>
        <v/>
      </c>
      <c r="CP23" t="str">
        <f t="shared" si="38"/>
        <v/>
      </c>
      <c r="CQ23" s="33">
        <f t="shared" si="39"/>
        <v>0</v>
      </c>
      <c r="CR23" s="33" t="str">
        <f>IF(BK23="",IF(U23&lt;&gt;1,IF(BY23&lt;&gt;0,IF((BY23+CQ23)&lt;現場勤務時間!$D$2,"NG",""),""),""),"")</f>
        <v/>
      </c>
      <c r="CS23" s="33" t="str">
        <f t="shared" si="40"/>
        <v/>
      </c>
    </row>
    <row r="24" spans="1:97" x14ac:dyDescent="0.4">
      <c r="A24" s="31" t="str">
        <f t="shared" si="10"/>
        <v/>
      </c>
      <c r="B24" s="39">
        <v>16</v>
      </c>
      <c r="C24" s="39" t="str">
        <f t="shared" si="11"/>
        <v>木</v>
      </c>
      <c r="D24" s="39" t="str">
        <f t="shared" si="12"/>
        <v/>
      </c>
      <c r="E24" s="125"/>
      <c r="F24" s="126"/>
      <c r="G24" s="127"/>
      <c r="H24" s="128"/>
      <c r="I24" s="129"/>
      <c r="J24" s="130"/>
      <c r="K24" s="50" t="str">
        <f t="shared" si="41"/>
        <v/>
      </c>
      <c r="L24" s="51"/>
      <c r="M24" s="129"/>
      <c r="N24" s="130"/>
      <c r="O24" s="50" t="str">
        <f t="shared" si="42"/>
        <v/>
      </c>
      <c r="P24" s="51"/>
      <c r="Q24" s="50" t="str">
        <f t="shared" si="43"/>
        <v/>
      </c>
      <c r="R24" s="51"/>
      <c r="S24" s="50" t="str">
        <f t="shared" si="0"/>
        <v/>
      </c>
      <c r="T24" s="51"/>
      <c r="U24" s="139"/>
      <c r="V24" s="140"/>
      <c r="W24" s="143"/>
      <c r="X24" s="144"/>
      <c r="Y24" s="143"/>
      <c r="Z24" s="144"/>
      <c r="AA24" s="129"/>
      <c r="AB24" s="130"/>
      <c r="AC24" s="145" t="str">
        <f t="shared" si="14"/>
        <v/>
      </c>
      <c r="AD24" s="146"/>
      <c r="AE24" s="141"/>
      <c r="AF24" s="142"/>
      <c r="AG24" s="129"/>
      <c r="AH24" s="130"/>
      <c r="AI24" s="136"/>
      <c r="AJ24" s="137"/>
      <c r="AK24" s="137"/>
      <c r="AL24" s="137"/>
      <c r="AM24" s="137"/>
      <c r="AN24" s="137"/>
      <c r="AO24" s="137"/>
      <c r="AP24" s="138"/>
      <c r="AQ24" s="132"/>
      <c r="AR24" s="133"/>
      <c r="AS24" s="132"/>
      <c r="AT24" s="133"/>
      <c r="AU24" s="132"/>
      <c r="AV24" s="133"/>
      <c r="AW24" s="132"/>
      <c r="AX24" s="133"/>
      <c r="AY24" s="134">
        <f t="shared" si="1"/>
        <v>0</v>
      </c>
      <c r="AZ24" s="135"/>
      <c r="BA24" s="28" t="str">
        <f t="shared" si="15"/>
        <v/>
      </c>
      <c r="BB24">
        <v>16</v>
      </c>
      <c r="BC24" s="3">
        <f t="shared" si="2"/>
        <v>45001</v>
      </c>
      <c r="BD24" t="str">
        <f t="shared" si="3"/>
        <v>木</v>
      </c>
      <c r="BE24" t="str">
        <f t="shared" si="16"/>
        <v/>
      </c>
      <c r="BF24" t="str">
        <f t="shared" si="17"/>
        <v/>
      </c>
      <c r="BG24" t="str">
        <f>_xlfn.IFNA(VLOOKUP(BC24,祝日!A:B,2,0),"")</f>
        <v/>
      </c>
      <c r="BH24" t="str">
        <f>_xlfn.IFNA(VLOOKUP(BC24,祝日!C:D,2,0),"")</f>
        <v/>
      </c>
      <c r="BI24">
        <f t="shared" si="44"/>
        <v>0</v>
      </c>
      <c r="BJ24">
        <f t="shared" si="18"/>
        <v>0</v>
      </c>
      <c r="BK24" t="str">
        <f t="shared" si="19"/>
        <v/>
      </c>
      <c r="BM24">
        <f t="shared" si="49"/>
        <v>0</v>
      </c>
      <c r="BN24" s="33">
        <f t="shared" si="20"/>
        <v>0</v>
      </c>
      <c r="BO24" s="33">
        <f t="shared" si="21"/>
        <v>0</v>
      </c>
      <c r="BP24" s="33">
        <f t="shared" si="46"/>
        <v>0</v>
      </c>
      <c r="BQ24" t="str">
        <f>IF(G24&gt;祝日!$F$2,TEXT(G24-祝日!$F$2,"h:mm"),"")</f>
        <v/>
      </c>
      <c r="BR24" t="str">
        <f t="shared" si="22"/>
        <v/>
      </c>
      <c r="BT24" s="33" t="str">
        <f t="shared" si="23"/>
        <v/>
      </c>
      <c r="BU24" s="33" t="str">
        <f t="shared" si="24"/>
        <v/>
      </c>
      <c r="BV24" s="33">
        <f t="shared" si="25"/>
        <v>0</v>
      </c>
      <c r="BW24" s="33">
        <f t="shared" si="26"/>
        <v>0</v>
      </c>
      <c r="BY24" s="33">
        <f t="shared" si="27"/>
        <v>0</v>
      </c>
      <c r="BZ24" s="33">
        <f>IF(CR24="NG",IF(BY24&lt;現場勤務時間!$D$2,現場勤務時間!$D$2-BY24,0),0)</f>
        <v>0</v>
      </c>
      <c r="CC24" t="str">
        <f t="shared" si="28"/>
        <v/>
      </c>
      <c r="CD24" t="str">
        <f t="shared" si="29"/>
        <v/>
      </c>
      <c r="CE24" t="str">
        <f t="shared" si="47"/>
        <v/>
      </c>
      <c r="CF24" t="str">
        <f t="shared" si="30"/>
        <v/>
      </c>
      <c r="CG24" t="str">
        <f t="shared" si="31"/>
        <v/>
      </c>
      <c r="CH24" t="str">
        <f t="shared" si="32"/>
        <v/>
      </c>
      <c r="CI24">
        <f t="shared" si="33"/>
        <v>0</v>
      </c>
      <c r="CJ24">
        <f t="shared" si="34"/>
        <v>0</v>
      </c>
      <c r="CK24">
        <f t="shared" si="35"/>
        <v>0</v>
      </c>
      <c r="CL24" t="str">
        <f t="shared" si="48"/>
        <v/>
      </c>
      <c r="CM24" t="str">
        <f>IF(AND(Y24="取得",O24&lt;現場勤務時間!$D$2),"NG","")</f>
        <v/>
      </c>
      <c r="CN24" t="str">
        <f t="shared" si="50"/>
        <v/>
      </c>
      <c r="CO24" t="str">
        <f t="shared" si="37"/>
        <v/>
      </c>
      <c r="CP24" t="str">
        <f t="shared" si="38"/>
        <v/>
      </c>
      <c r="CQ24" s="33">
        <f t="shared" si="39"/>
        <v>0</v>
      </c>
      <c r="CR24" s="33" t="str">
        <f>IF(BK24="",IF(U24&lt;&gt;1,IF(BY24&lt;&gt;0,IF((BY24+CQ24)&lt;現場勤務時間!$D$2,"NG",""),""),""),"")</f>
        <v/>
      </c>
      <c r="CS24" s="33" t="str">
        <f t="shared" si="40"/>
        <v/>
      </c>
    </row>
    <row r="25" spans="1:97" x14ac:dyDescent="0.4">
      <c r="A25" s="31" t="str">
        <f t="shared" si="10"/>
        <v/>
      </c>
      <c r="B25" s="39">
        <v>17</v>
      </c>
      <c r="C25" s="39" t="str">
        <f t="shared" si="11"/>
        <v>金</v>
      </c>
      <c r="D25" s="39" t="str">
        <f t="shared" si="12"/>
        <v/>
      </c>
      <c r="E25" s="125"/>
      <c r="F25" s="126"/>
      <c r="G25" s="127"/>
      <c r="H25" s="128"/>
      <c r="I25" s="129"/>
      <c r="J25" s="130"/>
      <c r="K25" s="50" t="str">
        <f t="shared" si="41"/>
        <v/>
      </c>
      <c r="L25" s="51"/>
      <c r="M25" s="129"/>
      <c r="N25" s="130"/>
      <c r="O25" s="50" t="str">
        <f t="shared" si="42"/>
        <v/>
      </c>
      <c r="P25" s="51"/>
      <c r="Q25" s="50" t="str">
        <f t="shared" si="43"/>
        <v/>
      </c>
      <c r="R25" s="51"/>
      <c r="S25" s="50" t="str">
        <f t="shared" si="0"/>
        <v/>
      </c>
      <c r="T25" s="51"/>
      <c r="U25" s="139"/>
      <c r="V25" s="140"/>
      <c r="W25" s="143"/>
      <c r="X25" s="144"/>
      <c r="Y25" s="143"/>
      <c r="Z25" s="144"/>
      <c r="AA25" s="129"/>
      <c r="AB25" s="130"/>
      <c r="AC25" s="145" t="str">
        <f t="shared" si="14"/>
        <v/>
      </c>
      <c r="AD25" s="146"/>
      <c r="AE25" s="141"/>
      <c r="AF25" s="142"/>
      <c r="AG25" s="129"/>
      <c r="AH25" s="130"/>
      <c r="AI25" s="136"/>
      <c r="AJ25" s="137"/>
      <c r="AK25" s="137"/>
      <c r="AL25" s="137"/>
      <c r="AM25" s="137"/>
      <c r="AN25" s="137"/>
      <c r="AO25" s="137"/>
      <c r="AP25" s="138"/>
      <c r="AQ25" s="132"/>
      <c r="AR25" s="133"/>
      <c r="AS25" s="132"/>
      <c r="AT25" s="133"/>
      <c r="AU25" s="132"/>
      <c r="AV25" s="133"/>
      <c r="AW25" s="132"/>
      <c r="AX25" s="133"/>
      <c r="AY25" s="134">
        <f t="shared" si="1"/>
        <v>0</v>
      </c>
      <c r="AZ25" s="135"/>
      <c r="BA25" s="28" t="str">
        <f t="shared" si="15"/>
        <v/>
      </c>
      <c r="BB25">
        <v>17</v>
      </c>
      <c r="BC25" s="3">
        <f t="shared" si="2"/>
        <v>45002</v>
      </c>
      <c r="BD25" t="str">
        <f t="shared" si="3"/>
        <v>金</v>
      </c>
      <c r="BE25" t="str">
        <f t="shared" si="16"/>
        <v/>
      </c>
      <c r="BF25" t="str">
        <f t="shared" si="17"/>
        <v/>
      </c>
      <c r="BG25" t="str">
        <f>_xlfn.IFNA(VLOOKUP(BC25,祝日!A:B,2,0),"")</f>
        <v/>
      </c>
      <c r="BH25" t="str">
        <f>_xlfn.IFNA(VLOOKUP(BC25,祝日!C:D,2,0),"")</f>
        <v/>
      </c>
      <c r="BI25">
        <f t="shared" si="44"/>
        <v>0</v>
      </c>
      <c r="BJ25">
        <f t="shared" si="18"/>
        <v>0</v>
      </c>
      <c r="BK25" t="str">
        <f t="shared" si="19"/>
        <v/>
      </c>
      <c r="BM25">
        <f t="shared" si="49"/>
        <v>0</v>
      </c>
      <c r="BN25" s="33">
        <f t="shared" si="20"/>
        <v>0</v>
      </c>
      <c r="BO25" s="33">
        <f t="shared" si="21"/>
        <v>0</v>
      </c>
      <c r="BP25" s="33">
        <f t="shared" si="46"/>
        <v>0</v>
      </c>
      <c r="BQ25" t="str">
        <f>IF(G25&gt;祝日!$F$2,TEXT(G25-祝日!$F$2,"h:mm"),"")</f>
        <v/>
      </c>
      <c r="BR25" t="str">
        <f t="shared" si="22"/>
        <v/>
      </c>
      <c r="BT25" s="33" t="str">
        <f t="shared" si="23"/>
        <v/>
      </c>
      <c r="BU25" s="33" t="str">
        <f t="shared" si="24"/>
        <v/>
      </c>
      <c r="BV25" s="33">
        <f t="shared" si="25"/>
        <v>0</v>
      </c>
      <c r="BW25" s="33">
        <f t="shared" si="26"/>
        <v>0</v>
      </c>
      <c r="BY25" s="33">
        <f t="shared" si="27"/>
        <v>0</v>
      </c>
      <c r="BZ25" s="33">
        <f>IF(CR25="NG",IF(BY25&lt;現場勤務時間!$D$2,現場勤務時間!$D$2-BY25,0),0)</f>
        <v>0</v>
      </c>
      <c r="CC25" t="str">
        <f t="shared" si="28"/>
        <v/>
      </c>
      <c r="CD25" t="str">
        <f t="shared" si="29"/>
        <v/>
      </c>
      <c r="CE25" t="str">
        <f t="shared" si="47"/>
        <v/>
      </c>
      <c r="CF25" t="str">
        <f t="shared" si="30"/>
        <v/>
      </c>
      <c r="CG25" t="str">
        <f t="shared" si="31"/>
        <v/>
      </c>
      <c r="CH25" t="str">
        <f t="shared" si="32"/>
        <v/>
      </c>
      <c r="CI25">
        <f t="shared" si="33"/>
        <v>0</v>
      </c>
      <c r="CJ25">
        <f t="shared" si="34"/>
        <v>0</v>
      </c>
      <c r="CK25">
        <f t="shared" si="35"/>
        <v>0</v>
      </c>
      <c r="CL25" t="str">
        <f t="shared" si="48"/>
        <v/>
      </c>
      <c r="CM25" t="str">
        <f>IF(AND(Y25="取得",O25&lt;現場勤務時間!$D$2),"NG","")</f>
        <v/>
      </c>
      <c r="CN25" t="str">
        <f t="shared" si="50"/>
        <v/>
      </c>
      <c r="CO25" t="str">
        <f t="shared" si="37"/>
        <v/>
      </c>
      <c r="CP25" t="str">
        <f t="shared" si="38"/>
        <v/>
      </c>
      <c r="CQ25" s="33">
        <f t="shared" si="39"/>
        <v>0</v>
      </c>
      <c r="CR25" s="33" t="str">
        <f>IF(BK25="",IF(U25&lt;&gt;1,IF(BY25&lt;&gt;0,IF((BY25+CQ25)&lt;現場勤務時間!$D$2,"NG",""),""),""),"")</f>
        <v/>
      </c>
      <c r="CS25" s="33" t="str">
        <f t="shared" si="40"/>
        <v/>
      </c>
    </row>
    <row r="26" spans="1:97" x14ac:dyDescent="0.4">
      <c r="A26" s="31" t="str">
        <f t="shared" si="10"/>
        <v/>
      </c>
      <c r="B26" s="39">
        <v>18</v>
      </c>
      <c r="C26" s="39" t="str">
        <f t="shared" si="11"/>
        <v>土</v>
      </c>
      <c r="D26" s="39" t="str">
        <f t="shared" si="12"/>
        <v>休</v>
      </c>
      <c r="E26" s="125"/>
      <c r="F26" s="126"/>
      <c r="G26" s="127"/>
      <c r="H26" s="128"/>
      <c r="I26" s="129"/>
      <c r="J26" s="130"/>
      <c r="K26" s="50" t="str">
        <f t="shared" si="41"/>
        <v/>
      </c>
      <c r="L26" s="51"/>
      <c r="M26" s="129"/>
      <c r="N26" s="130"/>
      <c r="O26" s="50" t="str">
        <f t="shared" si="42"/>
        <v/>
      </c>
      <c r="P26" s="51"/>
      <c r="Q26" s="50" t="str">
        <f t="shared" si="43"/>
        <v/>
      </c>
      <c r="R26" s="51"/>
      <c r="S26" s="50" t="str">
        <f t="shared" si="0"/>
        <v/>
      </c>
      <c r="T26" s="51"/>
      <c r="U26" s="139"/>
      <c r="V26" s="140"/>
      <c r="W26" s="143"/>
      <c r="X26" s="144"/>
      <c r="Y26" s="143"/>
      <c r="Z26" s="144"/>
      <c r="AA26" s="129"/>
      <c r="AB26" s="130"/>
      <c r="AC26" s="145" t="str">
        <f t="shared" si="14"/>
        <v/>
      </c>
      <c r="AD26" s="146"/>
      <c r="AE26" s="141"/>
      <c r="AF26" s="142"/>
      <c r="AG26" s="129"/>
      <c r="AH26" s="130"/>
      <c r="AI26" s="136"/>
      <c r="AJ26" s="137"/>
      <c r="AK26" s="137"/>
      <c r="AL26" s="137"/>
      <c r="AM26" s="137"/>
      <c r="AN26" s="137"/>
      <c r="AO26" s="137"/>
      <c r="AP26" s="138"/>
      <c r="AQ26" s="132"/>
      <c r="AR26" s="133"/>
      <c r="AS26" s="132"/>
      <c r="AT26" s="133"/>
      <c r="AU26" s="132"/>
      <c r="AV26" s="133"/>
      <c r="AW26" s="132"/>
      <c r="AX26" s="133"/>
      <c r="AY26" s="134">
        <f t="shared" si="1"/>
        <v>0</v>
      </c>
      <c r="AZ26" s="135"/>
      <c r="BA26" s="28" t="str">
        <f t="shared" si="15"/>
        <v/>
      </c>
      <c r="BB26">
        <v>18</v>
      </c>
      <c r="BC26" s="3">
        <f t="shared" si="2"/>
        <v>45003</v>
      </c>
      <c r="BD26" t="str">
        <f t="shared" si="3"/>
        <v>土</v>
      </c>
      <c r="BE26" t="str">
        <f t="shared" si="16"/>
        <v/>
      </c>
      <c r="BF26" t="str">
        <f t="shared" si="17"/>
        <v>休</v>
      </c>
      <c r="BG26" t="str">
        <f>_xlfn.IFNA(VLOOKUP(BC26,祝日!A:B,2,0),"")</f>
        <v/>
      </c>
      <c r="BH26" t="str">
        <f>_xlfn.IFNA(VLOOKUP(BC26,祝日!C:D,2,0),"")</f>
        <v/>
      </c>
      <c r="BI26">
        <f t="shared" si="44"/>
        <v>0</v>
      </c>
      <c r="BJ26">
        <f t="shared" si="18"/>
        <v>1</v>
      </c>
      <c r="BK26" t="str">
        <f t="shared" si="19"/>
        <v>休</v>
      </c>
      <c r="BM26">
        <f t="shared" si="49"/>
        <v>0</v>
      </c>
      <c r="BN26" s="33">
        <f t="shared" si="20"/>
        <v>0</v>
      </c>
      <c r="BO26" s="33">
        <f t="shared" si="21"/>
        <v>0</v>
      </c>
      <c r="BP26" s="33">
        <f t="shared" si="46"/>
        <v>0</v>
      </c>
      <c r="BQ26" t="str">
        <f>IF(G26&gt;祝日!$F$2,TEXT(G26-祝日!$F$2,"h:mm"),"")</f>
        <v/>
      </c>
      <c r="BR26" t="str">
        <f t="shared" si="22"/>
        <v/>
      </c>
      <c r="BT26" s="33">
        <f t="shared" si="23"/>
        <v>0</v>
      </c>
      <c r="BU26" s="33" t="str">
        <f t="shared" si="24"/>
        <v/>
      </c>
      <c r="BV26" s="33">
        <f t="shared" si="25"/>
        <v>0</v>
      </c>
      <c r="BW26" s="33">
        <f t="shared" si="26"/>
        <v>0</v>
      </c>
      <c r="BY26" s="33">
        <f t="shared" si="27"/>
        <v>0</v>
      </c>
      <c r="BZ26" s="33">
        <f>IF(CR26="NG",IF(BY26&lt;現場勤務時間!$D$2,現場勤務時間!$D$2-BY26,0),0)</f>
        <v>0</v>
      </c>
      <c r="CC26" t="str">
        <f t="shared" si="28"/>
        <v/>
      </c>
      <c r="CD26" t="str">
        <f t="shared" si="29"/>
        <v/>
      </c>
      <c r="CE26" t="str">
        <f t="shared" si="47"/>
        <v/>
      </c>
      <c r="CF26" t="str">
        <f t="shared" si="30"/>
        <v/>
      </c>
      <c r="CG26" t="str">
        <f t="shared" si="31"/>
        <v/>
      </c>
      <c r="CH26" t="str">
        <f t="shared" si="32"/>
        <v/>
      </c>
      <c r="CI26">
        <f t="shared" si="33"/>
        <v>0</v>
      </c>
      <c r="CJ26">
        <f t="shared" si="34"/>
        <v>0</v>
      </c>
      <c r="CK26">
        <f t="shared" si="35"/>
        <v>0</v>
      </c>
      <c r="CL26" t="str">
        <f t="shared" si="48"/>
        <v/>
      </c>
      <c r="CM26" t="str">
        <f>IF(AND(Y26="取得",O26&lt;現場勤務時間!$D$2),"NG","")</f>
        <v/>
      </c>
      <c r="CN26" t="str">
        <f t="shared" si="50"/>
        <v/>
      </c>
      <c r="CO26" t="str">
        <f t="shared" si="37"/>
        <v/>
      </c>
      <c r="CP26" t="str">
        <f t="shared" si="38"/>
        <v/>
      </c>
      <c r="CQ26" s="33">
        <f t="shared" si="39"/>
        <v>0</v>
      </c>
      <c r="CR26" s="33" t="str">
        <f>IF(BK26="",IF(U26&lt;&gt;1,IF(BY26&lt;&gt;0,IF((BY26+CQ26)&lt;現場勤務時間!$D$2,"NG",""),""),""),"")</f>
        <v/>
      </c>
      <c r="CS26" s="33" t="str">
        <f t="shared" si="40"/>
        <v/>
      </c>
    </row>
    <row r="27" spans="1:97" x14ac:dyDescent="0.4">
      <c r="A27" s="31" t="str">
        <f t="shared" si="10"/>
        <v/>
      </c>
      <c r="B27" s="39">
        <v>19</v>
      </c>
      <c r="C27" s="39" t="str">
        <f t="shared" si="11"/>
        <v>日</v>
      </c>
      <c r="D27" s="39" t="str">
        <f t="shared" si="12"/>
        <v>法</v>
      </c>
      <c r="E27" s="125"/>
      <c r="F27" s="126"/>
      <c r="G27" s="127"/>
      <c r="H27" s="128"/>
      <c r="I27" s="129"/>
      <c r="J27" s="130"/>
      <c r="K27" s="50" t="str">
        <f t="shared" si="41"/>
        <v/>
      </c>
      <c r="L27" s="51"/>
      <c r="M27" s="129"/>
      <c r="N27" s="130"/>
      <c r="O27" s="50" t="str">
        <f t="shared" si="42"/>
        <v/>
      </c>
      <c r="P27" s="51"/>
      <c r="Q27" s="50" t="str">
        <f t="shared" si="43"/>
        <v/>
      </c>
      <c r="R27" s="51"/>
      <c r="S27" s="50" t="str">
        <f t="shared" si="0"/>
        <v/>
      </c>
      <c r="T27" s="51"/>
      <c r="U27" s="139"/>
      <c r="V27" s="140"/>
      <c r="W27" s="143"/>
      <c r="X27" s="144"/>
      <c r="Y27" s="143"/>
      <c r="Z27" s="144"/>
      <c r="AA27" s="129"/>
      <c r="AB27" s="130"/>
      <c r="AC27" s="145" t="str">
        <f t="shared" si="14"/>
        <v/>
      </c>
      <c r="AD27" s="146"/>
      <c r="AE27" s="141"/>
      <c r="AF27" s="142"/>
      <c r="AG27" s="129"/>
      <c r="AH27" s="130"/>
      <c r="AI27" s="136"/>
      <c r="AJ27" s="137"/>
      <c r="AK27" s="137"/>
      <c r="AL27" s="137"/>
      <c r="AM27" s="137"/>
      <c r="AN27" s="137"/>
      <c r="AO27" s="137"/>
      <c r="AP27" s="138"/>
      <c r="AQ27" s="132"/>
      <c r="AR27" s="133"/>
      <c r="AS27" s="132"/>
      <c r="AT27" s="133"/>
      <c r="AU27" s="132"/>
      <c r="AV27" s="133"/>
      <c r="AW27" s="132"/>
      <c r="AX27" s="133"/>
      <c r="AY27" s="134">
        <f t="shared" si="1"/>
        <v>0</v>
      </c>
      <c r="AZ27" s="135"/>
      <c r="BA27" s="28" t="str">
        <f t="shared" si="15"/>
        <v/>
      </c>
      <c r="BB27">
        <v>19</v>
      </c>
      <c r="BC27" s="3">
        <f t="shared" si="2"/>
        <v>45004</v>
      </c>
      <c r="BD27" t="str">
        <f t="shared" si="3"/>
        <v>日</v>
      </c>
      <c r="BE27" t="str">
        <f t="shared" si="16"/>
        <v>法</v>
      </c>
      <c r="BF27" t="str">
        <f t="shared" si="17"/>
        <v/>
      </c>
      <c r="BG27" t="str">
        <f>_xlfn.IFNA(VLOOKUP(BC27,祝日!A:B,2,0),"")</f>
        <v/>
      </c>
      <c r="BH27" t="str">
        <f>_xlfn.IFNA(VLOOKUP(BC27,祝日!C:D,2,0),"")</f>
        <v/>
      </c>
      <c r="BI27">
        <f t="shared" si="44"/>
        <v>1</v>
      </c>
      <c r="BJ27">
        <f t="shared" si="18"/>
        <v>0</v>
      </c>
      <c r="BK27" t="str">
        <f t="shared" si="19"/>
        <v>法</v>
      </c>
      <c r="BM27">
        <f t="shared" si="49"/>
        <v>0</v>
      </c>
      <c r="BN27" s="33">
        <f t="shared" si="20"/>
        <v>0</v>
      </c>
      <c r="BO27" s="33">
        <f t="shared" si="21"/>
        <v>0</v>
      </c>
      <c r="BP27" s="33">
        <f t="shared" si="46"/>
        <v>0</v>
      </c>
      <c r="BQ27" t="str">
        <f>IF(G27&gt;祝日!$F$2,TEXT(G27-祝日!$F$2,"h:mm"),"")</f>
        <v/>
      </c>
      <c r="BR27" t="str">
        <f t="shared" si="22"/>
        <v/>
      </c>
      <c r="BT27" s="33" t="str">
        <f t="shared" si="23"/>
        <v/>
      </c>
      <c r="BU27" s="33">
        <f t="shared" si="24"/>
        <v>0</v>
      </c>
      <c r="BV27" s="33">
        <f t="shared" si="25"/>
        <v>0</v>
      </c>
      <c r="BW27" s="33">
        <f t="shared" si="26"/>
        <v>0</v>
      </c>
      <c r="BY27" s="33">
        <f t="shared" si="27"/>
        <v>0</v>
      </c>
      <c r="BZ27" s="33">
        <f>IF(CR27="NG",IF(BY27&lt;現場勤務時間!$D$2,現場勤務時間!$D$2-BY27,0),0)</f>
        <v>0</v>
      </c>
      <c r="CC27" t="str">
        <f t="shared" si="28"/>
        <v/>
      </c>
      <c r="CD27" t="str">
        <f t="shared" si="29"/>
        <v/>
      </c>
      <c r="CE27" t="str">
        <f t="shared" si="47"/>
        <v/>
      </c>
      <c r="CF27" t="str">
        <f t="shared" si="30"/>
        <v/>
      </c>
      <c r="CG27" t="str">
        <f t="shared" si="31"/>
        <v/>
      </c>
      <c r="CH27" t="str">
        <f t="shared" si="32"/>
        <v/>
      </c>
      <c r="CI27">
        <f t="shared" si="33"/>
        <v>0</v>
      </c>
      <c r="CJ27">
        <f t="shared" si="34"/>
        <v>0</v>
      </c>
      <c r="CK27">
        <f t="shared" si="35"/>
        <v>0</v>
      </c>
      <c r="CL27" t="str">
        <f t="shared" si="48"/>
        <v/>
      </c>
      <c r="CM27" t="str">
        <f>IF(AND(Y27="取得",O27&lt;現場勤務時間!$D$2),"NG","")</f>
        <v/>
      </c>
      <c r="CN27" t="str">
        <f t="shared" si="50"/>
        <v/>
      </c>
      <c r="CO27" t="str">
        <f t="shared" si="37"/>
        <v/>
      </c>
      <c r="CP27" t="str">
        <f t="shared" si="38"/>
        <v/>
      </c>
      <c r="CQ27" s="33">
        <f t="shared" si="39"/>
        <v>0</v>
      </c>
      <c r="CR27" s="33" t="str">
        <f>IF(BK27="",IF(U27&lt;&gt;1,IF(BY27&lt;&gt;0,IF((BY27+CQ27)&lt;現場勤務時間!$D$2,"NG",""),""),""),"")</f>
        <v/>
      </c>
      <c r="CS27" s="33" t="str">
        <f t="shared" si="40"/>
        <v/>
      </c>
    </row>
    <row r="28" spans="1:97" x14ac:dyDescent="0.4">
      <c r="A28" s="31" t="str">
        <f t="shared" si="10"/>
        <v/>
      </c>
      <c r="B28" s="39">
        <v>20</v>
      </c>
      <c r="C28" s="39" t="str">
        <f t="shared" si="11"/>
        <v>月</v>
      </c>
      <c r="D28" s="39" t="str">
        <f t="shared" si="12"/>
        <v/>
      </c>
      <c r="E28" s="125"/>
      <c r="F28" s="126"/>
      <c r="G28" s="127"/>
      <c r="H28" s="128"/>
      <c r="I28" s="129"/>
      <c r="J28" s="130"/>
      <c r="K28" s="50" t="str">
        <f t="shared" si="41"/>
        <v/>
      </c>
      <c r="L28" s="51"/>
      <c r="M28" s="129"/>
      <c r="N28" s="130"/>
      <c r="O28" s="50" t="str">
        <f t="shared" si="42"/>
        <v/>
      </c>
      <c r="P28" s="51"/>
      <c r="Q28" s="50" t="str">
        <f t="shared" si="43"/>
        <v/>
      </c>
      <c r="R28" s="51"/>
      <c r="S28" s="50" t="str">
        <f t="shared" si="0"/>
        <v/>
      </c>
      <c r="T28" s="51"/>
      <c r="U28" s="139"/>
      <c r="V28" s="140"/>
      <c r="W28" s="143"/>
      <c r="X28" s="144"/>
      <c r="Y28" s="143"/>
      <c r="Z28" s="144"/>
      <c r="AA28" s="129"/>
      <c r="AB28" s="130"/>
      <c r="AC28" s="145" t="str">
        <f t="shared" si="14"/>
        <v/>
      </c>
      <c r="AD28" s="146"/>
      <c r="AE28" s="141"/>
      <c r="AF28" s="142"/>
      <c r="AG28" s="129"/>
      <c r="AH28" s="130"/>
      <c r="AI28" s="136"/>
      <c r="AJ28" s="137"/>
      <c r="AK28" s="137"/>
      <c r="AL28" s="137"/>
      <c r="AM28" s="137"/>
      <c r="AN28" s="137"/>
      <c r="AO28" s="137"/>
      <c r="AP28" s="138"/>
      <c r="AQ28" s="132"/>
      <c r="AR28" s="133"/>
      <c r="AS28" s="132"/>
      <c r="AT28" s="133"/>
      <c r="AU28" s="132"/>
      <c r="AV28" s="133"/>
      <c r="AW28" s="132"/>
      <c r="AX28" s="133"/>
      <c r="AY28" s="134">
        <f t="shared" si="1"/>
        <v>0</v>
      </c>
      <c r="AZ28" s="135"/>
      <c r="BA28" s="28" t="str">
        <f t="shared" si="15"/>
        <v/>
      </c>
      <c r="BB28">
        <v>20</v>
      </c>
      <c r="BC28" s="3">
        <f t="shared" si="2"/>
        <v>45005</v>
      </c>
      <c r="BD28" t="str">
        <f t="shared" si="3"/>
        <v>月</v>
      </c>
      <c r="BE28" t="str">
        <f t="shared" si="16"/>
        <v/>
      </c>
      <c r="BF28" t="str">
        <f t="shared" si="17"/>
        <v/>
      </c>
      <c r="BG28" t="str">
        <f>_xlfn.IFNA(VLOOKUP(BC28,祝日!A:B,2,0),"")</f>
        <v/>
      </c>
      <c r="BH28" t="str">
        <f>_xlfn.IFNA(VLOOKUP(BC28,祝日!C:D,2,0),"")</f>
        <v/>
      </c>
      <c r="BI28">
        <f t="shared" si="44"/>
        <v>0</v>
      </c>
      <c r="BJ28">
        <f t="shared" si="18"/>
        <v>0</v>
      </c>
      <c r="BK28" t="str">
        <f t="shared" si="19"/>
        <v/>
      </c>
      <c r="BM28">
        <f t="shared" si="49"/>
        <v>0</v>
      </c>
      <c r="BN28" s="33">
        <f t="shared" si="20"/>
        <v>0</v>
      </c>
      <c r="BO28" s="33">
        <f t="shared" si="21"/>
        <v>0</v>
      </c>
      <c r="BP28" s="33">
        <f t="shared" si="46"/>
        <v>0</v>
      </c>
      <c r="BQ28" t="str">
        <f>IF(G28&gt;祝日!$F$2,TEXT(G28-祝日!$F$2,"h:mm"),"")</f>
        <v/>
      </c>
      <c r="BR28" t="str">
        <f t="shared" si="22"/>
        <v/>
      </c>
      <c r="BT28" s="33" t="str">
        <f t="shared" si="23"/>
        <v/>
      </c>
      <c r="BU28" s="33" t="str">
        <f t="shared" si="24"/>
        <v/>
      </c>
      <c r="BV28" s="33">
        <f t="shared" si="25"/>
        <v>0</v>
      </c>
      <c r="BW28" s="33">
        <f t="shared" si="26"/>
        <v>0</v>
      </c>
      <c r="BY28" s="33">
        <f t="shared" si="27"/>
        <v>0</v>
      </c>
      <c r="BZ28" s="33">
        <f>IF(CR28="NG",IF(BY28&lt;現場勤務時間!$D$2,現場勤務時間!$D$2-BY28,0),0)</f>
        <v>0</v>
      </c>
      <c r="CC28" t="str">
        <f t="shared" si="28"/>
        <v/>
      </c>
      <c r="CD28" t="str">
        <f t="shared" si="29"/>
        <v/>
      </c>
      <c r="CE28" t="str">
        <f t="shared" si="47"/>
        <v/>
      </c>
      <c r="CF28" t="str">
        <f t="shared" si="30"/>
        <v/>
      </c>
      <c r="CG28" t="str">
        <f t="shared" si="31"/>
        <v/>
      </c>
      <c r="CH28" t="str">
        <f t="shared" si="32"/>
        <v/>
      </c>
      <c r="CI28">
        <f t="shared" si="33"/>
        <v>0</v>
      </c>
      <c r="CJ28">
        <f t="shared" si="34"/>
        <v>0</v>
      </c>
      <c r="CK28">
        <f t="shared" si="35"/>
        <v>0</v>
      </c>
      <c r="CL28" t="str">
        <f t="shared" si="48"/>
        <v/>
      </c>
      <c r="CM28" t="str">
        <f>IF(AND(Y28="取得",O28&lt;現場勤務時間!$D$2),"NG","")</f>
        <v/>
      </c>
      <c r="CN28" t="str">
        <f t="shared" si="50"/>
        <v/>
      </c>
      <c r="CO28" t="str">
        <f t="shared" si="37"/>
        <v/>
      </c>
      <c r="CP28" t="str">
        <f t="shared" si="38"/>
        <v/>
      </c>
      <c r="CQ28" s="33">
        <f t="shared" si="39"/>
        <v>0</v>
      </c>
      <c r="CR28" s="33" t="str">
        <f>IF(BK28="",IF(U28&lt;&gt;1,IF(BY28&lt;&gt;0,IF((BY28+CQ28)&lt;現場勤務時間!$D$2,"NG",""),""),""),"")</f>
        <v/>
      </c>
      <c r="CS28" s="33" t="str">
        <f t="shared" si="40"/>
        <v/>
      </c>
    </row>
    <row r="29" spans="1:97" x14ac:dyDescent="0.4">
      <c r="A29" s="31" t="str">
        <f t="shared" si="10"/>
        <v/>
      </c>
      <c r="B29" s="39">
        <v>21</v>
      </c>
      <c r="C29" s="39" t="str">
        <f t="shared" si="11"/>
        <v>火</v>
      </c>
      <c r="D29" s="39" t="str">
        <f t="shared" si="12"/>
        <v>法</v>
      </c>
      <c r="E29" s="125"/>
      <c r="F29" s="126"/>
      <c r="G29" s="127"/>
      <c r="H29" s="128"/>
      <c r="I29" s="129"/>
      <c r="J29" s="130"/>
      <c r="K29" s="50" t="str">
        <f t="shared" si="41"/>
        <v/>
      </c>
      <c r="L29" s="51"/>
      <c r="M29" s="129"/>
      <c r="N29" s="130"/>
      <c r="O29" s="50" t="str">
        <f t="shared" si="42"/>
        <v/>
      </c>
      <c r="P29" s="51"/>
      <c r="Q29" s="50" t="str">
        <f t="shared" si="43"/>
        <v/>
      </c>
      <c r="R29" s="51"/>
      <c r="S29" s="50" t="str">
        <f t="shared" si="0"/>
        <v/>
      </c>
      <c r="T29" s="51"/>
      <c r="U29" s="139"/>
      <c r="V29" s="140"/>
      <c r="W29" s="143"/>
      <c r="X29" s="144"/>
      <c r="Y29" s="143"/>
      <c r="Z29" s="144"/>
      <c r="AA29" s="129"/>
      <c r="AB29" s="130"/>
      <c r="AC29" s="145" t="str">
        <f t="shared" si="14"/>
        <v/>
      </c>
      <c r="AD29" s="146"/>
      <c r="AE29" s="141"/>
      <c r="AF29" s="142"/>
      <c r="AG29" s="129"/>
      <c r="AH29" s="130"/>
      <c r="AI29" s="136"/>
      <c r="AJ29" s="137"/>
      <c r="AK29" s="137"/>
      <c r="AL29" s="137"/>
      <c r="AM29" s="137"/>
      <c r="AN29" s="137"/>
      <c r="AO29" s="137"/>
      <c r="AP29" s="138"/>
      <c r="AQ29" s="132"/>
      <c r="AR29" s="133"/>
      <c r="AS29" s="132"/>
      <c r="AT29" s="133"/>
      <c r="AU29" s="132"/>
      <c r="AV29" s="133"/>
      <c r="AW29" s="132"/>
      <c r="AX29" s="133"/>
      <c r="AY29" s="134">
        <f t="shared" si="1"/>
        <v>0</v>
      </c>
      <c r="AZ29" s="135"/>
      <c r="BA29" s="28" t="str">
        <f t="shared" si="15"/>
        <v/>
      </c>
      <c r="BB29">
        <v>21</v>
      </c>
      <c r="BC29" s="3">
        <f t="shared" si="2"/>
        <v>45006</v>
      </c>
      <c r="BD29" t="str">
        <f t="shared" si="3"/>
        <v>火</v>
      </c>
      <c r="BE29" t="str">
        <f t="shared" si="16"/>
        <v/>
      </c>
      <c r="BF29" t="str">
        <f t="shared" si="17"/>
        <v/>
      </c>
      <c r="BG29" t="str">
        <f>_xlfn.IFNA(VLOOKUP(BC29,祝日!A:B,2,0),"")</f>
        <v/>
      </c>
      <c r="BH29" t="str">
        <f>_xlfn.IFNA(VLOOKUP(BC29,祝日!C:D,2,0),"")</f>
        <v>法</v>
      </c>
      <c r="BI29">
        <f t="shared" si="44"/>
        <v>1</v>
      </c>
      <c r="BJ29">
        <f t="shared" si="18"/>
        <v>0</v>
      </c>
      <c r="BK29" t="str">
        <f t="shared" si="19"/>
        <v>法</v>
      </c>
      <c r="BM29">
        <f t="shared" si="49"/>
        <v>0</v>
      </c>
      <c r="BN29" s="33">
        <f t="shared" si="20"/>
        <v>0</v>
      </c>
      <c r="BO29" s="33">
        <f t="shared" si="21"/>
        <v>0</v>
      </c>
      <c r="BP29" s="33">
        <f t="shared" si="46"/>
        <v>0</v>
      </c>
      <c r="BQ29" t="str">
        <f>IF(G29&gt;祝日!$F$2,TEXT(G29-祝日!$F$2,"h:mm"),"")</f>
        <v/>
      </c>
      <c r="BR29" t="str">
        <f t="shared" si="22"/>
        <v/>
      </c>
      <c r="BT29" s="33" t="str">
        <f t="shared" si="23"/>
        <v/>
      </c>
      <c r="BU29" s="33">
        <f t="shared" si="24"/>
        <v>0</v>
      </c>
      <c r="BV29" s="33">
        <f t="shared" si="25"/>
        <v>0</v>
      </c>
      <c r="BW29" s="33">
        <f t="shared" si="26"/>
        <v>0</v>
      </c>
      <c r="BY29" s="33">
        <f t="shared" si="27"/>
        <v>0</v>
      </c>
      <c r="BZ29" s="33">
        <f>IF(CR29="NG",IF(BY29&lt;現場勤務時間!$D$2,現場勤務時間!$D$2-BY29,0),0)</f>
        <v>0</v>
      </c>
      <c r="CC29" t="str">
        <f t="shared" si="28"/>
        <v/>
      </c>
      <c r="CD29" t="str">
        <f t="shared" si="29"/>
        <v/>
      </c>
      <c r="CE29" t="str">
        <f t="shared" si="47"/>
        <v/>
      </c>
      <c r="CF29" t="str">
        <f t="shared" si="30"/>
        <v/>
      </c>
      <c r="CG29" t="str">
        <f t="shared" si="31"/>
        <v/>
      </c>
      <c r="CH29" t="str">
        <f t="shared" si="32"/>
        <v/>
      </c>
      <c r="CI29">
        <f t="shared" si="33"/>
        <v>0</v>
      </c>
      <c r="CJ29">
        <f t="shared" si="34"/>
        <v>0</v>
      </c>
      <c r="CK29">
        <f t="shared" si="35"/>
        <v>0</v>
      </c>
      <c r="CL29" t="str">
        <f t="shared" si="48"/>
        <v/>
      </c>
      <c r="CM29" t="str">
        <f>IF(AND(Y29="取得",O29&lt;現場勤務時間!$D$2),"NG","")</f>
        <v/>
      </c>
      <c r="CN29" t="str">
        <f t="shared" si="50"/>
        <v/>
      </c>
      <c r="CO29" t="str">
        <f t="shared" si="37"/>
        <v/>
      </c>
      <c r="CP29" t="str">
        <f t="shared" si="38"/>
        <v/>
      </c>
      <c r="CQ29" s="33">
        <f t="shared" si="39"/>
        <v>0</v>
      </c>
      <c r="CR29" s="33" t="str">
        <f>IF(BK29="",IF(U29&lt;&gt;1,IF(BY29&lt;&gt;0,IF((BY29+CQ29)&lt;現場勤務時間!$D$2,"NG",""),""),""),"")</f>
        <v/>
      </c>
      <c r="CS29" s="33" t="str">
        <f t="shared" si="40"/>
        <v/>
      </c>
    </row>
    <row r="30" spans="1:97" x14ac:dyDescent="0.4">
      <c r="A30" s="31" t="str">
        <f t="shared" si="10"/>
        <v/>
      </c>
      <c r="B30" s="39">
        <v>22</v>
      </c>
      <c r="C30" s="39" t="str">
        <f t="shared" si="11"/>
        <v>水</v>
      </c>
      <c r="D30" s="39" t="str">
        <f t="shared" si="12"/>
        <v/>
      </c>
      <c r="E30" s="125"/>
      <c r="F30" s="126"/>
      <c r="G30" s="127"/>
      <c r="H30" s="128"/>
      <c r="I30" s="129"/>
      <c r="J30" s="130"/>
      <c r="K30" s="50" t="str">
        <f t="shared" si="41"/>
        <v/>
      </c>
      <c r="L30" s="51"/>
      <c r="M30" s="129"/>
      <c r="N30" s="130"/>
      <c r="O30" s="50" t="str">
        <f t="shared" si="42"/>
        <v/>
      </c>
      <c r="P30" s="51"/>
      <c r="Q30" s="50" t="str">
        <f t="shared" si="43"/>
        <v/>
      </c>
      <c r="R30" s="51"/>
      <c r="S30" s="50" t="str">
        <f t="shared" si="0"/>
        <v/>
      </c>
      <c r="T30" s="51"/>
      <c r="U30" s="139"/>
      <c r="V30" s="140"/>
      <c r="W30" s="143"/>
      <c r="X30" s="144"/>
      <c r="Y30" s="143"/>
      <c r="Z30" s="144"/>
      <c r="AA30" s="129"/>
      <c r="AB30" s="130"/>
      <c r="AC30" s="145" t="str">
        <f t="shared" si="14"/>
        <v/>
      </c>
      <c r="AD30" s="146"/>
      <c r="AE30" s="141"/>
      <c r="AF30" s="142"/>
      <c r="AG30" s="129"/>
      <c r="AH30" s="130"/>
      <c r="AI30" s="136"/>
      <c r="AJ30" s="137"/>
      <c r="AK30" s="137"/>
      <c r="AL30" s="137"/>
      <c r="AM30" s="137"/>
      <c r="AN30" s="137"/>
      <c r="AO30" s="137"/>
      <c r="AP30" s="138"/>
      <c r="AQ30" s="132"/>
      <c r="AR30" s="133"/>
      <c r="AS30" s="132"/>
      <c r="AT30" s="133"/>
      <c r="AU30" s="132"/>
      <c r="AV30" s="133"/>
      <c r="AW30" s="132"/>
      <c r="AX30" s="133"/>
      <c r="AY30" s="134">
        <f t="shared" si="1"/>
        <v>0</v>
      </c>
      <c r="AZ30" s="135"/>
      <c r="BA30" s="28" t="str">
        <f t="shared" si="15"/>
        <v/>
      </c>
      <c r="BB30">
        <v>22</v>
      </c>
      <c r="BC30" s="3">
        <f t="shared" si="2"/>
        <v>45007</v>
      </c>
      <c r="BD30" t="str">
        <f t="shared" si="3"/>
        <v>水</v>
      </c>
      <c r="BE30" t="str">
        <f t="shared" si="16"/>
        <v/>
      </c>
      <c r="BF30" t="str">
        <f t="shared" si="17"/>
        <v/>
      </c>
      <c r="BG30" t="str">
        <f>_xlfn.IFNA(VLOOKUP(BC30,祝日!A:B,2,0),"")</f>
        <v/>
      </c>
      <c r="BH30" t="str">
        <f>_xlfn.IFNA(VLOOKUP(BC30,祝日!C:D,2,0),"")</f>
        <v/>
      </c>
      <c r="BI30">
        <f t="shared" si="44"/>
        <v>0</v>
      </c>
      <c r="BJ30">
        <f t="shared" si="18"/>
        <v>0</v>
      </c>
      <c r="BK30" t="str">
        <f t="shared" si="19"/>
        <v/>
      </c>
      <c r="BM30">
        <f t="shared" si="49"/>
        <v>0</v>
      </c>
      <c r="BN30" s="33">
        <f t="shared" si="20"/>
        <v>0</v>
      </c>
      <c r="BO30" s="33">
        <f t="shared" si="21"/>
        <v>0</v>
      </c>
      <c r="BP30" s="33">
        <f t="shared" si="46"/>
        <v>0</v>
      </c>
      <c r="BQ30" t="str">
        <f>IF(G30&gt;祝日!$F$2,TEXT(G30-祝日!$F$2,"h:mm"),"")</f>
        <v/>
      </c>
      <c r="BR30" t="str">
        <f t="shared" si="22"/>
        <v/>
      </c>
      <c r="BT30" s="33" t="str">
        <f t="shared" si="23"/>
        <v/>
      </c>
      <c r="BU30" s="33" t="str">
        <f t="shared" si="24"/>
        <v/>
      </c>
      <c r="BV30" s="33">
        <f t="shared" si="25"/>
        <v>0</v>
      </c>
      <c r="BW30" s="33">
        <f t="shared" si="26"/>
        <v>0</v>
      </c>
      <c r="BY30" s="33">
        <f t="shared" si="27"/>
        <v>0</v>
      </c>
      <c r="BZ30" s="33">
        <f>IF(CR30="NG",IF(BY30&lt;現場勤務時間!$D$2,現場勤務時間!$D$2-BY30,0),0)</f>
        <v>0</v>
      </c>
      <c r="CC30" t="str">
        <f t="shared" si="28"/>
        <v/>
      </c>
      <c r="CD30" t="str">
        <f t="shared" si="29"/>
        <v/>
      </c>
      <c r="CE30" t="str">
        <f t="shared" si="47"/>
        <v/>
      </c>
      <c r="CF30" t="str">
        <f t="shared" si="30"/>
        <v/>
      </c>
      <c r="CG30" t="str">
        <f t="shared" si="31"/>
        <v/>
      </c>
      <c r="CH30" t="str">
        <f t="shared" si="32"/>
        <v/>
      </c>
      <c r="CI30">
        <f t="shared" si="33"/>
        <v>0</v>
      </c>
      <c r="CJ30">
        <f t="shared" si="34"/>
        <v>0</v>
      </c>
      <c r="CK30">
        <f t="shared" si="35"/>
        <v>0</v>
      </c>
      <c r="CL30" t="str">
        <f t="shared" si="48"/>
        <v/>
      </c>
      <c r="CM30" t="str">
        <f>IF(AND(Y30="取得",O30&lt;現場勤務時間!$D$2),"NG","")</f>
        <v/>
      </c>
      <c r="CN30" t="str">
        <f t="shared" si="50"/>
        <v/>
      </c>
      <c r="CO30" t="str">
        <f t="shared" si="37"/>
        <v/>
      </c>
      <c r="CP30" t="str">
        <f t="shared" si="38"/>
        <v/>
      </c>
      <c r="CQ30" s="33">
        <f t="shared" si="39"/>
        <v>0</v>
      </c>
      <c r="CR30" s="33" t="str">
        <f>IF(BK30="",IF(U30&lt;&gt;1,IF(BY30&lt;&gt;0,IF((BY30+CQ30)&lt;現場勤務時間!$D$2,"NG",""),""),""),"")</f>
        <v/>
      </c>
      <c r="CS30" s="33" t="str">
        <f t="shared" si="40"/>
        <v/>
      </c>
    </row>
    <row r="31" spans="1:97" x14ac:dyDescent="0.4">
      <c r="A31" s="31" t="str">
        <f t="shared" si="10"/>
        <v/>
      </c>
      <c r="B31" s="39">
        <v>23</v>
      </c>
      <c r="C31" s="39" t="str">
        <f t="shared" si="11"/>
        <v>木</v>
      </c>
      <c r="D31" s="39" t="str">
        <f t="shared" si="12"/>
        <v/>
      </c>
      <c r="E31" s="125"/>
      <c r="F31" s="126"/>
      <c r="G31" s="127"/>
      <c r="H31" s="128"/>
      <c r="I31" s="129"/>
      <c r="J31" s="130"/>
      <c r="K31" s="50" t="str">
        <f t="shared" si="41"/>
        <v/>
      </c>
      <c r="L31" s="51"/>
      <c r="M31" s="129"/>
      <c r="N31" s="130"/>
      <c r="O31" s="50" t="str">
        <f t="shared" si="42"/>
        <v/>
      </c>
      <c r="P31" s="51"/>
      <c r="Q31" s="50" t="str">
        <f t="shared" si="43"/>
        <v/>
      </c>
      <c r="R31" s="51"/>
      <c r="S31" s="50" t="str">
        <f t="shared" si="0"/>
        <v/>
      </c>
      <c r="T31" s="51"/>
      <c r="U31" s="139"/>
      <c r="V31" s="140"/>
      <c r="W31" s="143"/>
      <c r="X31" s="144"/>
      <c r="Y31" s="143"/>
      <c r="Z31" s="144"/>
      <c r="AA31" s="129"/>
      <c r="AB31" s="130"/>
      <c r="AC31" s="145" t="str">
        <f t="shared" si="14"/>
        <v/>
      </c>
      <c r="AD31" s="146"/>
      <c r="AE31" s="141"/>
      <c r="AF31" s="142"/>
      <c r="AG31" s="129"/>
      <c r="AH31" s="130"/>
      <c r="AI31" s="147"/>
      <c r="AJ31" s="137"/>
      <c r="AK31" s="137"/>
      <c r="AL31" s="137"/>
      <c r="AM31" s="137"/>
      <c r="AN31" s="137"/>
      <c r="AO31" s="137"/>
      <c r="AP31" s="138"/>
      <c r="AQ31" s="132"/>
      <c r="AR31" s="133"/>
      <c r="AS31" s="132"/>
      <c r="AT31" s="133"/>
      <c r="AU31" s="132"/>
      <c r="AV31" s="133"/>
      <c r="AW31" s="132"/>
      <c r="AX31" s="133"/>
      <c r="AY31" s="134">
        <f t="shared" ref="AY31:AY39" si="51">SUM(AQ31:AX31)</f>
        <v>0</v>
      </c>
      <c r="AZ31" s="135"/>
      <c r="BA31" s="28" t="str">
        <f t="shared" si="15"/>
        <v/>
      </c>
      <c r="BB31">
        <v>23</v>
      </c>
      <c r="BC31" s="3">
        <f t="shared" si="2"/>
        <v>45008</v>
      </c>
      <c r="BD31" t="str">
        <f t="shared" si="3"/>
        <v>木</v>
      </c>
      <c r="BE31" t="str">
        <f t="shared" si="16"/>
        <v/>
      </c>
      <c r="BF31" t="str">
        <f t="shared" si="17"/>
        <v/>
      </c>
      <c r="BG31" t="str">
        <f>_xlfn.IFNA(VLOOKUP(BC31,祝日!A:B,2,0),"")</f>
        <v/>
      </c>
      <c r="BH31" t="str">
        <f>_xlfn.IFNA(VLOOKUP(BC31,祝日!C:D,2,0),"")</f>
        <v/>
      </c>
      <c r="BI31">
        <f t="shared" si="44"/>
        <v>0</v>
      </c>
      <c r="BJ31">
        <f t="shared" si="18"/>
        <v>0</v>
      </c>
      <c r="BK31" t="str">
        <f t="shared" si="19"/>
        <v/>
      </c>
      <c r="BM31">
        <f t="shared" si="49"/>
        <v>0</v>
      </c>
      <c r="BN31" s="33">
        <f t="shared" si="20"/>
        <v>0</v>
      </c>
      <c r="BO31" s="33">
        <f t="shared" si="21"/>
        <v>0</v>
      </c>
      <c r="BP31" s="33">
        <f t="shared" si="46"/>
        <v>0</v>
      </c>
      <c r="BQ31" t="str">
        <f>IF(G31&gt;祝日!$F$2,TEXT(G31-祝日!$F$2,"h:mm"),"")</f>
        <v/>
      </c>
      <c r="BR31" t="str">
        <f t="shared" si="22"/>
        <v/>
      </c>
      <c r="BT31" s="33" t="str">
        <f t="shared" si="23"/>
        <v/>
      </c>
      <c r="BU31" s="33" t="str">
        <f t="shared" si="24"/>
        <v/>
      </c>
      <c r="BV31" s="33">
        <f t="shared" si="25"/>
        <v>0</v>
      </c>
      <c r="BW31" s="33">
        <f t="shared" si="26"/>
        <v>0</v>
      </c>
      <c r="BY31" s="33">
        <f t="shared" si="27"/>
        <v>0</v>
      </c>
      <c r="BZ31" s="33">
        <f>IF(CR31="NG",IF(BY31&lt;現場勤務時間!$D$2,現場勤務時間!$D$2-BY31,0),0)</f>
        <v>0</v>
      </c>
      <c r="CC31" t="str">
        <f t="shared" si="28"/>
        <v/>
      </c>
      <c r="CD31" t="str">
        <f t="shared" si="29"/>
        <v/>
      </c>
      <c r="CE31" t="str">
        <f t="shared" si="47"/>
        <v/>
      </c>
      <c r="CF31" t="str">
        <f t="shared" si="30"/>
        <v/>
      </c>
      <c r="CG31" t="str">
        <f t="shared" si="31"/>
        <v/>
      </c>
      <c r="CH31" t="str">
        <f t="shared" si="32"/>
        <v/>
      </c>
      <c r="CI31">
        <f t="shared" si="33"/>
        <v>0</v>
      </c>
      <c r="CJ31">
        <f t="shared" si="34"/>
        <v>0</v>
      </c>
      <c r="CK31">
        <f t="shared" si="35"/>
        <v>0</v>
      </c>
      <c r="CL31" t="str">
        <f t="shared" si="48"/>
        <v/>
      </c>
      <c r="CM31" t="str">
        <f>IF(AND(Y31="取得",O31&lt;現場勤務時間!$D$2),"NG","")</f>
        <v/>
      </c>
      <c r="CN31" t="str">
        <f t="shared" si="50"/>
        <v/>
      </c>
      <c r="CO31" t="str">
        <f t="shared" si="37"/>
        <v/>
      </c>
      <c r="CP31" t="str">
        <f t="shared" si="38"/>
        <v/>
      </c>
      <c r="CQ31" s="33">
        <f t="shared" si="39"/>
        <v>0</v>
      </c>
      <c r="CR31" s="33" t="str">
        <f>IF(BK31="",IF(U31&lt;&gt;1,IF(BY31&lt;&gt;0,IF((BY31+CQ31)&lt;現場勤務時間!$D$2,"NG",""),""),""),"")</f>
        <v/>
      </c>
      <c r="CS31" s="33" t="str">
        <f t="shared" si="40"/>
        <v/>
      </c>
    </row>
    <row r="32" spans="1:97" x14ac:dyDescent="0.4">
      <c r="A32" s="31" t="str">
        <f t="shared" si="10"/>
        <v/>
      </c>
      <c r="B32" s="39">
        <v>24</v>
      </c>
      <c r="C32" s="39" t="str">
        <f t="shared" si="11"/>
        <v>金</v>
      </c>
      <c r="D32" s="39" t="str">
        <f t="shared" si="12"/>
        <v/>
      </c>
      <c r="E32" s="125"/>
      <c r="F32" s="126"/>
      <c r="G32" s="127"/>
      <c r="H32" s="128"/>
      <c r="I32" s="129"/>
      <c r="J32" s="130"/>
      <c r="K32" s="50" t="str">
        <f t="shared" si="41"/>
        <v/>
      </c>
      <c r="L32" s="51"/>
      <c r="M32" s="129"/>
      <c r="N32" s="130"/>
      <c r="O32" s="50" t="str">
        <f t="shared" si="42"/>
        <v/>
      </c>
      <c r="P32" s="51"/>
      <c r="Q32" s="50" t="str">
        <f t="shared" si="43"/>
        <v/>
      </c>
      <c r="R32" s="51"/>
      <c r="S32" s="50" t="str">
        <f t="shared" si="0"/>
        <v/>
      </c>
      <c r="T32" s="51"/>
      <c r="U32" s="139"/>
      <c r="V32" s="140"/>
      <c r="W32" s="143"/>
      <c r="X32" s="144"/>
      <c r="Y32" s="143"/>
      <c r="Z32" s="144"/>
      <c r="AA32" s="129"/>
      <c r="AB32" s="130"/>
      <c r="AC32" s="145" t="str">
        <f t="shared" si="14"/>
        <v/>
      </c>
      <c r="AD32" s="146"/>
      <c r="AE32" s="141"/>
      <c r="AF32" s="142"/>
      <c r="AG32" s="129"/>
      <c r="AH32" s="130"/>
      <c r="AI32" s="136"/>
      <c r="AJ32" s="137"/>
      <c r="AK32" s="137"/>
      <c r="AL32" s="137"/>
      <c r="AM32" s="137"/>
      <c r="AN32" s="137"/>
      <c r="AO32" s="137"/>
      <c r="AP32" s="138"/>
      <c r="AQ32" s="132"/>
      <c r="AR32" s="133"/>
      <c r="AS32" s="132"/>
      <c r="AT32" s="133"/>
      <c r="AU32" s="132"/>
      <c r="AV32" s="133"/>
      <c r="AW32" s="132"/>
      <c r="AX32" s="133"/>
      <c r="AY32" s="134">
        <f t="shared" si="51"/>
        <v>0</v>
      </c>
      <c r="AZ32" s="135"/>
      <c r="BA32" s="28" t="str">
        <f t="shared" si="15"/>
        <v/>
      </c>
      <c r="BB32">
        <v>24</v>
      </c>
      <c r="BC32" s="3">
        <f t="shared" si="2"/>
        <v>45009</v>
      </c>
      <c r="BD32" t="str">
        <f t="shared" si="3"/>
        <v>金</v>
      </c>
      <c r="BE32" t="str">
        <f t="shared" si="16"/>
        <v/>
      </c>
      <c r="BF32" t="str">
        <f t="shared" si="17"/>
        <v/>
      </c>
      <c r="BG32" t="str">
        <f>_xlfn.IFNA(VLOOKUP(BC32,祝日!A:B,2,0),"")</f>
        <v/>
      </c>
      <c r="BH32" t="str">
        <f>_xlfn.IFNA(VLOOKUP(BC32,祝日!C:D,2,0),"")</f>
        <v/>
      </c>
      <c r="BI32">
        <f t="shared" si="44"/>
        <v>0</v>
      </c>
      <c r="BJ32">
        <f t="shared" si="18"/>
        <v>0</v>
      </c>
      <c r="BK32" t="str">
        <f t="shared" si="19"/>
        <v/>
      </c>
      <c r="BM32">
        <f t="shared" si="49"/>
        <v>0</v>
      </c>
      <c r="BN32" s="33">
        <f t="shared" si="20"/>
        <v>0</v>
      </c>
      <c r="BO32" s="33">
        <f t="shared" si="21"/>
        <v>0</v>
      </c>
      <c r="BP32" s="33">
        <f t="shared" si="46"/>
        <v>0</v>
      </c>
      <c r="BQ32" t="str">
        <f>IF(G32&gt;祝日!$F$2,TEXT(G32-祝日!$F$2,"h:mm"),"")</f>
        <v/>
      </c>
      <c r="BR32" t="str">
        <f t="shared" si="22"/>
        <v/>
      </c>
      <c r="BT32" s="33" t="str">
        <f t="shared" si="23"/>
        <v/>
      </c>
      <c r="BU32" s="33" t="str">
        <f t="shared" si="24"/>
        <v/>
      </c>
      <c r="BV32" s="33">
        <f t="shared" si="25"/>
        <v>0</v>
      </c>
      <c r="BW32" s="33">
        <f t="shared" si="26"/>
        <v>0</v>
      </c>
      <c r="BY32" s="33">
        <f t="shared" si="27"/>
        <v>0</v>
      </c>
      <c r="BZ32" s="33">
        <f>IF(CR32="NG",IF(BY32&lt;現場勤務時間!$D$2,現場勤務時間!$D$2-BY32,0),0)</f>
        <v>0</v>
      </c>
      <c r="CC32" t="str">
        <f t="shared" si="28"/>
        <v/>
      </c>
      <c r="CD32" t="str">
        <f t="shared" si="29"/>
        <v/>
      </c>
      <c r="CE32" t="str">
        <f t="shared" si="47"/>
        <v/>
      </c>
      <c r="CF32" t="str">
        <f t="shared" si="30"/>
        <v/>
      </c>
      <c r="CG32" t="str">
        <f t="shared" si="31"/>
        <v/>
      </c>
      <c r="CH32" t="str">
        <f t="shared" si="32"/>
        <v/>
      </c>
      <c r="CI32">
        <f t="shared" si="33"/>
        <v>0</v>
      </c>
      <c r="CJ32">
        <f t="shared" si="34"/>
        <v>0</v>
      </c>
      <c r="CK32">
        <f t="shared" si="35"/>
        <v>0</v>
      </c>
      <c r="CL32" t="str">
        <f t="shared" si="48"/>
        <v/>
      </c>
      <c r="CM32" t="str">
        <f>IF(AND(Y32="取得",O32&lt;現場勤務時間!$D$2),"NG","")</f>
        <v/>
      </c>
      <c r="CN32" t="str">
        <f t="shared" si="50"/>
        <v/>
      </c>
      <c r="CO32" t="str">
        <f t="shared" si="37"/>
        <v/>
      </c>
      <c r="CP32" t="str">
        <f t="shared" si="38"/>
        <v/>
      </c>
      <c r="CQ32" s="33">
        <f t="shared" si="39"/>
        <v>0</v>
      </c>
      <c r="CR32" s="33" t="str">
        <f>IF(BK32="",IF(U32&lt;&gt;1,IF(BY32&lt;&gt;0,IF((BY32+CQ32)&lt;現場勤務時間!$D$2,"NG",""),""),""),"")</f>
        <v/>
      </c>
      <c r="CS32" s="33" t="str">
        <f t="shared" si="40"/>
        <v/>
      </c>
    </row>
    <row r="33" spans="1:97" x14ac:dyDescent="0.4">
      <c r="A33" s="31" t="str">
        <f t="shared" si="10"/>
        <v/>
      </c>
      <c r="B33" s="39">
        <v>25</v>
      </c>
      <c r="C33" s="39" t="str">
        <f t="shared" si="11"/>
        <v>土</v>
      </c>
      <c r="D33" s="39" t="str">
        <f t="shared" si="12"/>
        <v>休</v>
      </c>
      <c r="E33" s="125"/>
      <c r="F33" s="126"/>
      <c r="G33" s="127"/>
      <c r="H33" s="128"/>
      <c r="I33" s="129"/>
      <c r="J33" s="130"/>
      <c r="K33" s="50" t="str">
        <f t="shared" si="41"/>
        <v/>
      </c>
      <c r="L33" s="51"/>
      <c r="M33" s="129"/>
      <c r="N33" s="130"/>
      <c r="O33" s="50" t="str">
        <f t="shared" si="42"/>
        <v/>
      </c>
      <c r="P33" s="51"/>
      <c r="Q33" s="50" t="str">
        <f t="shared" si="43"/>
        <v/>
      </c>
      <c r="R33" s="51"/>
      <c r="S33" s="50" t="str">
        <f t="shared" si="0"/>
        <v/>
      </c>
      <c r="T33" s="51"/>
      <c r="U33" s="139"/>
      <c r="V33" s="140"/>
      <c r="W33" s="143"/>
      <c r="X33" s="144"/>
      <c r="Y33" s="143"/>
      <c r="Z33" s="144"/>
      <c r="AA33" s="129"/>
      <c r="AB33" s="130"/>
      <c r="AC33" s="145" t="str">
        <f t="shared" si="14"/>
        <v/>
      </c>
      <c r="AD33" s="146"/>
      <c r="AE33" s="141"/>
      <c r="AF33" s="142"/>
      <c r="AG33" s="129"/>
      <c r="AH33" s="130"/>
      <c r="AI33" s="147"/>
      <c r="AJ33" s="137"/>
      <c r="AK33" s="137"/>
      <c r="AL33" s="137"/>
      <c r="AM33" s="137"/>
      <c r="AN33" s="137"/>
      <c r="AO33" s="137"/>
      <c r="AP33" s="138"/>
      <c r="AQ33" s="132"/>
      <c r="AR33" s="133"/>
      <c r="AS33" s="132"/>
      <c r="AT33" s="133"/>
      <c r="AU33" s="132"/>
      <c r="AV33" s="133"/>
      <c r="AW33" s="132"/>
      <c r="AX33" s="133"/>
      <c r="AY33" s="134">
        <f t="shared" si="51"/>
        <v>0</v>
      </c>
      <c r="AZ33" s="135"/>
      <c r="BA33" s="28" t="str">
        <f t="shared" si="15"/>
        <v/>
      </c>
      <c r="BB33">
        <v>25</v>
      </c>
      <c r="BC33" s="3">
        <f t="shared" si="2"/>
        <v>45010</v>
      </c>
      <c r="BD33" t="str">
        <f t="shared" si="3"/>
        <v>土</v>
      </c>
      <c r="BE33" t="str">
        <f t="shared" si="16"/>
        <v/>
      </c>
      <c r="BF33" t="str">
        <f t="shared" si="17"/>
        <v>休</v>
      </c>
      <c r="BG33" t="str">
        <f>_xlfn.IFNA(VLOOKUP(BC33,祝日!A:B,2,0),"")</f>
        <v/>
      </c>
      <c r="BH33" t="str">
        <f>_xlfn.IFNA(VLOOKUP(BC33,祝日!C:D,2,0),"")</f>
        <v/>
      </c>
      <c r="BI33">
        <f t="shared" si="44"/>
        <v>0</v>
      </c>
      <c r="BJ33">
        <f t="shared" si="18"/>
        <v>1</v>
      </c>
      <c r="BK33" t="str">
        <f t="shared" si="19"/>
        <v>休</v>
      </c>
      <c r="BM33">
        <f t="shared" si="49"/>
        <v>0</v>
      </c>
      <c r="BN33" s="33">
        <f t="shared" si="20"/>
        <v>0</v>
      </c>
      <c r="BO33" s="33">
        <f t="shared" si="21"/>
        <v>0</v>
      </c>
      <c r="BP33" s="33">
        <f t="shared" si="46"/>
        <v>0</v>
      </c>
      <c r="BQ33" t="str">
        <f>IF(G33&gt;祝日!$F$2,TEXT(G33-祝日!$F$2,"h:mm"),"")</f>
        <v/>
      </c>
      <c r="BR33" t="str">
        <f t="shared" si="22"/>
        <v/>
      </c>
      <c r="BT33" s="33">
        <f t="shared" si="23"/>
        <v>0</v>
      </c>
      <c r="BU33" s="33" t="str">
        <f t="shared" si="24"/>
        <v/>
      </c>
      <c r="BV33" s="33">
        <f t="shared" si="25"/>
        <v>0</v>
      </c>
      <c r="BW33" s="33">
        <f t="shared" si="26"/>
        <v>0</v>
      </c>
      <c r="BY33" s="33">
        <f t="shared" si="27"/>
        <v>0</v>
      </c>
      <c r="BZ33" s="33">
        <f>IF(CR33="NG",IF(BY33&lt;現場勤務時間!$D$2,現場勤務時間!$D$2-BY33,0),0)</f>
        <v>0</v>
      </c>
      <c r="CC33" t="str">
        <f t="shared" si="28"/>
        <v/>
      </c>
      <c r="CD33" t="str">
        <f t="shared" si="29"/>
        <v/>
      </c>
      <c r="CE33" t="str">
        <f t="shared" si="47"/>
        <v/>
      </c>
      <c r="CF33" t="str">
        <f t="shared" si="30"/>
        <v/>
      </c>
      <c r="CG33" t="str">
        <f t="shared" si="31"/>
        <v/>
      </c>
      <c r="CH33" t="str">
        <f t="shared" si="32"/>
        <v/>
      </c>
      <c r="CI33">
        <f t="shared" si="33"/>
        <v>0</v>
      </c>
      <c r="CJ33">
        <f t="shared" si="34"/>
        <v>0</v>
      </c>
      <c r="CK33">
        <f t="shared" si="35"/>
        <v>0</v>
      </c>
      <c r="CL33" t="str">
        <f t="shared" si="48"/>
        <v/>
      </c>
      <c r="CM33" t="str">
        <f>IF(AND(Y33="取得",O33&lt;現場勤務時間!$D$2),"NG","")</f>
        <v/>
      </c>
      <c r="CN33" t="str">
        <f t="shared" si="50"/>
        <v/>
      </c>
      <c r="CO33" t="str">
        <f t="shared" si="37"/>
        <v/>
      </c>
      <c r="CP33" t="str">
        <f t="shared" si="38"/>
        <v/>
      </c>
      <c r="CQ33" s="33">
        <f t="shared" si="39"/>
        <v>0</v>
      </c>
      <c r="CR33" s="33" t="str">
        <f>IF(BK33="",IF(U33&lt;&gt;1,IF(BY33&lt;&gt;0,IF((BY33+CQ33)&lt;現場勤務時間!$D$2,"NG",""),""),""),"")</f>
        <v/>
      </c>
      <c r="CS33" s="33" t="str">
        <f t="shared" si="40"/>
        <v/>
      </c>
    </row>
    <row r="34" spans="1:97" x14ac:dyDescent="0.4">
      <c r="A34" s="31" t="str">
        <f t="shared" si="10"/>
        <v/>
      </c>
      <c r="B34" s="39">
        <v>26</v>
      </c>
      <c r="C34" s="39" t="str">
        <f t="shared" si="11"/>
        <v>日</v>
      </c>
      <c r="D34" s="39" t="str">
        <f t="shared" si="12"/>
        <v>法</v>
      </c>
      <c r="E34" s="125"/>
      <c r="F34" s="126"/>
      <c r="G34" s="127"/>
      <c r="H34" s="128"/>
      <c r="I34" s="129"/>
      <c r="J34" s="130"/>
      <c r="K34" s="50" t="str">
        <f t="shared" si="41"/>
        <v/>
      </c>
      <c r="L34" s="51"/>
      <c r="M34" s="129"/>
      <c r="N34" s="130"/>
      <c r="O34" s="50" t="str">
        <f t="shared" si="42"/>
        <v/>
      </c>
      <c r="P34" s="51"/>
      <c r="Q34" s="50" t="str">
        <f t="shared" si="43"/>
        <v/>
      </c>
      <c r="R34" s="51"/>
      <c r="S34" s="50" t="str">
        <f t="shared" si="0"/>
        <v/>
      </c>
      <c r="T34" s="51"/>
      <c r="U34" s="139"/>
      <c r="V34" s="140"/>
      <c r="W34" s="143"/>
      <c r="X34" s="144"/>
      <c r="Y34" s="143"/>
      <c r="Z34" s="144"/>
      <c r="AA34" s="129"/>
      <c r="AB34" s="130"/>
      <c r="AC34" s="145" t="str">
        <f t="shared" si="14"/>
        <v/>
      </c>
      <c r="AD34" s="146"/>
      <c r="AE34" s="141"/>
      <c r="AF34" s="142"/>
      <c r="AG34" s="129"/>
      <c r="AH34" s="130"/>
      <c r="AI34" s="136"/>
      <c r="AJ34" s="137"/>
      <c r="AK34" s="137"/>
      <c r="AL34" s="137"/>
      <c r="AM34" s="137"/>
      <c r="AN34" s="137"/>
      <c r="AO34" s="137"/>
      <c r="AP34" s="138"/>
      <c r="AQ34" s="132"/>
      <c r="AR34" s="133"/>
      <c r="AS34" s="132"/>
      <c r="AT34" s="133"/>
      <c r="AU34" s="132"/>
      <c r="AV34" s="133"/>
      <c r="AW34" s="132"/>
      <c r="AX34" s="133"/>
      <c r="AY34" s="134">
        <f t="shared" si="51"/>
        <v>0</v>
      </c>
      <c r="AZ34" s="135"/>
      <c r="BA34" s="28" t="str">
        <f t="shared" si="15"/>
        <v/>
      </c>
      <c r="BB34">
        <v>26</v>
      </c>
      <c r="BC34" s="3">
        <f t="shared" si="2"/>
        <v>45011</v>
      </c>
      <c r="BD34" t="str">
        <f t="shared" si="3"/>
        <v>日</v>
      </c>
      <c r="BE34" t="str">
        <f t="shared" si="16"/>
        <v>法</v>
      </c>
      <c r="BF34" t="str">
        <f t="shared" si="17"/>
        <v/>
      </c>
      <c r="BG34" t="str">
        <f>_xlfn.IFNA(VLOOKUP(BC34,祝日!A:B,2,0),"")</f>
        <v/>
      </c>
      <c r="BH34" t="str">
        <f>_xlfn.IFNA(VLOOKUP(BC34,祝日!C:D,2,0),"")</f>
        <v/>
      </c>
      <c r="BI34">
        <f t="shared" si="44"/>
        <v>1</v>
      </c>
      <c r="BJ34">
        <f t="shared" si="18"/>
        <v>0</v>
      </c>
      <c r="BK34" t="str">
        <f t="shared" si="19"/>
        <v>法</v>
      </c>
      <c r="BM34">
        <f t="shared" si="49"/>
        <v>0</v>
      </c>
      <c r="BN34" s="33">
        <f t="shared" si="20"/>
        <v>0</v>
      </c>
      <c r="BO34" s="33">
        <f t="shared" si="21"/>
        <v>0</v>
      </c>
      <c r="BP34" s="33">
        <f t="shared" si="46"/>
        <v>0</v>
      </c>
      <c r="BQ34" t="str">
        <f>IF(G34&gt;祝日!$F$2,TEXT(G34-祝日!$F$2,"h:mm"),"")</f>
        <v/>
      </c>
      <c r="BR34" t="str">
        <f t="shared" si="22"/>
        <v/>
      </c>
      <c r="BT34" s="33" t="str">
        <f t="shared" si="23"/>
        <v/>
      </c>
      <c r="BU34" s="33">
        <f t="shared" si="24"/>
        <v>0</v>
      </c>
      <c r="BV34" s="33">
        <f t="shared" si="25"/>
        <v>0</v>
      </c>
      <c r="BW34" s="33">
        <f t="shared" si="26"/>
        <v>0</v>
      </c>
      <c r="BY34" s="33">
        <f t="shared" si="27"/>
        <v>0</v>
      </c>
      <c r="BZ34" s="33">
        <f>IF(CR34="NG",IF(BY34&lt;現場勤務時間!$D$2,現場勤務時間!$D$2-BY34,0),0)</f>
        <v>0</v>
      </c>
      <c r="CC34" t="str">
        <f t="shared" si="28"/>
        <v/>
      </c>
      <c r="CD34" t="str">
        <f t="shared" si="29"/>
        <v/>
      </c>
      <c r="CE34" t="str">
        <f t="shared" si="47"/>
        <v/>
      </c>
      <c r="CF34" t="str">
        <f t="shared" si="30"/>
        <v/>
      </c>
      <c r="CG34" t="str">
        <f t="shared" si="31"/>
        <v/>
      </c>
      <c r="CH34" t="str">
        <f t="shared" si="32"/>
        <v/>
      </c>
      <c r="CI34">
        <f t="shared" si="33"/>
        <v>0</v>
      </c>
      <c r="CJ34">
        <f t="shared" si="34"/>
        <v>0</v>
      </c>
      <c r="CK34">
        <f t="shared" si="35"/>
        <v>0</v>
      </c>
      <c r="CL34" t="str">
        <f t="shared" si="48"/>
        <v/>
      </c>
      <c r="CM34" t="str">
        <f>IF(AND(Y34="取得",O34&lt;現場勤務時間!$D$2),"NG","")</f>
        <v/>
      </c>
      <c r="CN34" t="str">
        <f t="shared" si="50"/>
        <v/>
      </c>
      <c r="CO34" t="str">
        <f t="shared" si="37"/>
        <v/>
      </c>
      <c r="CP34" t="str">
        <f t="shared" si="38"/>
        <v/>
      </c>
      <c r="CQ34" s="33">
        <f t="shared" si="39"/>
        <v>0</v>
      </c>
      <c r="CR34" s="33" t="str">
        <f>IF(BK34="",IF(U34&lt;&gt;1,IF(BY34&lt;&gt;0,IF((BY34+CQ34)&lt;現場勤務時間!$D$2,"NG",""),""),""),"")</f>
        <v/>
      </c>
      <c r="CS34" s="33" t="str">
        <f t="shared" si="40"/>
        <v/>
      </c>
    </row>
    <row r="35" spans="1:97" x14ac:dyDescent="0.4">
      <c r="A35" s="31" t="str">
        <f t="shared" si="10"/>
        <v/>
      </c>
      <c r="B35" s="39">
        <v>27</v>
      </c>
      <c r="C35" s="39" t="str">
        <f t="shared" si="11"/>
        <v>月</v>
      </c>
      <c r="D35" s="39" t="str">
        <f t="shared" si="12"/>
        <v/>
      </c>
      <c r="E35" s="125"/>
      <c r="F35" s="126"/>
      <c r="G35" s="127"/>
      <c r="H35" s="128"/>
      <c r="I35" s="129"/>
      <c r="J35" s="130"/>
      <c r="K35" s="50" t="str">
        <f t="shared" si="41"/>
        <v/>
      </c>
      <c r="L35" s="51"/>
      <c r="M35" s="129"/>
      <c r="N35" s="130"/>
      <c r="O35" s="50" t="str">
        <f t="shared" si="42"/>
        <v/>
      </c>
      <c r="P35" s="51"/>
      <c r="Q35" s="50" t="str">
        <f t="shared" si="43"/>
        <v/>
      </c>
      <c r="R35" s="51"/>
      <c r="S35" s="50" t="str">
        <f t="shared" si="0"/>
        <v/>
      </c>
      <c r="T35" s="51"/>
      <c r="U35" s="139"/>
      <c r="V35" s="140"/>
      <c r="W35" s="143"/>
      <c r="X35" s="144"/>
      <c r="Y35" s="143"/>
      <c r="Z35" s="144"/>
      <c r="AA35" s="129"/>
      <c r="AB35" s="130"/>
      <c r="AC35" s="145" t="str">
        <f t="shared" si="14"/>
        <v/>
      </c>
      <c r="AD35" s="146"/>
      <c r="AE35" s="141"/>
      <c r="AF35" s="142"/>
      <c r="AG35" s="129"/>
      <c r="AH35" s="130"/>
      <c r="AI35" s="136"/>
      <c r="AJ35" s="137"/>
      <c r="AK35" s="137"/>
      <c r="AL35" s="137"/>
      <c r="AM35" s="137"/>
      <c r="AN35" s="137"/>
      <c r="AO35" s="137"/>
      <c r="AP35" s="138"/>
      <c r="AQ35" s="132"/>
      <c r="AR35" s="133"/>
      <c r="AS35" s="132"/>
      <c r="AT35" s="133"/>
      <c r="AU35" s="132"/>
      <c r="AV35" s="133"/>
      <c r="AW35" s="132"/>
      <c r="AX35" s="133"/>
      <c r="AY35" s="134">
        <f t="shared" si="51"/>
        <v>0</v>
      </c>
      <c r="AZ35" s="135"/>
      <c r="BA35" s="28" t="str">
        <f t="shared" si="15"/>
        <v/>
      </c>
      <c r="BB35">
        <v>27</v>
      </c>
      <c r="BC35" s="3">
        <f t="shared" si="2"/>
        <v>45012</v>
      </c>
      <c r="BD35" t="str">
        <f t="shared" si="3"/>
        <v>月</v>
      </c>
      <c r="BE35" t="str">
        <f t="shared" si="16"/>
        <v/>
      </c>
      <c r="BF35" t="str">
        <f t="shared" si="17"/>
        <v/>
      </c>
      <c r="BG35" t="str">
        <f>_xlfn.IFNA(VLOOKUP(BC35,祝日!A:B,2,0),"")</f>
        <v/>
      </c>
      <c r="BH35" t="str">
        <f>_xlfn.IFNA(VLOOKUP(BC35,祝日!C:D,2,0),"")</f>
        <v/>
      </c>
      <c r="BI35">
        <f t="shared" si="44"/>
        <v>0</v>
      </c>
      <c r="BJ35">
        <f t="shared" si="18"/>
        <v>0</v>
      </c>
      <c r="BK35" t="str">
        <f t="shared" si="19"/>
        <v/>
      </c>
      <c r="BM35">
        <f t="shared" si="49"/>
        <v>0</v>
      </c>
      <c r="BN35" s="33">
        <f t="shared" si="20"/>
        <v>0</v>
      </c>
      <c r="BO35" s="33">
        <f t="shared" si="21"/>
        <v>0</v>
      </c>
      <c r="BP35" s="33">
        <f t="shared" si="46"/>
        <v>0</v>
      </c>
      <c r="BQ35" t="str">
        <f>IF(G35&gt;祝日!$F$2,TEXT(G35-祝日!$F$2,"h:mm"),"")</f>
        <v/>
      </c>
      <c r="BR35" t="str">
        <f t="shared" si="22"/>
        <v/>
      </c>
      <c r="BT35" s="33" t="str">
        <f t="shared" si="23"/>
        <v/>
      </c>
      <c r="BU35" s="33" t="str">
        <f t="shared" si="24"/>
        <v/>
      </c>
      <c r="BV35" s="33">
        <f t="shared" si="25"/>
        <v>0</v>
      </c>
      <c r="BW35" s="33">
        <f t="shared" si="26"/>
        <v>0</v>
      </c>
      <c r="BY35" s="33">
        <f t="shared" si="27"/>
        <v>0</v>
      </c>
      <c r="BZ35" s="33">
        <f>IF(CR35="NG",IF(BY35&lt;現場勤務時間!$D$2,現場勤務時間!$D$2-BY35,0),0)</f>
        <v>0</v>
      </c>
      <c r="CC35" t="str">
        <f t="shared" si="28"/>
        <v/>
      </c>
      <c r="CD35" t="str">
        <f t="shared" si="29"/>
        <v/>
      </c>
      <c r="CE35" t="str">
        <f t="shared" si="47"/>
        <v/>
      </c>
      <c r="CF35" t="str">
        <f t="shared" si="30"/>
        <v/>
      </c>
      <c r="CG35" t="str">
        <f t="shared" si="31"/>
        <v/>
      </c>
      <c r="CH35" t="str">
        <f t="shared" si="32"/>
        <v/>
      </c>
      <c r="CI35">
        <f t="shared" si="33"/>
        <v>0</v>
      </c>
      <c r="CJ35">
        <f t="shared" si="34"/>
        <v>0</v>
      </c>
      <c r="CK35">
        <f t="shared" si="35"/>
        <v>0</v>
      </c>
      <c r="CL35" t="str">
        <f t="shared" si="48"/>
        <v/>
      </c>
      <c r="CM35" t="str">
        <f>IF(AND(Y35="取得",O35&lt;現場勤務時間!$D$2),"NG","")</f>
        <v/>
      </c>
      <c r="CN35" t="str">
        <f t="shared" si="50"/>
        <v/>
      </c>
      <c r="CO35" t="str">
        <f t="shared" si="37"/>
        <v/>
      </c>
      <c r="CP35" t="str">
        <f t="shared" si="38"/>
        <v/>
      </c>
      <c r="CQ35" s="33">
        <f t="shared" si="39"/>
        <v>0</v>
      </c>
      <c r="CR35" s="33" t="str">
        <f>IF(BK35="",IF(U35&lt;&gt;1,IF(BY35&lt;&gt;0,IF((BY35+CQ35)&lt;現場勤務時間!$D$2,"NG",""),""),""),"")</f>
        <v/>
      </c>
      <c r="CS35" s="33" t="str">
        <f t="shared" si="40"/>
        <v/>
      </c>
    </row>
    <row r="36" spans="1:97" x14ac:dyDescent="0.4">
      <c r="A36" s="31" t="str">
        <f t="shared" si="10"/>
        <v/>
      </c>
      <c r="B36" s="39">
        <v>28</v>
      </c>
      <c r="C36" s="39" t="str">
        <f t="shared" si="11"/>
        <v>火</v>
      </c>
      <c r="D36" s="39" t="str">
        <f t="shared" si="12"/>
        <v/>
      </c>
      <c r="E36" s="125"/>
      <c r="F36" s="126"/>
      <c r="G36" s="127"/>
      <c r="H36" s="128"/>
      <c r="I36" s="129"/>
      <c r="J36" s="130"/>
      <c r="K36" s="50" t="str">
        <f t="shared" si="41"/>
        <v/>
      </c>
      <c r="L36" s="51"/>
      <c r="M36" s="129"/>
      <c r="N36" s="130"/>
      <c r="O36" s="50" t="str">
        <f t="shared" si="42"/>
        <v/>
      </c>
      <c r="P36" s="51"/>
      <c r="Q36" s="50" t="str">
        <f t="shared" si="43"/>
        <v/>
      </c>
      <c r="R36" s="51"/>
      <c r="S36" s="50" t="str">
        <f t="shared" si="0"/>
        <v/>
      </c>
      <c r="T36" s="51"/>
      <c r="U36" s="139"/>
      <c r="V36" s="140"/>
      <c r="W36" s="143"/>
      <c r="X36" s="144"/>
      <c r="Y36" s="143"/>
      <c r="Z36" s="144"/>
      <c r="AA36" s="129"/>
      <c r="AB36" s="130"/>
      <c r="AC36" s="145" t="str">
        <f t="shared" si="14"/>
        <v/>
      </c>
      <c r="AD36" s="146"/>
      <c r="AE36" s="141"/>
      <c r="AF36" s="142"/>
      <c r="AG36" s="129"/>
      <c r="AH36" s="130"/>
      <c r="AI36" s="136"/>
      <c r="AJ36" s="137"/>
      <c r="AK36" s="137"/>
      <c r="AL36" s="137"/>
      <c r="AM36" s="137"/>
      <c r="AN36" s="137"/>
      <c r="AO36" s="137"/>
      <c r="AP36" s="138"/>
      <c r="AQ36" s="132"/>
      <c r="AR36" s="133"/>
      <c r="AS36" s="132"/>
      <c r="AT36" s="133"/>
      <c r="AU36" s="132"/>
      <c r="AV36" s="133"/>
      <c r="AW36" s="132"/>
      <c r="AX36" s="133"/>
      <c r="AY36" s="134">
        <f t="shared" si="51"/>
        <v>0</v>
      </c>
      <c r="AZ36" s="135"/>
      <c r="BA36" s="28" t="str">
        <f t="shared" si="15"/>
        <v/>
      </c>
      <c r="BB36">
        <v>28</v>
      </c>
      <c r="BC36" s="3">
        <f t="shared" si="2"/>
        <v>45013</v>
      </c>
      <c r="BD36" t="str">
        <f t="shared" si="3"/>
        <v>火</v>
      </c>
      <c r="BE36" t="str">
        <f t="shared" si="16"/>
        <v/>
      </c>
      <c r="BF36" t="str">
        <f t="shared" si="17"/>
        <v/>
      </c>
      <c r="BG36" t="str">
        <f>_xlfn.IFNA(VLOOKUP(BC36,祝日!A:B,2,0),"")</f>
        <v/>
      </c>
      <c r="BH36" t="str">
        <f>_xlfn.IFNA(VLOOKUP(BC36,祝日!C:D,2,0),"")</f>
        <v/>
      </c>
      <c r="BI36">
        <f t="shared" si="44"/>
        <v>0</v>
      </c>
      <c r="BJ36">
        <f t="shared" si="18"/>
        <v>0</v>
      </c>
      <c r="BK36" t="str">
        <f t="shared" si="19"/>
        <v/>
      </c>
      <c r="BM36">
        <f t="shared" si="49"/>
        <v>0</v>
      </c>
      <c r="BN36" s="33">
        <f t="shared" si="20"/>
        <v>0</v>
      </c>
      <c r="BO36" s="33">
        <f t="shared" si="21"/>
        <v>0</v>
      </c>
      <c r="BP36" s="33">
        <f t="shared" si="46"/>
        <v>0</v>
      </c>
      <c r="BQ36" t="str">
        <f>IF(G36&gt;祝日!$F$2,TEXT(G36-祝日!$F$2,"h:mm"),"")</f>
        <v/>
      </c>
      <c r="BR36" t="str">
        <f t="shared" si="22"/>
        <v/>
      </c>
      <c r="BT36" s="33" t="str">
        <f t="shared" si="23"/>
        <v/>
      </c>
      <c r="BU36" s="33" t="str">
        <f t="shared" si="24"/>
        <v/>
      </c>
      <c r="BV36" s="33">
        <f t="shared" si="25"/>
        <v>0</v>
      </c>
      <c r="BW36" s="33">
        <f t="shared" si="26"/>
        <v>0</v>
      </c>
      <c r="BY36" s="33">
        <f t="shared" si="27"/>
        <v>0</v>
      </c>
      <c r="BZ36" s="33">
        <f>IF(CR36="NG",IF(BY36&lt;現場勤務時間!$D$2,現場勤務時間!$D$2-BY36,0),0)</f>
        <v>0</v>
      </c>
      <c r="CC36" t="str">
        <f t="shared" si="28"/>
        <v/>
      </c>
      <c r="CD36" t="str">
        <f t="shared" si="29"/>
        <v/>
      </c>
      <c r="CE36" t="str">
        <f t="shared" si="47"/>
        <v/>
      </c>
      <c r="CF36" t="str">
        <f t="shared" si="30"/>
        <v/>
      </c>
      <c r="CG36" t="str">
        <f t="shared" si="31"/>
        <v/>
      </c>
      <c r="CH36" t="str">
        <f t="shared" si="32"/>
        <v/>
      </c>
      <c r="CI36">
        <f t="shared" si="33"/>
        <v>0</v>
      </c>
      <c r="CJ36">
        <f t="shared" si="34"/>
        <v>0</v>
      </c>
      <c r="CK36">
        <f t="shared" si="35"/>
        <v>0</v>
      </c>
      <c r="CL36" t="str">
        <f t="shared" si="48"/>
        <v/>
      </c>
      <c r="CM36" t="str">
        <f>IF(AND(Y36="取得",O36&lt;現場勤務時間!$D$2),"NG","")</f>
        <v/>
      </c>
      <c r="CN36" t="str">
        <f t="shared" si="50"/>
        <v/>
      </c>
      <c r="CO36" t="str">
        <f t="shared" si="37"/>
        <v/>
      </c>
      <c r="CP36" t="str">
        <f t="shared" si="38"/>
        <v/>
      </c>
      <c r="CQ36" s="33">
        <f t="shared" si="39"/>
        <v>0</v>
      </c>
      <c r="CR36" s="33" t="str">
        <f>IF(BK36="",IF(U36&lt;&gt;1,IF(BY36&lt;&gt;0,IF((BY36+CQ36)&lt;現場勤務時間!$D$2,"NG",""),""),""),"")</f>
        <v/>
      </c>
      <c r="CS36" s="33" t="str">
        <f t="shared" si="40"/>
        <v/>
      </c>
    </row>
    <row r="37" spans="1:97" x14ac:dyDescent="0.4">
      <c r="A37" s="31" t="str">
        <f t="shared" si="10"/>
        <v/>
      </c>
      <c r="B37" s="39">
        <f>IF(C37&lt;&gt;"-",29,"")</f>
        <v>29</v>
      </c>
      <c r="C37" s="39" t="str">
        <f t="shared" si="11"/>
        <v>水</v>
      </c>
      <c r="D37" s="39" t="str">
        <f t="shared" si="12"/>
        <v/>
      </c>
      <c r="E37" s="125"/>
      <c r="F37" s="126"/>
      <c r="G37" s="127"/>
      <c r="H37" s="128"/>
      <c r="I37" s="129"/>
      <c r="J37" s="130"/>
      <c r="K37" s="50" t="str">
        <f t="shared" si="41"/>
        <v/>
      </c>
      <c r="L37" s="51"/>
      <c r="M37" s="129"/>
      <c r="N37" s="130"/>
      <c r="O37" s="50" t="str">
        <f t="shared" si="42"/>
        <v/>
      </c>
      <c r="P37" s="51"/>
      <c r="Q37" s="50" t="str">
        <f t="shared" si="43"/>
        <v/>
      </c>
      <c r="R37" s="51"/>
      <c r="S37" s="50" t="str">
        <f t="shared" si="0"/>
        <v/>
      </c>
      <c r="T37" s="51"/>
      <c r="U37" s="139"/>
      <c r="V37" s="140"/>
      <c r="W37" s="143"/>
      <c r="X37" s="144"/>
      <c r="Y37" s="143"/>
      <c r="Z37" s="144"/>
      <c r="AA37" s="129"/>
      <c r="AB37" s="130"/>
      <c r="AC37" s="145" t="str">
        <f t="shared" si="14"/>
        <v/>
      </c>
      <c r="AD37" s="146"/>
      <c r="AE37" s="141"/>
      <c r="AF37" s="142"/>
      <c r="AG37" s="129"/>
      <c r="AH37" s="130"/>
      <c r="AI37" s="136"/>
      <c r="AJ37" s="137"/>
      <c r="AK37" s="137"/>
      <c r="AL37" s="137"/>
      <c r="AM37" s="137"/>
      <c r="AN37" s="137"/>
      <c r="AO37" s="137"/>
      <c r="AP37" s="138"/>
      <c r="AQ37" s="132"/>
      <c r="AR37" s="133"/>
      <c r="AS37" s="132"/>
      <c r="AT37" s="133"/>
      <c r="AU37" s="132"/>
      <c r="AV37" s="133"/>
      <c r="AW37" s="132"/>
      <c r="AX37" s="133"/>
      <c r="AY37" s="134">
        <f t="shared" si="51"/>
        <v>0</v>
      </c>
      <c r="AZ37" s="135"/>
      <c r="BA37" s="28" t="str">
        <f t="shared" si="15"/>
        <v/>
      </c>
      <c r="BB37">
        <v>29</v>
      </c>
      <c r="BC37" s="3">
        <f t="shared" si="2"/>
        <v>45014</v>
      </c>
      <c r="BD37" t="str">
        <f>IF(BC37&lt;&gt;"",IF(TEXT(BC37,"ddd")="Wed","水",IF(TEXT(BC37,"ddd")="Thu","木",IF(TEXT(BC37,"ddd")="Fri","金",IF(TEXT(BC37,"ddd")="Sat","土",IF(TEXT(BC37,"ddd")="Sun","日",IF(TEXT(BC37,"ddd")="Mon","月",IF(TEXT(BC37,"ddd")="Tue","火",TEXT(BC37,"ddd")))))))),"-")</f>
        <v>水</v>
      </c>
      <c r="BE37" t="str">
        <f t="shared" si="16"/>
        <v/>
      </c>
      <c r="BF37" t="str">
        <f t="shared" si="17"/>
        <v/>
      </c>
      <c r="BG37" t="str">
        <f>_xlfn.IFNA(VLOOKUP(BC37,祝日!A:B,2,0),"")</f>
        <v/>
      </c>
      <c r="BH37" t="str">
        <f>_xlfn.IFNA(VLOOKUP(BC37,祝日!C:D,2,0),"")</f>
        <v/>
      </c>
      <c r="BI37">
        <f t="shared" si="44"/>
        <v>0</v>
      </c>
      <c r="BJ37">
        <f t="shared" si="18"/>
        <v>0</v>
      </c>
      <c r="BK37" t="str">
        <f>IF(BD37="-","-",IF(BI37&gt;0,"法",IF(BJ37&gt;0,"休","")))</f>
        <v/>
      </c>
      <c r="BM37">
        <f t="shared" si="49"/>
        <v>0</v>
      </c>
      <c r="BN37" s="33">
        <f t="shared" si="20"/>
        <v>0</v>
      </c>
      <c r="BO37" s="33">
        <f t="shared" si="21"/>
        <v>0</v>
      </c>
      <c r="BP37" s="33">
        <f t="shared" si="46"/>
        <v>0</v>
      </c>
      <c r="BQ37" t="str">
        <f>IF(G37&gt;祝日!$F$2,TEXT(G37-祝日!$F$2,"h:mm"),"")</f>
        <v/>
      </c>
      <c r="BR37" t="str">
        <f t="shared" si="22"/>
        <v/>
      </c>
      <c r="BT37" s="33" t="str">
        <f t="shared" si="23"/>
        <v/>
      </c>
      <c r="BU37" s="33" t="str">
        <f t="shared" si="24"/>
        <v/>
      </c>
      <c r="BV37" s="33">
        <f t="shared" si="25"/>
        <v>0</v>
      </c>
      <c r="BW37" s="33">
        <f t="shared" si="26"/>
        <v>0</v>
      </c>
      <c r="BY37" s="33">
        <f t="shared" si="27"/>
        <v>0</v>
      </c>
      <c r="BZ37" s="33">
        <f>IF(CR37="NG",IF(BY37&lt;現場勤務時間!$D$2,現場勤務時間!$D$2-BY37,0),0)</f>
        <v>0</v>
      </c>
      <c r="CC37" t="str">
        <f t="shared" si="28"/>
        <v/>
      </c>
      <c r="CD37" t="str">
        <f t="shared" si="29"/>
        <v/>
      </c>
      <c r="CE37" t="str">
        <f t="shared" si="47"/>
        <v/>
      </c>
      <c r="CF37" t="str">
        <f t="shared" si="30"/>
        <v/>
      </c>
      <c r="CG37" t="str">
        <f t="shared" si="31"/>
        <v/>
      </c>
      <c r="CH37" t="str">
        <f t="shared" si="32"/>
        <v/>
      </c>
      <c r="CI37">
        <f t="shared" si="33"/>
        <v>0</v>
      </c>
      <c r="CJ37">
        <f t="shared" si="34"/>
        <v>0</v>
      </c>
      <c r="CK37">
        <f t="shared" si="35"/>
        <v>0</v>
      </c>
      <c r="CL37" t="str">
        <f t="shared" si="48"/>
        <v/>
      </c>
      <c r="CM37" t="str">
        <f>IF(AND(Y37="取得",O37&lt;現場勤務時間!$D$2),"NG","")</f>
        <v/>
      </c>
      <c r="CN37" t="str">
        <f t="shared" si="50"/>
        <v/>
      </c>
      <c r="CO37" t="str">
        <f t="shared" si="37"/>
        <v/>
      </c>
      <c r="CP37" t="str">
        <f t="shared" si="38"/>
        <v/>
      </c>
      <c r="CQ37" s="33">
        <f t="shared" si="39"/>
        <v>0</v>
      </c>
      <c r="CR37" s="33" t="str">
        <f>IF(BK37="",IF(U37&lt;&gt;1,IF(BY37&lt;&gt;0,IF((BY37+CQ37)&lt;現場勤務時間!$D$2,"NG",""),""),""),"")</f>
        <v/>
      </c>
      <c r="CS37" s="33" t="str">
        <f t="shared" si="40"/>
        <v/>
      </c>
    </row>
    <row r="38" spans="1:97" x14ac:dyDescent="0.4">
      <c r="A38" s="31" t="str">
        <f t="shared" si="10"/>
        <v/>
      </c>
      <c r="B38" s="39">
        <f>IF(C38&lt;&gt;"-",30,"")</f>
        <v>30</v>
      </c>
      <c r="C38" s="39" t="str">
        <f t="shared" si="11"/>
        <v>木</v>
      </c>
      <c r="D38" s="39" t="str">
        <f t="shared" si="12"/>
        <v/>
      </c>
      <c r="E38" s="125"/>
      <c r="F38" s="126"/>
      <c r="G38" s="127"/>
      <c r="H38" s="128"/>
      <c r="I38" s="129"/>
      <c r="J38" s="130"/>
      <c r="K38" s="50" t="str">
        <f t="shared" si="41"/>
        <v/>
      </c>
      <c r="L38" s="51"/>
      <c r="M38" s="129"/>
      <c r="N38" s="130"/>
      <c r="O38" s="50" t="str">
        <f t="shared" si="42"/>
        <v/>
      </c>
      <c r="P38" s="51"/>
      <c r="Q38" s="50" t="str">
        <f t="shared" si="43"/>
        <v/>
      </c>
      <c r="R38" s="51"/>
      <c r="S38" s="50" t="str">
        <f t="shared" si="0"/>
        <v/>
      </c>
      <c r="T38" s="51"/>
      <c r="U38" s="139"/>
      <c r="V38" s="140"/>
      <c r="W38" s="143"/>
      <c r="X38" s="144"/>
      <c r="Y38" s="143"/>
      <c r="Z38" s="144"/>
      <c r="AA38" s="129"/>
      <c r="AB38" s="130"/>
      <c r="AC38" s="145" t="str">
        <f t="shared" si="14"/>
        <v/>
      </c>
      <c r="AD38" s="146"/>
      <c r="AE38" s="141"/>
      <c r="AF38" s="142"/>
      <c r="AG38" s="129"/>
      <c r="AH38" s="130"/>
      <c r="AI38" s="136"/>
      <c r="AJ38" s="137"/>
      <c r="AK38" s="137"/>
      <c r="AL38" s="137"/>
      <c r="AM38" s="137"/>
      <c r="AN38" s="137"/>
      <c r="AO38" s="137"/>
      <c r="AP38" s="138"/>
      <c r="AQ38" s="132"/>
      <c r="AR38" s="133"/>
      <c r="AS38" s="132"/>
      <c r="AT38" s="133"/>
      <c r="AU38" s="132"/>
      <c r="AV38" s="133"/>
      <c r="AW38" s="132"/>
      <c r="AX38" s="133"/>
      <c r="AY38" s="134">
        <f t="shared" si="51"/>
        <v>0</v>
      </c>
      <c r="AZ38" s="135"/>
      <c r="BA38" s="28" t="str">
        <f t="shared" si="15"/>
        <v/>
      </c>
      <c r="BB38">
        <v>30</v>
      </c>
      <c r="BC38" s="3">
        <f t="shared" si="2"/>
        <v>45015</v>
      </c>
      <c r="BD38" t="str">
        <f>IF(BC38&lt;&gt;"",IF(TEXT(BC38,"ddd")="Wed","水",IF(TEXT(BC38,"ddd")="Thu","木",IF(TEXT(BC38,"ddd")="Fri","金",IF(TEXT(BC38,"ddd")="Sat","土",IF(TEXT(BC38,"ddd")="Sun","日",IF(TEXT(BC38,"ddd")="Mon","月",IF(TEXT(BC38,"ddd")="Tue","火",TEXT(BC38,"ddd")))))))),"-")</f>
        <v>木</v>
      </c>
      <c r="BE38" t="str">
        <f t="shared" si="16"/>
        <v/>
      </c>
      <c r="BF38" t="str">
        <f t="shared" si="17"/>
        <v/>
      </c>
      <c r="BG38" t="str">
        <f>_xlfn.IFNA(VLOOKUP(BC38,祝日!A:B,2,0),"")</f>
        <v/>
      </c>
      <c r="BH38" t="str">
        <f>_xlfn.IFNA(VLOOKUP(BC38,祝日!C:D,2,0),"")</f>
        <v/>
      </c>
      <c r="BI38">
        <f t="shared" si="44"/>
        <v>0</v>
      </c>
      <c r="BJ38">
        <f t="shared" si="18"/>
        <v>0</v>
      </c>
      <c r="BK38" t="str">
        <f t="shared" ref="BK38:BK39" si="52">IF(BD38="-","-",IF(BI38&gt;0,"法",IF(BJ38&gt;0,"休","")))</f>
        <v/>
      </c>
      <c r="BM38">
        <f t="shared" si="49"/>
        <v>0</v>
      </c>
      <c r="BN38" s="33">
        <f t="shared" si="20"/>
        <v>0</v>
      </c>
      <c r="BO38" s="33">
        <f t="shared" si="21"/>
        <v>0</v>
      </c>
      <c r="BP38" s="33">
        <f t="shared" si="46"/>
        <v>0</v>
      </c>
      <c r="BQ38" t="str">
        <f>IF(G38&gt;祝日!$F$2,TEXT(G38-祝日!$F$2,"h:mm"),"")</f>
        <v/>
      </c>
      <c r="BR38" t="str">
        <f t="shared" si="22"/>
        <v/>
      </c>
      <c r="BT38" s="33" t="str">
        <f t="shared" si="23"/>
        <v/>
      </c>
      <c r="BU38" s="33" t="str">
        <f t="shared" si="24"/>
        <v/>
      </c>
      <c r="BV38" s="33">
        <f t="shared" si="25"/>
        <v>0</v>
      </c>
      <c r="BW38" s="33">
        <f t="shared" si="26"/>
        <v>0</v>
      </c>
      <c r="BY38" s="33">
        <f t="shared" si="27"/>
        <v>0</v>
      </c>
      <c r="BZ38" s="33">
        <f>IF(CR38="NG",IF(BY38&lt;現場勤務時間!$D$2,現場勤務時間!$D$2-BY38,0),0)</f>
        <v>0</v>
      </c>
      <c r="CC38" t="str">
        <f t="shared" si="28"/>
        <v/>
      </c>
      <c r="CD38" t="str">
        <f t="shared" si="29"/>
        <v/>
      </c>
      <c r="CE38" t="str">
        <f t="shared" si="47"/>
        <v/>
      </c>
      <c r="CF38" t="str">
        <f t="shared" si="30"/>
        <v/>
      </c>
      <c r="CG38" t="str">
        <f t="shared" si="31"/>
        <v/>
      </c>
      <c r="CH38" t="str">
        <f t="shared" si="32"/>
        <v/>
      </c>
      <c r="CI38">
        <f t="shared" si="33"/>
        <v>0</v>
      </c>
      <c r="CJ38">
        <f t="shared" si="34"/>
        <v>0</v>
      </c>
      <c r="CK38">
        <f t="shared" si="35"/>
        <v>0</v>
      </c>
      <c r="CL38" t="str">
        <f t="shared" si="48"/>
        <v/>
      </c>
      <c r="CM38" t="str">
        <f>IF(AND(Y38="取得",O38&lt;現場勤務時間!$D$2),"NG","")</f>
        <v/>
      </c>
      <c r="CN38" t="str">
        <f t="shared" si="50"/>
        <v/>
      </c>
      <c r="CO38" t="str">
        <f t="shared" si="37"/>
        <v/>
      </c>
      <c r="CP38" t="str">
        <f t="shared" si="38"/>
        <v/>
      </c>
      <c r="CQ38" s="33">
        <f t="shared" si="39"/>
        <v>0</v>
      </c>
      <c r="CR38" s="33" t="str">
        <f>IF(BK38="",IF(U38&lt;&gt;1,IF(BY38&lt;&gt;0,IF((BY38+CQ38)&lt;現場勤務時間!$D$2,"NG",""),""),""),"")</f>
        <v/>
      </c>
      <c r="CS38" s="33" t="str">
        <f t="shared" si="40"/>
        <v/>
      </c>
    </row>
    <row r="39" spans="1:97" x14ac:dyDescent="0.4">
      <c r="A39" s="31" t="str">
        <f t="shared" si="10"/>
        <v/>
      </c>
      <c r="B39" s="39">
        <f>IF(C39&lt;&gt;"-",31,"")</f>
        <v>31</v>
      </c>
      <c r="C39" s="39" t="str">
        <f t="shared" si="11"/>
        <v>金</v>
      </c>
      <c r="D39" s="39" t="str">
        <f>BK39</f>
        <v/>
      </c>
      <c r="E39" s="125"/>
      <c r="F39" s="126"/>
      <c r="G39" s="127"/>
      <c r="H39" s="128"/>
      <c r="I39" s="129"/>
      <c r="J39" s="130"/>
      <c r="K39" s="50" t="str">
        <f t="shared" si="41"/>
        <v/>
      </c>
      <c r="L39" s="51"/>
      <c r="M39" s="129"/>
      <c r="N39" s="130"/>
      <c r="O39" s="50" t="str">
        <f t="shared" si="42"/>
        <v/>
      </c>
      <c r="P39" s="51"/>
      <c r="Q39" s="50" t="str">
        <f t="shared" si="43"/>
        <v/>
      </c>
      <c r="R39" s="51"/>
      <c r="S39" s="50" t="str">
        <f t="shared" si="0"/>
        <v/>
      </c>
      <c r="T39" s="51"/>
      <c r="U39" s="139"/>
      <c r="V39" s="140"/>
      <c r="W39" s="143"/>
      <c r="X39" s="144"/>
      <c r="Y39" s="143"/>
      <c r="Z39" s="144"/>
      <c r="AA39" s="129"/>
      <c r="AB39" s="130"/>
      <c r="AC39" s="145" t="str">
        <f t="shared" si="14"/>
        <v/>
      </c>
      <c r="AD39" s="146"/>
      <c r="AE39" s="141"/>
      <c r="AF39" s="142"/>
      <c r="AG39" s="129"/>
      <c r="AH39" s="130"/>
      <c r="AI39" s="136"/>
      <c r="AJ39" s="137"/>
      <c r="AK39" s="137"/>
      <c r="AL39" s="137"/>
      <c r="AM39" s="137"/>
      <c r="AN39" s="137"/>
      <c r="AO39" s="137"/>
      <c r="AP39" s="138"/>
      <c r="AQ39" s="132"/>
      <c r="AR39" s="133"/>
      <c r="AS39" s="132"/>
      <c r="AT39" s="133"/>
      <c r="AU39" s="132"/>
      <c r="AV39" s="133"/>
      <c r="AW39" s="132"/>
      <c r="AX39" s="133"/>
      <c r="AY39" s="134">
        <f t="shared" si="51"/>
        <v>0</v>
      </c>
      <c r="AZ39" s="135"/>
      <c r="BA39" s="28" t="str">
        <f t="shared" si="15"/>
        <v/>
      </c>
      <c r="BB39">
        <v>31</v>
      </c>
      <c r="BC39" s="3">
        <f t="shared" si="2"/>
        <v>45016</v>
      </c>
      <c r="BD39" t="str">
        <f>IF(BC39&lt;&gt;"",IF(TEXT(BC39,"ddd")="Wed","水",IF(TEXT(BC39,"ddd")="Thu","木",IF(TEXT(BC39,"ddd")="Fri","金",IF(TEXT(BC39,"ddd")="Sat","土",IF(TEXT(BC39,"ddd")="Sun","日",IF(TEXT(BC39,"ddd")="Mon","月",IF(TEXT(BC39,"ddd")="Tue","火",TEXT(BC39,"ddd")))))))),"-")</f>
        <v>金</v>
      </c>
      <c r="BE39" t="str">
        <f t="shared" si="16"/>
        <v/>
      </c>
      <c r="BF39" t="str">
        <f t="shared" si="17"/>
        <v/>
      </c>
      <c r="BG39" t="str">
        <f>_xlfn.IFNA(VLOOKUP(BC39,祝日!A:B,2,0),"")</f>
        <v/>
      </c>
      <c r="BH39" t="str">
        <f>_xlfn.IFNA(VLOOKUP(BC39,祝日!C:D,2,0),"")</f>
        <v/>
      </c>
      <c r="BI39">
        <f t="shared" si="44"/>
        <v>0</v>
      </c>
      <c r="BJ39">
        <f t="shared" si="18"/>
        <v>0</v>
      </c>
      <c r="BK39" t="str">
        <f t="shared" si="52"/>
        <v/>
      </c>
      <c r="BM39">
        <f t="shared" si="49"/>
        <v>0</v>
      </c>
      <c r="BN39" s="33">
        <f t="shared" si="20"/>
        <v>0</v>
      </c>
      <c r="BO39" s="33">
        <f t="shared" si="21"/>
        <v>0</v>
      </c>
      <c r="BP39" s="33">
        <f t="shared" si="46"/>
        <v>0</v>
      </c>
      <c r="BQ39" t="str">
        <f>IF(G39&gt;祝日!$F$2,TEXT(G39-祝日!$F$2,"h:mm"),"")</f>
        <v/>
      </c>
      <c r="BR39" t="str">
        <f t="shared" si="22"/>
        <v/>
      </c>
      <c r="BT39" s="33" t="str">
        <f t="shared" si="23"/>
        <v/>
      </c>
      <c r="BU39" s="33" t="str">
        <f t="shared" si="24"/>
        <v/>
      </c>
      <c r="BV39" s="33">
        <f t="shared" si="25"/>
        <v>0</v>
      </c>
      <c r="BW39" s="33">
        <f t="shared" si="26"/>
        <v>0</v>
      </c>
      <c r="BY39" s="33">
        <f t="shared" si="27"/>
        <v>0</v>
      </c>
      <c r="BZ39" s="33">
        <f>IF(CR39="NG",IF(BY39&lt;現場勤務時間!$D$2,現場勤務時間!$D$2-BY39,0),0)</f>
        <v>0</v>
      </c>
      <c r="CC39" t="str">
        <f t="shared" si="28"/>
        <v/>
      </c>
      <c r="CD39" t="str">
        <f t="shared" si="29"/>
        <v/>
      </c>
      <c r="CE39" t="str">
        <f t="shared" si="47"/>
        <v/>
      </c>
      <c r="CF39" t="str">
        <f t="shared" si="30"/>
        <v/>
      </c>
      <c r="CG39" t="str">
        <f t="shared" si="31"/>
        <v/>
      </c>
      <c r="CH39" t="str">
        <f t="shared" si="32"/>
        <v/>
      </c>
      <c r="CI39">
        <f t="shared" si="33"/>
        <v>0</v>
      </c>
      <c r="CJ39">
        <f t="shared" si="34"/>
        <v>0</v>
      </c>
      <c r="CK39">
        <f t="shared" si="35"/>
        <v>0</v>
      </c>
      <c r="CL39" t="str">
        <f t="shared" si="48"/>
        <v/>
      </c>
      <c r="CM39" t="str">
        <f>IF(AND(Y39="取得",O39&lt;現場勤務時間!$D$2),"NG","")</f>
        <v/>
      </c>
      <c r="CN39" t="str">
        <f t="shared" si="50"/>
        <v/>
      </c>
      <c r="CO39" t="str">
        <f t="shared" si="37"/>
        <v/>
      </c>
      <c r="CP39" t="str">
        <f>IF(OR(U39=1,W39="〇",Y39="振替先"),IF(K39&lt;&gt;"","NG",""),"")</f>
        <v/>
      </c>
      <c r="CQ39" s="33">
        <f t="shared" si="39"/>
        <v>0</v>
      </c>
      <c r="CR39" s="33" t="str">
        <f>IF(BK39="",IF(U39&lt;&gt;1,IF(BY39&lt;&gt;0,IF((BY39+CQ39)&lt;現場勤務時間!$D$2,"NG",""),""),""),"")</f>
        <v/>
      </c>
      <c r="CS39" s="33" t="str">
        <f t="shared" si="40"/>
        <v/>
      </c>
    </row>
    <row r="40" spans="1:97" x14ac:dyDescent="0.4">
      <c r="A40" s="164" t="s">
        <v>50</v>
      </c>
      <c r="B40" s="165"/>
      <c r="C40" s="165"/>
      <c r="D40" s="166"/>
      <c r="E40" s="167"/>
      <c r="F40" s="168"/>
      <c r="G40" s="167"/>
      <c r="H40" s="168"/>
      <c r="I40" s="145">
        <f>SUM(I9:J39)</f>
        <v>0</v>
      </c>
      <c r="J40" s="146"/>
      <c r="K40" s="145">
        <f>SUM(K9:L39)</f>
        <v>0</v>
      </c>
      <c r="L40" s="146"/>
      <c r="M40" s="145">
        <f>SUM(M9:N39)</f>
        <v>0</v>
      </c>
      <c r="N40" s="146"/>
      <c r="O40" s="145">
        <f>SUM(O9:P39)</f>
        <v>0</v>
      </c>
      <c r="P40" s="146"/>
      <c r="Q40" s="145">
        <f>SUM(Q9:R39)</f>
        <v>0</v>
      </c>
      <c r="R40" s="146"/>
      <c r="S40" s="145">
        <f>SUM(S9:T39)</f>
        <v>0</v>
      </c>
      <c r="T40" s="146"/>
      <c r="U40" s="160">
        <f>SUM(U9:V39)</f>
        <v>0</v>
      </c>
      <c r="V40" s="161"/>
      <c r="W40" s="162">
        <f>COUNTIF(W9:X39,"〇")</f>
        <v>0</v>
      </c>
      <c r="X40" s="163"/>
      <c r="Y40" s="162">
        <f>COUNTIF(Y9:Z39,"取得")</f>
        <v>0</v>
      </c>
      <c r="Z40" s="163"/>
      <c r="AA40" s="145">
        <f>SUM(AA9:AB39)</f>
        <v>0</v>
      </c>
      <c r="AB40" s="146"/>
      <c r="AC40" s="145">
        <f>SUM(AC9:AD39)</f>
        <v>0</v>
      </c>
      <c r="AD40" s="146"/>
      <c r="AE40" s="145">
        <f>SUM(AE9:AF39)</f>
        <v>0</v>
      </c>
      <c r="AF40" s="146"/>
      <c r="AG40" s="145">
        <f>SUM(AG9:AH39)</f>
        <v>0</v>
      </c>
      <c r="AH40" s="146"/>
      <c r="AI40" s="78"/>
      <c r="AJ40" s="79"/>
      <c r="AK40" s="79"/>
      <c r="AL40" s="79"/>
      <c r="AM40" s="79"/>
      <c r="AN40" s="79"/>
      <c r="AO40" s="79"/>
      <c r="AP40" s="80"/>
      <c r="AQ40" s="158">
        <f>SUM(AQ9:AR39)</f>
        <v>0</v>
      </c>
      <c r="AR40" s="159"/>
      <c r="AS40" s="158">
        <f>SUM(AS9:AT39)</f>
        <v>0</v>
      </c>
      <c r="AT40" s="159"/>
      <c r="AU40" s="158">
        <f>SUM(AU9:AV39)</f>
        <v>0</v>
      </c>
      <c r="AV40" s="159"/>
      <c r="AW40" s="158">
        <f t="shared" ref="AW40" si="53">SUM(AW9:AX39)</f>
        <v>0</v>
      </c>
      <c r="AX40" s="159"/>
      <c r="AY40" s="158">
        <f>SUM(AY9:AZ39)</f>
        <v>0</v>
      </c>
      <c r="AZ40" s="159"/>
      <c r="BA40" s="28" t="str">
        <f t="shared" ref="BA40" si="54">IF(CL40="NG","複数を選択",IF(CC40="NG","備考欄の通常外作業理由未記入",IF(CD40="NG","PJ時間が大きい",IF(CE40="NG","時刻が未記入",IF(CF40="NG","時刻が記入",IF(CG40="NG","備考欄の振替元日が未記入",IF(CH40="NG","備考欄の特別休暇種類が未記入",IF(CM40="NG","労働時間が不足",IF(CN40="NG","振替休暇の取得不可",IF(CO40="NG","休憩時間が未記入",""))))))))))</f>
        <v/>
      </c>
      <c r="BC40" s="3"/>
      <c r="BP40" s="33">
        <f>SUM(BP9:BP39)</f>
        <v>0</v>
      </c>
      <c r="BT40" s="33">
        <f>SUM(BT9:BT39)</f>
        <v>0</v>
      </c>
      <c r="BU40" s="33">
        <f>SUM(BU9:BU39)</f>
        <v>0</v>
      </c>
      <c r="BV40" s="33">
        <f>SUM(BV9:BV39)</f>
        <v>0</v>
      </c>
      <c r="BW40" s="33">
        <f>SUM(BW9:BW39)</f>
        <v>0</v>
      </c>
    </row>
    <row r="41" spans="1:97" ht="9.75" customHeight="1" thickBot="1" x14ac:dyDescent="0.45"/>
    <row r="42" spans="1:97" x14ac:dyDescent="0.4">
      <c r="A42" s="149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1"/>
    </row>
    <row r="43" spans="1:97" x14ac:dyDescent="0.4">
      <c r="A43" s="152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4"/>
    </row>
    <row r="44" spans="1:97" ht="19.5" thickBot="1" x14ac:dyDescent="0.45">
      <c r="A44" s="155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7"/>
    </row>
  </sheetData>
  <sheetProtection sheet="1" objects="1" scenarios="1"/>
  <mergeCells count="747">
    <mergeCell ref="A7:A8"/>
    <mergeCell ref="G40:H40"/>
    <mergeCell ref="I40:J40"/>
    <mergeCell ref="K40:L40"/>
    <mergeCell ref="M40:N40"/>
    <mergeCell ref="O40:P40"/>
    <mergeCell ref="S40:T40"/>
    <mergeCell ref="AE39:AF39"/>
    <mergeCell ref="AU39:AV39"/>
    <mergeCell ref="S39:T39"/>
    <mergeCell ref="U39:V39"/>
    <mergeCell ref="W39:X39"/>
    <mergeCell ref="Y39:Z39"/>
    <mergeCell ref="AA39:AB39"/>
    <mergeCell ref="AC39:AD39"/>
    <mergeCell ref="Q40:R40"/>
    <mergeCell ref="AI38:AP38"/>
    <mergeCell ref="AQ38:AR38"/>
    <mergeCell ref="AS38:AT38"/>
    <mergeCell ref="AU38:AV38"/>
    <mergeCell ref="E38:F38"/>
    <mergeCell ref="G38:H38"/>
    <mergeCell ref="I38:J38"/>
    <mergeCell ref="K38:L38"/>
    <mergeCell ref="CQ8:CR8"/>
    <mergeCell ref="A42:AZ44"/>
    <mergeCell ref="AG40:AH40"/>
    <mergeCell ref="AI40:AP40"/>
    <mergeCell ref="AQ40:AR40"/>
    <mergeCell ref="AS40:AT40"/>
    <mergeCell ref="AU40:AV40"/>
    <mergeCell ref="AW40:AX40"/>
    <mergeCell ref="U40:V40"/>
    <mergeCell ref="W40:X40"/>
    <mergeCell ref="Y40:Z40"/>
    <mergeCell ref="AA40:AB40"/>
    <mergeCell ref="AC40:AD40"/>
    <mergeCell ref="AE40:AF40"/>
    <mergeCell ref="AY39:AZ39"/>
    <mergeCell ref="A40:D40"/>
    <mergeCell ref="E40:F40"/>
    <mergeCell ref="E39:F39"/>
    <mergeCell ref="G39:H39"/>
    <mergeCell ref="AY40:AZ40"/>
    <mergeCell ref="I39:J39"/>
    <mergeCell ref="K39:L39"/>
    <mergeCell ref="M39:N39"/>
    <mergeCell ref="O39:P39"/>
    <mergeCell ref="AW38:AX38"/>
    <mergeCell ref="AW39:AX39"/>
    <mergeCell ref="AY38:AZ38"/>
    <mergeCell ref="W38:X38"/>
    <mergeCell ref="Y38:Z38"/>
    <mergeCell ref="AA38:AB38"/>
    <mergeCell ref="AC38:AD38"/>
    <mergeCell ref="AE38:AF38"/>
    <mergeCell ref="AG38:AH38"/>
    <mergeCell ref="AG39:AH39"/>
    <mergeCell ref="AI39:AP39"/>
    <mergeCell ref="AQ39:AR39"/>
    <mergeCell ref="AS39:AT39"/>
    <mergeCell ref="AI36:AP36"/>
    <mergeCell ref="M38:N38"/>
    <mergeCell ref="O38:P38"/>
    <mergeCell ref="S38:T38"/>
    <mergeCell ref="U38:V38"/>
    <mergeCell ref="AE37:AF37"/>
    <mergeCell ref="S37:T37"/>
    <mergeCell ref="U37:V37"/>
    <mergeCell ref="W37:X37"/>
    <mergeCell ref="Y37:Z37"/>
    <mergeCell ref="AA37:AB37"/>
    <mergeCell ref="AC37:AD37"/>
    <mergeCell ref="AS36:AT36"/>
    <mergeCell ref="AU36:AV36"/>
    <mergeCell ref="AW36:AX36"/>
    <mergeCell ref="AY36:AZ36"/>
    <mergeCell ref="W36:X36"/>
    <mergeCell ref="Y36:Z36"/>
    <mergeCell ref="AA36:AB36"/>
    <mergeCell ref="E37:F37"/>
    <mergeCell ref="G37:H37"/>
    <mergeCell ref="I37:J37"/>
    <mergeCell ref="K37:L37"/>
    <mergeCell ref="M37:N37"/>
    <mergeCell ref="O37:P37"/>
    <mergeCell ref="AW37:AX37"/>
    <mergeCell ref="AY37:AZ37"/>
    <mergeCell ref="AG37:AH37"/>
    <mergeCell ref="AI37:AP37"/>
    <mergeCell ref="AQ37:AR37"/>
    <mergeCell ref="AS37:AT37"/>
    <mergeCell ref="AU37:AV37"/>
    <mergeCell ref="AQ36:AR36"/>
    <mergeCell ref="AC36:AD36"/>
    <mergeCell ref="AE36:AF36"/>
    <mergeCell ref="AG36:AH36"/>
    <mergeCell ref="E36:F36"/>
    <mergeCell ref="G36:H36"/>
    <mergeCell ref="I36:J36"/>
    <mergeCell ref="K36:L36"/>
    <mergeCell ref="M36:N36"/>
    <mergeCell ref="O36:P36"/>
    <mergeCell ref="S36:T36"/>
    <mergeCell ref="U36:V36"/>
    <mergeCell ref="AE35:AF35"/>
    <mergeCell ref="S35:T35"/>
    <mergeCell ref="U35:V35"/>
    <mergeCell ref="E35:F35"/>
    <mergeCell ref="G35:H35"/>
    <mergeCell ref="I35:J35"/>
    <mergeCell ref="K35:L35"/>
    <mergeCell ref="M35:N35"/>
    <mergeCell ref="O35:P35"/>
    <mergeCell ref="AI34:AP34"/>
    <mergeCell ref="AQ34:AR34"/>
    <mergeCell ref="AS34:AT34"/>
    <mergeCell ref="AU34:AV34"/>
    <mergeCell ref="AW34:AX34"/>
    <mergeCell ref="AW35:AX35"/>
    <mergeCell ref="AY34:AZ34"/>
    <mergeCell ref="W34:X34"/>
    <mergeCell ref="Y34:Z34"/>
    <mergeCell ref="AA34:AB34"/>
    <mergeCell ref="AC34:AD34"/>
    <mergeCell ref="AE34:AF34"/>
    <mergeCell ref="AG34:AH34"/>
    <mergeCell ref="W35:X35"/>
    <mergeCell ref="Y35:Z35"/>
    <mergeCell ref="AA35:AB35"/>
    <mergeCell ref="AC35:AD35"/>
    <mergeCell ref="AG35:AH35"/>
    <mergeCell ref="AI35:AP35"/>
    <mergeCell ref="AQ35:AR35"/>
    <mergeCell ref="AS35:AT35"/>
    <mergeCell ref="AU35:AV35"/>
    <mergeCell ref="AY35:AZ35"/>
    <mergeCell ref="E34:F34"/>
    <mergeCell ref="G34:H34"/>
    <mergeCell ref="I34:J34"/>
    <mergeCell ref="K34:L34"/>
    <mergeCell ref="M34:N34"/>
    <mergeCell ref="O34:P34"/>
    <mergeCell ref="S34:T34"/>
    <mergeCell ref="U34:V34"/>
    <mergeCell ref="AE33:AF33"/>
    <mergeCell ref="S33:T33"/>
    <mergeCell ref="U33:V33"/>
    <mergeCell ref="W33:X33"/>
    <mergeCell ref="Y33:Z33"/>
    <mergeCell ref="AA33:AB33"/>
    <mergeCell ref="AC33:AD33"/>
    <mergeCell ref="E33:F33"/>
    <mergeCell ref="G33:H33"/>
    <mergeCell ref="I33:J33"/>
    <mergeCell ref="K33:L33"/>
    <mergeCell ref="M33:N33"/>
    <mergeCell ref="O33:P33"/>
    <mergeCell ref="S31:T31"/>
    <mergeCell ref="U31:V31"/>
    <mergeCell ref="AQ32:AR32"/>
    <mergeCell ref="AS32:AT32"/>
    <mergeCell ref="AU32:AV32"/>
    <mergeCell ref="AW32:AX32"/>
    <mergeCell ref="AY32:AZ32"/>
    <mergeCell ref="W32:X32"/>
    <mergeCell ref="Y32:Z32"/>
    <mergeCell ref="AA32:AB32"/>
    <mergeCell ref="AC32:AD32"/>
    <mergeCell ref="AE32:AF32"/>
    <mergeCell ref="AG32:AH32"/>
    <mergeCell ref="E31:F31"/>
    <mergeCell ref="G31:H31"/>
    <mergeCell ref="AI32:AP32"/>
    <mergeCell ref="I31:J31"/>
    <mergeCell ref="K31:L31"/>
    <mergeCell ref="M31:N31"/>
    <mergeCell ref="O31:P31"/>
    <mergeCell ref="AW33:AX33"/>
    <mergeCell ref="AY33:AZ33"/>
    <mergeCell ref="AG33:AH33"/>
    <mergeCell ref="AI33:AP33"/>
    <mergeCell ref="AQ33:AR33"/>
    <mergeCell ref="AS33:AT33"/>
    <mergeCell ref="AU33:AV33"/>
    <mergeCell ref="AY31:AZ31"/>
    <mergeCell ref="E32:F32"/>
    <mergeCell ref="G32:H32"/>
    <mergeCell ref="I32:J32"/>
    <mergeCell ref="K32:L32"/>
    <mergeCell ref="M32:N32"/>
    <mergeCell ref="O32:P32"/>
    <mergeCell ref="S32:T32"/>
    <mergeCell ref="U32:V32"/>
    <mergeCell ref="AE31:AF31"/>
    <mergeCell ref="AI30:AP30"/>
    <mergeCell ref="AQ30:AR30"/>
    <mergeCell ref="AS30:AT30"/>
    <mergeCell ref="AU30:AV30"/>
    <mergeCell ref="AW30:AX30"/>
    <mergeCell ref="AW31:AX31"/>
    <mergeCell ref="AY30:AZ30"/>
    <mergeCell ref="W30:X30"/>
    <mergeCell ref="Y30:Z30"/>
    <mergeCell ref="AA30:AB30"/>
    <mergeCell ref="AC30:AD30"/>
    <mergeCell ref="AE30:AF30"/>
    <mergeCell ref="AG30:AH30"/>
    <mergeCell ref="W31:X31"/>
    <mergeCell ref="Y31:Z31"/>
    <mergeCell ref="AA31:AB31"/>
    <mergeCell ref="AC31:AD31"/>
    <mergeCell ref="AG31:AH31"/>
    <mergeCell ref="AI31:AP31"/>
    <mergeCell ref="AQ31:AR31"/>
    <mergeCell ref="AS31:AT31"/>
    <mergeCell ref="AU31:AV31"/>
    <mergeCell ref="E30:F30"/>
    <mergeCell ref="G30:H30"/>
    <mergeCell ref="I30:J30"/>
    <mergeCell ref="K30:L30"/>
    <mergeCell ref="M30:N30"/>
    <mergeCell ref="O30:P30"/>
    <mergeCell ref="S30:T30"/>
    <mergeCell ref="U30:V30"/>
    <mergeCell ref="AE29:AF29"/>
    <mergeCell ref="S29:T29"/>
    <mergeCell ref="U29:V29"/>
    <mergeCell ref="W29:X29"/>
    <mergeCell ref="Y29:Z29"/>
    <mergeCell ref="AA29:AB29"/>
    <mergeCell ref="AC29:AD29"/>
    <mergeCell ref="E29:F29"/>
    <mergeCell ref="G29:H29"/>
    <mergeCell ref="I29:J29"/>
    <mergeCell ref="K29:L29"/>
    <mergeCell ref="M29:N29"/>
    <mergeCell ref="O29:P29"/>
    <mergeCell ref="Q29:R29"/>
    <mergeCell ref="Q30:R30"/>
    <mergeCell ref="S27:T27"/>
    <mergeCell ref="U27:V27"/>
    <mergeCell ref="AQ28:AR28"/>
    <mergeCell ref="AS28:AT28"/>
    <mergeCell ref="AU28:AV28"/>
    <mergeCell ref="AW28:AX28"/>
    <mergeCell ref="AY28:AZ28"/>
    <mergeCell ref="W28:X28"/>
    <mergeCell ref="Y28:Z28"/>
    <mergeCell ref="AA28:AB28"/>
    <mergeCell ref="AC28:AD28"/>
    <mergeCell ref="AE28:AF28"/>
    <mergeCell ref="AG28:AH28"/>
    <mergeCell ref="E27:F27"/>
    <mergeCell ref="G27:H27"/>
    <mergeCell ref="AI28:AP28"/>
    <mergeCell ref="I27:J27"/>
    <mergeCell ref="K27:L27"/>
    <mergeCell ref="M27:N27"/>
    <mergeCell ref="O27:P27"/>
    <mergeCell ref="AW29:AX29"/>
    <mergeCell ref="AY29:AZ29"/>
    <mergeCell ref="AG29:AH29"/>
    <mergeCell ref="AI29:AP29"/>
    <mergeCell ref="AQ29:AR29"/>
    <mergeCell ref="AS29:AT29"/>
    <mergeCell ref="AU29:AV29"/>
    <mergeCell ref="AY27:AZ27"/>
    <mergeCell ref="E28:F28"/>
    <mergeCell ref="G28:H28"/>
    <mergeCell ref="I28:J28"/>
    <mergeCell ref="K28:L28"/>
    <mergeCell ref="M28:N28"/>
    <mergeCell ref="O28:P28"/>
    <mergeCell ref="S28:T28"/>
    <mergeCell ref="U28:V28"/>
    <mergeCell ref="AE27:AF27"/>
    <mergeCell ref="AI26:AP26"/>
    <mergeCell ref="AQ26:AR26"/>
    <mergeCell ref="AS26:AT26"/>
    <mergeCell ref="AU26:AV26"/>
    <mergeCell ref="AW26:AX26"/>
    <mergeCell ref="AW27:AX27"/>
    <mergeCell ref="AY26:AZ26"/>
    <mergeCell ref="W26:X26"/>
    <mergeCell ref="Y26:Z26"/>
    <mergeCell ref="AA26:AB26"/>
    <mergeCell ref="AC26:AD26"/>
    <mergeCell ref="AE26:AF26"/>
    <mergeCell ref="AG26:AH26"/>
    <mergeCell ref="W27:X27"/>
    <mergeCell ref="Y27:Z27"/>
    <mergeCell ref="AA27:AB27"/>
    <mergeCell ref="AC27:AD27"/>
    <mergeCell ref="AG27:AH27"/>
    <mergeCell ref="AI27:AP27"/>
    <mergeCell ref="AQ27:AR27"/>
    <mergeCell ref="AS27:AT27"/>
    <mergeCell ref="AU27:AV27"/>
    <mergeCell ref="E26:F26"/>
    <mergeCell ref="G26:H26"/>
    <mergeCell ref="I26:J26"/>
    <mergeCell ref="K26:L26"/>
    <mergeCell ref="M26:N26"/>
    <mergeCell ref="O26:P26"/>
    <mergeCell ref="S26:T26"/>
    <mergeCell ref="U26:V26"/>
    <mergeCell ref="AE25:AF25"/>
    <mergeCell ref="S25:T25"/>
    <mergeCell ref="U25:V25"/>
    <mergeCell ref="W25:X25"/>
    <mergeCell ref="Y25:Z25"/>
    <mergeCell ref="AA25:AB25"/>
    <mergeCell ref="AC25:AD25"/>
    <mergeCell ref="E25:F25"/>
    <mergeCell ref="G25:H25"/>
    <mergeCell ref="I25:J25"/>
    <mergeCell ref="K25:L25"/>
    <mergeCell ref="M25:N25"/>
    <mergeCell ref="O25:P25"/>
    <mergeCell ref="S23:T23"/>
    <mergeCell ref="U23:V23"/>
    <mergeCell ref="AQ24:AR24"/>
    <mergeCell ref="AS24:AT24"/>
    <mergeCell ref="AU24:AV24"/>
    <mergeCell ref="AW24:AX24"/>
    <mergeCell ref="AY24:AZ24"/>
    <mergeCell ref="W24:X24"/>
    <mergeCell ref="Y24:Z24"/>
    <mergeCell ref="AA24:AB24"/>
    <mergeCell ref="AC24:AD24"/>
    <mergeCell ref="AE24:AF24"/>
    <mergeCell ref="AG24:AH24"/>
    <mergeCell ref="E23:F23"/>
    <mergeCell ref="G23:H23"/>
    <mergeCell ref="AI24:AP24"/>
    <mergeCell ref="I23:J23"/>
    <mergeCell ref="K23:L23"/>
    <mergeCell ref="M23:N23"/>
    <mergeCell ref="O23:P23"/>
    <mergeCell ref="AW25:AX25"/>
    <mergeCell ref="AY25:AZ25"/>
    <mergeCell ref="AG25:AH25"/>
    <mergeCell ref="AI25:AP25"/>
    <mergeCell ref="AQ25:AR25"/>
    <mergeCell ref="AS25:AT25"/>
    <mergeCell ref="AU25:AV25"/>
    <mergeCell ref="AY23:AZ23"/>
    <mergeCell ref="E24:F24"/>
    <mergeCell ref="G24:H24"/>
    <mergeCell ref="I24:J24"/>
    <mergeCell ref="K24:L24"/>
    <mergeCell ref="M24:N24"/>
    <mergeCell ref="O24:P24"/>
    <mergeCell ref="S24:T24"/>
    <mergeCell ref="U24:V24"/>
    <mergeCell ref="AE23:AF23"/>
    <mergeCell ref="AI22:AP22"/>
    <mergeCell ref="AQ22:AR22"/>
    <mergeCell ref="AS22:AT22"/>
    <mergeCell ref="AU22:AV22"/>
    <mergeCell ref="AW22:AX22"/>
    <mergeCell ref="AW23:AX23"/>
    <mergeCell ref="AY22:AZ22"/>
    <mergeCell ref="W22:X22"/>
    <mergeCell ref="Y22:Z22"/>
    <mergeCell ref="AA22:AB22"/>
    <mergeCell ref="AC22:AD22"/>
    <mergeCell ref="AE22:AF22"/>
    <mergeCell ref="AG22:AH22"/>
    <mergeCell ref="W23:X23"/>
    <mergeCell ref="Y23:Z23"/>
    <mergeCell ref="AA23:AB23"/>
    <mergeCell ref="AC23:AD23"/>
    <mergeCell ref="AG23:AH23"/>
    <mergeCell ref="AI23:AP23"/>
    <mergeCell ref="AQ23:AR23"/>
    <mergeCell ref="AS23:AT23"/>
    <mergeCell ref="AU23:AV23"/>
    <mergeCell ref="E22:F22"/>
    <mergeCell ref="G22:H22"/>
    <mergeCell ref="I22:J22"/>
    <mergeCell ref="K22:L22"/>
    <mergeCell ref="M22:N22"/>
    <mergeCell ref="O22:P22"/>
    <mergeCell ref="S22:T22"/>
    <mergeCell ref="U22:V22"/>
    <mergeCell ref="AE21:AF21"/>
    <mergeCell ref="S21:T21"/>
    <mergeCell ref="U21:V21"/>
    <mergeCell ref="W21:X21"/>
    <mergeCell ref="Y21:Z21"/>
    <mergeCell ref="AA21:AB21"/>
    <mergeCell ref="AC21:AD21"/>
    <mergeCell ref="E21:F21"/>
    <mergeCell ref="G21:H21"/>
    <mergeCell ref="I21:J21"/>
    <mergeCell ref="K21:L21"/>
    <mergeCell ref="M21:N21"/>
    <mergeCell ref="O21:P21"/>
    <mergeCell ref="S19:T19"/>
    <mergeCell ref="U19:V19"/>
    <mergeCell ref="AQ20:AR20"/>
    <mergeCell ref="AS20:AT20"/>
    <mergeCell ref="AU20:AV20"/>
    <mergeCell ref="AW20:AX20"/>
    <mergeCell ref="AY20:AZ20"/>
    <mergeCell ref="W20:X20"/>
    <mergeCell ref="Y20:Z20"/>
    <mergeCell ref="AA20:AB20"/>
    <mergeCell ref="AC20:AD20"/>
    <mergeCell ref="AE20:AF20"/>
    <mergeCell ref="AG20:AH20"/>
    <mergeCell ref="E19:F19"/>
    <mergeCell ref="G19:H19"/>
    <mergeCell ref="AI20:AP20"/>
    <mergeCell ref="I19:J19"/>
    <mergeCell ref="K19:L19"/>
    <mergeCell ref="M19:N19"/>
    <mergeCell ref="O19:P19"/>
    <mergeCell ref="AW21:AX21"/>
    <mergeCell ref="AY21:AZ21"/>
    <mergeCell ref="AG21:AH21"/>
    <mergeCell ref="AI21:AP21"/>
    <mergeCell ref="AQ21:AR21"/>
    <mergeCell ref="AS21:AT21"/>
    <mergeCell ref="AU21:AV21"/>
    <mergeCell ref="AY19:AZ19"/>
    <mergeCell ref="E20:F20"/>
    <mergeCell ref="G20:H20"/>
    <mergeCell ref="I20:J20"/>
    <mergeCell ref="K20:L20"/>
    <mergeCell ref="M20:N20"/>
    <mergeCell ref="O20:P20"/>
    <mergeCell ref="S20:T20"/>
    <mergeCell ref="U20:V20"/>
    <mergeCell ref="AE19:AF19"/>
    <mergeCell ref="AI18:AP18"/>
    <mergeCell ref="AQ18:AR18"/>
    <mergeCell ref="AS18:AT18"/>
    <mergeCell ref="AU18:AV18"/>
    <mergeCell ref="AW18:AX18"/>
    <mergeCell ref="AW19:AX19"/>
    <mergeCell ref="AY18:AZ18"/>
    <mergeCell ref="W18:X18"/>
    <mergeCell ref="Y18:Z18"/>
    <mergeCell ref="AA18:AB18"/>
    <mergeCell ref="AC18:AD18"/>
    <mergeCell ref="AE18:AF18"/>
    <mergeCell ref="AG18:AH18"/>
    <mergeCell ref="W19:X19"/>
    <mergeCell ref="Y19:Z19"/>
    <mergeCell ref="AA19:AB19"/>
    <mergeCell ref="AC19:AD19"/>
    <mergeCell ref="AG19:AH19"/>
    <mergeCell ref="AI19:AP19"/>
    <mergeCell ref="AQ19:AR19"/>
    <mergeCell ref="AS19:AT19"/>
    <mergeCell ref="AU19:AV19"/>
    <mergeCell ref="E18:F18"/>
    <mergeCell ref="G18:H18"/>
    <mergeCell ref="I18:J18"/>
    <mergeCell ref="K18:L18"/>
    <mergeCell ref="M18:N18"/>
    <mergeCell ref="O18:P18"/>
    <mergeCell ref="S18:T18"/>
    <mergeCell ref="U18:V18"/>
    <mergeCell ref="AE17:AF17"/>
    <mergeCell ref="S17:T17"/>
    <mergeCell ref="U17:V17"/>
    <mergeCell ref="W17:X17"/>
    <mergeCell ref="Y17:Z17"/>
    <mergeCell ref="AA17:AB17"/>
    <mergeCell ref="AC17:AD17"/>
    <mergeCell ref="E17:F17"/>
    <mergeCell ref="G17:H17"/>
    <mergeCell ref="I17:J17"/>
    <mergeCell ref="K17:L17"/>
    <mergeCell ref="M17:N17"/>
    <mergeCell ref="O17:P17"/>
    <mergeCell ref="S15:T15"/>
    <mergeCell ref="U15:V15"/>
    <mergeCell ref="AQ16:AR16"/>
    <mergeCell ref="AS16:AT16"/>
    <mergeCell ref="AU16:AV16"/>
    <mergeCell ref="AW16:AX16"/>
    <mergeCell ref="AY16:AZ16"/>
    <mergeCell ref="W16:X16"/>
    <mergeCell ref="Y16:Z16"/>
    <mergeCell ref="AA16:AB16"/>
    <mergeCell ref="AC16:AD16"/>
    <mergeCell ref="AE16:AF16"/>
    <mergeCell ref="AG16:AH16"/>
    <mergeCell ref="E15:F15"/>
    <mergeCell ref="G15:H15"/>
    <mergeCell ref="AI16:AP16"/>
    <mergeCell ref="I15:J15"/>
    <mergeCell ref="K15:L15"/>
    <mergeCell ref="M15:N15"/>
    <mergeCell ref="O15:P15"/>
    <mergeCell ref="AW17:AX17"/>
    <mergeCell ref="AY17:AZ17"/>
    <mergeCell ref="AG17:AH17"/>
    <mergeCell ref="AI17:AP17"/>
    <mergeCell ref="AQ17:AR17"/>
    <mergeCell ref="AS17:AT17"/>
    <mergeCell ref="AU17:AV17"/>
    <mergeCell ref="AY15:AZ15"/>
    <mergeCell ref="E16:F16"/>
    <mergeCell ref="G16:H16"/>
    <mergeCell ref="I16:J16"/>
    <mergeCell ref="K16:L16"/>
    <mergeCell ref="M16:N16"/>
    <mergeCell ref="O16:P16"/>
    <mergeCell ref="S16:T16"/>
    <mergeCell ref="U16:V16"/>
    <mergeCell ref="AE15:AF15"/>
    <mergeCell ref="AI14:AP14"/>
    <mergeCell ref="AQ14:AR14"/>
    <mergeCell ref="AS14:AT14"/>
    <mergeCell ref="AU14:AV14"/>
    <mergeCell ref="AW14:AX14"/>
    <mergeCell ref="AW15:AX15"/>
    <mergeCell ref="AY14:AZ14"/>
    <mergeCell ref="W14:X14"/>
    <mergeCell ref="Y14:Z14"/>
    <mergeCell ref="AA14:AB14"/>
    <mergeCell ref="AC14:AD14"/>
    <mergeCell ref="AE14:AF14"/>
    <mergeCell ref="AG14:AH14"/>
    <mergeCell ref="W15:X15"/>
    <mergeCell ref="Y15:Z15"/>
    <mergeCell ref="AA15:AB15"/>
    <mergeCell ref="AC15:AD15"/>
    <mergeCell ref="AG15:AH15"/>
    <mergeCell ref="AI15:AP15"/>
    <mergeCell ref="AQ15:AR15"/>
    <mergeCell ref="AS15:AT15"/>
    <mergeCell ref="AU15:AV15"/>
    <mergeCell ref="E14:F14"/>
    <mergeCell ref="G14:H14"/>
    <mergeCell ref="I14:J14"/>
    <mergeCell ref="K14:L14"/>
    <mergeCell ref="M14:N14"/>
    <mergeCell ref="O14:P14"/>
    <mergeCell ref="S14:T14"/>
    <mergeCell ref="U14:V14"/>
    <mergeCell ref="AE13:AF13"/>
    <mergeCell ref="S13:T13"/>
    <mergeCell ref="U13:V13"/>
    <mergeCell ref="W13:X13"/>
    <mergeCell ref="Y13:Z13"/>
    <mergeCell ref="AA13:AB13"/>
    <mergeCell ref="AC13:AD13"/>
    <mergeCell ref="E13:F13"/>
    <mergeCell ref="G13:H13"/>
    <mergeCell ref="I13:J13"/>
    <mergeCell ref="K13:L13"/>
    <mergeCell ref="M13:N13"/>
    <mergeCell ref="O13:P13"/>
    <mergeCell ref="S11:T11"/>
    <mergeCell ref="U11:V11"/>
    <mergeCell ref="AQ12:AR12"/>
    <mergeCell ref="AS12:AT12"/>
    <mergeCell ref="AU12:AV12"/>
    <mergeCell ref="AW12:AX12"/>
    <mergeCell ref="AY12:AZ12"/>
    <mergeCell ref="W12:X12"/>
    <mergeCell ref="Y12:Z12"/>
    <mergeCell ref="AA12:AB12"/>
    <mergeCell ref="AC12:AD12"/>
    <mergeCell ref="AE12:AF12"/>
    <mergeCell ref="AG12:AH12"/>
    <mergeCell ref="E11:F11"/>
    <mergeCell ref="G11:H11"/>
    <mergeCell ref="AI12:AP12"/>
    <mergeCell ref="I11:J11"/>
    <mergeCell ref="K11:L11"/>
    <mergeCell ref="M11:N11"/>
    <mergeCell ref="O11:P11"/>
    <mergeCell ref="AW13:AX13"/>
    <mergeCell ref="AY13:AZ13"/>
    <mergeCell ref="AG13:AH13"/>
    <mergeCell ref="AI13:AP13"/>
    <mergeCell ref="AQ13:AR13"/>
    <mergeCell ref="AS13:AT13"/>
    <mergeCell ref="AU13:AV13"/>
    <mergeCell ref="AY11:AZ11"/>
    <mergeCell ref="E12:F12"/>
    <mergeCell ref="G12:H12"/>
    <mergeCell ref="I12:J12"/>
    <mergeCell ref="K12:L12"/>
    <mergeCell ref="M12:N12"/>
    <mergeCell ref="O12:P12"/>
    <mergeCell ref="S12:T12"/>
    <mergeCell ref="U12:V12"/>
    <mergeCell ref="AE11:AF11"/>
    <mergeCell ref="AI10:AP10"/>
    <mergeCell ref="AQ10:AR10"/>
    <mergeCell ref="AS10:AT10"/>
    <mergeCell ref="AU10:AV10"/>
    <mergeCell ref="AW10:AX10"/>
    <mergeCell ref="AW11:AX11"/>
    <mergeCell ref="AY10:AZ10"/>
    <mergeCell ref="W10:X10"/>
    <mergeCell ref="Y10:Z10"/>
    <mergeCell ref="AA10:AB10"/>
    <mergeCell ref="AC10:AD10"/>
    <mergeCell ref="AE10:AF10"/>
    <mergeCell ref="AG10:AH10"/>
    <mergeCell ref="W11:X11"/>
    <mergeCell ref="Y11:Z11"/>
    <mergeCell ref="AA11:AB11"/>
    <mergeCell ref="AC11:AD11"/>
    <mergeCell ref="AG11:AH11"/>
    <mergeCell ref="AI11:AP11"/>
    <mergeCell ref="AQ11:AR11"/>
    <mergeCell ref="AS11:AT11"/>
    <mergeCell ref="AU11:AV11"/>
    <mergeCell ref="AW9:AX9"/>
    <mergeCell ref="AY9:AZ9"/>
    <mergeCell ref="AG9:AH9"/>
    <mergeCell ref="AI9:AP9"/>
    <mergeCell ref="AQ9:AR9"/>
    <mergeCell ref="AS9:AT9"/>
    <mergeCell ref="AU9:AV9"/>
    <mergeCell ref="Q9:R9"/>
    <mergeCell ref="E10:F10"/>
    <mergeCell ref="G10:H10"/>
    <mergeCell ref="I10:J10"/>
    <mergeCell ref="K10:L10"/>
    <mergeCell ref="M10:N10"/>
    <mergeCell ref="O10:P10"/>
    <mergeCell ref="S10:T10"/>
    <mergeCell ref="U10:V10"/>
    <mergeCell ref="AE9:AF9"/>
    <mergeCell ref="S9:T9"/>
    <mergeCell ref="U9:V9"/>
    <mergeCell ref="W9:X9"/>
    <mergeCell ref="Y9:Z9"/>
    <mergeCell ref="AA9:AB9"/>
    <mergeCell ref="AC9:AD9"/>
    <mergeCell ref="Q10:R10"/>
    <mergeCell ref="E9:F9"/>
    <mergeCell ref="G9:H9"/>
    <mergeCell ref="I9:J9"/>
    <mergeCell ref="K9:L9"/>
    <mergeCell ref="M9:N9"/>
    <mergeCell ref="O9:P9"/>
    <mergeCell ref="Y8:Z8"/>
    <mergeCell ref="AC8:AD8"/>
    <mergeCell ref="AE8:AF8"/>
    <mergeCell ref="AC7:AH7"/>
    <mergeCell ref="AI7:AP8"/>
    <mergeCell ref="AQ7:AZ7"/>
    <mergeCell ref="U8:V8"/>
    <mergeCell ref="W8:X8"/>
    <mergeCell ref="AU8:AV8"/>
    <mergeCell ref="AW8:AX8"/>
    <mergeCell ref="AY8:AZ8"/>
    <mergeCell ref="CI8:CL8"/>
    <mergeCell ref="AG8:AH8"/>
    <mergeCell ref="AQ8:AR8"/>
    <mergeCell ref="AS8:AT8"/>
    <mergeCell ref="AR4:AX4"/>
    <mergeCell ref="AY4:AZ4"/>
    <mergeCell ref="AG3:AI5"/>
    <mergeCell ref="AJ3:AL5"/>
    <mergeCell ref="AM3:AO5"/>
    <mergeCell ref="AR3:AX3"/>
    <mergeCell ref="AY3:AZ3"/>
    <mergeCell ref="A4:C4"/>
    <mergeCell ref="D4:F4"/>
    <mergeCell ref="G4:I4"/>
    <mergeCell ref="J4:L4"/>
    <mergeCell ref="M4:O4"/>
    <mergeCell ref="A5:C5"/>
    <mergeCell ref="D5:F5"/>
    <mergeCell ref="G5:I5"/>
    <mergeCell ref="J5:L5"/>
    <mergeCell ref="M5:O5"/>
    <mergeCell ref="AR5:AX5"/>
    <mergeCell ref="AY5:AZ5"/>
    <mergeCell ref="AB4:AD4"/>
    <mergeCell ref="AB5:AD5"/>
    <mergeCell ref="AJ2:AL2"/>
    <mergeCell ref="AM2:AO2"/>
    <mergeCell ref="AR2:AX2"/>
    <mergeCell ref="AY2:AZ2"/>
    <mergeCell ref="A1:B1"/>
    <mergeCell ref="D1:E1"/>
    <mergeCell ref="O1:AC1"/>
    <mergeCell ref="A2:C2"/>
    <mergeCell ref="D2:F2"/>
    <mergeCell ref="G2:H2"/>
    <mergeCell ref="I2:M2"/>
    <mergeCell ref="B7:B8"/>
    <mergeCell ref="C7:C8"/>
    <mergeCell ref="D7:D8"/>
    <mergeCell ref="O7:P8"/>
    <mergeCell ref="S7:T8"/>
    <mergeCell ref="U7:AB7"/>
    <mergeCell ref="AA8:AB8"/>
    <mergeCell ref="AG2:AI2"/>
    <mergeCell ref="P4:R4"/>
    <mergeCell ref="P5:R5"/>
    <mergeCell ref="S4:U4"/>
    <mergeCell ref="S5:U5"/>
    <mergeCell ref="V4:X4"/>
    <mergeCell ref="V5:X5"/>
    <mergeCell ref="Y4:AA4"/>
    <mergeCell ref="Y5:AA5"/>
    <mergeCell ref="Q7:R8"/>
    <mergeCell ref="N2:P2"/>
    <mergeCell ref="Q2:U2"/>
    <mergeCell ref="E7:F8"/>
    <mergeCell ref="G7:H8"/>
    <mergeCell ref="I7:J8"/>
    <mergeCell ref="K7:L8"/>
    <mergeCell ref="M7:N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31:R31"/>
    <mergeCell ref="Q32:R32"/>
    <mergeCell ref="Q33:R33"/>
    <mergeCell ref="Q34:R34"/>
    <mergeCell ref="Q35:R35"/>
    <mergeCell ref="Q36:R36"/>
    <mergeCell ref="Q37:R37"/>
    <mergeCell ref="Q38:R38"/>
    <mergeCell ref="Q39:R39"/>
  </mergeCells>
  <phoneticPr fontId="1"/>
  <conditionalFormatting sqref="AY9:AZ39 W9:AV9 A9:F9 B10:D39 K9:N39 AS13:AV39 AS10:AV11 U9:U39 Y10:AR39">
    <cfRule type="expression" dxfId="253" priority="359">
      <formula>$D9&lt;&gt;""</formula>
    </cfRule>
  </conditionalFormatting>
  <conditionalFormatting sqref="AY37:AZ39 B37:D39 AI37:AP39 AS37:AV39">
    <cfRule type="expression" dxfId="252" priority="358">
      <formula>$B37=""</formula>
    </cfRule>
  </conditionalFormatting>
  <conditionalFormatting sqref="O9:O39">
    <cfRule type="expression" dxfId="251" priority="357">
      <formula>$D9&lt;&gt;""</formula>
    </cfRule>
  </conditionalFormatting>
  <conditionalFormatting sqref="S9:S39">
    <cfRule type="expression" dxfId="250" priority="356">
      <formula>$D9&lt;&gt;""</formula>
    </cfRule>
  </conditionalFormatting>
  <conditionalFormatting sqref="AW9:AX11 AW13:AX39">
    <cfRule type="expression" dxfId="249" priority="355">
      <formula>$D9&lt;&gt;""</formula>
    </cfRule>
  </conditionalFormatting>
  <conditionalFormatting sqref="AW37:AX39">
    <cfRule type="expression" dxfId="248" priority="354">
      <formula>$B37=""</formula>
    </cfRule>
  </conditionalFormatting>
  <conditionalFormatting sqref="I9 I15:I17 I11:I12">
    <cfRule type="expression" dxfId="247" priority="353">
      <formula>$D9&lt;&gt;""</formula>
    </cfRule>
  </conditionalFormatting>
  <conditionalFormatting sqref="AS12:AV12">
    <cfRule type="expression" dxfId="246" priority="352">
      <formula>$D12&lt;&gt;""</formula>
    </cfRule>
  </conditionalFormatting>
  <conditionalFormatting sqref="AW12:AX12">
    <cfRule type="expression" dxfId="245" priority="351">
      <formula>$D12&lt;&gt;""</formula>
    </cfRule>
  </conditionalFormatting>
  <conditionalFormatting sqref="A10:A39">
    <cfRule type="expression" dxfId="244" priority="349">
      <formula>$D10&lt;&gt;""</formula>
    </cfRule>
  </conditionalFormatting>
  <conditionalFormatting sqref="W10:X39">
    <cfRule type="expression" dxfId="243" priority="327">
      <formula>$D10&lt;&gt;""</formula>
    </cfRule>
  </conditionalFormatting>
  <conditionalFormatting sqref="Q12">
    <cfRule type="expression" dxfId="242" priority="215">
      <formula>$D12&lt;&gt;""</formula>
    </cfRule>
  </conditionalFormatting>
  <conditionalFormatting sqref="Q9:Q11">
    <cfRule type="expression" dxfId="241" priority="214">
      <formula>$D9&lt;&gt;""</formula>
    </cfRule>
  </conditionalFormatting>
  <conditionalFormatting sqref="Q13:Q39">
    <cfRule type="expression" dxfId="240" priority="213">
      <formula>$D13&lt;&gt;""</formula>
    </cfRule>
  </conditionalFormatting>
  <conditionalFormatting sqref="G9:H9">
    <cfRule type="expression" dxfId="239" priority="181">
      <formula>$D9&lt;&gt;""</formula>
    </cfRule>
  </conditionalFormatting>
  <conditionalFormatting sqref="E11:F11">
    <cfRule type="expression" dxfId="238" priority="162">
      <formula>$D11&lt;&gt;""</formula>
    </cfRule>
  </conditionalFormatting>
  <conditionalFormatting sqref="G11:H11">
    <cfRule type="expression" dxfId="237" priority="161">
      <formula>$D11&lt;&gt;""</formula>
    </cfRule>
  </conditionalFormatting>
  <conditionalFormatting sqref="E12:F12">
    <cfRule type="expression" dxfId="236" priority="160">
      <formula>$D12&lt;&gt;""</formula>
    </cfRule>
  </conditionalFormatting>
  <conditionalFormatting sqref="G12:H12">
    <cfRule type="expression" dxfId="235" priority="159">
      <formula>$D12&lt;&gt;""</formula>
    </cfRule>
  </conditionalFormatting>
  <conditionalFormatting sqref="E15:F15">
    <cfRule type="expression" dxfId="234" priority="154">
      <formula>$D15&lt;&gt;""</formula>
    </cfRule>
  </conditionalFormatting>
  <conditionalFormatting sqref="G15:H15">
    <cfRule type="expression" dxfId="233" priority="153">
      <formula>$D15&lt;&gt;""</formula>
    </cfRule>
  </conditionalFormatting>
  <conditionalFormatting sqref="E16:F16">
    <cfRule type="expression" dxfId="232" priority="152">
      <formula>$D16&lt;&gt;""</formula>
    </cfRule>
  </conditionalFormatting>
  <conditionalFormatting sqref="G16:H16">
    <cfRule type="expression" dxfId="231" priority="151">
      <formula>$D16&lt;&gt;""</formula>
    </cfRule>
  </conditionalFormatting>
  <conditionalFormatting sqref="E17:F17">
    <cfRule type="expression" dxfId="230" priority="150">
      <formula>$D17&lt;&gt;""</formula>
    </cfRule>
  </conditionalFormatting>
  <conditionalFormatting sqref="G17:H17">
    <cfRule type="expression" dxfId="229" priority="149">
      <formula>$D17&lt;&gt;""</formula>
    </cfRule>
  </conditionalFormatting>
  <conditionalFormatting sqref="I13:I14">
    <cfRule type="expression" dxfId="228" priority="59">
      <formula>$D13&lt;&gt;""</formula>
    </cfRule>
  </conditionalFormatting>
  <conditionalFormatting sqref="E13:F13">
    <cfRule type="expression" dxfId="227" priority="58">
      <formula>$D13&lt;&gt;""</formula>
    </cfRule>
  </conditionalFormatting>
  <conditionalFormatting sqref="G13:H13">
    <cfRule type="expression" dxfId="226" priority="57">
      <formula>$D13&lt;&gt;""</formula>
    </cfRule>
  </conditionalFormatting>
  <conditionalFormatting sqref="E14:F14">
    <cfRule type="expression" dxfId="225" priority="56">
      <formula>$D14&lt;&gt;""</formula>
    </cfRule>
  </conditionalFormatting>
  <conditionalFormatting sqref="G14:H14">
    <cfRule type="expression" dxfId="224" priority="55">
      <formula>$D14&lt;&gt;""</formula>
    </cfRule>
  </conditionalFormatting>
  <conditionalFormatting sqref="E37:H37 G38:H38">
    <cfRule type="expression" dxfId="223" priority="54">
      <formula>$D37&lt;&gt;""</formula>
    </cfRule>
  </conditionalFormatting>
  <conditionalFormatting sqref="E37:H37 G38:H38">
    <cfRule type="expression" dxfId="222" priority="53">
      <formula>$B37=""</formula>
    </cfRule>
  </conditionalFormatting>
  <conditionalFormatting sqref="I18:I28">
    <cfRule type="expression" dxfId="221" priority="52">
      <formula>$D18&lt;&gt;""</formula>
    </cfRule>
  </conditionalFormatting>
  <conditionalFormatting sqref="I29:I30 I36:I38">
    <cfRule type="expression" dxfId="220" priority="51">
      <formula>$D29&lt;&gt;""</formula>
    </cfRule>
  </conditionalFormatting>
  <conditionalFormatting sqref="E30:F30">
    <cfRule type="expression" dxfId="219" priority="50">
      <formula>$D30&lt;&gt;""</formula>
    </cfRule>
  </conditionalFormatting>
  <conditionalFormatting sqref="G30:H30">
    <cfRule type="expression" dxfId="218" priority="49">
      <formula>$D30&lt;&gt;""</formula>
    </cfRule>
  </conditionalFormatting>
  <conditionalFormatting sqref="E38:F38">
    <cfRule type="expression" dxfId="217" priority="48">
      <formula>$D38&lt;&gt;""</formula>
    </cfRule>
  </conditionalFormatting>
  <conditionalFormatting sqref="E29:F29">
    <cfRule type="expression" dxfId="216" priority="47">
      <formula>$D29&lt;&gt;""</formula>
    </cfRule>
  </conditionalFormatting>
  <conditionalFormatting sqref="E36:F36">
    <cfRule type="expression" dxfId="215" priority="46">
      <formula>$D36&lt;&gt;""</formula>
    </cfRule>
  </conditionalFormatting>
  <conditionalFormatting sqref="G29:H29">
    <cfRule type="expression" dxfId="214" priority="45">
      <formula>$D29&lt;&gt;""</formula>
    </cfRule>
  </conditionalFormatting>
  <conditionalFormatting sqref="G36:H36">
    <cfRule type="expression" dxfId="213" priority="44">
      <formula>$D36&lt;&gt;""</formula>
    </cfRule>
  </conditionalFormatting>
  <conditionalFormatting sqref="E22:F22">
    <cfRule type="expression" dxfId="212" priority="43">
      <formula>$D22&lt;&gt;""</formula>
    </cfRule>
  </conditionalFormatting>
  <conditionalFormatting sqref="G22:H22">
    <cfRule type="expression" dxfId="211" priority="42">
      <formula>$D22&lt;&gt;""</formula>
    </cfRule>
  </conditionalFormatting>
  <conditionalFormatting sqref="E23:F23">
    <cfRule type="expression" dxfId="210" priority="41">
      <formula>$D23&lt;&gt;""</formula>
    </cfRule>
  </conditionalFormatting>
  <conditionalFormatting sqref="G23:H23">
    <cfRule type="expression" dxfId="209" priority="40">
      <formula>$D23&lt;&gt;""</formula>
    </cfRule>
  </conditionalFormatting>
  <conditionalFormatting sqref="E24:F24">
    <cfRule type="expression" dxfId="208" priority="39">
      <formula>$D24&lt;&gt;""</formula>
    </cfRule>
  </conditionalFormatting>
  <conditionalFormatting sqref="G24:H24">
    <cfRule type="expression" dxfId="207" priority="38">
      <formula>$D24&lt;&gt;""</formula>
    </cfRule>
  </conditionalFormatting>
  <conditionalFormatting sqref="E25:F25">
    <cfRule type="expression" dxfId="206" priority="37">
      <formula>$D25&lt;&gt;""</formula>
    </cfRule>
  </conditionalFormatting>
  <conditionalFormatting sqref="G25:H25">
    <cfRule type="expression" dxfId="205" priority="36">
      <formula>$D25&lt;&gt;""</formula>
    </cfRule>
  </conditionalFormatting>
  <conditionalFormatting sqref="E26:F26">
    <cfRule type="expression" dxfId="204" priority="35">
      <formula>$D26&lt;&gt;""</formula>
    </cfRule>
  </conditionalFormatting>
  <conditionalFormatting sqref="G26:H26">
    <cfRule type="expression" dxfId="203" priority="34">
      <formula>$D26&lt;&gt;""</formula>
    </cfRule>
  </conditionalFormatting>
  <conditionalFormatting sqref="E27:F27">
    <cfRule type="expression" dxfId="202" priority="33">
      <formula>$D27&lt;&gt;""</formula>
    </cfRule>
  </conditionalFormatting>
  <conditionalFormatting sqref="G27:H27">
    <cfRule type="expression" dxfId="201" priority="32">
      <formula>$D27&lt;&gt;""</formula>
    </cfRule>
  </conditionalFormatting>
  <conditionalFormatting sqref="E28:F28">
    <cfRule type="expression" dxfId="200" priority="31">
      <formula>$D28&lt;&gt;""</formula>
    </cfRule>
  </conditionalFormatting>
  <conditionalFormatting sqref="G28:H28">
    <cfRule type="expression" dxfId="199" priority="30">
      <formula>$D28&lt;&gt;""</formula>
    </cfRule>
  </conditionalFormatting>
  <conditionalFormatting sqref="I31">
    <cfRule type="expression" dxfId="198" priority="29">
      <formula>$D31&lt;&gt;""</formula>
    </cfRule>
  </conditionalFormatting>
  <conditionalFormatting sqref="E31:F31">
    <cfRule type="expression" dxfId="197" priority="28">
      <formula>$D31&lt;&gt;""</formula>
    </cfRule>
  </conditionalFormatting>
  <conditionalFormatting sqref="G31:H31">
    <cfRule type="expression" dxfId="196" priority="27">
      <formula>$D31&lt;&gt;""</formula>
    </cfRule>
  </conditionalFormatting>
  <conditionalFormatting sqref="I32">
    <cfRule type="expression" dxfId="195" priority="26">
      <formula>$D32&lt;&gt;""</formula>
    </cfRule>
  </conditionalFormatting>
  <conditionalFormatting sqref="E32:F32">
    <cfRule type="expression" dxfId="194" priority="25">
      <formula>$D32&lt;&gt;""</formula>
    </cfRule>
  </conditionalFormatting>
  <conditionalFormatting sqref="G32:H32">
    <cfRule type="expression" dxfId="193" priority="24">
      <formula>$D32&lt;&gt;""</formula>
    </cfRule>
  </conditionalFormatting>
  <conditionalFormatting sqref="I33">
    <cfRule type="expression" dxfId="192" priority="23">
      <formula>$D33&lt;&gt;""</formula>
    </cfRule>
  </conditionalFormatting>
  <conditionalFormatting sqref="E33:F33">
    <cfRule type="expression" dxfId="191" priority="22">
      <formula>$D33&lt;&gt;""</formula>
    </cfRule>
  </conditionalFormatting>
  <conditionalFormatting sqref="G33:H33">
    <cfRule type="expression" dxfId="190" priority="21">
      <formula>$D33&lt;&gt;""</formula>
    </cfRule>
  </conditionalFormatting>
  <conditionalFormatting sqref="I34">
    <cfRule type="expression" dxfId="189" priority="20">
      <formula>$D34&lt;&gt;""</formula>
    </cfRule>
  </conditionalFormatting>
  <conditionalFormatting sqref="E34:F34">
    <cfRule type="expression" dxfId="188" priority="19">
      <formula>$D34&lt;&gt;""</formula>
    </cfRule>
  </conditionalFormatting>
  <conditionalFormatting sqref="G34:H34">
    <cfRule type="expression" dxfId="187" priority="18">
      <formula>$D34&lt;&gt;""</formula>
    </cfRule>
  </conditionalFormatting>
  <conditionalFormatting sqref="I35">
    <cfRule type="expression" dxfId="186" priority="17">
      <formula>$D35&lt;&gt;""</formula>
    </cfRule>
  </conditionalFormatting>
  <conditionalFormatting sqref="E35:F35">
    <cfRule type="expression" dxfId="185" priority="16">
      <formula>$D35&lt;&gt;""</formula>
    </cfRule>
  </conditionalFormatting>
  <conditionalFormatting sqref="G35:H35">
    <cfRule type="expression" dxfId="184" priority="15">
      <formula>$D35&lt;&gt;""</formula>
    </cfRule>
  </conditionalFormatting>
  <conditionalFormatting sqref="E18:F18">
    <cfRule type="expression" dxfId="183" priority="14">
      <formula>$D18&lt;&gt;""</formula>
    </cfRule>
  </conditionalFormatting>
  <conditionalFormatting sqref="G18:H18">
    <cfRule type="expression" dxfId="182" priority="13">
      <formula>$D18&lt;&gt;""</formula>
    </cfRule>
  </conditionalFormatting>
  <conditionalFormatting sqref="E19:F19">
    <cfRule type="expression" dxfId="181" priority="12">
      <formula>$D19&lt;&gt;""</formula>
    </cfRule>
  </conditionalFormatting>
  <conditionalFormatting sqref="G19:H19">
    <cfRule type="expression" dxfId="180" priority="11">
      <formula>$D19&lt;&gt;""</formula>
    </cfRule>
  </conditionalFormatting>
  <conditionalFormatting sqref="E20:F20">
    <cfRule type="expression" dxfId="179" priority="10">
      <formula>$D20&lt;&gt;""</formula>
    </cfRule>
  </conditionalFormatting>
  <conditionalFormatting sqref="G20:H20">
    <cfRule type="expression" dxfId="178" priority="9">
      <formula>$D20&lt;&gt;""</formula>
    </cfRule>
  </conditionalFormatting>
  <conditionalFormatting sqref="E21:F21">
    <cfRule type="expression" dxfId="177" priority="8">
      <formula>$D21&lt;&gt;""</formula>
    </cfRule>
  </conditionalFormatting>
  <conditionalFormatting sqref="G21:H21">
    <cfRule type="expression" dxfId="176" priority="7">
      <formula>$D21&lt;&gt;""</formula>
    </cfRule>
  </conditionalFormatting>
  <conditionalFormatting sqref="I39">
    <cfRule type="expression" dxfId="175" priority="6">
      <formula>$D39&lt;&gt;""</formula>
    </cfRule>
  </conditionalFormatting>
  <conditionalFormatting sqref="E39:F39">
    <cfRule type="expression" dxfId="174" priority="5">
      <formula>$D39&lt;&gt;""</formula>
    </cfRule>
  </conditionalFormatting>
  <conditionalFormatting sqref="G39:H39">
    <cfRule type="expression" dxfId="173" priority="4">
      <formula>$D39&lt;&gt;""</formula>
    </cfRule>
  </conditionalFormatting>
  <conditionalFormatting sqref="I10">
    <cfRule type="expression" dxfId="172" priority="3">
      <formula>$D10&lt;&gt;""</formula>
    </cfRule>
  </conditionalFormatting>
  <conditionalFormatting sqref="E10:F10">
    <cfRule type="expression" dxfId="171" priority="2">
      <formula>$D10&lt;&gt;""</formula>
    </cfRule>
  </conditionalFormatting>
  <conditionalFormatting sqref="G10:H10">
    <cfRule type="expression" dxfId="170" priority="1">
      <formula>$D10&lt;&gt;""</formula>
    </cfRule>
  </conditionalFormatting>
  <dataValidations count="7">
    <dataValidation type="list" allowBlank="1" showInputMessage="1" showErrorMessage="1" sqref="AM3:AO5" xr:uid="{3B9D7FDD-586D-4E9E-84DB-6F2959AA81DB}">
      <formula1>"申請"</formula1>
    </dataValidation>
    <dataValidation type="list" allowBlank="1" showInputMessage="1" showErrorMessage="1" sqref="W9:X39" xr:uid="{4728315F-A98B-49C3-B556-150CCE6A88FC}">
      <formula1>"〇"</formula1>
    </dataValidation>
    <dataValidation type="list" allowBlank="1" showInputMessage="1" showErrorMessage="1" sqref="Y9:Z39" xr:uid="{FF9A2131-F9C3-47B3-9F1D-2984BC76B997}">
      <formula1>"取得,振替先"</formula1>
    </dataValidation>
    <dataValidation type="list" allowBlank="1" showInputMessage="1" showErrorMessage="1" sqref="D1:E1" xr:uid="{75FE38F6-FE09-45EC-BFB8-545CD87BC5B3}">
      <formula1>"1,2,3,4,5,6,7,8,9,10,11,12"</formula1>
    </dataValidation>
    <dataValidation type="list" allowBlank="1" showInputMessage="1" showErrorMessage="1" error="0.5又は1.0を入力" sqref="U9:V39" xr:uid="{AEE27ED3-036E-4CFE-84A6-5A971AC7F748}">
      <formula1>"0.5,1.0"</formula1>
    </dataValidation>
    <dataValidation type="decimal" errorStyle="information" operator="greaterThanOrEqual" allowBlank="1" showInputMessage="1" showErrorMessage="1" sqref="I9:J39" xr:uid="{1E3CEBA5-D472-43E8-80A9-E5BB2DA024A7}">
      <formula1>0</formula1>
    </dataValidation>
    <dataValidation type="list" allowBlank="1" showInputMessage="1" showErrorMessage="1" error="プルダウン選択してください" sqref="AE9:AF39" xr:uid="{DC44CC0B-F0B5-4EB7-B7EE-C7E3DD0A7353}">
      <formula1>"8.0"</formula1>
    </dataValidation>
  </dataValidations>
  <pageMargins left="0.7" right="0.7" top="0.75" bottom="0.75" header="0.3" footer="0.3"/>
  <pageSetup paperSize="9" scale="5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64E8E4-8914-4D9B-B975-104575C54F00}">
          <x14:formula1>
            <xm:f>祝日!$A$24:$A$27</xm:f>
          </x14:formula1>
          <xm:sqref>I2:M2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E1B0-D036-4F68-B576-03215E1BD18D}">
  <dimension ref="A1:F2"/>
  <sheetViews>
    <sheetView workbookViewId="0">
      <selection activeCell="D4" sqref="D4"/>
    </sheetView>
  </sheetViews>
  <sheetFormatPr defaultRowHeight="18.75" x14ac:dyDescent="0.4"/>
  <sheetData>
    <row r="1" spans="1:6" x14ac:dyDescent="0.4">
      <c r="A1" s="36" t="s">
        <v>101</v>
      </c>
      <c r="B1" s="36" t="s">
        <v>102</v>
      </c>
      <c r="C1" s="36" t="s">
        <v>86</v>
      </c>
      <c r="D1" s="36" t="s">
        <v>106</v>
      </c>
    </row>
    <row r="2" spans="1:6" x14ac:dyDescent="0.4">
      <c r="A2" s="37">
        <v>0.375</v>
      </c>
      <c r="B2" s="37">
        <v>0.75</v>
      </c>
      <c r="C2" s="38">
        <v>1</v>
      </c>
      <c r="D2" s="38">
        <v>8</v>
      </c>
      <c r="E2" s="27" t="s">
        <v>107</v>
      </c>
      <c r="F2" s="2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2BE5-29D6-45E5-B328-B775A3A4E2C3}">
  <dimension ref="A1:J26"/>
  <sheetViews>
    <sheetView workbookViewId="0">
      <selection activeCell="A24" sqref="A24"/>
    </sheetView>
  </sheetViews>
  <sheetFormatPr defaultRowHeight="18.75" x14ac:dyDescent="0.4"/>
  <cols>
    <col min="1" max="1" width="12.375" customWidth="1"/>
    <col min="2" max="2" width="11.375" customWidth="1"/>
    <col min="3" max="3" width="12.125" customWidth="1"/>
    <col min="6" max="6" width="10.125" customWidth="1"/>
  </cols>
  <sheetData>
    <row r="1" spans="1:10" x14ac:dyDescent="0.4">
      <c r="A1" t="s">
        <v>56</v>
      </c>
      <c r="C1" t="s">
        <v>43</v>
      </c>
      <c r="F1" t="s">
        <v>57</v>
      </c>
    </row>
    <row r="2" spans="1:10" x14ac:dyDescent="0.4">
      <c r="A2" s="4">
        <v>44927</v>
      </c>
      <c r="B2" s="4" t="s">
        <v>58</v>
      </c>
      <c r="C2" s="4">
        <v>44927</v>
      </c>
      <c r="D2" s="4" t="s">
        <v>59</v>
      </c>
      <c r="E2" t="s">
        <v>69</v>
      </c>
      <c r="F2" s="13">
        <v>0.91666666666666663</v>
      </c>
      <c r="H2" s="4"/>
      <c r="J2" t="s">
        <v>69</v>
      </c>
    </row>
    <row r="3" spans="1:10" x14ac:dyDescent="0.4">
      <c r="A3" s="4">
        <v>44928</v>
      </c>
      <c r="B3" s="4" t="s">
        <v>58</v>
      </c>
      <c r="C3" s="4">
        <v>44928</v>
      </c>
      <c r="D3" s="4" t="s">
        <v>59</v>
      </c>
      <c r="E3" t="s">
        <v>70</v>
      </c>
      <c r="H3" s="4"/>
      <c r="J3" t="s">
        <v>70</v>
      </c>
    </row>
    <row r="4" spans="1:10" x14ac:dyDescent="0.4">
      <c r="A4" s="4">
        <v>44929</v>
      </c>
      <c r="B4" s="4" t="s">
        <v>58</v>
      </c>
      <c r="C4" s="4">
        <v>44935</v>
      </c>
      <c r="D4" s="4" t="s">
        <v>59</v>
      </c>
      <c r="E4" t="s">
        <v>71</v>
      </c>
      <c r="H4" s="4"/>
      <c r="J4" t="s">
        <v>71</v>
      </c>
    </row>
    <row r="5" spans="1:10" x14ac:dyDescent="0.4">
      <c r="A5" s="4">
        <v>44930</v>
      </c>
      <c r="B5" s="4" t="s">
        <v>58</v>
      </c>
      <c r="C5" s="4">
        <v>44968</v>
      </c>
      <c r="D5" s="4" t="s">
        <v>59</v>
      </c>
      <c r="E5" t="s">
        <v>72</v>
      </c>
      <c r="H5" s="4"/>
      <c r="J5" t="s">
        <v>72</v>
      </c>
    </row>
    <row r="6" spans="1:10" x14ac:dyDescent="0.4">
      <c r="A6" s="4">
        <v>45289</v>
      </c>
      <c r="B6" s="4" t="s">
        <v>58</v>
      </c>
      <c r="C6" s="4">
        <v>44980</v>
      </c>
      <c r="D6" s="4" t="s">
        <v>59</v>
      </c>
      <c r="E6" t="s">
        <v>73</v>
      </c>
      <c r="H6" s="4"/>
      <c r="J6" t="s">
        <v>73</v>
      </c>
    </row>
    <row r="7" spans="1:10" x14ac:dyDescent="0.4">
      <c r="A7" s="4">
        <v>45290</v>
      </c>
      <c r="B7" s="4" t="s">
        <v>58</v>
      </c>
      <c r="C7" s="4">
        <v>45006</v>
      </c>
      <c r="D7" s="4" t="s">
        <v>59</v>
      </c>
      <c r="E7" t="s">
        <v>74</v>
      </c>
      <c r="H7" s="4"/>
      <c r="J7" t="s">
        <v>74</v>
      </c>
    </row>
    <row r="8" spans="1:10" x14ac:dyDescent="0.4">
      <c r="A8" s="4">
        <v>45291</v>
      </c>
      <c r="B8" s="4" t="s">
        <v>58</v>
      </c>
      <c r="C8" s="4">
        <v>45045</v>
      </c>
      <c r="D8" s="4" t="s">
        <v>59</v>
      </c>
      <c r="E8" t="s">
        <v>75</v>
      </c>
      <c r="H8" s="4"/>
      <c r="J8" t="s">
        <v>75</v>
      </c>
    </row>
    <row r="9" spans="1:10" x14ac:dyDescent="0.4">
      <c r="A9" s="4"/>
      <c r="B9" s="4"/>
      <c r="C9" s="4">
        <v>45049</v>
      </c>
      <c r="D9" s="4" t="s">
        <v>59</v>
      </c>
      <c r="E9" t="s">
        <v>76</v>
      </c>
      <c r="H9" s="4"/>
      <c r="J9" t="s">
        <v>76</v>
      </c>
    </row>
    <row r="10" spans="1:10" x14ac:dyDescent="0.4">
      <c r="A10" s="4"/>
      <c r="B10" s="4"/>
      <c r="C10" s="4">
        <v>45050</v>
      </c>
      <c r="D10" s="4" t="s">
        <v>59</v>
      </c>
      <c r="E10" t="s">
        <v>77</v>
      </c>
      <c r="H10" s="4"/>
      <c r="J10" t="s">
        <v>77</v>
      </c>
    </row>
    <row r="11" spans="1:10" x14ac:dyDescent="0.4">
      <c r="A11" s="4"/>
      <c r="B11" s="4"/>
      <c r="C11" s="4">
        <v>45051</v>
      </c>
      <c r="D11" s="4" t="s">
        <v>59</v>
      </c>
      <c r="E11" t="s">
        <v>78</v>
      </c>
      <c r="H11" s="4"/>
      <c r="J11" t="s">
        <v>78</v>
      </c>
    </row>
    <row r="12" spans="1:10" x14ac:dyDescent="0.4">
      <c r="A12" s="4"/>
      <c r="B12" s="4"/>
      <c r="C12" s="4">
        <v>45124</v>
      </c>
      <c r="D12" s="4" t="s">
        <v>59</v>
      </c>
      <c r="E12" t="s">
        <v>79</v>
      </c>
      <c r="H12" s="4"/>
      <c r="J12" t="s">
        <v>79</v>
      </c>
    </row>
    <row r="13" spans="1:10" x14ac:dyDescent="0.4">
      <c r="A13" s="4"/>
      <c r="B13" s="4"/>
      <c r="C13" s="4">
        <v>45149</v>
      </c>
      <c r="D13" s="4" t="s">
        <v>59</v>
      </c>
      <c r="E13" t="s">
        <v>80</v>
      </c>
      <c r="H13" s="4"/>
      <c r="J13" t="s">
        <v>80</v>
      </c>
    </row>
    <row r="14" spans="1:10" x14ac:dyDescent="0.4">
      <c r="A14" s="4"/>
      <c r="B14" s="4"/>
      <c r="C14" s="4">
        <v>45187</v>
      </c>
      <c r="D14" s="4" t="s">
        <v>59</v>
      </c>
      <c r="E14" t="s">
        <v>81</v>
      </c>
      <c r="H14" s="4"/>
      <c r="J14" t="s">
        <v>81</v>
      </c>
    </row>
    <row r="15" spans="1:10" x14ac:dyDescent="0.4">
      <c r="A15" s="4"/>
      <c r="B15" s="4"/>
      <c r="C15" s="4">
        <v>45192</v>
      </c>
      <c r="D15" s="4" t="s">
        <v>59</v>
      </c>
      <c r="E15" t="s">
        <v>82</v>
      </c>
      <c r="H15" s="4"/>
      <c r="J15" t="s">
        <v>82</v>
      </c>
    </row>
    <row r="16" spans="1:10" x14ac:dyDescent="0.4">
      <c r="A16" s="4"/>
      <c r="B16" s="4"/>
      <c r="C16" s="4">
        <v>45208</v>
      </c>
      <c r="D16" s="4" t="s">
        <v>59</v>
      </c>
      <c r="E16" t="s">
        <v>83</v>
      </c>
      <c r="H16" s="4"/>
      <c r="J16" t="s">
        <v>83</v>
      </c>
    </row>
    <row r="17" spans="1:10" x14ac:dyDescent="0.4">
      <c r="C17" s="4">
        <v>45233</v>
      </c>
      <c r="D17" s="4" t="s">
        <v>59</v>
      </c>
      <c r="E17" t="s">
        <v>84</v>
      </c>
      <c r="H17" s="4"/>
      <c r="J17" t="s">
        <v>84</v>
      </c>
    </row>
    <row r="18" spans="1:10" x14ac:dyDescent="0.4">
      <c r="C18" s="4">
        <v>45253</v>
      </c>
      <c r="D18" s="4" t="s">
        <v>59</v>
      </c>
      <c r="E18" t="s">
        <v>85</v>
      </c>
      <c r="H18" s="4"/>
      <c r="J18" t="s">
        <v>85</v>
      </c>
    </row>
    <row r="24" spans="1:10" x14ac:dyDescent="0.4">
      <c r="A24" t="s">
        <v>99</v>
      </c>
    </row>
    <row r="25" spans="1:10" x14ac:dyDescent="0.4">
      <c r="A25" t="s">
        <v>130</v>
      </c>
    </row>
    <row r="26" spans="1:10" x14ac:dyDescent="0.4">
      <c r="A26" t="s">
        <v>131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1024-CBE8-4E60-94E7-F84BA7134EB4}">
  <sheetPr>
    <pageSetUpPr fitToPage="1"/>
  </sheetPr>
  <dimension ref="A1:CT44"/>
  <sheetViews>
    <sheetView zoomScale="85" zoomScaleNormal="85" workbookViewId="0">
      <pane xSplit="3" ySplit="8" topLeftCell="D28" activePane="bottomRight" state="frozen"/>
      <selection pane="topRight" activeCell="D1" sqref="D1"/>
      <selection pane="bottomLeft" activeCell="A9" sqref="A9"/>
      <selection pane="bottomRight" activeCell="AA40" sqref="AA40:AB40"/>
    </sheetView>
  </sheetViews>
  <sheetFormatPr defaultColWidth="4" defaultRowHeight="18.75" outlineLevelCol="1" x14ac:dyDescent="0.4"/>
  <cols>
    <col min="1" max="4" width="4" style="2"/>
    <col min="5" max="42" width="4" customWidth="1"/>
    <col min="53" max="53" width="21.375" style="27" customWidth="1"/>
    <col min="54" max="54" width="4" hidden="1" customWidth="1" outlineLevel="1"/>
    <col min="55" max="55" width="14.625" hidden="1" customWidth="1" outlineLevel="1"/>
    <col min="56" max="56" width="4" hidden="1" customWidth="1" outlineLevel="1"/>
    <col min="57" max="60" width="4.375" hidden="1" customWidth="1" outlineLevel="1"/>
    <col min="61" max="64" width="4" hidden="1" customWidth="1" outlineLevel="1"/>
    <col min="65" max="65" width="6.75" hidden="1" customWidth="1" outlineLevel="1"/>
    <col min="66" max="66" width="5.75" hidden="1" customWidth="1" outlineLevel="1"/>
    <col min="67" max="68" width="6.75" hidden="1" customWidth="1" outlineLevel="1"/>
    <col min="69" max="70" width="4.625" hidden="1" customWidth="1" outlineLevel="1"/>
    <col min="71" max="71" width="4" hidden="1" customWidth="1" outlineLevel="1"/>
    <col min="72" max="75" width="6.625" hidden="1" customWidth="1" outlineLevel="1"/>
    <col min="76" max="76" width="4" hidden="1" customWidth="1" outlineLevel="1"/>
    <col min="77" max="78" width="7.375" hidden="1" customWidth="1" outlineLevel="1"/>
    <col min="79" max="79" width="4" collapsed="1"/>
    <col min="81" max="86" width="6.875" hidden="1" customWidth="1" outlineLevel="1"/>
    <col min="87" max="89" width="3.75" hidden="1" customWidth="1" outlineLevel="1"/>
    <col min="90" max="95" width="6.875" hidden="1" customWidth="1" outlineLevel="1"/>
    <col min="96" max="97" width="7.75" hidden="1" customWidth="1" outlineLevel="1"/>
    <col min="98" max="98" width="4" collapsed="1"/>
  </cols>
  <sheetData>
    <row r="1" spans="1:97" ht="25.5" x14ac:dyDescent="0.4">
      <c r="A1" s="85">
        <v>2023</v>
      </c>
      <c r="B1" s="85"/>
      <c r="C1" s="17" t="s">
        <v>0</v>
      </c>
      <c r="D1" s="86">
        <v>1</v>
      </c>
      <c r="E1" s="86"/>
      <c r="F1" t="s">
        <v>1</v>
      </c>
      <c r="G1" s="18"/>
      <c r="H1" s="41"/>
      <c r="I1" s="18"/>
      <c r="J1" s="18"/>
      <c r="K1" s="18"/>
      <c r="L1" s="18"/>
      <c r="M1" s="18"/>
      <c r="N1" s="18"/>
      <c r="O1" s="87" t="s">
        <v>2</v>
      </c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18"/>
      <c r="AE1" s="18"/>
      <c r="AF1" s="18"/>
      <c r="AG1" s="42"/>
      <c r="AH1" s="25"/>
      <c r="AI1" s="25"/>
      <c r="AJ1" s="25"/>
      <c r="AK1" s="25"/>
      <c r="AL1" s="25"/>
      <c r="AM1" s="25"/>
      <c r="AN1" s="18"/>
      <c r="AO1" s="18"/>
      <c r="AP1" s="18"/>
      <c r="AQ1" s="18"/>
      <c r="AR1" s="46" t="s">
        <v>113</v>
      </c>
      <c r="AS1" s="18"/>
      <c r="AT1" s="18"/>
      <c r="AU1" s="18"/>
      <c r="AV1" s="18"/>
      <c r="AW1" s="18"/>
      <c r="AX1" s="18"/>
      <c r="AY1" s="18"/>
      <c r="AZ1" s="18"/>
    </row>
    <row r="2" spans="1:97" s="1" customFormat="1" x14ac:dyDescent="0.4">
      <c r="A2" s="88" t="s">
        <v>3</v>
      </c>
      <c r="B2" s="88"/>
      <c r="C2" s="88"/>
      <c r="D2" s="89"/>
      <c r="E2" s="89"/>
      <c r="F2" s="89"/>
      <c r="G2" s="88" t="s">
        <v>4</v>
      </c>
      <c r="H2" s="88"/>
      <c r="I2" s="89"/>
      <c r="J2" s="89"/>
      <c r="K2" s="89"/>
      <c r="L2" s="89"/>
      <c r="M2" s="89"/>
      <c r="N2" s="69" t="s">
        <v>6</v>
      </c>
      <c r="O2" s="70"/>
      <c r="P2" s="71"/>
      <c r="Q2" s="75"/>
      <c r="R2" s="76"/>
      <c r="S2" s="76"/>
      <c r="T2" s="76"/>
      <c r="U2" s="77"/>
      <c r="V2" s="26"/>
      <c r="W2" s="26"/>
      <c r="X2" s="26"/>
      <c r="Y2" s="26"/>
      <c r="Z2" s="48"/>
      <c r="AA2" s="26"/>
      <c r="AB2" s="26"/>
      <c r="AC2" s="26"/>
      <c r="AD2" s="26"/>
      <c r="AE2" s="26"/>
      <c r="AF2" s="26"/>
      <c r="AG2" s="66" t="s">
        <v>7</v>
      </c>
      <c r="AH2" s="67"/>
      <c r="AI2" s="68"/>
      <c r="AJ2" s="78" t="s">
        <v>8</v>
      </c>
      <c r="AK2" s="79"/>
      <c r="AL2" s="80"/>
      <c r="AM2" s="66" t="s">
        <v>9</v>
      </c>
      <c r="AN2" s="67"/>
      <c r="AO2" s="68"/>
      <c r="AQ2" s="8" t="s">
        <v>10</v>
      </c>
      <c r="AR2" s="81"/>
      <c r="AS2" s="82"/>
      <c r="AT2" s="82"/>
      <c r="AU2" s="82"/>
      <c r="AV2" s="82"/>
      <c r="AW2" s="82"/>
      <c r="AX2" s="83"/>
      <c r="AY2" s="84">
        <f>AQ40</f>
        <v>0</v>
      </c>
      <c r="AZ2" s="74"/>
      <c r="BA2" s="45" t="s">
        <v>112</v>
      </c>
      <c r="CA2" s="44" t="s">
        <v>127</v>
      </c>
    </row>
    <row r="3" spans="1:97" ht="19.5" x14ac:dyDescent="0.4">
      <c r="A3" s="17"/>
      <c r="B3" s="40"/>
      <c r="C3" s="17"/>
      <c r="D3" s="17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43" t="str">
        <f>IF(現場勤務時間!A2="","★現場勤務時間シートを入力ください","")</f>
        <v/>
      </c>
      <c r="Z3" s="18"/>
      <c r="AA3" s="18"/>
      <c r="AB3" s="18"/>
      <c r="AC3" s="18"/>
      <c r="AD3" s="18"/>
      <c r="AE3" s="18"/>
      <c r="AF3" s="18"/>
      <c r="AG3" s="94"/>
      <c r="AH3" s="95"/>
      <c r="AI3" s="96"/>
      <c r="AJ3" s="94"/>
      <c r="AK3" s="95"/>
      <c r="AL3" s="96"/>
      <c r="AM3" s="103"/>
      <c r="AN3" s="104"/>
      <c r="AO3" s="105"/>
      <c r="AP3" s="18"/>
      <c r="AQ3" s="8" t="s">
        <v>11</v>
      </c>
      <c r="AR3" s="81"/>
      <c r="AS3" s="82"/>
      <c r="AT3" s="82"/>
      <c r="AU3" s="82"/>
      <c r="AV3" s="82"/>
      <c r="AW3" s="90"/>
      <c r="AX3" s="91"/>
      <c r="AY3" s="92">
        <f>AS40</f>
        <v>0</v>
      </c>
      <c r="AZ3" s="93"/>
      <c r="BA3" s="45" t="s">
        <v>123</v>
      </c>
      <c r="CA3" s="44" t="s">
        <v>111</v>
      </c>
    </row>
    <row r="4" spans="1:97" s="34" customFormat="1" x14ac:dyDescent="0.4">
      <c r="A4" s="88" t="s">
        <v>136</v>
      </c>
      <c r="B4" s="88"/>
      <c r="C4" s="88"/>
      <c r="D4" s="88" t="s">
        <v>140</v>
      </c>
      <c r="E4" s="88"/>
      <c r="F4" s="88"/>
      <c r="G4" s="88" t="s">
        <v>133</v>
      </c>
      <c r="H4" s="88"/>
      <c r="I4" s="88"/>
      <c r="J4" s="88" t="s">
        <v>128</v>
      </c>
      <c r="K4" s="88"/>
      <c r="L4" s="88"/>
      <c r="M4" s="88" t="s">
        <v>143</v>
      </c>
      <c r="N4" s="88"/>
      <c r="O4" s="88"/>
      <c r="P4" s="69" t="s">
        <v>141</v>
      </c>
      <c r="Q4" s="70"/>
      <c r="R4" s="71"/>
      <c r="S4" s="69" t="s">
        <v>142</v>
      </c>
      <c r="T4" s="70"/>
      <c r="U4" s="71"/>
      <c r="V4" s="69" t="s">
        <v>16</v>
      </c>
      <c r="W4" s="70"/>
      <c r="X4" s="71"/>
      <c r="Y4" s="69" t="s">
        <v>132</v>
      </c>
      <c r="Z4" s="70"/>
      <c r="AA4" s="71"/>
      <c r="AB4" s="69" t="s">
        <v>60</v>
      </c>
      <c r="AC4" s="70"/>
      <c r="AD4" s="71"/>
      <c r="AE4" s="19"/>
      <c r="AF4" s="19"/>
      <c r="AG4" s="97"/>
      <c r="AH4" s="98"/>
      <c r="AI4" s="99"/>
      <c r="AJ4" s="97"/>
      <c r="AK4" s="98"/>
      <c r="AL4" s="99"/>
      <c r="AM4" s="106"/>
      <c r="AN4" s="107"/>
      <c r="AO4" s="108"/>
      <c r="AP4" s="19"/>
      <c r="AQ4" s="9" t="s">
        <v>18</v>
      </c>
      <c r="AR4" s="81"/>
      <c r="AS4" s="82"/>
      <c r="AT4" s="82"/>
      <c r="AU4" s="82"/>
      <c r="AV4" s="82"/>
      <c r="AW4" s="90"/>
      <c r="AX4" s="91"/>
      <c r="AY4" s="92">
        <f>AU40</f>
        <v>0</v>
      </c>
      <c r="AZ4" s="93"/>
      <c r="BA4" s="45" t="s">
        <v>124</v>
      </c>
      <c r="CA4" s="44" t="s">
        <v>126</v>
      </c>
    </row>
    <row r="5" spans="1:97" x14ac:dyDescent="0.4">
      <c r="A5" s="112">
        <f>COUNTIF(D9:D39,"")-U40</f>
        <v>13</v>
      </c>
      <c r="B5" s="113"/>
      <c r="C5" s="113"/>
      <c r="D5" s="114">
        <f>U40</f>
        <v>5</v>
      </c>
      <c r="E5" s="114"/>
      <c r="F5" s="114"/>
      <c r="G5" s="114">
        <f>O40</f>
        <v>132</v>
      </c>
      <c r="H5" s="114"/>
      <c r="I5" s="114"/>
      <c r="J5" s="114">
        <f>Q40+BT40+BU40</f>
        <v>22</v>
      </c>
      <c r="K5" s="114"/>
      <c r="L5" s="114"/>
      <c r="M5" s="114">
        <f>IF((J5-27)&lt;0,0,(J5-27))</f>
        <v>0</v>
      </c>
      <c r="N5" s="114"/>
      <c r="O5" s="114"/>
      <c r="P5" s="72">
        <f>IF((J5-60)&lt;0,0,(J5-60))</f>
        <v>0</v>
      </c>
      <c r="Q5" s="73"/>
      <c r="R5" s="74"/>
      <c r="S5" s="72">
        <f>BT40+BV40</f>
        <v>8</v>
      </c>
      <c r="T5" s="73"/>
      <c r="U5" s="74"/>
      <c r="V5" s="72">
        <f>BU40+BW40</f>
        <v>9</v>
      </c>
      <c r="W5" s="73"/>
      <c r="X5" s="74"/>
      <c r="Y5" s="72">
        <f>S40</f>
        <v>3</v>
      </c>
      <c r="Z5" s="73"/>
      <c r="AA5" s="74"/>
      <c r="AB5" s="72">
        <f>AC40+AE40+AG40</f>
        <v>9</v>
      </c>
      <c r="AC5" s="73"/>
      <c r="AD5" s="74"/>
      <c r="AE5" s="18"/>
      <c r="AF5" s="18"/>
      <c r="AG5" s="100"/>
      <c r="AH5" s="101"/>
      <c r="AI5" s="102"/>
      <c r="AJ5" s="100"/>
      <c r="AK5" s="101"/>
      <c r="AL5" s="102"/>
      <c r="AM5" s="109"/>
      <c r="AN5" s="110"/>
      <c r="AO5" s="111"/>
      <c r="AP5" s="18"/>
      <c r="AQ5" s="8" t="s">
        <v>19</v>
      </c>
      <c r="AR5" s="81"/>
      <c r="AS5" s="82"/>
      <c r="AT5" s="82"/>
      <c r="AU5" s="82"/>
      <c r="AV5" s="82"/>
      <c r="AW5" s="90"/>
      <c r="AX5" s="91"/>
      <c r="AY5" s="92">
        <f>AW40</f>
        <v>0</v>
      </c>
      <c r="AZ5" s="93"/>
      <c r="BA5" s="45" t="s">
        <v>125</v>
      </c>
    </row>
    <row r="6" spans="1:97" ht="8.25" customHeight="1" x14ac:dyDescent="0.4">
      <c r="A6" s="35"/>
      <c r="B6" s="35"/>
      <c r="C6" s="35"/>
      <c r="D6" s="35"/>
      <c r="E6" s="35"/>
      <c r="F6" s="35"/>
      <c r="G6" s="21"/>
      <c r="H6" s="35"/>
      <c r="I6" s="35"/>
      <c r="J6" s="35"/>
      <c r="K6" s="35"/>
      <c r="L6" s="21"/>
      <c r="M6" s="22"/>
      <c r="N6" s="22"/>
      <c r="O6" s="22"/>
      <c r="P6" s="21"/>
      <c r="Q6" s="21"/>
      <c r="R6" s="21"/>
      <c r="S6" s="35"/>
      <c r="T6" s="35"/>
      <c r="U6" s="21"/>
      <c r="V6" s="35"/>
      <c r="W6" s="35"/>
      <c r="X6" s="21"/>
      <c r="Y6" s="35"/>
      <c r="Z6" s="35"/>
      <c r="AA6" s="35"/>
      <c r="AB6" s="35"/>
      <c r="AC6" s="35"/>
      <c r="AD6" s="20"/>
      <c r="AE6" s="18"/>
      <c r="AF6" s="18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3"/>
      <c r="AR6" s="24"/>
      <c r="AS6" s="24"/>
      <c r="AT6" s="24"/>
      <c r="AU6" s="24"/>
      <c r="AV6" s="24"/>
      <c r="AW6" s="24"/>
      <c r="AX6" s="24"/>
      <c r="AY6" s="18"/>
      <c r="AZ6" s="18"/>
    </row>
    <row r="7" spans="1:97" x14ac:dyDescent="0.4">
      <c r="A7" s="169" t="s">
        <v>137</v>
      </c>
      <c r="B7" s="52" t="s">
        <v>27</v>
      </c>
      <c r="C7" s="52" t="s">
        <v>28</v>
      </c>
      <c r="D7" s="52" t="s">
        <v>29</v>
      </c>
      <c r="E7" s="54" t="s">
        <v>148</v>
      </c>
      <c r="F7" s="58"/>
      <c r="G7" s="54" t="s">
        <v>149</v>
      </c>
      <c r="H7" s="58"/>
      <c r="I7" s="54" t="s">
        <v>146</v>
      </c>
      <c r="J7" s="58"/>
      <c r="K7" s="54" t="s">
        <v>134</v>
      </c>
      <c r="L7" s="58"/>
      <c r="M7" s="54" t="s">
        <v>150</v>
      </c>
      <c r="N7" s="58"/>
      <c r="O7" s="54" t="s">
        <v>135</v>
      </c>
      <c r="P7" s="55"/>
      <c r="Q7" s="54" t="s">
        <v>90</v>
      </c>
      <c r="R7" s="58"/>
      <c r="S7" s="54" t="s">
        <v>31</v>
      </c>
      <c r="T7" s="58"/>
      <c r="U7" s="61" t="s">
        <v>61</v>
      </c>
      <c r="V7" s="62"/>
      <c r="W7" s="62"/>
      <c r="X7" s="62"/>
      <c r="Y7" s="62"/>
      <c r="Z7" s="62"/>
      <c r="AA7" s="62"/>
      <c r="AB7" s="63"/>
      <c r="AC7" s="61" t="s">
        <v>60</v>
      </c>
      <c r="AD7" s="62"/>
      <c r="AE7" s="62"/>
      <c r="AF7" s="62"/>
      <c r="AG7" s="62"/>
      <c r="AH7" s="63"/>
      <c r="AI7" s="115" t="s">
        <v>24</v>
      </c>
      <c r="AJ7" s="116"/>
      <c r="AK7" s="116"/>
      <c r="AL7" s="116"/>
      <c r="AM7" s="116"/>
      <c r="AN7" s="116"/>
      <c r="AO7" s="116"/>
      <c r="AP7" s="117"/>
      <c r="AQ7" s="61" t="s">
        <v>25</v>
      </c>
      <c r="AR7" s="62"/>
      <c r="AS7" s="62"/>
      <c r="AT7" s="62"/>
      <c r="AU7" s="62"/>
      <c r="AV7" s="62"/>
      <c r="AW7" s="62"/>
      <c r="AX7" s="62"/>
      <c r="AY7" s="62"/>
      <c r="AZ7" s="63"/>
      <c r="BC7" t="s">
        <v>26</v>
      </c>
    </row>
    <row r="8" spans="1:97" s="1" customFormat="1" ht="36.75" customHeight="1" x14ac:dyDescent="0.4">
      <c r="A8" s="170"/>
      <c r="B8" s="53"/>
      <c r="C8" s="53"/>
      <c r="D8" s="53"/>
      <c r="E8" s="59"/>
      <c r="F8" s="60"/>
      <c r="G8" s="59"/>
      <c r="H8" s="60"/>
      <c r="I8" s="59"/>
      <c r="J8" s="60"/>
      <c r="K8" s="59"/>
      <c r="L8" s="60"/>
      <c r="M8" s="59"/>
      <c r="N8" s="60"/>
      <c r="O8" s="56"/>
      <c r="P8" s="57"/>
      <c r="Q8" s="59"/>
      <c r="R8" s="60"/>
      <c r="S8" s="59"/>
      <c r="T8" s="60"/>
      <c r="U8" s="121" t="s">
        <v>32</v>
      </c>
      <c r="V8" s="122"/>
      <c r="W8" s="118" t="s">
        <v>63</v>
      </c>
      <c r="X8" s="122"/>
      <c r="Y8" s="118" t="s">
        <v>62</v>
      </c>
      <c r="Z8" s="122"/>
      <c r="AA8" s="64" t="s">
        <v>34</v>
      </c>
      <c r="AB8" s="65"/>
      <c r="AC8" s="64" t="s">
        <v>145</v>
      </c>
      <c r="AD8" s="131"/>
      <c r="AE8" s="123" t="s">
        <v>35</v>
      </c>
      <c r="AF8" s="65"/>
      <c r="AG8" s="64" t="s">
        <v>34</v>
      </c>
      <c r="AH8" s="65"/>
      <c r="AI8" s="118"/>
      <c r="AJ8" s="119"/>
      <c r="AK8" s="119"/>
      <c r="AL8" s="119"/>
      <c r="AM8" s="119"/>
      <c r="AN8" s="119"/>
      <c r="AO8" s="119"/>
      <c r="AP8" s="120"/>
      <c r="AQ8" s="123" t="s">
        <v>10</v>
      </c>
      <c r="AR8" s="65"/>
      <c r="AS8" s="123" t="s">
        <v>11</v>
      </c>
      <c r="AT8" s="65"/>
      <c r="AU8" s="123" t="s">
        <v>36</v>
      </c>
      <c r="AV8" s="65"/>
      <c r="AW8" s="123" t="s">
        <v>19</v>
      </c>
      <c r="AX8" s="65"/>
      <c r="AY8" s="123" t="s">
        <v>37</v>
      </c>
      <c r="AZ8" s="65"/>
      <c r="BA8" s="30" t="s">
        <v>51</v>
      </c>
      <c r="BB8" s="5" t="s">
        <v>27</v>
      </c>
      <c r="BC8" s="6" t="s">
        <v>38</v>
      </c>
      <c r="BD8" s="7" t="s">
        <v>39</v>
      </c>
      <c r="BE8" s="6" t="s">
        <v>40</v>
      </c>
      <c r="BF8" s="6" t="s">
        <v>41</v>
      </c>
      <c r="BG8" s="6" t="s">
        <v>42</v>
      </c>
      <c r="BH8" s="6" t="s">
        <v>43</v>
      </c>
      <c r="BI8" s="7" t="s">
        <v>44</v>
      </c>
      <c r="BJ8" s="7" t="s">
        <v>45</v>
      </c>
      <c r="BK8" s="7" t="s">
        <v>46</v>
      </c>
      <c r="BL8"/>
      <c r="BM8" t="s">
        <v>47</v>
      </c>
      <c r="BN8"/>
      <c r="BO8"/>
      <c r="BP8" s="47" t="s">
        <v>129</v>
      </c>
      <c r="BQ8" t="s">
        <v>31</v>
      </c>
      <c r="BT8" s="1" t="s">
        <v>48</v>
      </c>
      <c r="BU8" s="1" t="s">
        <v>49</v>
      </c>
      <c r="BV8" s="1" t="s">
        <v>138</v>
      </c>
      <c r="BW8" s="1" t="s">
        <v>139</v>
      </c>
      <c r="BY8" s="1" t="s">
        <v>30</v>
      </c>
      <c r="BZ8" s="49" t="s">
        <v>147</v>
      </c>
      <c r="CC8" s="1" t="s">
        <v>52</v>
      </c>
      <c r="CD8" s="1" t="s">
        <v>53</v>
      </c>
      <c r="CE8" s="1" t="s">
        <v>54</v>
      </c>
      <c r="CF8" s="1" t="s">
        <v>55</v>
      </c>
      <c r="CG8" s="1" t="s">
        <v>66</v>
      </c>
      <c r="CH8" s="1" t="s">
        <v>33</v>
      </c>
      <c r="CI8" s="124" t="s">
        <v>67</v>
      </c>
      <c r="CJ8" s="124"/>
      <c r="CK8" s="124"/>
      <c r="CL8" s="124"/>
      <c r="CM8" s="34" t="s">
        <v>100</v>
      </c>
      <c r="CN8" s="34" t="s">
        <v>103</v>
      </c>
      <c r="CO8" s="1" t="s">
        <v>86</v>
      </c>
      <c r="CP8" s="1" t="s">
        <v>104</v>
      </c>
      <c r="CQ8" s="148" t="s">
        <v>105</v>
      </c>
      <c r="CR8" s="148"/>
      <c r="CS8" s="30" t="s">
        <v>34</v>
      </c>
    </row>
    <row r="9" spans="1:97" x14ac:dyDescent="0.4">
      <c r="A9" s="31" t="str">
        <f>IF(BA9&lt;&gt;"","★","")</f>
        <v/>
      </c>
      <c r="B9" s="39">
        <v>1</v>
      </c>
      <c r="C9" s="39" t="str">
        <f>BD9</f>
        <v>日</v>
      </c>
      <c r="D9" s="39" t="str">
        <f>BK9</f>
        <v>法</v>
      </c>
      <c r="E9" s="125"/>
      <c r="F9" s="126"/>
      <c r="G9" s="127"/>
      <c r="H9" s="128"/>
      <c r="I9" s="129"/>
      <c r="J9" s="130"/>
      <c r="K9" s="50" t="str">
        <f>IF(BO9&gt;0,BO9,"")</f>
        <v/>
      </c>
      <c r="L9" s="51"/>
      <c r="M9" s="129"/>
      <c r="N9" s="130"/>
      <c r="O9" s="50" t="str">
        <f t="shared" ref="O9:O39" si="0">IF(BY9&gt;0,BY9,"")</f>
        <v/>
      </c>
      <c r="P9" s="51"/>
      <c r="Q9" s="50" t="str">
        <f>IF(BP9&gt;0,BP9,"")</f>
        <v/>
      </c>
      <c r="R9" s="51"/>
      <c r="S9" s="50" t="str">
        <f t="shared" ref="S9:S39" si="1">BR9</f>
        <v/>
      </c>
      <c r="T9" s="51"/>
      <c r="U9" s="139">
        <v>1</v>
      </c>
      <c r="V9" s="140"/>
      <c r="W9" s="143"/>
      <c r="X9" s="144"/>
      <c r="Y9" s="143"/>
      <c r="Z9" s="144"/>
      <c r="AA9" s="129"/>
      <c r="AB9" s="130"/>
      <c r="AC9" s="145" t="str">
        <f>IF(BZ9&gt;0,BZ9,"")</f>
        <v/>
      </c>
      <c r="AD9" s="146"/>
      <c r="AE9" s="141"/>
      <c r="AF9" s="142"/>
      <c r="AG9" s="129"/>
      <c r="AH9" s="130"/>
      <c r="AI9" s="136"/>
      <c r="AJ9" s="137"/>
      <c r="AK9" s="137"/>
      <c r="AL9" s="137"/>
      <c r="AM9" s="137"/>
      <c r="AN9" s="137"/>
      <c r="AO9" s="137"/>
      <c r="AP9" s="138"/>
      <c r="AQ9" s="132"/>
      <c r="AR9" s="133"/>
      <c r="AS9" s="132"/>
      <c r="AT9" s="133"/>
      <c r="AU9" s="132"/>
      <c r="AV9" s="133"/>
      <c r="AW9" s="132"/>
      <c r="AX9" s="133"/>
      <c r="AY9" s="134">
        <f t="shared" ref="AY9:AY30" si="2">SUM(AQ9:AX9)</f>
        <v>0</v>
      </c>
      <c r="AZ9" s="135"/>
      <c r="BA9" s="28" t="str">
        <f>IF(CL9="NG","複数を選択",IF(CC9="NG","備考欄の通常外作業理由未記入",IF(CD9="NG","PJ時間が大きい",IF(CE9="NG","時刻が未記入",IF(CF9="NG","時刻が記入",IF(CG9="NG","備考欄の振替元日が未記入",IF(CH9="NG","備考欄の特別休暇種類が未記入",IF(CM9="NG","労働時間が不足",IF(CN9="NG","振替休暇の取得不可",IF(CO9="NG","休憩時間が未記入",IF(CP9="NG","時刻及び有給等が重複",IF(CR9="NG","労働時間不足(要年休取得)",IF(CS9="NG","備考欄の理由未記入","")))))))))))))</f>
        <v/>
      </c>
      <c r="BB9">
        <v>1</v>
      </c>
      <c r="BC9" s="3">
        <f t="shared" ref="BC9:BC39" si="3">IFERROR(($A$1&amp;"/"&amp;$D$1&amp;"/"&amp;BB9)*1,"")</f>
        <v>44927</v>
      </c>
      <c r="BD9" t="str">
        <f t="shared" ref="BD9:BD36" si="4">IF(BC9&lt;&gt;"",IF(TEXT(BC9,"ddd")="Wed","水",IF(TEXT(BC9,"ddd")="Thu","木",IF(TEXT(BC9,"ddd")="Fri","金",IF(TEXT(BC9,"ddd")="Sat","土",IF(TEXT(BC9,"ddd")="Sun","日",IF(TEXT(BC9,"ddd")="Mon","月",IF(TEXT(BC9,"ddd")="Tue","火",TEXT(BC9,"ddd")))))))),"-")</f>
        <v>日</v>
      </c>
      <c r="BE9" t="str">
        <f>IF(BD9="日","法","")</f>
        <v>法</v>
      </c>
      <c r="BF9" t="str">
        <f>IF(BD9="土","休","")</f>
        <v/>
      </c>
      <c r="BG9" t="str">
        <f>_xlfn.IFNA(VLOOKUP(BC9,祝日!A:B,2,0),"")</f>
        <v>休</v>
      </c>
      <c r="BH9" t="str">
        <f>_xlfn.IFNA(VLOOKUP(BC9,祝日!C:D,2,0),"")</f>
        <v>法</v>
      </c>
      <c r="BI9">
        <f>COUNTIF(BE9:BH9,"法")</f>
        <v>2</v>
      </c>
      <c r="BJ9">
        <f>COUNTIF(BE9:BH9,"休")</f>
        <v>1</v>
      </c>
      <c r="BK9" t="str">
        <f>IF(BI9&gt;0,"法",IF(BJ9&gt;0,"休",""))</f>
        <v>法</v>
      </c>
      <c r="BM9">
        <f t="shared" ref="BM9:BM39" si="5">IF(G9&lt;&gt;"",TEXT(G9-E9,"h:mm"),0)</f>
        <v>0</v>
      </c>
      <c r="BN9" s="33">
        <f>ROUNDUP(BM9*24,3)</f>
        <v>0</v>
      </c>
      <c r="BO9" s="33">
        <f>IF(BN9=0,0,BN9-I9)-AG9</f>
        <v>0</v>
      </c>
      <c r="BP9" s="33">
        <f>IF(BY9&gt;8,BY9-8,0)</f>
        <v>0</v>
      </c>
      <c r="BQ9" t="str">
        <f>IF(G9&gt;祝日!$F$2,TEXT(G9-祝日!$F$2,"h:mm"),"")</f>
        <v/>
      </c>
      <c r="BR9" s="33" t="str">
        <f t="shared" ref="BR9" si="6">IF(BI9="休",IF(W9="取得",BU9-BM9+BN9,BU9),"")</f>
        <v/>
      </c>
      <c r="BT9" s="33" t="str">
        <f>IF(BK9="休",IF(Y9="取得",0,BY9-BV9),"")</f>
        <v/>
      </c>
      <c r="BU9" s="33">
        <f>IF(BK9="法",IF(Y9="取得",0,BY9-BW9),"")</f>
        <v>0</v>
      </c>
      <c r="BV9" s="33">
        <f>IF(BK9="休",BP9,0)</f>
        <v>0</v>
      </c>
      <c r="BW9" s="33">
        <f>IF(BK9="法",BP9,0)</f>
        <v>0</v>
      </c>
      <c r="BY9" s="33">
        <f>BO9+M9</f>
        <v>0</v>
      </c>
      <c r="BZ9" s="33">
        <f>IF(CR9="NG",IF(BY9&lt;現場勤務時間!$D$2,現場勤務時間!$D$2-BY9,0),0)</f>
        <v>0</v>
      </c>
      <c r="CC9" t="str">
        <f>IF(AND(M9&lt;&gt;"",AI9=""),"NG","")</f>
        <v/>
      </c>
      <c r="CD9" t="str">
        <f>IF(O9&lt;AY9,"NG","")</f>
        <v/>
      </c>
      <c r="CE9" t="str">
        <f t="shared" ref="CE9:CE39" si="7">IF(U9=0.5,IF(O9="","NG",""),"")</f>
        <v/>
      </c>
      <c r="CF9" t="str">
        <f>IF(AND(AE9&lt;&gt;"",O9&lt;&gt;""),"NG","")</f>
        <v/>
      </c>
      <c r="CG9" t="str">
        <f>IF(AND(Y9="振替先",AI9=""),"NG","")</f>
        <v/>
      </c>
      <c r="CH9" t="str">
        <f>IF(AND(W9&lt;&gt;"",AI9=""),"NG","")</f>
        <v/>
      </c>
      <c r="CI9">
        <f>COUNTA(U9:Z9)</f>
        <v>1</v>
      </c>
      <c r="CJ9">
        <f>COUNTA(AE9:AH9)</f>
        <v>0</v>
      </c>
      <c r="CK9">
        <f t="shared" ref="CK9:CK39" si="8">CI9+CJ9</f>
        <v>1</v>
      </c>
      <c r="CL9" t="str">
        <f>IF(OR(CI9&gt;1,CJ9&gt;1),"NG","")</f>
        <v/>
      </c>
      <c r="CM9" t="str">
        <f>IF(AND(Y9="取得",O9&lt;現場勤務時間!$D$2),"NG","")</f>
        <v/>
      </c>
      <c r="CN9" t="str">
        <f t="shared" ref="CN9:CN13" si="9">IF(AND(Y9="取得",O9=""),"NG",IF(AND(Y9="取得",D9=""),"NG",""))</f>
        <v/>
      </c>
      <c r="CO9" t="str">
        <f>IF(AND(E9&lt;&gt;"",G9&lt;&gt;"",I9="",U9=""),"NG","")</f>
        <v/>
      </c>
      <c r="CP9" t="str">
        <f>IF(OR(U9=1,W9="〇",Y9="振替先"),IF(K9&lt;&gt;"","NG",""),"")</f>
        <v/>
      </c>
      <c r="CQ9" s="33">
        <f t="shared" ref="CQ9:CQ39" si="10">IF(U9=0.5,4,0)</f>
        <v>0</v>
      </c>
      <c r="CR9" s="33" t="str">
        <f>IF(BK9="",IF(U9&lt;&gt;1,IF(BY9&lt;&gt;0,IF((BY9+CQ9)&lt;現場勤務時間!$D$2,"NG",""),""),""),"")</f>
        <v/>
      </c>
      <c r="CS9" s="33" t="str">
        <f>IF(AND(OR((AA9)&gt;0,(AG9)&gt;0),AI9=""),"NG","")</f>
        <v/>
      </c>
    </row>
    <row r="10" spans="1:97" x14ac:dyDescent="0.4">
      <c r="A10" s="31" t="str">
        <f t="shared" ref="A10:A39" si="11">IF(BA10&lt;&gt;"","★","")</f>
        <v/>
      </c>
      <c r="B10" s="39">
        <v>2</v>
      </c>
      <c r="C10" s="39" t="str">
        <f t="shared" ref="C10:C39" si="12">BD10</f>
        <v>月</v>
      </c>
      <c r="D10" s="39" t="str">
        <f t="shared" ref="D10:D38" si="13">BK10</f>
        <v>法</v>
      </c>
      <c r="E10" s="125">
        <v>0.375</v>
      </c>
      <c r="F10" s="126"/>
      <c r="G10" s="127">
        <v>0.79166666666666663</v>
      </c>
      <c r="H10" s="128"/>
      <c r="I10" s="129">
        <v>1</v>
      </c>
      <c r="J10" s="130"/>
      <c r="K10" s="50">
        <f>IF(BO10&gt;0,BO10,"")</f>
        <v>9</v>
      </c>
      <c r="L10" s="51"/>
      <c r="M10" s="129"/>
      <c r="N10" s="130"/>
      <c r="O10" s="50">
        <f t="shared" si="0"/>
        <v>9</v>
      </c>
      <c r="P10" s="51"/>
      <c r="Q10" s="50">
        <f t="shared" ref="Q10:Q39" si="14">IF(BP10&gt;0,BP10,"")</f>
        <v>1</v>
      </c>
      <c r="R10" s="51"/>
      <c r="S10" s="50" t="str">
        <f t="shared" si="1"/>
        <v/>
      </c>
      <c r="T10" s="51"/>
      <c r="U10" s="139"/>
      <c r="V10" s="140"/>
      <c r="W10" s="143"/>
      <c r="X10" s="144"/>
      <c r="Y10" s="143"/>
      <c r="Z10" s="144"/>
      <c r="AA10" s="129"/>
      <c r="AB10" s="130"/>
      <c r="AC10" s="145" t="str">
        <f t="shared" ref="AC10:AC39" si="15">IF(BZ10&gt;0,BZ10,"")</f>
        <v/>
      </c>
      <c r="AD10" s="146"/>
      <c r="AE10" s="141"/>
      <c r="AF10" s="142"/>
      <c r="AG10" s="129"/>
      <c r="AH10" s="130"/>
      <c r="AI10" s="136"/>
      <c r="AJ10" s="137"/>
      <c r="AK10" s="137"/>
      <c r="AL10" s="137"/>
      <c r="AM10" s="137"/>
      <c r="AN10" s="137"/>
      <c r="AO10" s="137"/>
      <c r="AP10" s="138"/>
      <c r="AQ10" s="132"/>
      <c r="AR10" s="133"/>
      <c r="AS10" s="132"/>
      <c r="AT10" s="133"/>
      <c r="AU10" s="132"/>
      <c r="AV10" s="133"/>
      <c r="AW10" s="132"/>
      <c r="AX10" s="133"/>
      <c r="AY10" s="134">
        <f t="shared" si="2"/>
        <v>0</v>
      </c>
      <c r="AZ10" s="135"/>
      <c r="BA10" s="28" t="str">
        <f t="shared" ref="BA10:BA39" si="16">IF(CL10="NG","複数を選択",IF(CC10="NG","備考欄の通常外作業理由未記入",IF(CD10="NG","PJ時間が大きい",IF(CE10="NG","時刻が未記入",IF(CF10="NG","時刻が記入",IF(CG10="NG","備考欄の振替元日が未記入",IF(CH10="NG","備考欄の特別休暇種類が未記入",IF(CM10="NG","労働時間が不足",IF(CN10="NG","振替休暇の取得不可",IF(CO10="NG","休憩時間が未記入",IF(CP10="NG","時刻及び有給等が重複",IF(CR10="NG","労働時間不足(要年休取得)",IF(CS10="NG","備考欄の理由未記入","")))))))))))))</f>
        <v/>
      </c>
      <c r="BB10">
        <v>2</v>
      </c>
      <c r="BC10" s="3">
        <f t="shared" si="3"/>
        <v>44928</v>
      </c>
      <c r="BD10" t="str">
        <f t="shared" si="4"/>
        <v>月</v>
      </c>
      <c r="BE10" t="str">
        <f t="shared" ref="BE10:BE39" si="17">IF(BD10="日","法","")</f>
        <v/>
      </c>
      <c r="BF10" t="str">
        <f t="shared" ref="BF10:BF39" si="18">IF(BD10="土","休","")</f>
        <v/>
      </c>
      <c r="BG10" t="str">
        <f>_xlfn.IFNA(VLOOKUP(BC10,祝日!A:B,2,0),"")</f>
        <v>休</v>
      </c>
      <c r="BH10" t="str">
        <f>_xlfn.IFNA(VLOOKUP(BC10,祝日!C:D,2,0),"")</f>
        <v>法</v>
      </c>
      <c r="BI10">
        <f>COUNTIF(BE10:BH10,"法")</f>
        <v>1</v>
      </c>
      <c r="BJ10">
        <f t="shared" ref="BJ10:BJ39" si="19">COUNTIF(BE10:BH10,"休")</f>
        <v>1</v>
      </c>
      <c r="BK10" t="str">
        <f t="shared" ref="BK10:BK36" si="20">IF(BI10&gt;0,"法",IF(BJ10&gt;0,"休",""))</f>
        <v>法</v>
      </c>
      <c r="BM10" t="str">
        <f t="shared" si="5"/>
        <v>10:00</v>
      </c>
      <c r="BN10" s="33">
        <f t="shared" ref="BN10:BN39" si="21">ROUNDUP(BM10*24,3)</f>
        <v>10</v>
      </c>
      <c r="BO10" s="33">
        <f t="shared" ref="BO10:BO39" si="22">IF(BN10=0,0,BN10-I10)</f>
        <v>9</v>
      </c>
      <c r="BP10" s="33">
        <f>IF(BY10&gt;8,BY10-8,0)</f>
        <v>1</v>
      </c>
      <c r="BQ10" t="str">
        <f>IF(G10&gt;祝日!$F$2,TEXT(G10-祝日!$F$2,"h:mm"),"")</f>
        <v/>
      </c>
      <c r="BR10" t="str">
        <f t="shared" ref="BR10:BR39" si="23">IF(BQ10&lt;&gt;"",BQ10*24,"")</f>
        <v/>
      </c>
      <c r="BT10" s="33" t="str">
        <f t="shared" ref="BT10:BT39" si="24">IF(BK10="休",IF(Y10="取得",0,BY10-BV10),"")</f>
        <v/>
      </c>
      <c r="BU10" s="33">
        <f t="shared" ref="BU10:BU39" si="25">IF(BK10="法",IF(Y10="取得",0,BY10-BW10),"")</f>
        <v>8</v>
      </c>
      <c r="BV10" s="33">
        <f t="shared" ref="BV10:BV39" si="26">IF(BK10="休",BP10,0)</f>
        <v>0</v>
      </c>
      <c r="BW10" s="33">
        <f t="shared" ref="BW10:BW39" si="27">IF(BK10="法",BP10,0)</f>
        <v>1</v>
      </c>
      <c r="BY10" s="33">
        <f t="shared" ref="BY10:BY39" si="28">BO10+M10</f>
        <v>9</v>
      </c>
      <c r="BZ10" s="33">
        <f>IF(CR10="NG",IF(BY10&lt;現場勤務時間!$D$2,現場勤務時間!$D$2-BY10,0),0)</f>
        <v>0</v>
      </c>
      <c r="CC10" t="str">
        <f t="shared" ref="CC10:CC39" si="29">IF(AND(M10&lt;&gt;"",AI10=""),"NG","")</f>
        <v/>
      </c>
      <c r="CD10" t="str">
        <f t="shared" ref="CD10:CD39" si="30">IF(O10&lt;AY10,"NG","")</f>
        <v/>
      </c>
      <c r="CE10" t="str">
        <f t="shared" si="7"/>
        <v/>
      </c>
      <c r="CF10" t="str">
        <f t="shared" ref="CF10:CF39" si="31">IF(AND(AE10&lt;&gt;"",O10&lt;&gt;""),"NG","")</f>
        <v/>
      </c>
      <c r="CG10" t="str">
        <f t="shared" ref="CG10:CG39" si="32">IF(AND(Y10="振替先",AI10=""),"NG","")</f>
        <v/>
      </c>
      <c r="CH10" t="str">
        <f t="shared" ref="CH10:CH39" si="33">IF(AND(W10&lt;&gt;"",AI10=""),"NG","")</f>
        <v/>
      </c>
      <c r="CI10">
        <f t="shared" ref="CI10:CI39" si="34">COUNTA(U10:Z10)</f>
        <v>0</v>
      </c>
      <c r="CJ10">
        <f t="shared" ref="CJ10:CJ39" si="35">COUNTA(AE10:AH10)</f>
        <v>0</v>
      </c>
      <c r="CK10">
        <f t="shared" si="8"/>
        <v>0</v>
      </c>
      <c r="CL10" t="str">
        <f t="shared" ref="CL10:CL12" si="36">IF(CK10&gt;1,"NG","")</f>
        <v/>
      </c>
      <c r="CM10" t="str">
        <f>IF(AND(Y10="取得",O10&lt;現場勤務時間!$D$2),"NG","")</f>
        <v/>
      </c>
      <c r="CN10" t="str">
        <f t="shared" si="9"/>
        <v/>
      </c>
      <c r="CO10" t="str">
        <f t="shared" ref="CO10:CO39" si="37">IF(AND(E10&lt;&gt;"",G10&lt;&gt;"",I10="",U10=""),"NG","")</f>
        <v/>
      </c>
      <c r="CP10" t="str">
        <f t="shared" ref="CP10:CP38" si="38">IF(OR(U10=1,W10="〇",Y10="振替先"),IF(K10&lt;&gt;"","NG",""),"")</f>
        <v/>
      </c>
      <c r="CQ10" s="33">
        <f t="shared" si="10"/>
        <v>0</v>
      </c>
      <c r="CR10" s="33" t="str">
        <f>IF(BK10="",IF(U10&lt;&gt;1,IF(BY10&lt;&gt;0,IF((BY10+CQ10)&lt;現場勤務時間!$D$2,"NG",""),""),""),"")</f>
        <v/>
      </c>
      <c r="CS10" s="33" t="str">
        <f t="shared" ref="CS10:CS39" si="39">IF(AND(OR((AA10)&gt;0,(AG10)&gt;0),AI10=""),"NG","")</f>
        <v/>
      </c>
    </row>
    <row r="11" spans="1:97" x14ac:dyDescent="0.4">
      <c r="A11" s="31" t="str">
        <f t="shared" si="11"/>
        <v/>
      </c>
      <c r="B11" s="39">
        <v>3</v>
      </c>
      <c r="C11" s="39" t="str">
        <f t="shared" si="12"/>
        <v>火</v>
      </c>
      <c r="D11" s="39" t="str">
        <f t="shared" si="13"/>
        <v>休</v>
      </c>
      <c r="E11" s="125"/>
      <c r="F11" s="126"/>
      <c r="G11" s="127"/>
      <c r="H11" s="128"/>
      <c r="I11" s="129"/>
      <c r="J11" s="130"/>
      <c r="K11" s="50" t="str">
        <f t="shared" ref="K11:K39" si="40">IF(BO11&gt;0,BO11,"")</f>
        <v/>
      </c>
      <c r="L11" s="51"/>
      <c r="M11" s="129"/>
      <c r="N11" s="130"/>
      <c r="O11" s="50" t="str">
        <f t="shared" si="0"/>
        <v/>
      </c>
      <c r="P11" s="51"/>
      <c r="Q11" s="50" t="str">
        <f t="shared" si="14"/>
        <v/>
      </c>
      <c r="R11" s="51"/>
      <c r="S11" s="50" t="str">
        <f t="shared" si="1"/>
        <v/>
      </c>
      <c r="T11" s="51"/>
      <c r="U11" s="139"/>
      <c r="V11" s="140"/>
      <c r="W11" s="143"/>
      <c r="X11" s="144"/>
      <c r="Y11" s="143"/>
      <c r="Z11" s="144"/>
      <c r="AA11" s="129"/>
      <c r="AB11" s="130"/>
      <c r="AC11" s="145" t="str">
        <f t="shared" si="15"/>
        <v/>
      </c>
      <c r="AD11" s="146"/>
      <c r="AE11" s="141"/>
      <c r="AF11" s="142"/>
      <c r="AG11" s="129"/>
      <c r="AH11" s="130"/>
      <c r="AI11" s="136"/>
      <c r="AJ11" s="137"/>
      <c r="AK11" s="137"/>
      <c r="AL11" s="137"/>
      <c r="AM11" s="137"/>
      <c r="AN11" s="137"/>
      <c r="AO11" s="137"/>
      <c r="AP11" s="138"/>
      <c r="AQ11" s="132"/>
      <c r="AR11" s="133"/>
      <c r="AS11" s="132"/>
      <c r="AT11" s="133"/>
      <c r="AU11" s="132"/>
      <c r="AV11" s="133"/>
      <c r="AW11" s="132"/>
      <c r="AX11" s="133"/>
      <c r="AY11" s="134">
        <f t="shared" si="2"/>
        <v>0</v>
      </c>
      <c r="AZ11" s="135"/>
      <c r="BA11" s="28" t="str">
        <f t="shared" si="16"/>
        <v/>
      </c>
      <c r="BB11">
        <v>3</v>
      </c>
      <c r="BC11" s="3">
        <f t="shared" si="3"/>
        <v>44929</v>
      </c>
      <c r="BD11" t="str">
        <f t="shared" si="4"/>
        <v>火</v>
      </c>
      <c r="BE11" t="str">
        <f t="shared" si="17"/>
        <v/>
      </c>
      <c r="BF11" t="str">
        <f t="shared" si="18"/>
        <v/>
      </c>
      <c r="BG11" t="str">
        <f>_xlfn.IFNA(VLOOKUP(BC11,祝日!A:B,2,0),"")</f>
        <v>休</v>
      </c>
      <c r="BH11" t="str">
        <f>_xlfn.IFNA(VLOOKUP(BC11,祝日!C:D,2,0),"")</f>
        <v/>
      </c>
      <c r="BI11">
        <f t="shared" ref="BI11:BI39" si="41">COUNTIF(BE11:BH11,"法")</f>
        <v>0</v>
      </c>
      <c r="BJ11">
        <f t="shared" si="19"/>
        <v>1</v>
      </c>
      <c r="BK11" t="str">
        <f t="shared" si="20"/>
        <v>休</v>
      </c>
      <c r="BM11">
        <f t="shared" si="5"/>
        <v>0</v>
      </c>
      <c r="BN11" s="33">
        <f t="shared" si="21"/>
        <v>0</v>
      </c>
      <c r="BO11" s="33">
        <f t="shared" si="22"/>
        <v>0</v>
      </c>
      <c r="BP11" s="33">
        <f>IF(BY11&gt;8,BY11-8,0)</f>
        <v>0</v>
      </c>
      <c r="BQ11" t="str">
        <f>IF(G11&gt;祝日!$F$2,TEXT(G11-祝日!$F$2,"h:mm"),"")</f>
        <v/>
      </c>
      <c r="BR11" t="str">
        <f t="shared" si="23"/>
        <v/>
      </c>
      <c r="BT11" s="33">
        <f t="shared" si="24"/>
        <v>0</v>
      </c>
      <c r="BU11" s="33" t="str">
        <f t="shared" si="25"/>
        <v/>
      </c>
      <c r="BV11" s="33">
        <f t="shared" si="26"/>
        <v>0</v>
      </c>
      <c r="BW11" s="33">
        <f t="shared" si="27"/>
        <v>0</v>
      </c>
      <c r="BY11" s="33">
        <f>BO11+M11</f>
        <v>0</v>
      </c>
      <c r="BZ11" s="33">
        <f>IF(CR11="NG",IF(BY11&lt;現場勤務時間!$D$2,現場勤務時間!$D$2-BY11,0),0)</f>
        <v>0</v>
      </c>
      <c r="CC11" t="str">
        <f t="shared" si="29"/>
        <v/>
      </c>
      <c r="CD11" t="str">
        <f t="shared" si="30"/>
        <v/>
      </c>
      <c r="CE11" t="str">
        <f t="shared" si="7"/>
        <v/>
      </c>
      <c r="CF11" t="str">
        <f t="shared" si="31"/>
        <v/>
      </c>
      <c r="CG11" t="str">
        <f t="shared" si="32"/>
        <v/>
      </c>
      <c r="CH11" t="str">
        <f t="shared" si="33"/>
        <v/>
      </c>
      <c r="CI11">
        <f t="shared" si="34"/>
        <v>0</v>
      </c>
      <c r="CJ11">
        <f t="shared" si="35"/>
        <v>0</v>
      </c>
      <c r="CK11">
        <f t="shared" si="8"/>
        <v>0</v>
      </c>
      <c r="CL11" t="str">
        <f t="shared" si="36"/>
        <v/>
      </c>
      <c r="CM11" t="str">
        <f>IF(AND(Y11="取得",O11&lt;現場勤務時間!$D$2),"NG","")</f>
        <v/>
      </c>
      <c r="CN11" t="str">
        <f t="shared" si="9"/>
        <v/>
      </c>
      <c r="CO11" t="str">
        <f t="shared" si="37"/>
        <v/>
      </c>
      <c r="CP11" t="str">
        <f t="shared" si="38"/>
        <v/>
      </c>
      <c r="CQ11" s="33">
        <f t="shared" si="10"/>
        <v>0</v>
      </c>
      <c r="CR11" s="33" t="str">
        <f>IF(BK11="",IF(U11&lt;&gt;1,IF(BY11&lt;&gt;0,IF((BY11+CQ11)&lt;現場勤務時間!$D$2,"NG",""),""),""),"")</f>
        <v/>
      </c>
      <c r="CS11" s="33" t="str">
        <f t="shared" si="39"/>
        <v/>
      </c>
    </row>
    <row r="12" spans="1:97" x14ac:dyDescent="0.4">
      <c r="A12" s="31" t="str">
        <f t="shared" si="11"/>
        <v/>
      </c>
      <c r="B12" s="39">
        <v>4</v>
      </c>
      <c r="C12" s="39" t="str">
        <f t="shared" si="12"/>
        <v>水</v>
      </c>
      <c r="D12" s="39" t="str">
        <f t="shared" si="13"/>
        <v>休</v>
      </c>
      <c r="E12" s="125">
        <v>0.66666666666666663</v>
      </c>
      <c r="F12" s="126"/>
      <c r="G12" s="127">
        <v>1.0416666666666667</v>
      </c>
      <c r="H12" s="128"/>
      <c r="I12" s="129">
        <v>1</v>
      </c>
      <c r="J12" s="130"/>
      <c r="K12" s="50">
        <f t="shared" si="40"/>
        <v>8</v>
      </c>
      <c r="L12" s="51"/>
      <c r="M12" s="129"/>
      <c r="N12" s="130"/>
      <c r="O12" s="50">
        <f t="shared" si="0"/>
        <v>8</v>
      </c>
      <c r="P12" s="51"/>
      <c r="Q12" s="50" t="str">
        <f t="shared" si="14"/>
        <v/>
      </c>
      <c r="R12" s="51"/>
      <c r="S12" s="50">
        <f t="shared" si="1"/>
        <v>3</v>
      </c>
      <c r="T12" s="51"/>
      <c r="U12" s="139"/>
      <c r="V12" s="140"/>
      <c r="W12" s="143"/>
      <c r="X12" s="144"/>
      <c r="Y12" s="143"/>
      <c r="Z12" s="144"/>
      <c r="AA12" s="129"/>
      <c r="AB12" s="130"/>
      <c r="AC12" s="145" t="str">
        <f t="shared" si="15"/>
        <v/>
      </c>
      <c r="AD12" s="146"/>
      <c r="AE12" s="141"/>
      <c r="AF12" s="142"/>
      <c r="AG12" s="129"/>
      <c r="AH12" s="130"/>
      <c r="AI12" s="147"/>
      <c r="AJ12" s="137"/>
      <c r="AK12" s="137"/>
      <c r="AL12" s="137"/>
      <c r="AM12" s="137"/>
      <c r="AN12" s="137"/>
      <c r="AO12" s="137"/>
      <c r="AP12" s="138"/>
      <c r="AQ12" s="132"/>
      <c r="AR12" s="133"/>
      <c r="AS12" s="132"/>
      <c r="AT12" s="133"/>
      <c r="AU12" s="132"/>
      <c r="AV12" s="133"/>
      <c r="AW12" s="132"/>
      <c r="AX12" s="133"/>
      <c r="AY12" s="134">
        <f t="shared" ref="AY12" si="42">SUM(AQ12:AX12)</f>
        <v>0</v>
      </c>
      <c r="AZ12" s="135"/>
      <c r="BA12" s="28" t="str">
        <f t="shared" si="16"/>
        <v/>
      </c>
      <c r="BB12">
        <v>4</v>
      </c>
      <c r="BC12" s="3">
        <f t="shared" si="3"/>
        <v>44930</v>
      </c>
      <c r="BD12" t="str">
        <f t="shared" si="4"/>
        <v>水</v>
      </c>
      <c r="BE12" t="str">
        <f t="shared" si="17"/>
        <v/>
      </c>
      <c r="BF12" t="str">
        <f t="shared" si="18"/>
        <v/>
      </c>
      <c r="BG12" t="str">
        <f>_xlfn.IFNA(VLOOKUP(BC12,祝日!A:B,2,0),"")</f>
        <v>休</v>
      </c>
      <c r="BH12" t="str">
        <f>_xlfn.IFNA(VLOOKUP(BC12,祝日!C:D,2,0),"")</f>
        <v/>
      </c>
      <c r="BI12">
        <f t="shared" si="41"/>
        <v>0</v>
      </c>
      <c r="BJ12">
        <f t="shared" si="19"/>
        <v>1</v>
      </c>
      <c r="BK12" t="str">
        <f t="shared" si="20"/>
        <v>休</v>
      </c>
      <c r="BM12" t="str">
        <f t="shared" si="5"/>
        <v>9:00</v>
      </c>
      <c r="BN12" s="33">
        <f t="shared" si="21"/>
        <v>9</v>
      </c>
      <c r="BO12" s="33">
        <f t="shared" si="22"/>
        <v>8</v>
      </c>
      <c r="BP12" s="33">
        <f t="shared" ref="BP12:BP39" si="43">IF(BY12&gt;8,BY12-8,0)</f>
        <v>0</v>
      </c>
      <c r="BQ12" t="str">
        <f>IF(G12&gt;祝日!$F$2,TEXT(G12-祝日!$F$2,"h:mm"),"")</f>
        <v>3:00</v>
      </c>
      <c r="BR12">
        <f t="shared" si="23"/>
        <v>3</v>
      </c>
      <c r="BT12" s="33">
        <f t="shared" si="24"/>
        <v>8</v>
      </c>
      <c r="BU12" s="33" t="str">
        <f t="shared" si="25"/>
        <v/>
      </c>
      <c r="BV12" s="33">
        <f t="shared" si="26"/>
        <v>0</v>
      </c>
      <c r="BW12" s="33">
        <f t="shared" si="27"/>
        <v>0</v>
      </c>
      <c r="BY12" s="33">
        <f t="shared" si="28"/>
        <v>8</v>
      </c>
      <c r="BZ12" s="33">
        <f>IF(CR12="NG",IF(BY12&lt;現場勤務時間!$D$2,現場勤務時間!$D$2-BY12,0),0)</f>
        <v>0</v>
      </c>
      <c r="CA12" s="44" t="s">
        <v>144</v>
      </c>
      <c r="CC12" t="str">
        <f t="shared" si="29"/>
        <v/>
      </c>
      <c r="CD12" t="str">
        <f t="shared" si="30"/>
        <v/>
      </c>
      <c r="CE12" t="str">
        <f t="shared" si="7"/>
        <v/>
      </c>
      <c r="CF12" t="str">
        <f t="shared" si="31"/>
        <v/>
      </c>
      <c r="CG12" t="str">
        <f t="shared" si="32"/>
        <v/>
      </c>
      <c r="CH12" t="str">
        <f t="shared" si="33"/>
        <v/>
      </c>
      <c r="CI12">
        <f t="shared" si="34"/>
        <v>0</v>
      </c>
      <c r="CJ12">
        <f t="shared" si="35"/>
        <v>0</v>
      </c>
      <c r="CK12">
        <f t="shared" si="8"/>
        <v>0</v>
      </c>
      <c r="CL12" t="str">
        <f t="shared" si="36"/>
        <v/>
      </c>
      <c r="CM12" t="str">
        <f>IF(AND(Y12="取得",O12&lt;現場勤務時間!$D$2),"NG","")</f>
        <v/>
      </c>
      <c r="CN12" t="str">
        <f t="shared" si="9"/>
        <v/>
      </c>
      <c r="CO12" t="str">
        <f t="shared" si="37"/>
        <v/>
      </c>
      <c r="CP12" t="str">
        <f t="shared" si="38"/>
        <v/>
      </c>
      <c r="CQ12" s="33">
        <f t="shared" si="10"/>
        <v>0</v>
      </c>
      <c r="CR12" s="33" t="str">
        <f>IF(BK12="",IF(U12&lt;&gt;1,IF(BY12&lt;&gt;0,IF((BY12+CQ12)&lt;現場勤務時間!$D$2,"NG",""),""),""),"")</f>
        <v/>
      </c>
      <c r="CS12" s="33" t="str">
        <f t="shared" si="39"/>
        <v/>
      </c>
    </row>
    <row r="13" spans="1:97" x14ac:dyDescent="0.4">
      <c r="A13" s="31" t="str">
        <f t="shared" si="11"/>
        <v/>
      </c>
      <c r="B13" s="39">
        <v>5</v>
      </c>
      <c r="C13" s="39" t="str">
        <f t="shared" si="12"/>
        <v>木</v>
      </c>
      <c r="D13" s="39" t="str">
        <f t="shared" si="13"/>
        <v/>
      </c>
      <c r="E13" s="125">
        <v>0.375</v>
      </c>
      <c r="F13" s="126"/>
      <c r="G13" s="125">
        <v>0.75</v>
      </c>
      <c r="H13" s="126"/>
      <c r="I13" s="129">
        <v>1</v>
      </c>
      <c r="J13" s="130"/>
      <c r="K13" s="50">
        <f t="shared" si="40"/>
        <v>8</v>
      </c>
      <c r="L13" s="51"/>
      <c r="M13" s="129"/>
      <c r="N13" s="130"/>
      <c r="O13" s="50">
        <f>IF(BY13&gt;0,BY13,"")</f>
        <v>8</v>
      </c>
      <c r="P13" s="51"/>
      <c r="Q13" s="50" t="str">
        <f t="shared" si="14"/>
        <v/>
      </c>
      <c r="R13" s="51"/>
      <c r="S13" s="50" t="str">
        <f t="shared" si="1"/>
        <v/>
      </c>
      <c r="T13" s="51"/>
      <c r="U13" s="139"/>
      <c r="V13" s="140"/>
      <c r="W13" s="143"/>
      <c r="X13" s="144"/>
      <c r="Y13" s="143"/>
      <c r="Z13" s="144"/>
      <c r="AA13" s="132"/>
      <c r="AB13" s="133"/>
      <c r="AC13" s="145" t="str">
        <f t="shared" si="15"/>
        <v/>
      </c>
      <c r="AD13" s="146"/>
      <c r="AE13" s="141"/>
      <c r="AF13" s="142"/>
      <c r="AG13" s="129"/>
      <c r="AH13" s="130"/>
      <c r="AI13" s="147"/>
      <c r="AJ13" s="137"/>
      <c r="AK13" s="137"/>
      <c r="AL13" s="137"/>
      <c r="AM13" s="137"/>
      <c r="AN13" s="137"/>
      <c r="AO13" s="137"/>
      <c r="AP13" s="138"/>
      <c r="AQ13" s="132"/>
      <c r="AR13" s="133"/>
      <c r="AS13" s="132"/>
      <c r="AT13" s="133"/>
      <c r="AU13" s="132"/>
      <c r="AV13" s="133"/>
      <c r="AW13" s="132"/>
      <c r="AX13" s="133"/>
      <c r="AY13" s="134">
        <f t="shared" si="2"/>
        <v>0</v>
      </c>
      <c r="AZ13" s="135"/>
      <c r="BA13" s="28" t="str">
        <f t="shared" si="16"/>
        <v/>
      </c>
      <c r="BB13">
        <v>5</v>
      </c>
      <c r="BC13" s="3">
        <f t="shared" si="3"/>
        <v>44931</v>
      </c>
      <c r="BD13" t="str">
        <f t="shared" si="4"/>
        <v>木</v>
      </c>
      <c r="BE13" t="str">
        <f t="shared" si="17"/>
        <v/>
      </c>
      <c r="BF13" t="str">
        <f t="shared" si="18"/>
        <v/>
      </c>
      <c r="BG13" t="str">
        <f>_xlfn.IFNA(VLOOKUP(BC13,祝日!A:B,2,0),"")</f>
        <v/>
      </c>
      <c r="BH13" t="str">
        <f>_xlfn.IFNA(VLOOKUP(BC13,祝日!C:D,2,0),"")</f>
        <v/>
      </c>
      <c r="BI13">
        <f t="shared" si="41"/>
        <v>0</v>
      </c>
      <c r="BJ13">
        <f t="shared" si="19"/>
        <v>0</v>
      </c>
      <c r="BK13" t="str">
        <f t="shared" si="20"/>
        <v/>
      </c>
      <c r="BM13" t="str">
        <f t="shared" si="5"/>
        <v>9:00</v>
      </c>
      <c r="BN13" s="33">
        <f t="shared" si="21"/>
        <v>9</v>
      </c>
      <c r="BO13" s="33">
        <f t="shared" si="22"/>
        <v>8</v>
      </c>
      <c r="BP13" s="33">
        <f t="shared" si="43"/>
        <v>0</v>
      </c>
      <c r="BQ13" t="str">
        <f>IF(G13&gt;祝日!$F$2,TEXT(G13-祝日!$F$2,"h:mm"),"")</f>
        <v/>
      </c>
      <c r="BR13" t="str">
        <f t="shared" si="23"/>
        <v/>
      </c>
      <c r="BT13" s="33" t="str">
        <f t="shared" si="24"/>
        <v/>
      </c>
      <c r="BU13" s="33" t="str">
        <f t="shared" si="25"/>
        <v/>
      </c>
      <c r="BV13" s="33">
        <f t="shared" si="26"/>
        <v>0</v>
      </c>
      <c r="BW13" s="33">
        <f t="shared" si="27"/>
        <v>0</v>
      </c>
      <c r="BY13" s="33">
        <f>BO13+M13</f>
        <v>8</v>
      </c>
      <c r="BZ13" s="33">
        <f>IF(CR13="NG",IF(BY13&lt;現場勤務時間!$D$2,現場勤務時間!$D$2-BY13,0),0)</f>
        <v>0</v>
      </c>
      <c r="CA13" s="44" t="s">
        <v>115</v>
      </c>
      <c r="CC13" t="str">
        <f t="shared" si="29"/>
        <v/>
      </c>
      <c r="CD13" t="str">
        <f t="shared" si="30"/>
        <v/>
      </c>
      <c r="CE13" t="str">
        <f t="shared" si="7"/>
        <v/>
      </c>
      <c r="CF13" t="str">
        <f>IF(AND(AE13&lt;&gt;"",O13&lt;&gt;""),"NG","")</f>
        <v/>
      </c>
      <c r="CG13" t="str">
        <f t="shared" si="32"/>
        <v/>
      </c>
      <c r="CH13" t="str">
        <f t="shared" si="33"/>
        <v/>
      </c>
      <c r="CI13">
        <f t="shared" si="34"/>
        <v>0</v>
      </c>
      <c r="CJ13">
        <f t="shared" si="35"/>
        <v>0</v>
      </c>
      <c r="CK13">
        <f t="shared" si="8"/>
        <v>0</v>
      </c>
      <c r="CL13" t="str">
        <f>IF(CK13&gt;1,"NG","")</f>
        <v/>
      </c>
      <c r="CM13" t="str">
        <f>IF(AND(Y13="取得",O13&lt;現場勤務時間!$D$2),"NG","")</f>
        <v/>
      </c>
      <c r="CN13" t="str">
        <f t="shared" si="9"/>
        <v/>
      </c>
      <c r="CO13" t="str">
        <f t="shared" si="37"/>
        <v/>
      </c>
      <c r="CP13" t="str">
        <f t="shared" si="38"/>
        <v/>
      </c>
      <c r="CQ13" s="33">
        <f t="shared" si="10"/>
        <v>0</v>
      </c>
      <c r="CR13" s="33" t="str">
        <f>IF(BK13="",IF(U13&lt;&gt;1,IF(BY13&lt;&gt;0,IF((BY13+CQ13)&lt;現場勤務時間!$D$2,"NG",""),""),""),"")</f>
        <v/>
      </c>
      <c r="CS13" s="33" t="str">
        <f t="shared" si="39"/>
        <v/>
      </c>
    </row>
    <row r="14" spans="1:97" x14ac:dyDescent="0.4">
      <c r="A14" s="31" t="str">
        <f t="shared" si="11"/>
        <v/>
      </c>
      <c r="B14" s="39">
        <v>6</v>
      </c>
      <c r="C14" s="39" t="str">
        <f t="shared" si="12"/>
        <v>金</v>
      </c>
      <c r="D14" s="39" t="str">
        <f t="shared" si="13"/>
        <v/>
      </c>
      <c r="E14" s="125">
        <v>0.375</v>
      </c>
      <c r="F14" s="126"/>
      <c r="G14" s="125">
        <v>0.75</v>
      </c>
      <c r="H14" s="126"/>
      <c r="I14" s="129">
        <v>1</v>
      </c>
      <c r="J14" s="130"/>
      <c r="K14" s="50">
        <f t="shared" si="40"/>
        <v>8</v>
      </c>
      <c r="L14" s="51"/>
      <c r="M14" s="129">
        <v>1</v>
      </c>
      <c r="N14" s="130"/>
      <c r="O14" s="50">
        <f t="shared" si="0"/>
        <v>9</v>
      </c>
      <c r="P14" s="51"/>
      <c r="Q14" s="50">
        <f t="shared" si="14"/>
        <v>1</v>
      </c>
      <c r="R14" s="51"/>
      <c r="S14" s="50" t="str">
        <f t="shared" si="1"/>
        <v/>
      </c>
      <c r="T14" s="51"/>
      <c r="U14" s="139"/>
      <c r="V14" s="140"/>
      <c r="W14" s="143"/>
      <c r="X14" s="144"/>
      <c r="Y14" s="143"/>
      <c r="Z14" s="144"/>
      <c r="AA14" s="132"/>
      <c r="AB14" s="133"/>
      <c r="AC14" s="145" t="str">
        <f t="shared" si="15"/>
        <v/>
      </c>
      <c r="AD14" s="146"/>
      <c r="AE14" s="141"/>
      <c r="AF14" s="142"/>
      <c r="AG14" s="129"/>
      <c r="AH14" s="130"/>
      <c r="AI14" s="136" t="s">
        <v>114</v>
      </c>
      <c r="AJ14" s="137"/>
      <c r="AK14" s="137"/>
      <c r="AL14" s="137"/>
      <c r="AM14" s="137"/>
      <c r="AN14" s="137"/>
      <c r="AO14" s="137"/>
      <c r="AP14" s="138"/>
      <c r="AQ14" s="132"/>
      <c r="AR14" s="133"/>
      <c r="AS14" s="132"/>
      <c r="AT14" s="133"/>
      <c r="AU14" s="132"/>
      <c r="AV14" s="133"/>
      <c r="AW14" s="132"/>
      <c r="AX14" s="133"/>
      <c r="AY14" s="134">
        <f t="shared" si="2"/>
        <v>0</v>
      </c>
      <c r="AZ14" s="135"/>
      <c r="BA14" s="28" t="str">
        <f t="shared" si="16"/>
        <v/>
      </c>
      <c r="BB14">
        <v>6</v>
      </c>
      <c r="BC14" s="3">
        <f t="shared" si="3"/>
        <v>44932</v>
      </c>
      <c r="BD14" t="str">
        <f t="shared" si="4"/>
        <v>金</v>
      </c>
      <c r="BE14" t="str">
        <f t="shared" si="17"/>
        <v/>
      </c>
      <c r="BF14" t="str">
        <f t="shared" si="18"/>
        <v/>
      </c>
      <c r="BG14" t="str">
        <f>_xlfn.IFNA(VLOOKUP(BC14,祝日!A:B,2,0),"")</f>
        <v/>
      </c>
      <c r="BH14" t="str">
        <f>_xlfn.IFNA(VLOOKUP(BC14,祝日!C:D,2,0),"")</f>
        <v/>
      </c>
      <c r="BI14">
        <f t="shared" si="41"/>
        <v>0</v>
      </c>
      <c r="BJ14">
        <f t="shared" si="19"/>
        <v>0</v>
      </c>
      <c r="BK14" t="str">
        <f>IF(BI14&gt;0,"法",IF(BJ14&gt;0,"休",""))</f>
        <v/>
      </c>
      <c r="BM14" t="str">
        <f t="shared" si="5"/>
        <v>9:00</v>
      </c>
      <c r="BN14" s="33">
        <f t="shared" si="21"/>
        <v>9</v>
      </c>
      <c r="BO14" s="33">
        <f t="shared" si="22"/>
        <v>8</v>
      </c>
      <c r="BP14" s="33">
        <f t="shared" si="43"/>
        <v>1</v>
      </c>
      <c r="BQ14" t="str">
        <f>IF(G14&gt;祝日!$F$2,TEXT(G14-祝日!$F$2,"h:mm"),"")</f>
        <v/>
      </c>
      <c r="BR14" t="str">
        <f t="shared" si="23"/>
        <v/>
      </c>
      <c r="BT14" s="33" t="str">
        <f t="shared" si="24"/>
        <v/>
      </c>
      <c r="BU14" s="33" t="str">
        <f t="shared" si="25"/>
        <v/>
      </c>
      <c r="BV14" s="33">
        <f t="shared" si="26"/>
        <v>0</v>
      </c>
      <c r="BW14" s="33">
        <f t="shared" si="27"/>
        <v>0</v>
      </c>
      <c r="BY14" s="33">
        <f t="shared" si="28"/>
        <v>9</v>
      </c>
      <c r="BZ14" s="33">
        <f>IF(CR14="NG",IF(BY14&lt;現場勤務時間!$D$2,現場勤務時間!$D$2-BY14,0),0)</f>
        <v>0</v>
      </c>
      <c r="CA14" s="44" t="s">
        <v>116</v>
      </c>
      <c r="CC14" t="str">
        <f t="shared" si="29"/>
        <v/>
      </c>
      <c r="CD14" t="str">
        <f t="shared" si="30"/>
        <v/>
      </c>
      <c r="CE14" t="str">
        <f t="shared" si="7"/>
        <v/>
      </c>
      <c r="CF14" t="str">
        <f t="shared" si="31"/>
        <v/>
      </c>
      <c r="CG14" t="str">
        <f t="shared" si="32"/>
        <v/>
      </c>
      <c r="CH14" t="str">
        <f t="shared" si="33"/>
        <v/>
      </c>
      <c r="CI14">
        <f t="shared" si="34"/>
        <v>0</v>
      </c>
      <c r="CJ14">
        <f t="shared" si="35"/>
        <v>0</v>
      </c>
      <c r="CK14">
        <f t="shared" si="8"/>
        <v>0</v>
      </c>
      <c r="CL14" t="str">
        <f t="shared" ref="CL14:CL39" si="44">IF(CK14&gt;1,"NG","")</f>
        <v/>
      </c>
      <c r="CM14" t="str">
        <f>IF(AND(Y14="取得",O14&lt;現場勤務時間!$D$2),"NG","")</f>
        <v/>
      </c>
      <c r="CN14" t="str">
        <f>IF(AND(Y14="取得",O14=""),"NG",IF(AND(Y14="取得",D14=""),"NG",""))</f>
        <v/>
      </c>
      <c r="CO14" t="str">
        <f t="shared" si="37"/>
        <v/>
      </c>
      <c r="CP14" t="str">
        <f t="shared" si="38"/>
        <v/>
      </c>
      <c r="CQ14" s="33">
        <f t="shared" si="10"/>
        <v>0</v>
      </c>
      <c r="CR14" s="33" t="str">
        <f>IF(BK14="",IF(U14&lt;&gt;1,IF(BY14&lt;&gt;0,IF((BY14+CQ14)&lt;現場勤務時間!$D$2,"NG",""),""),""),"")</f>
        <v/>
      </c>
      <c r="CS14" s="33" t="str">
        <f t="shared" si="39"/>
        <v/>
      </c>
    </row>
    <row r="15" spans="1:97" x14ac:dyDescent="0.4">
      <c r="A15" s="31" t="str">
        <f t="shared" si="11"/>
        <v/>
      </c>
      <c r="B15" s="39">
        <v>7</v>
      </c>
      <c r="C15" s="39" t="str">
        <f t="shared" si="12"/>
        <v>土</v>
      </c>
      <c r="D15" s="39" t="str">
        <f t="shared" si="13"/>
        <v>休</v>
      </c>
      <c r="E15" s="125"/>
      <c r="F15" s="126"/>
      <c r="G15" s="125"/>
      <c r="H15" s="126"/>
      <c r="I15" s="129"/>
      <c r="J15" s="130"/>
      <c r="K15" s="50" t="str">
        <f t="shared" si="40"/>
        <v/>
      </c>
      <c r="L15" s="51"/>
      <c r="M15" s="129"/>
      <c r="N15" s="130"/>
      <c r="O15" s="50" t="str">
        <f t="shared" si="0"/>
        <v/>
      </c>
      <c r="P15" s="51"/>
      <c r="Q15" s="50" t="str">
        <f t="shared" si="14"/>
        <v/>
      </c>
      <c r="R15" s="51"/>
      <c r="S15" s="50" t="str">
        <f t="shared" si="1"/>
        <v/>
      </c>
      <c r="T15" s="51"/>
      <c r="U15" s="139"/>
      <c r="V15" s="140"/>
      <c r="W15" s="143"/>
      <c r="X15" s="144"/>
      <c r="Y15" s="143"/>
      <c r="Z15" s="144"/>
      <c r="AA15" s="132"/>
      <c r="AB15" s="133"/>
      <c r="AC15" s="145" t="str">
        <f t="shared" si="15"/>
        <v/>
      </c>
      <c r="AD15" s="146"/>
      <c r="AE15" s="141"/>
      <c r="AF15" s="142"/>
      <c r="AG15" s="129"/>
      <c r="AH15" s="130"/>
      <c r="AI15" s="136"/>
      <c r="AJ15" s="137"/>
      <c r="AK15" s="137"/>
      <c r="AL15" s="137"/>
      <c r="AM15" s="137"/>
      <c r="AN15" s="137"/>
      <c r="AO15" s="137"/>
      <c r="AP15" s="138"/>
      <c r="AQ15" s="132"/>
      <c r="AR15" s="133"/>
      <c r="AS15" s="132"/>
      <c r="AT15" s="133"/>
      <c r="AU15" s="132"/>
      <c r="AV15" s="133"/>
      <c r="AW15" s="132"/>
      <c r="AX15" s="133"/>
      <c r="AY15" s="134">
        <f t="shared" si="2"/>
        <v>0</v>
      </c>
      <c r="AZ15" s="135"/>
      <c r="BA15" s="28" t="str">
        <f t="shared" si="16"/>
        <v/>
      </c>
      <c r="BB15">
        <v>7</v>
      </c>
      <c r="BC15" s="3">
        <f t="shared" si="3"/>
        <v>44933</v>
      </c>
      <c r="BD15" t="str">
        <f t="shared" si="4"/>
        <v>土</v>
      </c>
      <c r="BE15" t="str">
        <f t="shared" si="17"/>
        <v/>
      </c>
      <c r="BF15" t="str">
        <f t="shared" si="18"/>
        <v>休</v>
      </c>
      <c r="BG15" t="str">
        <f>_xlfn.IFNA(VLOOKUP(BC15,祝日!A:B,2,0),"")</f>
        <v/>
      </c>
      <c r="BH15" t="str">
        <f>_xlfn.IFNA(VLOOKUP(BC15,祝日!C:D,2,0),"")</f>
        <v/>
      </c>
      <c r="BI15">
        <f t="shared" si="41"/>
        <v>0</v>
      </c>
      <c r="BJ15">
        <f t="shared" si="19"/>
        <v>1</v>
      </c>
      <c r="BK15" t="str">
        <f t="shared" si="20"/>
        <v>休</v>
      </c>
      <c r="BM15">
        <f t="shared" si="5"/>
        <v>0</v>
      </c>
      <c r="BN15" s="33">
        <f t="shared" si="21"/>
        <v>0</v>
      </c>
      <c r="BO15" s="33">
        <f t="shared" si="22"/>
        <v>0</v>
      </c>
      <c r="BP15" s="33">
        <f t="shared" si="43"/>
        <v>0</v>
      </c>
      <c r="BQ15" t="str">
        <f>IF(G15&gt;祝日!$F$2,TEXT(G15-祝日!$F$2,"h:mm"),"")</f>
        <v/>
      </c>
      <c r="BR15" t="str">
        <f t="shared" si="23"/>
        <v/>
      </c>
      <c r="BT15" s="33">
        <f>IF(BK15="休",IF(Y15="取得",0,BY15-BV15),"")</f>
        <v>0</v>
      </c>
      <c r="BU15" s="33" t="str">
        <f t="shared" si="25"/>
        <v/>
      </c>
      <c r="BV15" s="33">
        <f>IF(BK15="休",BP15,0)</f>
        <v>0</v>
      </c>
      <c r="BW15" s="33">
        <f t="shared" si="27"/>
        <v>0</v>
      </c>
      <c r="BY15" s="33">
        <f>BO15+M15</f>
        <v>0</v>
      </c>
      <c r="BZ15" s="33">
        <f>IF(CR15="NG",IF(BY15&lt;現場勤務時間!$D$2,現場勤務時間!$D$2-BY15,0),0)</f>
        <v>0</v>
      </c>
      <c r="CA15" s="44"/>
      <c r="CC15" t="str">
        <f t="shared" si="29"/>
        <v/>
      </c>
      <c r="CD15" t="str">
        <f t="shared" si="30"/>
        <v/>
      </c>
      <c r="CE15" t="str">
        <f t="shared" si="7"/>
        <v/>
      </c>
      <c r="CF15" t="str">
        <f t="shared" si="31"/>
        <v/>
      </c>
      <c r="CG15" t="str">
        <f t="shared" si="32"/>
        <v/>
      </c>
      <c r="CH15" t="str">
        <f t="shared" si="33"/>
        <v/>
      </c>
      <c r="CI15">
        <f t="shared" si="34"/>
        <v>0</v>
      </c>
      <c r="CJ15">
        <f t="shared" si="35"/>
        <v>0</v>
      </c>
      <c r="CK15">
        <f t="shared" si="8"/>
        <v>0</v>
      </c>
      <c r="CL15" t="str">
        <f t="shared" si="44"/>
        <v/>
      </c>
      <c r="CM15" t="str">
        <f>IF(AND(Y15="取得",O15&lt;現場勤務時間!$D$2),"NG","")</f>
        <v/>
      </c>
      <c r="CN15" t="str">
        <f t="shared" ref="CN15:CN39" si="45">IF(AND(Y15="取得",O15=""),"NG",IF(AND(Y15="取得",D15=""),"NG",""))</f>
        <v/>
      </c>
      <c r="CO15" t="str">
        <f t="shared" si="37"/>
        <v/>
      </c>
      <c r="CP15" t="str">
        <f t="shared" si="38"/>
        <v/>
      </c>
      <c r="CQ15" s="33">
        <f t="shared" si="10"/>
        <v>0</v>
      </c>
      <c r="CR15" s="33" t="str">
        <f>IF(BK15="",IF(U15&lt;&gt;1,IF(BY15&lt;&gt;0,IF((BY15+CQ15)&lt;現場勤務時間!$D$2,"NG",""),""),""),"")</f>
        <v/>
      </c>
      <c r="CS15" s="33" t="str">
        <f t="shared" si="39"/>
        <v/>
      </c>
    </row>
    <row r="16" spans="1:97" x14ac:dyDescent="0.4">
      <c r="A16" s="31" t="str">
        <f t="shared" si="11"/>
        <v/>
      </c>
      <c r="B16" s="39">
        <v>8</v>
      </c>
      <c r="C16" s="39" t="str">
        <f t="shared" si="12"/>
        <v>日</v>
      </c>
      <c r="D16" s="39" t="str">
        <f t="shared" si="13"/>
        <v>法</v>
      </c>
      <c r="E16" s="125"/>
      <c r="F16" s="126"/>
      <c r="G16" s="125"/>
      <c r="H16" s="126"/>
      <c r="I16" s="129"/>
      <c r="J16" s="130"/>
      <c r="K16" s="50" t="str">
        <f t="shared" si="40"/>
        <v/>
      </c>
      <c r="L16" s="51"/>
      <c r="M16" s="129"/>
      <c r="N16" s="130"/>
      <c r="O16" s="50" t="str">
        <f t="shared" si="0"/>
        <v/>
      </c>
      <c r="P16" s="51"/>
      <c r="Q16" s="50" t="str">
        <f t="shared" si="14"/>
        <v/>
      </c>
      <c r="R16" s="51"/>
      <c r="S16" s="50" t="str">
        <f t="shared" si="1"/>
        <v/>
      </c>
      <c r="T16" s="51"/>
      <c r="U16" s="139"/>
      <c r="V16" s="140"/>
      <c r="W16" s="143"/>
      <c r="X16" s="144"/>
      <c r="Y16" s="143"/>
      <c r="Z16" s="144"/>
      <c r="AA16" s="132"/>
      <c r="AB16" s="133"/>
      <c r="AC16" s="145" t="str">
        <f t="shared" si="15"/>
        <v/>
      </c>
      <c r="AD16" s="146"/>
      <c r="AE16" s="141"/>
      <c r="AF16" s="142"/>
      <c r="AG16" s="129"/>
      <c r="AH16" s="130"/>
      <c r="AI16" s="136"/>
      <c r="AJ16" s="137"/>
      <c r="AK16" s="137"/>
      <c r="AL16" s="137"/>
      <c r="AM16" s="137"/>
      <c r="AN16" s="137"/>
      <c r="AO16" s="137"/>
      <c r="AP16" s="138"/>
      <c r="AQ16" s="132"/>
      <c r="AR16" s="133"/>
      <c r="AS16" s="132"/>
      <c r="AT16" s="133"/>
      <c r="AU16" s="132"/>
      <c r="AV16" s="133"/>
      <c r="AW16" s="132"/>
      <c r="AX16" s="133"/>
      <c r="AY16" s="134">
        <f t="shared" si="2"/>
        <v>0</v>
      </c>
      <c r="AZ16" s="135"/>
      <c r="BA16" s="28" t="str">
        <f t="shared" si="16"/>
        <v/>
      </c>
      <c r="BB16">
        <v>8</v>
      </c>
      <c r="BC16" s="3">
        <f t="shared" si="3"/>
        <v>44934</v>
      </c>
      <c r="BD16" t="str">
        <f t="shared" si="4"/>
        <v>日</v>
      </c>
      <c r="BE16" t="str">
        <f t="shared" si="17"/>
        <v>法</v>
      </c>
      <c r="BF16" t="str">
        <f t="shared" si="18"/>
        <v/>
      </c>
      <c r="BG16" t="str">
        <f>_xlfn.IFNA(VLOOKUP(BC16,祝日!A:B,2,0),"")</f>
        <v/>
      </c>
      <c r="BH16" t="str">
        <f>_xlfn.IFNA(VLOOKUP(BC16,祝日!C:D,2,0),"")</f>
        <v/>
      </c>
      <c r="BI16">
        <f t="shared" si="41"/>
        <v>1</v>
      </c>
      <c r="BJ16">
        <f t="shared" si="19"/>
        <v>0</v>
      </c>
      <c r="BK16" t="str">
        <f t="shared" si="20"/>
        <v>法</v>
      </c>
      <c r="BM16">
        <f t="shared" si="5"/>
        <v>0</v>
      </c>
      <c r="BN16" s="33">
        <f t="shared" si="21"/>
        <v>0</v>
      </c>
      <c r="BO16" s="33">
        <f t="shared" si="22"/>
        <v>0</v>
      </c>
      <c r="BP16" s="33">
        <f t="shared" si="43"/>
        <v>0</v>
      </c>
      <c r="BQ16" t="str">
        <f>IF(G16&gt;祝日!$F$2,TEXT(G16-祝日!$F$2,"h:mm"),"")</f>
        <v/>
      </c>
      <c r="BR16" t="str">
        <f t="shared" si="23"/>
        <v/>
      </c>
      <c r="BT16" s="33" t="str">
        <f t="shared" si="24"/>
        <v/>
      </c>
      <c r="BU16" s="33">
        <f t="shared" si="25"/>
        <v>0</v>
      </c>
      <c r="BV16" s="33">
        <f t="shared" si="26"/>
        <v>0</v>
      </c>
      <c r="BW16" s="33">
        <f t="shared" si="27"/>
        <v>0</v>
      </c>
      <c r="BY16" s="33">
        <f>BO16+M16</f>
        <v>0</v>
      </c>
      <c r="BZ16" s="33">
        <f>IF(CR16="NG",IF(BY16&lt;現場勤務時間!$D$2,現場勤務時間!$D$2-BY16,0),0)</f>
        <v>0</v>
      </c>
      <c r="CA16" s="44"/>
      <c r="CC16" t="str">
        <f t="shared" si="29"/>
        <v/>
      </c>
      <c r="CD16" t="str">
        <f t="shared" si="30"/>
        <v/>
      </c>
      <c r="CE16" t="str">
        <f t="shared" si="7"/>
        <v/>
      </c>
      <c r="CF16" t="str">
        <f t="shared" si="31"/>
        <v/>
      </c>
      <c r="CG16" t="str">
        <f t="shared" si="32"/>
        <v/>
      </c>
      <c r="CH16" t="str">
        <f t="shared" si="33"/>
        <v/>
      </c>
      <c r="CI16">
        <f t="shared" si="34"/>
        <v>0</v>
      </c>
      <c r="CJ16">
        <f t="shared" si="35"/>
        <v>0</v>
      </c>
      <c r="CK16">
        <f t="shared" si="8"/>
        <v>0</v>
      </c>
      <c r="CL16" t="str">
        <f t="shared" si="44"/>
        <v/>
      </c>
      <c r="CM16" t="str">
        <f>IF(AND(Y16="取得",O16&lt;現場勤務時間!$D$2),"NG","")</f>
        <v/>
      </c>
      <c r="CN16" t="str">
        <f t="shared" si="45"/>
        <v/>
      </c>
      <c r="CO16" t="str">
        <f t="shared" si="37"/>
        <v/>
      </c>
      <c r="CP16" t="str">
        <f t="shared" si="38"/>
        <v/>
      </c>
      <c r="CQ16" s="33">
        <f t="shared" si="10"/>
        <v>0</v>
      </c>
      <c r="CR16" s="33" t="str">
        <f>IF(BK16="",IF(U16&lt;&gt;1,IF(BY16&lt;&gt;0,IF((BY16+CQ16)&lt;現場勤務時間!$D$2,"NG",""),""),""),"")</f>
        <v/>
      </c>
      <c r="CS16" s="33" t="str">
        <f t="shared" si="39"/>
        <v/>
      </c>
    </row>
    <row r="17" spans="1:97" x14ac:dyDescent="0.4">
      <c r="A17" s="31" t="str">
        <f t="shared" si="11"/>
        <v/>
      </c>
      <c r="B17" s="39">
        <v>9</v>
      </c>
      <c r="C17" s="39" t="str">
        <f t="shared" si="12"/>
        <v>月</v>
      </c>
      <c r="D17" s="39" t="str">
        <f t="shared" si="13"/>
        <v>法</v>
      </c>
      <c r="E17" s="125"/>
      <c r="F17" s="126"/>
      <c r="G17" s="125"/>
      <c r="H17" s="126"/>
      <c r="I17" s="129"/>
      <c r="J17" s="130"/>
      <c r="K17" s="50" t="str">
        <f t="shared" si="40"/>
        <v/>
      </c>
      <c r="L17" s="51"/>
      <c r="M17" s="129"/>
      <c r="N17" s="130"/>
      <c r="O17" s="50" t="str">
        <f t="shared" si="0"/>
        <v/>
      </c>
      <c r="P17" s="51"/>
      <c r="Q17" s="50" t="str">
        <f t="shared" si="14"/>
        <v/>
      </c>
      <c r="R17" s="51"/>
      <c r="S17" s="50" t="str">
        <f t="shared" si="1"/>
        <v/>
      </c>
      <c r="T17" s="51"/>
      <c r="U17" s="139"/>
      <c r="V17" s="140"/>
      <c r="W17" s="143"/>
      <c r="X17" s="144"/>
      <c r="Y17" s="143"/>
      <c r="Z17" s="144"/>
      <c r="AA17" s="132"/>
      <c r="AB17" s="133"/>
      <c r="AC17" s="145" t="str">
        <f t="shared" si="15"/>
        <v/>
      </c>
      <c r="AD17" s="146"/>
      <c r="AE17" s="141"/>
      <c r="AF17" s="142"/>
      <c r="AG17" s="129"/>
      <c r="AH17" s="130"/>
      <c r="AI17" s="136"/>
      <c r="AJ17" s="137"/>
      <c r="AK17" s="137"/>
      <c r="AL17" s="137"/>
      <c r="AM17" s="137"/>
      <c r="AN17" s="137"/>
      <c r="AO17" s="137"/>
      <c r="AP17" s="138"/>
      <c r="AQ17" s="132"/>
      <c r="AR17" s="133"/>
      <c r="AS17" s="132"/>
      <c r="AT17" s="133"/>
      <c r="AU17" s="132"/>
      <c r="AV17" s="133"/>
      <c r="AW17" s="132"/>
      <c r="AX17" s="133"/>
      <c r="AY17" s="134">
        <f t="shared" si="2"/>
        <v>0</v>
      </c>
      <c r="AZ17" s="135"/>
      <c r="BA17" s="28" t="str">
        <f t="shared" si="16"/>
        <v/>
      </c>
      <c r="BB17">
        <v>9</v>
      </c>
      <c r="BC17" s="3">
        <f t="shared" si="3"/>
        <v>44935</v>
      </c>
      <c r="BD17" t="str">
        <f t="shared" si="4"/>
        <v>月</v>
      </c>
      <c r="BE17" t="str">
        <f t="shared" si="17"/>
        <v/>
      </c>
      <c r="BF17" t="str">
        <f t="shared" si="18"/>
        <v/>
      </c>
      <c r="BG17" t="str">
        <f>_xlfn.IFNA(VLOOKUP(BC17,祝日!A:B,2,0),"")</f>
        <v/>
      </c>
      <c r="BH17" t="str">
        <f>_xlfn.IFNA(VLOOKUP(BC17,祝日!C:D,2,0),"")</f>
        <v>法</v>
      </c>
      <c r="BI17">
        <f t="shared" si="41"/>
        <v>1</v>
      </c>
      <c r="BJ17">
        <f t="shared" si="19"/>
        <v>0</v>
      </c>
      <c r="BK17" t="str">
        <f t="shared" si="20"/>
        <v>法</v>
      </c>
      <c r="BM17">
        <f t="shared" si="5"/>
        <v>0</v>
      </c>
      <c r="BN17" s="33">
        <f t="shared" si="21"/>
        <v>0</v>
      </c>
      <c r="BO17" s="33">
        <f t="shared" si="22"/>
        <v>0</v>
      </c>
      <c r="BP17" s="33">
        <f t="shared" si="43"/>
        <v>0</v>
      </c>
      <c r="BQ17" t="str">
        <f>IF(G17&gt;祝日!$F$2,TEXT(G17-祝日!$F$2,"h:mm"),"")</f>
        <v/>
      </c>
      <c r="BR17" t="str">
        <f t="shared" si="23"/>
        <v/>
      </c>
      <c r="BT17" s="33" t="str">
        <f t="shared" si="24"/>
        <v/>
      </c>
      <c r="BU17" s="33">
        <f t="shared" si="25"/>
        <v>0</v>
      </c>
      <c r="BV17" s="33">
        <f t="shared" si="26"/>
        <v>0</v>
      </c>
      <c r="BW17" s="33">
        <f t="shared" si="27"/>
        <v>0</v>
      </c>
      <c r="BY17" s="33">
        <f t="shared" si="28"/>
        <v>0</v>
      </c>
      <c r="BZ17" s="33">
        <f>IF(CR17="NG",IF(BY17&lt;現場勤務時間!$D$2,現場勤務時間!$D$2-BY17,0),0)</f>
        <v>0</v>
      </c>
      <c r="CA17" s="44"/>
      <c r="CC17" t="str">
        <f t="shared" si="29"/>
        <v/>
      </c>
      <c r="CD17" t="str">
        <f t="shared" si="30"/>
        <v/>
      </c>
      <c r="CE17" t="str">
        <f t="shared" si="7"/>
        <v/>
      </c>
      <c r="CF17" t="str">
        <f t="shared" si="31"/>
        <v/>
      </c>
      <c r="CG17" t="str">
        <f t="shared" si="32"/>
        <v/>
      </c>
      <c r="CH17" t="str">
        <f t="shared" si="33"/>
        <v/>
      </c>
      <c r="CI17">
        <f t="shared" si="34"/>
        <v>0</v>
      </c>
      <c r="CJ17">
        <f t="shared" si="35"/>
        <v>0</v>
      </c>
      <c r="CK17">
        <f t="shared" si="8"/>
        <v>0</v>
      </c>
      <c r="CL17" t="str">
        <f t="shared" si="44"/>
        <v/>
      </c>
      <c r="CM17" t="str">
        <f>IF(AND(Y17="取得",O17&lt;現場勤務時間!$D$2),"NG","")</f>
        <v/>
      </c>
      <c r="CN17" t="str">
        <f t="shared" si="45"/>
        <v/>
      </c>
      <c r="CO17" t="str">
        <f t="shared" si="37"/>
        <v/>
      </c>
      <c r="CP17" t="str">
        <f t="shared" si="38"/>
        <v/>
      </c>
      <c r="CQ17" s="33">
        <f t="shared" si="10"/>
        <v>0</v>
      </c>
      <c r="CR17" s="33" t="str">
        <f>IF(BK17="",IF(U17&lt;&gt;1,IF(BY17&lt;&gt;0,IF((BY17+CQ17)&lt;現場勤務時間!$D$2,"NG",""),""),""),"")</f>
        <v/>
      </c>
      <c r="CS17" s="33" t="str">
        <f t="shared" si="39"/>
        <v/>
      </c>
    </row>
    <row r="18" spans="1:97" x14ac:dyDescent="0.4">
      <c r="A18" s="31" t="str">
        <f t="shared" si="11"/>
        <v>★</v>
      </c>
      <c r="B18" s="39">
        <v>10</v>
      </c>
      <c r="C18" s="39" t="str">
        <f t="shared" si="12"/>
        <v>火</v>
      </c>
      <c r="D18" s="39" t="str">
        <f t="shared" si="13"/>
        <v/>
      </c>
      <c r="E18" s="125">
        <v>0.375</v>
      </c>
      <c r="F18" s="126"/>
      <c r="G18" s="125">
        <v>0.75</v>
      </c>
      <c r="H18" s="126"/>
      <c r="I18" s="129"/>
      <c r="J18" s="130"/>
      <c r="K18" s="50">
        <f t="shared" si="40"/>
        <v>9</v>
      </c>
      <c r="L18" s="51"/>
      <c r="M18" s="129"/>
      <c r="N18" s="130"/>
      <c r="O18" s="50">
        <f t="shared" si="0"/>
        <v>9</v>
      </c>
      <c r="P18" s="51"/>
      <c r="Q18" s="50">
        <f t="shared" si="14"/>
        <v>1</v>
      </c>
      <c r="R18" s="51"/>
      <c r="S18" s="50" t="str">
        <f t="shared" si="1"/>
        <v/>
      </c>
      <c r="T18" s="51"/>
      <c r="U18" s="139"/>
      <c r="V18" s="140"/>
      <c r="W18" s="143"/>
      <c r="X18" s="144"/>
      <c r="Y18" s="143"/>
      <c r="Z18" s="144"/>
      <c r="AA18" s="132"/>
      <c r="AB18" s="133"/>
      <c r="AC18" s="145" t="str">
        <f t="shared" si="15"/>
        <v/>
      </c>
      <c r="AD18" s="146"/>
      <c r="AE18" s="141"/>
      <c r="AF18" s="142"/>
      <c r="AG18" s="129"/>
      <c r="AH18" s="130"/>
      <c r="AI18" s="136"/>
      <c r="AJ18" s="137"/>
      <c r="AK18" s="137"/>
      <c r="AL18" s="137"/>
      <c r="AM18" s="137"/>
      <c r="AN18" s="137"/>
      <c r="AO18" s="137"/>
      <c r="AP18" s="138"/>
      <c r="AQ18" s="132"/>
      <c r="AR18" s="133"/>
      <c r="AS18" s="132"/>
      <c r="AT18" s="133"/>
      <c r="AU18" s="132"/>
      <c r="AV18" s="133"/>
      <c r="AW18" s="132"/>
      <c r="AX18" s="133"/>
      <c r="AY18" s="134">
        <f t="shared" si="2"/>
        <v>0</v>
      </c>
      <c r="AZ18" s="135"/>
      <c r="BA18" s="28" t="str">
        <f t="shared" si="16"/>
        <v>休憩時間が未記入</v>
      </c>
      <c r="BB18">
        <v>10</v>
      </c>
      <c r="BC18" s="3">
        <f t="shared" si="3"/>
        <v>44936</v>
      </c>
      <c r="BD18" t="str">
        <f t="shared" si="4"/>
        <v>火</v>
      </c>
      <c r="BE18" t="str">
        <f t="shared" si="17"/>
        <v/>
      </c>
      <c r="BF18" t="str">
        <f t="shared" si="18"/>
        <v/>
      </c>
      <c r="BG18" t="str">
        <f>_xlfn.IFNA(VLOOKUP(BC18,祝日!A:B,2,0),"")</f>
        <v/>
      </c>
      <c r="BH18" t="str">
        <f>_xlfn.IFNA(VLOOKUP(BC18,祝日!C:D,2,0),"")</f>
        <v/>
      </c>
      <c r="BI18">
        <f t="shared" si="41"/>
        <v>0</v>
      </c>
      <c r="BJ18">
        <f t="shared" si="19"/>
        <v>0</v>
      </c>
      <c r="BK18" t="str">
        <f t="shared" si="20"/>
        <v/>
      </c>
      <c r="BM18" t="str">
        <f t="shared" si="5"/>
        <v>9:00</v>
      </c>
      <c r="BN18" s="33">
        <f t="shared" si="21"/>
        <v>9</v>
      </c>
      <c r="BO18" s="33">
        <f t="shared" si="22"/>
        <v>9</v>
      </c>
      <c r="BP18" s="33">
        <f t="shared" si="43"/>
        <v>1</v>
      </c>
      <c r="BQ18" t="str">
        <f>IF(G18&gt;祝日!$F$2,TEXT(G18-祝日!$F$2,"h:mm"),"")</f>
        <v/>
      </c>
      <c r="BR18" t="str">
        <f t="shared" si="23"/>
        <v/>
      </c>
      <c r="BT18" s="33" t="str">
        <f t="shared" si="24"/>
        <v/>
      </c>
      <c r="BU18" s="33" t="str">
        <f t="shared" si="25"/>
        <v/>
      </c>
      <c r="BV18" s="33">
        <f t="shared" si="26"/>
        <v>0</v>
      </c>
      <c r="BW18" s="33">
        <f t="shared" si="27"/>
        <v>0</v>
      </c>
      <c r="BY18" s="33">
        <f t="shared" si="28"/>
        <v>9</v>
      </c>
      <c r="BZ18" s="33">
        <f>IF(CR18="NG",IF(BY18&lt;現場勤務時間!$D$2,現場勤務時間!$D$2-BY18,0),0)</f>
        <v>0</v>
      </c>
      <c r="CA18" s="44" t="s">
        <v>117</v>
      </c>
      <c r="CC18" t="str">
        <f t="shared" si="29"/>
        <v/>
      </c>
      <c r="CD18" t="str">
        <f t="shared" si="30"/>
        <v/>
      </c>
      <c r="CE18" t="str">
        <f t="shared" si="7"/>
        <v/>
      </c>
      <c r="CF18" t="str">
        <f t="shared" si="31"/>
        <v/>
      </c>
      <c r="CG18" t="str">
        <f t="shared" si="32"/>
        <v/>
      </c>
      <c r="CH18" t="str">
        <f t="shared" si="33"/>
        <v/>
      </c>
      <c r="CI18">
        <f t="shared" si="34"/>
        <v>0</v>
      </c>
      <c r="CJ18">
        <f t="shared" si="35"/>
        <v>0</v>
      </c>
      <c r="CK18">
        <f t="shared" si="8"/>
        <v>0</v>
      </c>
      <c r="CL18" t="str">
        <f t="shared" si="44"/>
        <v/>
      </c>
      <c r="CM18" t="str">
        <f>IF(AND(Y18="取得",O18&lt;現場勤務時間!$D$2),"NG","")</f>
        <v/>
      </c>
      <c r="CN18" t="str">
        <f t="shared" si="45"/>
        <v/>
      </c>
      <c r="CO18" t="str">
        <f t="shared" si="37"/>
        <v>NG</v>
      </c>
      <c r="CP18" t="str">
        <f t="shared" si="38"/>
        <v/>
      </c>
      <c r="CQ18" s="33">
        <f t="shared" si="10"/>
        <v>0</v>
      </c>
      <c r="CR18" s="33" t="str">
        <f>IF(BK18="",IF(U18&lt;&gt;1,IF(BY18&lt;&gt;0,IF((BY18+CQ18)&lt;現場勤務時間!$D$2,"NG",""),""),""),"")</f>
        <v/>
      </c>
      <c r="CS18" s="33" t="str">
        <f t="shared" si="39"/>
        <v/>
      </c>
    </row>
    <row r="19" spans="1:97" x14ac:dyDescent="0.4">
      <c r="A19" s="31" t="str">
        <f t="shared" si="11"/>
        <v>★</v>
      </c>
      <c r="B19" s="39">
        <v>11</v>
      </c>
      <c r="C19" s="39" t="str">
        <f t="shared" si="12"/>
        <v>水</v>
      </c>
      <c r="D19" s="39" t="str">
        <f t="shared" si="13"/>
        <v/>
      </c>
      <c r="E19" s="125">
        <v>0.375</v>
      </c>
      <c r="F19" s="126"/>
      <c r="G19" s="125">
        <v>0.75</v>
      </c>
      <c r="H19" s="126"/>
      <c r="I19" s="129">
        <v>1</v>
      </c>
      <c r="J19" s="130"/>
      <c r="K19" s="50">
        <f t="shared" si="40"/>
        <v>8</v>
      </c>
      <c r="L19" s="51"/>
      <c r="M19" s="129"/>
      <c r="N19" s="130"/>
      <c r="O19" s="50">
        <f t="shared" si="0"/>
        <v>8</v>
      </c>
      <c r="P19" s="51"/>
      <c r="Q19" s="50" t="str">
        <f t="shared" si="14"/>
        <v/>
      </c>
      <c r="R19" s="51"/>
      <c r="S19" s="50" t="str">
        <f t="shared" si="1"/>
        <v/>
      </c>
      <c r="T19" s="51"/>
      <c r="U19" s="139">
        <v>0.5</v>
      </c>
      <c r="V19" s="140"/>
      <c r="W19" s="143" t="s">
        <v>91</v>
      </c>
      <c r="X19" s="144"/>
      <c r="Y19" s="143"/>
      <c r="Z19" s="144"/>
      <c r="AA19" s="132"/>
      <c r="AB19" s="133"/>
      <c r="AC19" s="145" t="str">
        <f t="shared" si="15"/>
        <v/>
      </c>
      <c r="AD19" s="146"/>
      <c r="AE19" s="141"/>
      <c r="AF19" s="142"/>
      <c r="AG19" s="129"/>
      <c r="AH19" s="130"/>
      <c r="AI19" s="136"/>
      <c r="AJ19" s="137"/>
      <c r="AK19" s="137"/>
      <c r="AL19" s="137"/>
      <c r="AM19" s="137"/>
      <c r="AN19" s="137"/>
      <c r="AO19" s="137"/>
      <c r="AP19" s="138"/>
      <c r="AQ19" s="132"/>
      <c r="AR19" s="133"/>
      <c r="AS19" s="132"/>
      <c r="AT19" s="133"/>
      <c r="AU19" s="132"/>
      <c r="AV19" s="133"/>
      <c r="AW19" s="132"/>
      <c r="AX19" s="133"/>
      <c r="AY19" s="134">
        <f t="shared" si="2"/>
        <v>0</v>
      </c>
      <c r="AZ19" s="135"/>
      <c r="BA19" s="28" t="str">
        <f t="shared" si="16"/>
        <v>複数を選択</v>
      </c>
      <c r="BB19">
        <v>11</v>
      </c>
      <c r="BC19" s="3">
        <f t="shared" si="3"/>
        <v>44937</v>
      </c>
      <c r="BD19" t="str">
        <f t="shared" si="4"/>
        <v>水</v>
      </c>
      <c r="BE19" t="str">
        <f t="shared" si="17"/>
        <v/>
      </c>
      <c r="BF19" t="str">
        <f t="shared" si="18"/>
        <v/>
      </c>
      <c r="BG19" t="str">
        <f>_xlfn.IFNA(VLOOKUP(BC19,祝日!A:B,2,0),"")</f>
        <v/>
      </c>
      <c r="BH19" t="str">
        <f>_xlfn.IFNA(VLOOKUP(BC19,祝日!C:D,2,0),"")</f>
        <v/>
      </c>
      <c r="BI19">
        <f t="shared" si="41"/>
        <v>0</v>
      </c>
      <c r="BJ19">
        <f t="shared" si="19"/>
        <v>0</v>
      </c>
      <c r="BK19" t="str">
        <f t="shared" si="20"/>
        <v/>
      </c>
      <c r="BM19" t="str">
        <f t="shared" si="5"/>
        <v>9:00</v>
      </c>
      <c r="BN19" s="33">
        <f t="shared" si="21"/>
        <v>9</v>
      </c>
      <c r="BO19" s="33">
        <f t="shared" si="22"/>
        <v>8</v>
      </c>
      <c r="BP19" s="33">
        <f t="shared" si="43"/>
        <v>0</v>
      </c>
      <c r="BQ19" t="str">
        <f>IF(G19&gt;祝日!$F$2,TEXT(G19-祝日!$F$2,"h:mm"),"")</f>
        <v/>
      </c>
      <c r="BR19" t="str">
        <f t="shared" si="23"/>
        <v/>
      </c>
      <c r="BT19" s="33" t="str">
        <f t="shared" si="24"/>
        <v/>
      </c>
      <c r="BU19" s="33" t="str">
        <f t="shared" si="25"/>
        <v/>
      </c>
      <c r="BV19" s="33">
        <f t="shared" si="26"/>
        <v>0</v>
      </c>
      <c r="BW19" s="33">
        <f t="shared" si="27"/>
        <v>0</v>
      </c>
      <c r="BY19" s="33">
        <f t="shared" si="28"/>
        <v>8</v>
      </c>
      <c r="BZ19" s="33">
        <f>IF(CR19="NG",IF(BY19&lt;現場勤務時間!$D$2,現場勤務時間!$D$2-BY19,0),0)</f>
        <v>0</v>
      </c>
      <c r="CA19" s="44"/>
      <c r="CC19" t="str">
        <f t="shared" si="29"/>
        <v/>
      </c>
      <c r="CD19" t="str">
        <f t="shared" si="30"/>
        <v/>
      </c>
      <c r="CE19" t="str">
        <f t="shared" si="7"/>
        <v/>
      </c>
      <c r="CF19" t="str">
        <f t="shared" si="31"/>
        <v/>
      </c>
      <c r="CG19" t="str">
        <f t="shared" si="32"/>
        <v/>
      </c>
      <c r="CH19" t="str">
        <f t="shared" si="33"/>
        <v>NG</v>
      </c>
      <c r="CI19">
        <f t="shared" si="34"/>
        <v>2</v>
      </c>
      <c r="CJ19">
        <f t="shared" si="35"/>
        <v>0</v>
      </c>
      <c r="CK19">
        <f t="shared" si="8"/>
        <v>2</v>
      </c>
      <c r="CL19" t="str">
        <f t="shared" si="44"/>
        <v>NG</v>
      </c>
      <c r="CM19" t="str">
        <f>IF(AND(Y19="取得",O19&lt;現場勤務時間!$D$2),"NG","")</f>
        <v/>
      </c>
      <c r="CN19" t="str">
        <f t="shared" si="45"/>
        <v/>
      </c>
      <c r="CO19" t="str">
        <f t="shared" si="37"/>
        <v/>
      </c>
      <c r="CP19" t="str">
        <f t="shared" si="38"/>
        <v>NG</v>
      </c>
      <c r="CQ19" s="33">
        <f t="shared" si="10"/>
        <v>4</v>
      </c>
      <c r="CR19" s="33" t="str">
        <f>IF(BK19="",IF(U19&lt;&gt;1,IF(BY19&lt;&gt;0,IF((BY19+CQ19)&lt;現場勤務時間!$D$2,"NG",""),""),""),"")</f>
        <v/>
      </c>
      <c r="CS19" s="33" t="str">
        <f t="shared" si="39"/>
        <v/>
      </c>
    </row>
    <row r="20" spans="1:97" x14ac:dyDescent="0.4">
      <c r="A20" s="31" t="str">
        <f t="shared" si="11"/>
        <v>★</v>
      </c>
      <c r="B20" s="39">
        <v>12</v>
      </c>
      <c r="C20" s="39" t="str">
        <f t="shared" si="12"/>
        <v>木</v>
      </c>
      <c r="D20" s="39" t="str">
        <f t="shared" si="13"/>
        <v/>
      </c>
      <c r="E20" s="125">
        <v>0.375</v>
      </c>
      <c r="F20" s="126"/>
      <c r="G20" s="125">
        <v>0.75</v>
      </c>
      <c r="H20" s="126"/>
      <c r="I20" s="129">
        <v>1</v>
      </c>
      <c r="J20" s="130"/>
      <c r="K20" s="50">
        <f t="shared" si="40"/>
        <v>8</v>
      </c>
      <c r="L20" s="51"/>
      <c r="M20" s="129"/>
      <c r="N20" s="130"/>
      <c r="O20" s="50">
        <f t="shared" si="0"/>
        <v>8</v>
      </c>
      <c r="P20" s="51"/>
      <c r="Q20" s="50" t="str">
        <f t="shared" si="14"/>
        <v/>
      </c>
      <c r="R20" s="51"/>
      <c r="S20" s="50" t="str">
        <f t="shared" si="1"/>
        <v/>
      </c>
      <c r="T20" s="51"/>
      <c r="U20" s="139"/>
      <c r="V20" s="140"/>
      <c r="W20" s="143" t="s">
        <v>91</v>
      </c>
      <c r="X20" s="144"/>
      <c r="Y20" s="143"/>
      <c r="Z20" s="144"/>
      <c r="AA20" s="132"/>
      <c r="AB20" s="133"/>
      <c r="AC20" s="145" t="str">
        <f t="shared" si="15"/>
        <v/>
      </c>
      <c r="AD20" s="146"/>
      <c r="AE20" s="141"/>
      <c r="AF20" s="142"/>
      <c r="AG20" s="129"/>
      <c r="AH20" s="130"/>
      <c r="AI20" s="136"/>
      <c r="AJ20" s="137"/>
      <c r="AK20" s="137"/>
      <c r="AL20" s="137"/>
      <c r="AM20" s="137"/>
      <c r="AN20" s="137"/>
      <c r="AO20" s="137"/>
      <c r="AP20" s="138"/>
      <c r="AQ20" s="132"/>
      <c r="AR20" s="133"/>
      <c r="AS20" s="132"/>
      <c r="AT20" s="133"/>
      <c r="AU20" s="132"/>
      <c r="AV20" s="133"/>
      <c r="AW20" s="132"/>
      <c r="AX20" s="133"/>
      <c r="AY20" s="134">
        <f t="shared" si="2"/>
        <v>0</v>
      </c>
      <c r="AZ20" s="135"/>
      <c r="BA20" s="28" t="str">
        <f t="shared" si="16"/>
        <v>備考欄の特別休暇種類が未記入</v>
      </c>
      <c r="BB20">
        <v>12</v>
      </c>
      <c r="BC20" s="3">
        <f t="shared" si="3"/>
        <v>44938</v>
      </c>
      <c r="BD20" t="str">
        <f t="shared" si="4"/>
        <v>木</v>
      </c>
      <c r="BE20" t="str">
        <f t="shared" si="17"/>
        <v/>
      </c>
      <c r="BF20" t="str">
        <f t="shared" si="18"/>
        <v/>
      </c>
      <c r="BG20" t="str">
        <f>_xlfn.IFNA(VLOOKUP(BC20,祝日!A:B,2,0),"")</f>
        <v/>
      </c>
      <c r="BH20" t="str">
        <f>_xlfn.IFNA(VLOOKUP(BC20,祝日!C:D,2,0),"")</f>
        <v/>
      </c>
      <c r="BI20">
        <f t="shared" si="41"/>
        <v>0</v>
      </c>
      <c r="BJ20">
        <f t="shared" si="19"/>
        <v>0</v>
      </c>
      <c r="BK20" t="str">
        <f t="shared" si="20"/>
        <v/>
      </c>
      <c r="BM20" t="str">
        <f t="shared" si="5"/>
        <v>9:00</v>
      </c>
      <c r="BN20" s="33">
        <f t="shared" si="21"/>
        <v>9</v>
      </c>
      <c r="BO20" s="33">
        <f t="shared" si="22"/>
        <v>8</v>
      </c>
      <c r="BP20" s="33">
        <f t="shared" si="43"/>
        <v>0</v>
      </c>
      <c r="BQ20" t="str">
        <f>IF(G20&gt;祝日!$F$2,TEXT(G20-祝日!$F$2,"h:mm"),"")</f>
        <v/>
      </c>
      <c r="BR20" t="str">
        <f t="shared" si="23"/>
        <v/>
      </c>
      <c r="BT20" s="33" t="str">
        <f t="shared" si="24"/>
        <v/>
      </c>
      <c r="BU20" s="33" t="str">
        <f t="shared" si="25"/>
        <v/>
      </c>
      <c r="BV20" s="33">
        <f t="shared" si="26"/>
        <v>0</v>
      </c>
      <c r="BW20" s="33">
        <f t="shared" si="27"/>
        <v>0</v>
      </c>
      <c r="BY20" s="33">
        <f t="shared" si="28"/>
        <v>8</v>
      </c>
      <c r="BZ20" s="33">
        <f>IF(CR20="NG",IF(BY20&lt;現場勤務時間!$D$2,現場勤務時間!$D$2-BY20,0),0)</f>
        <v>0</v>
      </c>
      <c r="CA20" s="44"/>
      <c r="CC20" t="str">
        <f t="shared" si="29"/>
        <v/>
      </c>
      <c r="CD20" t="str">
        <f t="shared" si="30"/>
        <v/>
      </c>
      <c r="CE20" t="str">
        <f t="shared" si="7"/>
        <v/>
      </c>
      <c r="CF20" t="str">
        <f t="shared" si="31"/>
        <v/>
      </c>
      <c r="CG20" t="str">
        <f t="shared" si="32"/>
        <v/>
      </c>
      <c r="CH20" t="str">
        <f t="shared" si="33"/>
        <v>NG</v>
      </c>
      <c r="CI20">
        <f t="shared" si="34"/>
        <v>1</v>
      </c>
      <c r="CJ20">
        <f t="shared" si="35"/>
        <v>0</v>
      </c>
      <c r="CK20">
        <f t="shared" si="8"/>
        <v>1</v>
      </c>
      <c r="CL20" t="str">
        <f t="shared" si="44"/>
        <v/>
      </c>
      <c r="CM20" t="str">
        <f>IF(AND(Y20="取得",O20&lt;現場勤務時間!$D$2),"NG","")</f>
        <v/>
      </c>
      <c r="CN20" t="str">
        <f t="shared" si="45"/>
        <v/>
      </c>
      <c r="CO20" t="str">
        <f t="shared" si="37"/>
        <v/>
      </c>
      <c r="CP20" t="str">
        <f t="shared" si="38"/>
        <v>NG</v>
      </c>
      <c r="CQ20" s="33">
        <f t="shared" si="10"/>
        <v>0</v>
      </c>
      <c r="CR20" s="33" t="str">
        <f>IF(BK20="",IF(U20&lt;&gt;1,IF(BY20&lt;&gt;0,IF((BY20+CQ20)&lt;現場勤務時間!$D$2,"NG",""),""),""),"")</f>
        <v/>
      </c>
      <c r="CS20" s="33" t="str">
        <f t="shared" si="39"/>
        <v/>
      </c>
    </row>
    <row r="21" spans="1:97" x14ac:dyDescent="0.4">
      <c r="A21" s="31" t="str">
        <f t="shared" si="11"/>
        <v/>
      </c>
      <c r="B21" s="39">
        <v>13</v>
      </c>
      <c r="C21" s="39" t="str">
        <f t="shared" si="12"/>
        <v>金</v>
      </c>
      <c r="D21" s="39" t="str">
        <f t="shared" si="13"/>
        <v/>
      </c>
      <c r="E21" s="125"/>
      <c r="F21" s="126"/>
      <c r="G21" s="125"/>
      <c r="H21" s="126"/>
      <c r="I21" s="129"/>
      <c r="J21" s="130"/>
      <c r="K21" s="50" t="str">
        <f t="shared" si="40"/>
        <v/>
      </c>
      <c r="L21" s="51"/>
      <c r="M21" s="129"/>
      <c r="N21" s="130"/>
      <c r="O21" s="50" t="str">
        <f t="shared" si="0"/>
        <v/>
      </c>
      <c r="P21" s="51"/>
      <c r="Q21" s="50" t="str">
        <f t="shared" si="14"/>
        <v/>
      </c>
      <c r="R21" s="51"/>
      <c r="S21" s="50" t="str">
        <f t="shared" si="1"/>
        <v/>
      </c>
      <c r="T21" s="51"/>
      <c r="U21" s="139"/>
      <c r="V21" s="140"/>
      <c r="W21" s="143" t="s">
        <v>91</v>
      </c>
      <c r="X21" s="144"/>
      <c r="Y21" s="143"/>
      <c r="Z21" s="144"/>
      <c r="AA21" s="132"/>
      <c r="AB21" s="133"/>
      <c r="AC21" s="145" t="str">
        <f t="shared" si="15"/>
        <v/>
      </c>
      <c r="AD21" s="146"/>
      <c r="AE21" s="141"/>
      <c r="AF21" s="142"/>
      <c r="AG21" s="129"/>
      <c r="AH21" s="130"/>
      <c r="AI21" s="136" t="s">
        <v>95</v>
      </c>
      <c r="AJ21" s="137"/>
      <c r="AK21" s="137"/>
      <c r="AL21" s="137"/>
      <c r="AM21" s="137"/>
      <c r="AN21" s="137"/>
      <c r="AO21" s="137"/>
      <c r="AP21" s="138"/>
      <c r="AQ21" s="132"/>
      <c r="AR21" s="133"/>
      <c r="AS21" s="132"/>
      <c r="AT21" s="133"/>
      <c r="AU21" s="132"/>
      <c r="AV21" s="133"/>
      <c r="AW21" s="132"/>
      <c r="AX21" s="133"/>
      <c r="AY21" s="134">
        <f t="shared" si="2"/>
        <v>0</v>
      </c>
      <c r="AZ21" s="135"/>
      <c r="BA21" s="28" t="str">
        <f t="shared" si="16"/>
        <v/>
      </c>
      <c r="BB21">
        <v>13</v>
      </c>
      <c r="BC21" s="3">
        <f t="shared" si="3"/>
        <v>44939</v>
      </c>
      <c r="BD21" t="str">
        <f t="shared" si="4"/>
        <v>金</v>
      </c>
      <c r="BE21" t="str">
        <f t="shared" si="17"/>
        <v/>
      </c>
      <c r="BF21" t="str">
        <f t="shared" si="18"/>
        <v/>
      </c>
      <c r="BG21" t="str">
        <f>_xlfn.IFNA(VLOOKUP(BC21,祝日!A:B,2,0),"")</f>
        <v/>
      </c>
      <c r="BH21" t="str">
        <f>_xlfn.IFNA(VLOOKUP(BC21,祝日!C:D,2,0),"")</f>
        <v/>
      </c>
      <c r="BI21">
        <f t="shared" si="41"/>
        <v>0</v>
      </c>
      <c r="BJ21">
        <f t="shared" si="19"/>
        <v>0</v>
      </c>
      <c r="BK21" t="str">
        <f t="shared" si="20"/>
        <v/>
      </c>
      <c r="BM21">
        <f t="shared" si="5"/>
        <v>0</v>
      </c>
      <c r="BN21" s="33">
        <f t="shared" si="21"/>
        <v>0</v>
      </c>
      <c r="BO21" s="33">
        <f t="shared" si="22"/>
        <v>0</v>
      </c>
      <c r="BP21" s="33">
        <f t="shared" si="43"/>
        <v>0</v>
      </c>
      <c r="BQ21" t="str">
        <f>IF(G21&gt;祝日!$F$2,TEXT(G21-祝日!$F$2,"h:mm"),"")</f>
        <v/>
      </c>
      <c r="BR21" t="str">
        <f t="shared" si="23"/>
        <v/>
      </c>
      <c r="BT21" s="33" t="str">
        <f t="shared" si="24"/>
        <v/>
      </c>
      <c r="BU21" s="33" t="str">
        <f t="shared" si="25"/>
        <v/>
      </c>
      <c r="BV21" s="33">
        <f t="shared" si="26"/>
        <v>0</v>
      </c>
      <c r="BW21" s="33">
        <f t="shared" si="27"/>
        <v>0</v>
      </c>
      <c r="BY21" s="33">
        <f t="shared" si="28"/>
        <v>0</v>
      </c>
      <c r="BZ21" s="33">
        <f>IF(CR21="NG",IF(BY21&lt;現場勤務時間!$D$2,現場勤務時間!$D$2-BY21,0),0)</f>
        <v>0</v>
      </c>
      <c r="CA21" s="44" t="s">
        <v>110</v>
      </c>
      <c r="CC21" t="str">
        <f t="shared" si="29"/>
        <v/>
      </c>
      <c r="CD21" t="str">
        <f t="shared" si="30"/>
        <v/>
      </c>
      <c r="CE21" t="str">
        <f t="shared" si="7"/>
        <v/>
      </c>
      <c r="CF21" t="str">
        <f t="shared" si="31"/>
        <v/>
      </c>
      <c r="CG21" t="str">
        <f t="shared" si="32"/>
        <v/>
      </c>
      <c r="CH21" t="str">
        <f t="shared" si="33"/>
        <v/>
      </c>
      <c r="CI21">
        <f t="shared" si="34"/>
        <v>1</v>
      </c>
      <c r="CJ21">
        <f t="shared" si="35"/>
        <v>0</v>
      </c>
      <c r="CK21">
        <f t="shared" si="8"/>
        <v>1</v>
      </c>
      <c r="CL21" t="str">
        <f t="shared" si="44"/>
        <v/>
      </c>
      <c r="CM21" t="str">
        <f>IF(AND(Y21="取得",O21&lt;現場勤務時間!$D$2),"NG","")</f>
        <v/>
      </c>
      <c r="CN21" t="str">
        <f t="shared" si="45"/>
        <v/>
      </c>
      <c r="CO21" t="str">
        <f t="shared" si="37"/>
        <v/>
      </c>
      <c r="CP21" t="str">
        <f t="shared" si="38"/>
        <v/>
      </c>
      <c r="CQ21" s="33">
        <f t="shared" si="10"/>
        <v>0</v>
      </c>
      <c r="CR21" s="33" t="str">
        <f>IF(BK21="",IF(U21&lt;&gt;1,IF(BY21&lt;&gt;0,IF((BY21+CQ21)&lt;現場勤務時間!$D$2,"NG",""),""),""),"")</f>
        <v/>
      </c>
      <c r="CS21" s="33" t="str">
        <f t="shared" si="39"/>
        <v/>
      </c>
    </row>
    <row r="22" spans="1:97" x14ac:dyDescent="0.4">
      <c r="A22" s="31" t="str">
        <f t="shared" si="11"/>
        <v/>
      </c>
      <c r="B22" s="39">
        <v>14</v>
      </c>
      <c r="C22" s="39" t="str">
        <f t="shared" si="12"/>
        <v>土</v>
      </c>
      <c r="D22" s="39" t="str">
        <f t="shared" si="13"/>
        <v>休</v>
      </c>
      <c r="E22" s="125"/>
      <c r="F22" s="126"/>
      <c r="G22" s="125"/>
      <c r="H22" s="126"/>
      <c r="I22" s="129"/>
      <c r="J22" s="130"/>
      <c r="K22" s="50" t="str">
        <f t="shared" si="40"/>
        <v/>
      </c>
      <c r="L22" s="51"/>
      <c r="M22" s="129"/>
      <c r="N22" s="130"/>
      <c r="O22" s="50" t="str">
        <f t="shared" si="0"/>
        <v/>
      </c>
      <c r="P22" s="51"/>
      <c r="Q22" s="50" t="str">
        <f t="shared" si="14"/>
        <v/>
      </c>
      <c r="R22" s="51"/>
      <c r="S22" s="50" t="str">
        <f t="shared" si="1"/>
        <v/>
      </c>
      <c r="T22" s="51"/>
      <c r="U22" s="139"/>
      <c r="V22" s="140"/>
      <c r="W22" s="143"/>
      <c r="X22" s="144"/>
      <c r="Y22" s="143"/>
      <c r="Z22" s="144"/>
      <c r="AA22" s="132"/>
      <c r="AB22" s="133"/>
      <c r="AC22" s="145" t="str">
        <f t="shared" si="15"/>
        <v/>
      </c>
      <c r="AD22" s="146"/>
      <c r="AE22" s="141"/>
      <c r="AF22" s="142"/>
      <c r="AG22" s="129"/>
      <c r="AH22" s="130"/>
      <c r="AI22" s="136"/>
      <c r="AJ22" s="137"/>
      <c r="AK22" s="137"/>
      <c r="AL22" s="137"/>
      <c r="AM22" s="137"/>
      <c r="AN22" s="137"/>
      <c r="AO22" s="137"/>
      <c r="AP22" s="138"/>
      <c r="AQ22" s="132"/>
      <c r="AR22" s="133"/>
      <c r="AS22" s="132"/>
      <c r="AT22" s="133"/>
      <c r="AU22" s="132"/>
      <c r="AV22" s="133"/>
      <c r="AW22" s="132"/>
      <c r="AX22" s="133"/>
      <c r="AY22" s="134">
        <f t="shared" si="2"/>
        <v>0</v>
      </c>
      <c r="AZ22" s="135"/>
      <c r="BA22" s="28" t="str">
        <f t="shared" si="16"/>
        <v/>
      </c>
      <c r="BB22">
        <v>14</v>
      </c>
      <c r="BC22" s="3">
        <f t="shared" si="3"/>
        <v>44940</v>
      </c>
      <c r="BD22" t="str">
        <f t="shared" si="4"/>
        <v>土</v>
      </c>
      <c r="BE22" t="str">
        <f t="shared" si="17"/>
        <v/>
      </c>
      <c r="BF22" t="str">
        <f t="shared" si="18"/>
        <v>休</v>
      </c>
      <c r="BG22" t="str">
        <f>_xlfn.IFNA(VLOOKUP(BC22,祝日!A:B,2,0),"")</f>
        <v/>
      </c>
      <c r="BH22" t="str">
        <f>_xlfn.IFNA(VLOOKUP(BC22,祝日!C:D,2,0),"")</f>
        <v/>
      </c>
      <c r="BI22">
        <f t="shared" si="41"/>
        <v>0</v>
      </c>
      <c r="BJ22">
        <f t="shared" si="19"/>
        <v>1</v>
      </c>
      <c r="BK22" t="str">
        <f t="shared" si="20"/>
        <v>休</v>
      </c>
      <c r="BM22">
        <f t="shared" si="5"/>
        <v>0</v>
      </c>
      <c r="BN22" s="33">
        <f t="shared" si="21"/>
        <v>0</v>
      </c>
      <c r="BO22" s="33">
        <f t="shared" si="22"/>
        <v>0</v>
      </c>
      <c r="BP22" s="33">
        <f t="shared" si="43"/>
        <v>0</v>
      </c>
      <c r="BQ22" t="str">
        <f>IF(G22&gt;祝日!$F$2,TEXT(G22-祝日!$F$2,"h:mm"),"")</f>
        <v/>
      </c>
      <c r="BR22" t="str">
        <f t="shared" si="23"/>
        <v/>
      </c>
      <c r="BT22" s="33">
        <f t="shared" si="24"/>
        <v>0</v>
      </c>
      <c r="BU22" s="33" t="str">
        <f t="shared" si="25"/>
        <v/>
      </c>
      <c r="BV22" s="33">
        <f t="shared" si="26"/>
        <v>0</v>
      </c>
      <c r="BW22" s="33">
        <f t="shared" si="27"/>
        <v>0</v>
      </c>
      <c r="BY22" s="33">
        <f t="shared" si="28"/>
        <v>0</v>
      </c>
      <c r="BZ22" s="33">
        <f>IF(CR22="NG",IF(BY22&lt;現場勤務時間!$D$2,現場勤務時間!$D$2-BY22,0),0)</f>
        <v>0</v>
      </c>
      <c r="CA22" s="44"/>
      <c r="CC22" t="str">
        <f t="shared" si="29"/>
        <v/>
      </c>
      <c r="CD22" t="str">
        <f t="shared" si="30"/>
        <v/>
      </c>
      <c r="CE22" t="str">
        <f t="shared" si="7"/>
        <v/>
      </c>
      <c r="CF22" t="str">
        <f t="shared" si="31"/>
        <v/>
      </c>
      <c r="CG22" t="str">
        <f t="shared" si="32"/>
        <v/>
      </c>
      <c r="CH22" t="str">
        <f t="shared" si="33"/>
        <v/>
      </c>
      <c r="CI22">
        <f t="shared" si="34"/>
        <v>0</v>
      </c>
      <c r="CJ22">
        <f t="shared" si="35"/>
        <v>0</v>
      </c>
      <c r="CK22">
        <f t="shared" si="8"/>
        <v>0</v>
      </c>
      <c r="CL22" t="str">
        <f t="shared" si="44"/>
        <v/>
      </c>
      <c r="CM22" t="str">
        <f>IF(AND(Y22="取得",O22&lt;現場勤務時間!$D$2),"NG","")</f>
        <v/>
      </c>
      <c r="CN22" t="str">
        <f t="shared" si="45"/>
        <v/>
      </c>
      <c r="CO22" t="str">
        <f t="shared" si="37"/>
        <v/>
      </c>
      <c r="CP22" t="str">
        <f t="shared" si="38"/>
        <v/>
      </c>
      <c r="CQ22" s="33">
        <f t="shared" si="10"/>
        <v>0</v>
      </c>
      <c r="CR22" s="33" t="str">
        <f>IF(BK22="",IF(U22&lt;&gt;1,IF(BY22&lt;&gt;0,IF((BY22+CQ22)&lt;現場勤務時間!$D$2,"NG",""),""),""),"")</f>
        <v/>
      </c>
      <c r="CS22" s="33" t="str">
        <f t="shared" si="39"/>
        <v/>
      </c>
    </row>
    <row r="23" spans="1:97" x14ac:dyDescent="0.4">
      <c r="A23" s="31" t="str">
        <f t="shared" si="11"/>
        <v/>
      </c>
      <c r="B23" s="39">
        <v>15</v>
      </c>
      <c r="C23" s="39" t="str">
        <f t="shared" si="12"/>
        <v>日</v>
      </c>
      <c r="D23" s="39" t="str">
        <f t="shared" si="13"/>
        <v>法</v>
      </c>
      <c r="E23" s="125"/>
      <c r="F23" s="126"/>
      <c r="G23" s="125"/>
      <c r="H23" s="126"/>
      <c r="I23" s="129"/>
      <c r="J23" s="130"/>
      <c r="K23" s="50" t="str">
        <f t="shared" si="40"/>
        <v/>
      </c>
      <c r="L23" s="51"/>
      <c r="M23" s="129"/>
      <c r="N23" s="130"/>
      <c r="O23" s="50" t="str">
        <f t="shared" si="0"/>
        <v/>
      </c>
      <c r="P23" s="51"/>
      <c r="Q23" s="50" t="str">
        <f t="shared" si="14"/>
        <v/>
      </c>
      <c r="R23" s="51"/>
      <c r="S23" s="50" t="str">
        <f t="shared" si="1"/>
        <v/>
      </c>
      <c r="T23" s="51"/>
      <c r="U23" s="139"/>
      <c r="V23" s="140"/>
      <c r="W23" s="143"/>
      <c r="X23" s="144"/>
      <c r="Y23" s="143"/>
      <c r="Z23" s="144"/>
      <c r="AA23" s="132"/>
      <c r="AB23" s="133"/>
      <c r="AC23" s="145" t="str">
        <f t="shared" si="15"/>
        <v/>
      </c>
      <c r="AD23" s="146"/>
      <c r="AE23" s="141"/>
      <c r="AF23" s="142"/>
      <c r="AG23" s="129"/>
      <c r="AH23" s="130"/>
      <c r="AI23" s="136"/>
      <c r="AJ23" s="137"/>
      <c r="AK23" s="137"/>
      <c r="AL23" s="137"/>
      <c r="AM23" s="137"/>
      <c r="AN23" s="137"/>
      <c r="AO23" s="137"/>
      <c r="AP23" s="138"/>
      <c r="AQ23" s="132"/>
      <c r="AR23" s="133"/>
      <c r="AS23" s="132"/>
      <c r="AT23" s="133"/>
      <c r="AU23" s="132"/>
      <c r="AV23" s="133"/>
      <c r="AW23" s="132"/>
      <c r="AX23" s="133"/>
      <c r="AY23" s="134">
        <f t="shared" si="2"/>
        <v>0</v>
      </c>
      <c r="AZ23" s="135"/>
      <c r="BA23" s="28" t="str">
        <f t="shared" si="16"/>
        <v/>
      </c>
      <c r="BB23">
        <v>15</v>
      </c>
      <c r="BC23" s="3">
        <f t="shared" si="3"/>
        <v>44941</v>
      </c>
      <c r="BD23" t="str">
        <f t="shared" si="4"/>
        <v>日</v>
      </c>
      <c r="BE23" t="str">
        <f t="shared" si="17"/>
        <v>法</v>
      </c>
      <c r="BF23" t="str">
        <f t="shared" si="18"/>
        <v/>
      </c>
      <c r="BG23" t="str">
        <f>_xlfn.IFNA(VLOOKUP(BC23,祝日!A:B,2,0),"")</f>
        <v/>
      </c>
      <c r="BH23" t="str">
        <f>_xlfn.IFNA(VLOOKUP(BC23,祝日!C:D,2,0),"")</f>
        <v/>
      </c>
      <c r="BI23">
        <f t="shared" si="41"/>
        <v>1</v>
      </c>
      <c r="BJ23">
        <f t="shared" si="19"/>
        <v>0</v>
      </c>
      <c r="BK23" t="str">
        <f t="shared" si="20"/>
        <v>法</v>
      </c>
      <c r="BM23">
        <f t="shared" si="5"/>
        <v>0</v>
      </c>
      <c r="BN23" s="33">
        <f t="shared" si="21"/>
        <v>0</v>
      </c>
      <c r="BO23" s="33">
        <f t="shared" si="22"/>
        <v>0</v>
      </c>
      <c r="BP23" s="33">
        <f t="shared" si="43"/>
        <v>0</v>
      </c>
      <c r="BQ23" t="str">
        <f>IF(G23&gt;祝日!$F$2,TEXT(G23-祝日!$F$2,"h:mm"),"")</f>
        <v/>
      </c>
      <c r="BR23" t="str">
        <f t="shared" si="23"/>
        <v/>
      </c>
      <c r="BT23" s="33" t="str">
        <f t="shared" si="24"/>
        <v/>
      </c>
      <c r="BU23" s="33">
        <f t="shared" si="25"/>
        <v>0</v>
      </c>
      <c r="BV23" s="33">
        <f t="shared" si="26"/>
        <v>0</v>
      </c>
      <c r="BW23" s="33">
        <f t="shared" si="27"/>
        <v>0</v>
      </c>
      <c r="BY23" s="33">
        <f t="shared" si="28"/>
        <v>0</v>
      </c>
      <c r="BZ23" s="33">
        <f>IF(CR23="NG",IF(BY23&lt;現場勤務時間!$D$2,現場勤務時間!$D$2-BY23,0),0)</f>
        <v>0</v>
      </c>
      <c r="CA23" s="44"/>
      <c r="CC23" t="str">
        <f t="shared" si="29"/>
        <v/>
      </c>
      <c r="CD23" t="str">
        <f t="shared" si="30"/>
        <v/>
      </c>
      <c r="CE23" t="str">
        <f t="shared" si="7"/>
        <v/>
      </c>
      <c r="CF23" t="str">
        <f t="shared" si="31"/>
        <v/>
      </c>
      <c r="CG23" t="str">
        <f t="shared" si="32"/>
        <v/>
      </c>
      <c r="CH23" t="str">
        <f t="shared" si="33"/>
        <v/>
      </c>
      <c r="CI23">
        <f t="shared" si="34"/>
        <v>0</v>
      </c>
      <c r="CJ23">
        <f t="shared" si="35"/>
        <v>0</v>
      </c>
      <c r="CK23">
        <f t="shared" si="8"/>
        <v>0</v>
      </c>
      <c r="CL23" t="str">
        <f t="shared" si="44"/>
        <v/>
      </c>
      <c r="CM23" t="str">
        <f>IF(AND(Y23="取得",O23&lt;現場勤務時間!$D$2),"NG","")</f>
        <v/>
      </c>
      <c r="CN23" t="str">
        <f t="shared" si="45"/>
        <v/>
      </c>
      <c r="CO23" t="str">
        <f t="shared" si="37"/>
        <v/>
      </c>
      <c r="CP23" t="str">
        <f t="shared" si="38"/>
        <v/>
      </c>
      <c r="CQ23" s="33">
        <f t="shared" si="10"/>
        <v>0</v>
      </c>
      <c r="CR23" s="33" t="str">
        <f>IF(BK23="",IF(U23&lt;&gt;1,IF(BY23&lt;&gt;0,IF((BY23+CQ23)&lt;現場勤務時間!$D$2,"NG",""),""),""),"")</f>
        <v/>
      </c>
      <c r="CS23" s="33" t="str">
        <f t="shared" si="39"/>
        <v/>
      </c>
    </row>
    <row r="24" spans="1:97" x14ac:dyDescent="0.4">
      <c r="A24" s="31" t="str">
        <f t="shared" si="11"/>
        <v>★</v>
      </c>
      <c r="B24" s="39">
        <v>16</v>
      </c>
      <c r="C24" s="39" t="str">
        <f t="shared" si="12"/>
        <v>月</v>
      </c>
      <c r="D24" s="39" t="str">
        <f t="shared" si="13"/>
        <v/>
      </c>
      <c r="E24" s="125">
        <v>0.375</v>
      </c>
      <c r="F24" s="126"/>
      <c r="G24" s="125">
        <v>0.75</v>
      </c>
      <c r="H24" s="126"/>
      <c r="I24" s="129">
        <v>1</v>
      </c>
      <c r="J24" s="130"/>
      <c r="K24" s="50">
        <f t="shared" si="40"/>
        <v>8</v>
      </c>
      <c r="L24" s="51"/>
      <c r="M24" s="129"/>
      <c r="N24" s="130"/>
      <c r="O24" s="50">
        <f t="shared" si="0"/>
        <v>8</v>
      </c>
      <c r="P24" s="51"/>
      <c r="Q24" s="50" t="str">
        <f t="shared" si="14"/>
        <v/>
      </c>
      <c r="R24" s="51"/>
      <c r="S24" s="50" t="str">
        <f t="shared" si="1"/>
        <v/>
      </c>
      <c r="T24" s="51"/>
      <c r="U24" s="139">
        <v>1</v>
      </c>
      <c r="V24" s="140"/>
      <c r="W24" s="143"/>
      <c r="X24" s="144"/>
      <c r="Y24" s="143"/>
      <c r="Z24" s="144"/>
      <c r="AA24" s="132"/>
      <c r="AB24" s="133"/>
      <c r="AC24" s="145" t="str">
        <f t="shared" si="15"/>
        <v/>
      </c>
      <c r="AD24" s="146"/>
      <c r="AE24" s="141"/>
      <c r="AF24" s="142"/>
      <c r="AG24" s="129"/>
      <c r="AH24" s="130"/>
      <c r="AI24" s="136"/>
      <c r="AJ24" s="137"/>
      <c r="AK24" s="137"/>
      <c r="AL24" s="137"/>
      <c r="AM24" s="137"/>
      <c r="AN24" s="137"/>
      <c r="AO24" s="137"/>
      <c r="AP24" s="138"/>
      <c r="AQ24" s="132"/>
      <c r="AR24" s="133"/>
      <c r="AS24" s="132"/>
      <c r="AT24" s="133"/>
      <c r="AU24" s="132"/>
      <c r="AV24" s="133"/>
      <c r="AW24" s="132"/>
      <c r="AX24" s="133"/>
      <c r="AY24" s="134">
        <f t="shared" si="2"/>
        <v>0</v>
      </c>
      <c r="AZ24" s="135"/>
      <c r="BA24" s="28" t="str">
        <f t="shared" si="16"/>
        <v>時刻及び有給等が重複</v>
      </c>
      <c r="BB24">
        <v>16</v>
      </c>
      <c r="BC24" s="3">
        <f t="shared" si="3"/>
        <v>44942</v>
      </c>
      <c r="BD24" t="str">
        <f t="shared" si="4"/>
        <v>月</v>
      </c>
      <c r="BE24" t="str">
        <f t="shared" si="17"/>
        <v/>
      </c>
      <c r="BF24" t="str">
        <f t="shared" si="18"/>
        <v/>
      </c>
      <c r="BG24" t="str">
        <f>_xlfn.IFNA(VLOOKUP(BC24,祝日!A:B,2,0),"")</f>
        <v/>
      </c>
      <c r="BH24" t="str">
        <f>_xlfn.IFNA(VLOOKUP(BC24,祝日!C:D,2,0),"")</f>
        <v/>
      </c>
      <c r="BI24">
        <f t="shared" si="41"/>
        <v>0</v>
      </c>
      <c r="BJ24">
        <f t="shared" si="19"/>
        <v>0</v>
      </c>
      <c r="BK24" t="str">
        <f t="shared" si="20"/>
        <v/>
      </c>
      <c r="BM24" t="str">
        <f t="shared" si="5"/>
        <v>9:00</v>
      </c>
      <c r="BN24" s="33">
        <f t="shared" si="21"/>
        <v>9</v>
      </c>
      <c r="BO24" s="33">
        <f t="shared" si="22"/>
        <v>8</v>
      </c>
      <c r="BP24" s="33">
        <f t="shared" si="43"/>
        <v>0</v>
      </c>
      <c r="BQ24" t="str">
        <f>IF(G24&gt;祝日!$F$2,TEXT(G24-祝日!$F$2,"h:mm"),"")</f>
        <v/>
      </c>
      <c r="BR24" t="str">
        <f t="shared" si="23"/>
        <v/>
      </c>
      <c r="BT24" s="33" t="str">
        <f t="shared" si="24"/>
        <v/>
      </c>
      <c r="BU24" s="33" t="str">
        <f t="shared" si="25"/>
        <v/>
      </c>
      <c r="BV24" s="33">
        <f t="shared" si="26"/>
        <v>0</v>
      </c>
      <c r="BW24" s="33">
        <f t="shared" si="27"/>
        <v>0</v>
      </c>
      <c r="BY24" s="33">
        <f t="shared" si="28"/>
        <v>8</v>
      </c>
      <c r="BZ24" s="33">
        <f>IF(CR24="NG",IF(BY24&lt;現場勤務時間!$D$2,現場勤務時間!$D$2-BY24,0),0)</f>
        <v>0</v>
      </c>
      <c r="CA24" s="44"/>
      <c r="CC24" t="str">
        <f t="shared" si="29"/>
        <v/>
      </c>
      <c r="CD24" t="str">
        <f t="shared" si="30"/>
        <v/>
      </c>
      <c r="CE24" t="str">
        <f t="shared" si="7"/>
        <v/>
      </c>
      <c r="CF24" t="str">
        <f t="shared" si="31"/>
        <v/>
      </c>
      <c r="CG24" t="str">
        <f t="shared" si="32"/>
        <v/>
      </c>
      <c r="CH24" t="str">
        <f t="shared" si="33"/>
        <v/>
      </c>
      <c r="CI24">
        <f t="shared" si="34"/>
        <v>1</v>
      </c>
      <c r="CJ24">
        <f t="shared" si="35"/>
        <v>0</v>
      </c>
      <c r="CK24">
        <f t="shared" si="8"/>
        <v>1</v>
      </c>
      <c r="CL24" t="str">
        <f t="shared" si="44"/>
        <v/>
      </c>
      <c r="CM24" t="str">
        <f>IF(AND(Y24="取得",O24&lt;現場勤務時間!$D$2),"NG","")</f>
        <v/>
      </c>
      <c r="CN24" t="str">
        <f t="shared" si="45"/>
        <v/>
      </c>
      <c r="CO24" t="str">
        <f t="shared" si="37"/>
        <v/>
      </c>
      <c r="CP24" t="str">
        <f t="shared" si="38"/>
        <v>NG</v>
      </c>
      <c r="CQ24" s="33">
        <f t="shared" si="10"/>
        <v>0</v>
      </c>
      <c r="CR24" s="33" t="str">
        <f>IF(BK24="",IF(U24&lt;&gt;1,IF(BY24&lt;&gt;0,IF((BY24+CQ24)&lt;現場勤務時間!$D$2,"NG",""),""),""),"")</f>
        <v/>
      </c>
      <c r="CS24" s="33" t="str">
        <f t="shared" si="39"/>
        <v/>
      </c>
    </row>
    <row r="25" spans="1:97" x14ac:dyDescent="0.4">
      <c r="A25" s="31" t="str">
        <f t="shared" si="11"/>
        <v/>
      </c>
      <c r="B25" s="39">
        <v>17</v>
      </c>
      <c r="C25" s="39" t="str">
        <f t="shared" si="12"/>
        <v>火</v>
      </c>
      <c r="D25" s="39" t="str">
        <f t="shared" si="13"/>
        <v/>
      </c>
      <c r="E25" s="125"/>
      <c r="F25" s="126"/>
      <c r="G25" s="125"/>
      <c r="H25" s="126"/>
      <c r="I25" s="129"/>
      <c r="J25" s="130"/>
      <c r="K25" s="50" t="str">
        <f t="shared" si="40"/>
        <v/>
      </c>
      <c r="L25" s="51"/>
      <c r="M25" s="129"/>
      <c r="N25" s="130"/>
      <c r="O25" s="50" t="str">
        <f t="shared" si="0"/>
        <v/>
      </c>
      <c r="P25" s="51"/>
      <c r="Q25" s="50" t="str">
        <f t="shared" si="14"/>
        <v/>
      </c>
      <c r="R25" s="51"/>
      <c r="S25" s="50" t="str">
        <f t="shared" si="1"/>
        <v/>
      </c>
      <c r="T25" s="51"/>
      <c r="U25" s="139">
        <v>1</v>
      </c>
      <c r="V25" s="140"/>
      <c r="W25" s="143"/>
      <c r="X25" s="144"/>
      <c r="Y25" s="143"/>
      <c r="Z25" s="144"/>
      <c r="AA25" s="132"/>
      <c r="AB25" s="133"/>
      <c r="AC25" s="145" t="str">
        <f t="shared" si="15"/>
        <v/>
      </c>
      <c r="AD25" s="146"/>
      <c r="AE25" s="141"/>
      <c r="AF25" s="142"/>
      <c r="AG25" s="129"/>
      <c r="AH25" s="130"/>
      <c r="AI25" s="136"/>
      <c r="AJ25" s="137"/>
      <c r="AK25" s="137"/>
      <c r="AL25" s="137"/>
      <c r="AM25" s="137"/>
      <c r="AN25" s="137"/>
      <c r="AO25" s="137"/>
      <c r="AP25" s="138"/>
      <c r="AQ25" s="132"/>
      <c r="AR25" s="133"/>
      <c r="AS25" s="132"/>
      <c r="AT25" s="133"/>
      <c r="AU25" s="132"/>
      <c r="AV25" s="133"/>
      <c r="AW25" s="132"/>
      <c r="AX25" s="133"/>
      <c r="AY25" s="134">
        <f t="shared" si="2"/>
        <v>0</v>
      </c>
      <c r="AZ25" s="135"/>
      <c r="BA25" s="28" t="str">
        <f t="shared" si="16"/>
        <v/>
      </c>
      <c r="BB25">
        <v>17</v>
      </c>
      <c r="BC25" s="3">
        <f t="shared" si="3"/>
        <v>44943</v>
      </c>
      <c r="BD25" t="str">
        <f t="shared" si="4"/>
        <v>火</v>
      </c>
      <c r="BE25" t="str">
        <f t="shared" si="17"/>
        <v/>
      </c>
      <c r="BF25" t="str">
        <f t="shared" si="18"/>
        <v/>
      </c>
      <c r="BG25" t="str">
        <f>_xlfn.IFNA(VLOOKUP(BC25,祝日!A:B,2,0),"")</f>
        <v/>
      </c>
      <c r="BH25" t="str">
        <f>_xlfn.IFNA(VLOOKUP(BC25,祝日!C:D,2,0),"")</f>
        <v/>
      </c>
      <c r="BI25">
        <f t="shared" si="41"/>
        <v>0</v>
      </c>
      <c r="BJ25">
        <f t="shared" si="19"/>
        <v>0</v>
      </c>
      <c r="BK25" t="str">
        <f t="shared" si="20"/>
        <v/>
      </c>
      <c r="BM25">
        <f t="shared" si="5"/>
        <v>0</v>
      </c>
      <c r="BN25" s="33">
        <f t="shared" si="21"/>
        <v>0</v>
      </c>
      <c r="BO25" s="33">
        <f t="shared" si="22"/>
        <v>0</v>
      </c>
      <c r="BP25" s="33">
        <f t="shared" si="43"/>
        <v>0</v>
      </c>
      <c r="BQ25" t="str">
        <f>IF(G25&gt;祝日!$F$2,TEXT(G25-祝日!$F$2,"h:mm"),"")</f>
        <v/>
      </c>
      <c r="BR25" t="str">
        <f t="shared" si="23"/>
        <v/>
      </c>
      <c r="BT25" s="33" t="str">
        <f t="shared" si="24"/>
        <v/>
      </c>
      <c r="BU25" s="33" t="str">
        <f t="shared" si="25"/>
        <v/>
      </c>
      <c r="BV25" s="33">
        <f t="shared" si="26"/>
        <v>0</v>
      </c>
      <c r="BW25" s="33">
        <f t="shared" si="27"/>
        <v>0</v>
      </c>
      <c r="BY25" s="33">
        <f t="shared" si="28"/>
        <v>0</v>
      </c>
      <c r="BZ25" s="33">
        <f>IF(CR25="NG",IF(BY25&lt;現場勤務時間!$D$2,現場勤務時間!$D$2-BY25,0),0)</f>
        <v>0</v>
      </c>
      <c r="CA25" s="44" t="s">
        <v>119</v>
      </c>
      <c r="CC25" t="str">
        <f t="shared" si="29"/>
        <v/>
      </c>
      <c r="CD25" t="str">
        <f t="shared" si="30"/>
        <v/>
      </c>
      <c r="CE25" t="str">
        <f t="shared" si="7"/>
        <v/>
      </c>
      <c r="CF25" t="str">
        <f t="shared" si="31"/>
        <v/>
      </c>
      <c r="CG25" t="str">
        <f t="shared" si="32"/>
        <v/>
      </c>
      <c r="CH25" t="str">
        <f t="shared" si="33"/>
        <v/>
      </c>
      <c r="CI25">
        <f t="shared" si="34"/>
        <v>1</v>
      </c>
      <c r="CJ25">
        <f t="shared" si="35"/>
        <v>0</v>
      </c>
      <c r="CK25">
        <f t="shared" si="8"/>
        <v>1</v>
      </c>
      <c r="CL25" t="str">
        <f t="shared" si="44"/>
        <v/>
      </c>
      <c r="CM25" t="str">
        <f>IF(AND(Y25="取得",O25&lt;現場勤務時間!$D$2),"NG","")</f>
        <v/>
      </c>
      <c r="CN25" t="str">
        <f t="shared" si="45"/>
        <v/>
      </c>
      <c r="CO25" t="str">
        <f t="shared" si="37"/>
        <v/>
      </c>
      <c r="CP25" t="str">
        <f t="shared" si="38"/>
        <v/>
      </c>
      <c r="CQ25" s="33">
        <f t="shared" si="10"/>
        <v>0</v>
      </c>
      <c r="CR25" s="33" t="str">
        <f>IF(BK25="",IF(U25&lt;&gt;1,IF(BY25&lt;&gt;0,IF((BY25+CQ25)&lt;現場勤務時間!$D$2,"NG",""),""),""),"")</f>
        <v/>
      </c>
      <c r="CS25" s="33" t="str">
        <f t="shared" si="39"/>
        <v/>
      </c>
    </row>
    <row r="26" spans="1:97" x14ac:dyDescent="0.4">
      <c r="A26" s="31" t="str">
        <f t="shared" si="11"/>
        <v/>
      </c>
      <c r="B26" s="39">
        <v>18</v>
      </c>
      <c r="C26" s="39" t="str">
        <f t="shared" si="12"/>
        <v>水</v>
      </c>
      <c r="D26" s="39" t="str">
        <f t="shared" si="13"/>
        <v/>
      </c>
      <c r="E26" s="125">
        <v>0.375</v>
      </c>
      <c r="F26" s="126"/>
      <c r="G26" s="125">
        <v>0.58333333333333337</v>
      </c>
      <c r="H26" s="126"/>
      <c r="I26" s="129">
        <v>1</v>
      </c>
      <c r="J26" s="130"/>
      <c r="K26" s="50">
        <f t="shared" si="40"/>
        <v>4</v>
      </c>
      <c r="L26" s="51"/>
      <c r="M26" s="129"/>
      <c r="N26" s="130"/>
      <c r="O26" s="50">
        <f t="shared" si="0"/>
        <v>4</v>
      </c>
      <c r="P26" s="51"/>
      <c r="Q26" s="50" t="str">
        <f t="shared" si="14"/>
        <v/>
      </c>
      <c r="R26" s="51"/>
      <c r="S26" s="50" t="str">
        <f t="shared" si="1"/>
        <v/>
      </c>
      <c r="T26" s="51"/>
      <c r="U26" s="139">
        <v>0.5</v>
      </c>
      <c r="V26" s="140"/>
      <c r="W26" s="143"/>
      <c r="X26" s="144"/>
      <c r="Y26" s="143"/>
      <c r="Z26" s="144"/>
      <c r="AA26" s="132"/>
      <c r="AB26" s="133"/>
      <c r="AC26" s="145" t="str">
        <f t="shared" si="15"/>
        <v/>
      </c>
      <c r="AD26" s="146"/>
      <c r="AE26" s="141"/>
      <c r="AF26" s="142"/>
      <c r="AG26" s="129"/>
      <c r="AH26" s="130"/>
      <c r="AI26" s="136"/>
      <c r="AJ26" s="137"/>
      <c r="AK26" s="137"/>
      <c r="AL26" s="137"/>
      <c r="AM26" s="137"/>
      <c r="AN26" s="137"/>
      <c r="AO26" s="137"/>
      <c r="AP26" s="138"/>
      <c r="AQ26" s="132"/>
      <c r="AR26" s="133"/>
      <c r="AS26" s="132"/>
      <c r="AT26" s="133"/>
      <c r="AU26" s="132"/>
      <c r="AV26" s="133"/>
      <c r="AW26" s="132"/>
      <c r="AX26" s="133"/>
      <c r="AY26" s="134">
        <f t="shared" si="2"/>
        <v>0</v>
      </c>
      <c r="AZ26" s="135"/>
      <c r="BA26" s="28" t="str">
        <f t="shared" si="16"/>
        <v/>
      </c>
      <c r="BB26">
        <v>18</v>
      </c>
      <c r="BC26" s="3">
        <f t="shared" si="3"/>
        <v>44944</v>
      </c>
      <c r="BD26" t="str">
        <f t="shared" si="4"/>
        <v>水</v>
      </c>
      <c r="BE26" t="str">
        <f t="shared" si="17"/>
        <v/>
      </c>
      <c r="BF26" t="str">
        <f t="shared" si="18"/>
        <v/>
      </c>
      <c r="BG26" t="str">
        <f>_xlfn.IFNA(VLOOKUP(BC26,祝日!A:B,2,0),"")</f>
        <v/>
      </c>
      <c r="BH26" t="str">
        <f>_xlfn.IFNA(VLOOKUP(BC26,祝日!C:D,2,0),"")</f>
        <v/>
      </c>
      <c r="BI26">
        <f t="shared" si="41"/>
        <v>0</v>
      </c>
      <c r="BJ26">
        <f t="shared" si="19"/>
        <v>0</v>
      </c>
      <c r="BK26" t="str">
        <f t="shared" si="20"/>
        <v/>
      </c>
      <c r="BM26" t="str">
        <f t="shared" si="5"/>
        <v>5:00</v>
      </c>
      <c r="BN26" s="33">
        <f t="shared" si="21"/>
        <v>5</v>
      </c>
      <c r="BO26" s="33">
        <f t="shared" si="22"/>
        <v>4</v>
      </c>
      <c r="BP26" s="33">
        <f t="shared" si="43"/>
        <v>0</v>
      </c>
      <c r="BQ26" t="str">
        <f>IF(G26&gt;祝日!$F$2,TEXT(G26-祝日!$F$2,"h:mm"),"")</f>
        <v/>
      </c>
      <c r="BR26" t="str">
        <f t="shared" si="23"/>
        <v/>
      </c>
      <c r="BT26" s="33" t="str">
        <f t="shared" si="24"/>
        <v/>
      </c>
      <c r="BU26" s="33" t="str">
        <f t="shared" si="25"/>
        <v/>
      </c>
      <c r="BV26" s="33">
        <f t="shared" si="26"/>
        <v>0</v>
      </c>
      <c r="BW26" s="33">
        <f t="shared" si="27"/>
        <v>0</v>
      </c>
      <c r="BY26" s="33">
        <f t="shared" si="28"/>
        <v>4</v>
      </c>
      <c r="BZ26" s="33">
        <f>IF(CR26="NG",IF(BY26&lt;現場勤務時間!$D$2,現場勤務時間!$D$2-BY26,0),0)</f>
        <v>0</v>
      </c>
      <c r="CA26" s="44" t="s">
        <v>151</v>
      </c>
      <c r="CC26" t="str">
        <f t="shared" si="29"/>
        <v/>
      </c>
      <c r="CD26" t="str">
        <f t="shared" si="30"/>
        <v/>
      </c>
      <c r="CE26" t="str">
        <f t="shared" si="7"/>
        <v/>
      </c>
      <c r="CF26" t="str">
        <f t="shared" si="31"/>
        <v/>
      </c>
      <c r="CG26" t="str">
        <f t="shared" si="32"/>
        <v/>
      </c>
      <c r="CH26" t="str">
        <f t="shared" si="33"/>
        <v/>
      </c>
      <c r="CI26">
        <f t="shared" si="34"/>
        <v>1</v>
      </c>
      <c r="CJ26">
        <f t="shared" si="35"/>
        <v>0</v>
      </c>
      <c r="CK26">
        <f t="shared" si="8"/>
        <v>1</v>
      </c>
      <c r="CL26" t="str">
        <f t="shared" si="44"/>
        <v/>
      </c>
      <c r="CM26" t="str">
        <f>IF(AND(Y26="取得",O26&lt;現場勤務時間!$D$2),"NG","")</f>
        <v/>
      </c>
      <c r="CN26" t="str">
        <f t="shared" si="45"/>
        <v/>
      </c>
      <c r="CO26" t="str">
        <f t="shared" si="37"/>
        <v/>
      </c>
      <c r="CP26" t="str">
        <f t="shared" si="38"/>
        <v/>
      </c>
      <c r="CQ26" s="33">
        <f t="shared" si="10"/>
        <v>4</v>
      </c>
      <c r="CR26" s="33" t="str">
        <f>IF(BK26="",IF(U26&lt;&gt;1,IF(BY26&lt;&gt;0,IF((BY26+CQ26)&lt;現場勤務時間!$D$2,"NG",""),""),""),"")</f>
        <v/>
      </c>
      <c r="CS26" s="33" t="str">
        <f t="shared" si="39"/>
        <v/>
      </c>
    </row>
    <row r="27" spans="1:97" x14ac:dyDescent="0.4">
      <c r="A27" s="31" t="str">
        <f t="shared" si="11"/>
        <v/>
      </c>
      <c r="B27" s="39">
        <v>19</v>
      </c>
      <c r="C27" s="39" t="str">
        <f t="shared" si="12"/>
        <v>木</v>
      </c>
      <c r="D27" s="39" t="str">
        <f t="shared" si="13"/>
        <v/>
      </c>
      <c r="E27" s="125">
        <v>0.58333333333333337</v>
      </c>
      <c r="F27" s="126"/>
      <c r="G27" s="125">
        <v>0.75</v>
      </c>
      <c r="H27" s="126"/>
      <c r="I27" s="129">
        <v>0</v>
      </c>
      <c r="J27" s="130"/>
      <c r="K27" s="50">
        <f t="shared" si="40"/>
        <v>4</v>
      </c>
      <c r="L27" s="51"/>
      <c r="M27" s="129"/>
      <c r="N27" s="130"/>
      <c r="O27" s="50">
        <f t="shared" si="0"/>
        <v>4</v>
      </c>
      <c r="P27" s="51"/>
      <c r="Q27" s="50" t="str">
        <f t="shared" si="14"/>
        <v/>
      </c>
      <c r="R27" s="51"/>
      <c r="S27" s="50" t="str">
        <f t="shared" si="1"/>
        <v/>
      </c>
      <c r="T27" s="51"/>
      <c r="U27" s="139">
        <v>0.5</v>
      </c>
      <c r="V27" s="140"/>
      <c r="W27" s="143"/>
      <c r="X27" s="144"/>
      <c r="Y27" s="143"/>
      <c r="Z27" s="144"/>
      <c r="AA27" s="132"/>
      <c r="AB27" s="133"/>
      <c r="AC27" s="145" t="str">
        <f t="shared" si="15"/>
        <v/>
      </c>
      <c r="AD27" s="146"/>
      <c r="AE27" s="141"/>
      <c r="AF27" s="142"/>
      <c r="AG27" s="129"/>
      <c r="AH27" s="130"/>
      <c r="AI27" s="136"/>
      <c r="AJ27" s="137"/>
      <c r="AK27" s="137"/>
      <c r="AL27" s="137"/>
      <c r="AM27" s="137"/>
      <c r="AN27" s="137"/>
      <c r="AO27" s="137"/>
      <c r="AP27" s="138"/>
      <c r="AQ27" s="132"/>
      <c r="AR27" s="133"/>
      <c r="AS27" s="132"/>
      <c r="AT27" s="133"/>
      <c r="AU27" s="132"/>
      <c r="AV27" s="133"/>
      <c r="AW27" s="132"/>
      <c r="AX27" s="133"/>
      <c r="AY27" s="134">
        <f t="shared" si="2"/>
        <v>0</v>
      </c>
      <c r="AZ27" s="135"/>
      <c r="BA27" s="28" t="str">
        <f t="shared" si="16"/>
        <v/>
      </c>
      <c r="BB27">
        <v>19</v>
      </c>
      <c r="BC27" s="3">
        <f t="shared" si="3"/>
        <v>44945</v>
      </c>
      <c r="BD27" t="str">
        <f t="shared" si="4"/>
        <v>木</v>
      </c>
      <c r="BE27" t="str">
        <f t="shared" si="17"/>
        <v/>
      </c>
      <c r="BF27" t="str">
        <f t="shared" si="18"/>
        <v/>
      </c>
      <c r="BG27" t="str">
        <f>_xlfn.IFNA(VLOOKUP(BC27,祝日!A:B,2,0),"")</f>
        <v/>
      </c>
      <c r="BH27" t="str">
        <f>_xlfn.IFNA(VLOOKUP(BC27,祝日!C:D,2,0),"")</f>
        <v/>
      </c>
      <c r="BI27">
        <f t="shared" si="41"/>
        <v>0</v>
      </c>
      <c r="BJ27">
        <f t="shared" si="19"/>
        <v>0</v>
      </c>
      <c r="BK27" t="str">
        <f t="shared" si="20"/>
        <v/>
      </c>
      <c r="BM27" t="str">
        <f t="shared" si="5"/>
        <v>4:00</v>
      </c>
      <c r="BN27" s="33">
        <f t="shared" si="21"/>
        <v>4</v>
      </c>
      <c r="BO27" s="33">
        <f t="shared" si="22"/>
        <v>4</v>
      </c>
      <c r="BP27" s="33">
        <f t="shared" si="43"/>
        <v>0</v>
      </c>
      <c r="BQ27" t="str">
        <f>IF(G27&gt;祝日!$F$2,TEXT(G27-祝日!$F$2,"h:mm"),"")</f>
        <v/>
      </c>
      <c r="BR27" t="str">
        <f t="shared" si="23"/>
        <v/>
      </c>
      <c r="BT27" s="33" t="str">
        <f t="shared" si="24"/>
        <v/>
      </c>
      <c r="BU27" s="33" t="str">
        <f t="shared" si="25"/>
        <v/>
      </c>
      <c r="BV27" s="33">
        <f t="shared" si="26"/>
        <v>0</v>
      </c>
      <c r="BW27" s="33">
        <f t="shared" si="27"/>
        <v>0</v>
      </c>
      <c r="BY27" s="33">
        <f t="shared" si="28"/>
        <v>4</v>
      </c>
      <c r="BZ27" s="33">
        <f>IF(CR27="NG",IF(BY27&lt;現場勤務時間!$D$2,現場勤務時間!$D$2-BY27,0),0)</f>
        <v>0</v>
      </c>
      <c r="CA27" s="44" t="s">
        <v>152</v>
      </c>
      <c r="CC27" t="str">
        <f t="shared" si="29"/>
        <v/>
      </c>
      <c r="CD27" t="str">
        <f t="shared" si="30"/>
        <v/>
      </c>
      <c r="CE27" t="str">
        <f t="shared" si="7"/>
        <v/>
      </c>
      <c r="CF27" t="str">
        <f t="shared" si="31"/>
        <v/>
      </c>
      <c r="CG27" t="str">
        <f t="shared" si="32"/>
        <v/>
      </c>
      <c r="CH27" t="str">
        <f t="shared" si="33"/>
        <v/>
      </c>
      <c r="CI27">
        <f t="shared" si="34"/>
        <v>1</v>
      </c>
      <c r="CJ27">
        <f t="shared" si="35"/>
        <v>0</v>
      </c>
      <c r="CK27">
        <f t="shared" si="8"/>
        <v>1</v>
      </c>
      <c r="CL27" t="str">
        <f t="shared" si="44"/>
        <v/>
      </c>
      <c r="CM27" t="str">
        <f>IF(AND(Y27="取得",O27&lt;現場勤務時間!$D$2),"NG","")</f>
        <v/>
      </c>
      <c r="CN27" t="str">
        <f t="shared" si="45"/>
        <v/>
      </c>
      <c r="CO27" t="str">
        <f t="shared" si="37"/>
        <v/>
      </c>
      <c r="CP27" t="str">
        <f t="shared" si="38"/>
        <v/>
      </c>
      <c r="CQ27" s="33">
        <f t="shared" si="10"/>
        <v>4</v>
      </c>
      <c r="CR27" s="33" t="str">
        <f>IF(BK27="",IF(U27&lt;&gt;1,IF(BY27&lt;&gt;0,IF((BY27+CQ27)&lt;現場勤務時間!$D$2,"NG",""),""),""),"")</f>
        <v/>
      </c>
      <c r="CS27" s="33" t="str">
        <f t="shared" si="39"/>
        <v/>
      </c>
    </row>
    <row r="28" spans="1:97" x14ac:dyDescent="0.4">
      <c r="A28" s="31" t="str">
        <f t="shared" si="11"/>
        <v>★</v>
      </c>
      <c r="B28" s="39">
        <v>20</v>
      </c>
      <c r="C28" s="39" t="str">
        <f t="shared" si="12"/>
        <v>金</v>
      </c>
      <c r="D28" s="39" t="str">
        <f t="shared" si="13"/>
        <v/>
      </c>
      <c r="E28" s="125">
        <v>0.375</v>
      </c>
      <c r="F28" s="126"/>
      <c r="G28" s="125">
        <v>0.75</v>
      </c>
      <c r="H28" s="126"/>
      <c r="I28" s="129">
        <v>1</v>
      </c>
      <c r="J28" s="130"/>
      <c r="K28" s="50">
        <f t="shared" si="40"/>
        <v>8</v>
      </c>
      <c r="L28" s="51"/>
      <c r="M28" s="129"/>
      <c r="N28" s="130"/>
      <c r="O28" s="50">
        <f t="shared" si="0"/>
        <v>8</v>
      </c>
      <c r="P28" s="51"/>
      <c r="Q28" s="50" t="str">
        <f t="shared" si="14"/>
        <v/>
      </c>
      <c r="R28" s="51"/>
      <c r="S28" s="50" t="str">
        <f t="shared" si="1"/>
        <v/>
      </c>
      <c r="T28" s="51"/>
      <c r="U28" s="139"/>
      <c r="V28" s="140"/>
      <c r="W28" s="143"/>
      <c r="X28" s="144"/>
      <c r="Y28" s="143"/>
      <c r="Z28" s="144"/>
      <c r="AA28" s="132"/>
      <c r="AB28" s="133"/>
      <c r="AC28" s="145" t="str">
        <f t="shared" si="15"/>
        <v/>
      </c>
      <c r="AD28" s="146"/>
      <c r="AE28" s="141">
        <v>8</v>
      </c>
      <c r="AF28" s="142"/>
      <c r="AG28" s="129"/>
      <c r="AH28" s="130"/>
      <c r="AI28" s="136"/>
      <c r="AJ28" s="137"/>
      <c r="AK28" s="137"/>
      <c r="AL28" s="137"/>
      <c r="AM28" s="137"/>
      <c r="AN28" s="137"/>
      <c r="AO28" s="137"/>
      <c r="AP28" s="138"/>
      <c r="AQ28" s="132"/>
      <c r="AR28" s="133"/>
      <c r="AS28" s="132"/>
      <c r="AT28" s="133"/>
      <c r="AU28" s="132"/>
      <c r="AV28" s="133"/>
      <c r="AW28" s="132"/>
      <c r="AX28" s="133"/>
      <c r="AY28" s="134">
        <f t="shared" si="2"/>
        <v>0</v>
      </c>
      <c r="AZ28" s="135"/>
      <c r="BA28" s="28" t="str">
        <f t="shared" si="16"/>
        <v>時刻が記入</v>
      </c>
      <c r="BB28">
        <v>20</v>
      </c>
      <c r="BC28" s="3">
        <f t="shared" si="3"/>
        <v>44946</v>
      </c>
      <c r="BD28" t="str">
        <f t="shared" si="4"/>
        <v>金</v>
      </c>
      <c r="BE28" t="str">
        <f t="shared" si="17"/>
        <v/>
      </c>
      <c r="BF28" t="str">
        <f t="shared" si="18"/>
        <v/>
      </c>
      <c r="BG28" t="str">
        <f>_xlfn.IFNA(VLOOKUP(BC28,祝日!A:B,2,0),"")</f>
        <v/>
      </c>
      <c r="BH28" t="str">
        <f>_xlfn.IFNA(VLOOKUP(BC28,祝日!C:D,2,0),"")</f>
        <v/>
      </c>
      <c r="BI28">
        <f t="shared" si="41"/>
        <v>0</v>
      </c>
      <c r="BJ28">
        <f t="shared" si="19"/>
        <v>0</v>
      </c>
      <c r="BK28" t="str">
        <f t="shared" si="20"/>
        <v/>
      </c>
      <c r="BM28" t="str">
        <f t="shared" si="5"/>
        <v>9:00</v>
      </c>
      <c r="BN28" s="33">
        <f t="shared" si="21"/>
        <v>9</v>
      </c>
      <c r="BO28" s="33">
        <f t="shared" si="22"/>
        <v>8</v>
      </c>
      <c r="BP28" s="33">
        <f t="shared" si="43"/>
        <v>0</v>
      </c>
      <c r="BQ28" t="str">
        <f>IF(G28&gt;祝日!$F$2,TEXT(G28-祝日!$F$2,"h:mm"),"")</f>
        <v/>
      </c>
      <c r="BR28" t="str">
        <f t="shared" si="23"/>
        <v/>
      </c>
      <c r="BT28" s="33" t="str">
        <f t="shared" si="24"/>
        <v/>
      </c>
      <c r="BU28" s="33" t="str">
        <f t="shared" si="25"/>
        <v/>
      </c>
      <c r="BV28" s="33">
        <f t="shared" si="26"/>
        <v>0</v>
      </c>
      <c r="BW28" s="33">
        <f t="shared" si="27"/>
        <v>0</v>
      </c>
      <c r="BY28" s="33">
        <f t="shared" si="28"/>
        <v>8</v>
      </c>
      <c r="BZ28" s="33">
        <f>IF(CR28="NG",IF(BY28&lt;現場勤務時間!$D$2,現場勤務時間!$D$2-BY28,0),0)</f>
        <v>0</v>
      </c>
      <c r="CA28" s="44" t="s">
        <v>118</v>
      </c>
      <c r="CC28" t="str">
        <f t="shared" si="29"/>
        <v/>
      </c>
      <c r="CD28" t="str">
        <f t="shared" si="30"/>
        <v/>
      </c>
      <c r="CE28" t="str">
        <f t="shared" si="7"/>
        <v/>
      </c>
      <c r="CF28" t="str">
        <f t="shared" si="31"/>
        <v>NG</v>
      </c>
      <c r="CG28" t="str">
        <f t="shared" si="32"/>
        <v/>
      </c>
      <c r="CH28" t="str">
        <f t="shared" si="33"/>
        <v/>
      </c>
      <c r="CI28">
        <f t="shared" si="34"/>
        <v>0</v>
      </c>
      <c r="CJ28">
        <f t="shared" si="35"/>
        <v>1</v>
      </c>
      <c r="CK28">
        <f t="shared" si="8"/>
        <v>1</v>
      </c>
      <c r="CL28" t="str">
        <f t="shared" si="44"/>
        <v/>
      </c>
      <c r="CM28" t="str">
        <f>IF(AND(Y28="取得",O28&lt;現場勤務時間!$D$2),"NG","")</f>
        <v/>
      </c>
      <c r="CN28" t="str">
        <f t="shared" si="45"/>
        <v/>
      </c>
      <c r="CO28" t="str">
        <f t="shared" si="37"/>
        <v/>
      </c>
      <c r="CP28" t="str">
        <f t="shared" si="38"/>
        <v/>
      </c>
      <c r="CQ28" s="33">
        <f t="shared" si="10"/>
        <v>0</v>
      </c>
      <c r="CR28" s="33" t="str">
        <f>IF(BK28="",IF(U28&lt;&gt;1,IF(BY28&lt;&gt;0,IF((BY28+CQ28)&lt;現場勤務時間!$D$2,"NG",""),""),""),"")</f>
        <v/>
      </c>
      <c r="CS28" s="33" t="str">
        <f t="shared" si="39"/>
        <v/>
      </c>
    </row>
    <row r="29" spans="1:97" x14ac:dyDescent="0.4">
      <c r="A29" s="31" t="str">
        <f t="shared" si="11"/>
        <v/>
      </c>
      <c r="B29" s="39">
        <v>21</v>
      </c>
      <c r="C29" s="39" t="str">
        <f t="shared" si="12"/>
        <v>土</v>
      </c>
      <c r="D29" s="39" t="str">
        <f t="shared" si="13"/>
        <v>休</v>
      </c>
      <c r="E29" s="125"/>
      <c r="F29" s="126"/>
      <c r="G29" s="125"/>
      <c r="H29" s="126"/>
      <c r="I29" s="129"/>
      <c r="J29" s="130"/>
      <c r="K29" s="50" t="str">
        <f t="shared" si="40"/>
        <v/>
      </c>
      <c r="L29" s="51"/>
      <c r="M29" s="129"/>
      <c r="N29" s="130"/>
      <c r="O29" s="50" t="str">
        <f t="shared" si="0"/>
        <v/>
      </c>
      <c r="P29" s="51"/>
      <c r="Q29" s="50" t="str">
        <f t="shared" si="14"/>
        <v/>
      </c>
      <c r="R29" s="51"/>
      <c r="S29" s="50" t="str">
        <f t="shared" si="1"/>
        <v/>
      </c>
      <c r="T29" s="51"/>
      <c r="U29" s="139"/>
      <c r="V29" s="140"/>
      <c r="W29" s="143"/>
      <c r="X29" s="144"/>
      <c r="Y29" s="143"/>
      <c r="Z29" s="144"/>
      <c r="AA29" s="132"/>
      <c r="AB29" s="133"/>
      <c r="AC29" s="145" t="str">
        <f t="shared" si="15"/>
        <v/>
      </c>
      <c r="AD29" s="146"/>
      <c r="AE29" s="141"/>
      <c r="AF29" s="142"/>
      <c r="AG29" s="129"/>
      <c r="AH29" s="130"/>
      <c r="AI29" s="136"/>
      <c r="AJ29" s="137"/>
      <c r="AK29" s="137"/>
      <c r="AL29" s="137"/>
      <c r="AM29" s="137"/>
      <c r="AN29" s="137"/>
      <c r="AO29" s="137"/>
      <c r="AP29" s="138"/>
      <c r="AQ29" s="132"/>
      <c r="AR29" s="133"/>
      <c r="AS29" s="132"/>
      <c r="AT29" s="133"/>
      <c r="AU29" s="132"/>
      <c r="AV29" s="133"/>
      <c r="AW29" s="132"/>
      <c r="AX29" s="133"/>
      <c r="AY29" s="134">
        <f t="shared" si="2"/>
        <v>0</v>
      </c>
      <c r="AZ29" s="135"/>
      <c r="BA29" s="28" t="str">
        <f t="shared" si="16"/>
        <v/>
      </c>
      <c r="BB29">
        <v>21</v>
      </c>
      <c r="BC29" s="3">
        <f t="shared" si="3"/>
        <v>44947</v>
      </c>
      <c r="BD29" t="str">
        <f t="shared" si="4"/>
        <v>土</v>
      </c>
      <c r="BE29" t="str">
        <f t="shared" si="17"/>
        <v/>
      </c>
      <c r="BF29" t="str">
        <f t="shared" si="18"/>
        <v>休</v>
      </c>
      <c r="BG29" t="str">
        <f>_xlfn.IFNA(VLOOKUP(BC29,祝日!A:B,2,0),"")</f>
        <v/>
      </c>
      <c r="BH29" t="str">
        <f>_xlfn.IFNA(VLOOKUP(BC29,祝日!C:D,2,0),"")</f>
        <v/>
      </c>
      <c r="BI29">
        <f t="shared" si="41"/>
        <v>0</v>
      </c>
      <c r="BJ29">
        <f t="shared" si="19"/>
        <v>1</v>
      </c>
      <c r="BK29" t="str">
        <f t="shared" si="20"/>
        <v>休</v>
      </c>
      <c r="BM29">
        <f t="shared" si="5"/>
        <v>0</v>
      </c>
      <c r="BN29" s="33">
        <f t="shared" si="21"/>
        <v>0</v>
      </c>
      <c r="BO29" s="33">
        <f t="shared" si="22"/>
        <v>0</v>
      </c>
      <c r="BP29" s="33">
        <f t="shared" si="43"/>
        <v>0</v>
      </c>
      <c r="BQ29" t="str">
        <f>IF(G29&gt;祝日!$F$2,TEXT(G29-祝日!$F$2,"h:mm"),"")</f>
        <v/>
      </c>
      <c r="BR29" t="str">
        <f t="shared" si="23"/>
        <v/>
      </c>
      <c r="BT29" s="33">
        <f t="shared" si="24"/>
        <v>0</v>
      </c>
      <c r="BU29" s="33" t="str">
        <f t="shared" si="25"/>
        <v/>
      </c>
      <c r="BV29" s="33">
        <f t="shared" si="26"/>
        <v>0</v>
      </c>
      <c r="BW29" s="33">
        <f t="shared" si="27"/>
        <v>0</v>
      </c>
      <c r="BY29" s="33">
        <f t="shared" si="28"/>
        <v>0</v>
      </c>
      <c r="BZ29" s="33">
        <f>IF(CR29="NG",IF(BY29&lt;現場勤務時間!$D$2,現場勤務時間!$D$2-BY29,0),0)</f>
        <v>0</v>
      </c>
      <c r="CA29" s="44"/>
      <c r="CC29" t="str">
        <f t="shared" si="29"/>
        <v/>
      </c>
      <c r="CD29" t="str">
        <f t="shared" si="30"/>
        <v/>
      </c>
      <c r="CE29" t="str">
        <f t="shared" si="7"/>
        <v/>
      </c>
      <c r="CF29" t="str">
        <f t="shared" si="31"/>
        <v/>
      </c>
      <c r="CG29" t="str">
        <f t="shared" si="32"/>
        <v/>
      </c>
      <c r="CH29" t="str">
        <f t="shared" si="33"/>
        <v/>
      </c>
      <c r="CI29">
        <f t="shared" si="34"/>
        <v>0</v>
      </c>
      <c r="CJ29">
        <f t="shared" si="35"/>
        <v>0</v>
      </c>
      <c r="CK29">
        <f t="shared" si="8"/>
        <v>0</v>
      </c>
      <c r="CL29" t="str">
        <f t="shared" si="44"/>
        <v/>
      </c>
      <c r="CM29" t="str">
        <f>IF(AND(Y29="取得",O29&lt;現場勤務時間!$D$2),"NG","")</f>
        <v/>
      </c>
      <c r="CN29" t="str">
        <f t="shared" si="45"/>
        <v/>
      </c>
      <c r="CO29" t="str">
        <f t="shared" si="37"/>
        <v/>
      </c>
      <c r="CP29" t="str">
        <f t="shared" si="38"/>
        <v/>
      </c>
      <c r="CQ29" s="33">
        <f t="shared" si="10"/>
        <v>0</v>
      </c>
      <c r="CR29" s="33" t="str">
        <f>IF(BK29="",IF(U29&lt;&gt;1,IF(BY29&lt;&gt;0,IF((BY29+CQ29)&lt;現場勤務時間!$D$2,"NG",""),""),""),"")</f>
        <v/>
      </c>
      <c r="CS29" s="33" t="str">
        <f t="shared" si="39"/>
        <v/>
      </c>
    </row>
    <row r="30" spans="1:97" x14ac:dyDescent="0.4">
      <c r="A30" s="31" t="str">
        <f t="shared" si="11"/>
        <v/>
      </c>
      <c r="B30" s="39">
        <v>22</v>
      </c>
      <c r="C30" s="39" t="str">
        <f t="shared" si="12"/>
        <v>日</v>
      </c>
      <c r="D30" s="39" t="str">
        <f t="shared" si="13"/>
        <v>法</v>
      </c>
      <c r="E30" s="125">
        <v>0.375</v>
      </c>
      <c r="F30" s="126"/>
      <c r="G30" s="125">
        <v>0.75</v>
      </c>
      <c r="H30" s="126"/>
      <c r="I30" s="129">
        <v>1</v>
      </c>
      <c r="J30" s="130"/>
      <c r="K30" s="50">
        <f t="shared" si="40"/>
        <v>8</v>
      </c>
      <c r="L30" s="51"/>
      <c r="M30" s="129"/>
      <c r="N30" s="130"/>
      <c r="O30" s="50">
        <f t="shared" si="0"/>
        <v>8</v>
      </c>
      <c r="P30" s="51"/>
      <c r="Q30" s="50" t="str">
        <f t="shared" si="14"/>
        <v/>
      </c>
      <c r="R30" s="51"/>
      <c r="S30" s="50" t="str">
        <f t="shared" si="1"/>
        <v/>
      </c>
      <c r="T30" s="51"/>
      <c r="U30" s="139"/>
      <c r="V30" s="140"/>
      <c r="W30" s="143"/>
      <c r="X30" s="144"/>
      <c r="Y30" s="143" t="s">
        <v>92</v>
      </c>
      <c r="Z30" s="144"/>
      <c r="AA30" s="132"/>
      <c r="AB30" s="133"/>
      <c r="AC30" s="145" t="str">
        <f t="shared" si="15"/>
        <v/>
      </c>
      <c r="AD30" s="146"/>
      <c r="AE30" s="141"/>
      <c r="AF30" s="142"/>
      <c r="AG30" s="129"/>
      <c r="AH30" s="130"/>
      <c r="AI30" s="136"/>
      <c r="AJ30" s="137"/>
      <c r="AK30" s="137"/>
      <c r="AL30" s="137"/>
      <c r="AM30" s="137"/>
      <c r="AN30" s="137"/>
      <c r="AO30" s="137"/>
      <c r="AP30" s="138"/>
      <c r="AQ30" s="132"/>
      <c r="AR30" s="133"/>
      <c r="AS30" s="132"/>
      <c r="AT30" s="133"/>
      <c r="AU30" s="132"/>
      <c r="AV30" s="133"/>
      <c r="AW30" s="132"/>
      <c r="AX30" s="133"/>
      <c r="AY30" s="134">
        <f t="shared" si="2"/>
        <v>0</v>
      </c>
      <c r="AZ30" s="135"/>
      <c r="BA30" s="28" t="str">
        <f t="shared" si="16"/>
        <v/>
      </c>
      <c r="BB30">
        <v>22</v>
      </c>
      <c r="BC30" s="3">
        <f t="shared" si="3"/>
        <v>44948</v>
      </c>
      <c r="BD30" t="str">
        <f t="shared" si="4"/>
        <v>日</v>
      </c>
      <c r="BE30" t="str">
        <f t="shared" si="17"/>
        <v>法</v>
      </c>
      <c r="BF30" t="str">
        <f t="shared" si="18"/>
        <v/>
      </c>
      <c r="BG30" t="str">
        <f>_xlfn.IFNA(VLOOKUP(BC30,祝日!A:B,2,0),"")</f>
        <v/>
      </c>
      <c r="BH30" t="str">
        <f>_xlfn.IFNA(VLOOKUP(BC30,祝日!C:D,2,0),"")</f>
        <v/>
      </c>
      <c r="BI30">
        <f t="shared" si="41"/>
        <v>1</v>
      </c>
      <c r="BJ30">
        <f t="shared" si="19"/>
        <v>0</v>
      </c>
      <c r="BK30" t="str">
        <f t="shared" si="20"/>
        <v>法</v>
      </c>
      <c r="BM30" t="str">
        <f t="shared" si="5"/>
        <v>9:00</v>
      </c>
      <c r="BN30" s="33">
        <f t="shared" si="21"/>
        <v>9</v>
      </c>
      <c r="BO30" s="33">
        <f t="shared" si="22"/>
        <v>8</v>
      </c>
      <c r="BP30" s="33">
        <f t="shared" si="43"/>
        <v>0</v>
      </c>
      <c r="BQ30" t="str">
        <f>IF(G30&gt;祝日!$F$2,TEXT(G30-祝日!$F$2,"h:mm"),"")</f>
        <v/>
      </c>
      <c r="BR30" t="str">
        <f t="shared" si="23"/>
        <v/>
      </c>
      <c r="BT30" s="33" t="str">
        <f t="shared" si="24"/>
        <v/>
      </c>
      <c r="BU30" s="33">
        <f t="shared" si="25"/>
        <v>0</v>
      </c>
      <c r="BV30" s="33">
        <f t="shared" si="26"/>
        <v>0</v>
      </c>
      <c r="BW30" s="33">
        <f t="shared" si="27"/>
        <v>0</v>
      </c>
      <c r="BY30" s="33">
        <f t="shared" si="28"/>
        <v>8</v>
      </c>
      <c r="BZ30" s="33">
        <f>IF(CR30="NG",IF(BY30&lt;現場勤務時間!$D$2,現場勤務時間!$D$2-BY30,0),0)</f>
        <v>0</v>
      </c>
      <c r="CA30" s="44"/>
      <c r="CC30" t="str">
        <f t="shared" si="29"/>
        <v/>
      </c>
      <c r="CD30" t="str">
        <f t="shared" si="30"/>
        <v/>
      </c>
      <c r="CE30" t="str">
        <f t="shared" si="7"/>
        <v/>
      </c>
      <c r="CF30" t="str">
        <f t="shared" si="31"/>
        <v/>
      </c>
      <c r="CG30" t="str">
        <f t="shared" si="32"/>
        <v/>
      </c>
      <c r="CH30" t="str">
        <f t="shared" si="33"/>
        <v/>
      </c>
      <c r="CI30">
        <f t="shared" si="34"/>
        <v>1</v>
      </c>
      <c r="CJ30">
        <f t="shared" si="35"/>
        <v>0</v>
      </c>
      <c r="CK30">
        <f t="shared" si="8"/>
        <v>1</v>
      </c>
      <c r="CL30" t="str">
        <f t="shared" si="44"/>
        <v/>
      </c>
      <c r="CM30" t="str">
        <f>IF(AND(Y30="取得",O30&lt;現場勤務時間!$D$2),"NG","")</f>
        <v/>
      </c>
      <c r="CN30" t="str">
        <f t="shared" si="45"/>
        <v/>
      </c>
      <c r="CO30" t="str">
        <f t="shared" si="37"/>
        <v/>
      </c>
      <c r="CP30" t="str">
        <f t="shared" si="38"/>
        <v/>
      </c>
      <c r="CQ30" s="33">
        <f t="shared" si="10"/>
        <v>0</v>
      </c>
      <c r="CR30" s="33" t="str">
        <f>IF(BK30="",IF(U30&lt;&gt;1,IF(BY30&lt;&gt;0,IF((BY30+CQ30)&lt;現場勤務時間!$D$2,"NG",""),""),""),"")</f>
        <v/>
      </c>
      <c r="CS30" s="33" t="str">
        <f t="shared" si="39"/>
        <v/>
      </c>
    </row>
    <row r="31" spans="1:97" x14ac:dyDescent="0.4">
      <c r="A31" s="31" t="str">
        <f t="shared" si="11"/>
        <v>★</v>
      </c>
      <c r="B31" s="39">
        <v>23</v>
      </c>
      <c r="C31" s="39" t="str">
        <f t="shared" si="12"/>
        <v>月</v>
      </c>
      <c r="D31" s="39" t="str">
        <f t="shared" si="13"/>
        <v/>
      </c>
      <c r="E31" s="125"/>
      <c r="F31" s="126"/>
      <c r="G31" s="125"/>
      <c r="H31" s="126"/>
      <c r="I31" s="129"/>
      <c r="J31" s="130"/>
      <c r="K31" s="50" t="str">
        <f t="shared" si="40"/>
        <v/>
      </c>
      <c r="L31" s="51"/>
      <c r="M31" s="129"/>
      <c r="N31" s="130"/>
      <c r="O31" s="50" t="str">
        <f t="shared" si="0"/>
        <v/>
      </c>
      <c r="P31" s="51"/>
      <c r="Q31" s="50" t="str">
        <f t="shared" si="14"/>
        <v/>
      </c>
      <c r="R31" s="51"/>
      <c r="S31" s="50" t="str">
        <f t="shared" si="1"/>
        <v/>
      </c>
      <c r="T31" s="51"/>
      <c r="U31" s="139"/>
      <c r="V31" s="140"/>
      <c r="W31" s="143"/>
      <c r="X31" s="144"/>
      <c r="Y31" s="143" t="s">
        <v>93</v>
      </c>
      <c r="Z31" s="144"/>
      <c r="AA31" s="132"/>
      <c r="AB31" s="133"/>
      <c r="AC31" s="145" t="str">
        <f t="shared" si="15"/>
        <v/>
      </c>
      <c r="AD31" s="146"/>
      <c r="AE31" s="141"/>
      <c r="AF31" s="142"/>
      <c r="AG31" s="129"/>
      <c r="AH31" s="130"/>
      <c r="AI31" s="136"/>
      <c r="AJ31" s="137"/>
      <c r="AK31" s="137"/>
      <c r="AL31" s="137"/>
      <c r="AM31" s="137"/>
      <c r="AN31" s="137"/>
      <c r="AO31" s="137"/>
      <c r="AP31" s="138"/>
      <c r="AQ31" s="132"/>
      <c r="AR31" s="133"/>
      <c r="AS31" s="132"/>
      <c r="AT31" s="133"/>
      <c r="AU31" s="132"/>
      <c r="AV31" s="133"/>
      <c r="AW31" s="132"/>
      <c r="AX31" s="133"/>
      <c r="AY31" s="134">
        <f t="shared" ref="AY31:AY39" si="46">SUM(AQ31:AX31)</f>
        <v>0</v>
      </c>
      <c r="AZ31" s="135"/>
      <c r="BA31" s="28" t="str">
        <f t="shared" si="16"/>
        <v>備考欄の振替元日が未記入</v>
      </c>
      <c r="BB31">
        <v>23</v>
      </c>
      <c r="BC31" s="3">
        <f t="shared" si="3"/>
        <v>44949</v>
      </c>
      <c r="BD31" t="str">
        <f t="shared" si="4"/>
        <v>月</v>
      </c>
      <c r="BE31" t="str">
        <f t="shared" si="17"/>
        <v/>
      </c>
      <c r="BF31" t="str">
        <f t="shared" si="18"/>
        <v/>
      </c>
      <c r="BG31" t="str">
        <f>_xlfn.IFNA(VLOOKUP(BC31,祝日!A:B,2,0),"")</f>
        <v/>
      </c>
      <c r="BH31" t="str">
        <f>_xlfn.IFNA(VLOOKUP(BC31,祝日!C:D,2,0),"")</f>
        <v/>
      </c>
      <c r="BI31">
        <f t="shared" si="41"/>
        <v>0</v>
      </c>
      <c r="BJ31">
        <f t="shared" si="19"/>
        <v>0</v>
      </c>
      <c r="BK31" t="str">
        <f t="shared" si="20"/>
        <v/>
      </c>
      <c r="BM31">
        <f t="shared" si="5"/>
        <v>0</v>
      </c>
      <c r="BN31" s="33">
        <f t="shared" si="21"/>
        <v>0</v>
      </c>
      <c r="BO31" s="33">
        <f t="shared" si="22"/>
        <v>0</v>
      </c>
      <c r="BP31" s="33">
        <f t="shared" si="43"/>
        <v>0</v>
      </c>
      <c r="BQ31" t="str">
        <f>IF(G31&gt;祝日!$F$2,TEXT(G31-祝日!$F$2,"h:mm"),"")</f>
        <v/>
      </c>
      <c r="BR31" t="str">
        <f t="shared" si="23"/>
        <v/>
      </c>
      <c r="BT31" s="33" t="str">
        <f t="shared" si="24"/>
        <v/>
      </c>
      <c r="BU31" s="33" t="str">
        <f t="shared" si="25"/>
        <v/>
      </c>
      <c r="BV31" s="33">
        <f t="shared" si="26"/>
        <v>0</v>
      </c>
      <c r="BW31" s="33">
        <f t="shared" si="27"/>
        <v>0</v>
      </c>
      <c r="BY31" s="33">
        <f t="shared" si="28"/>
        <v>0</v>
      </c>
      <c r="BZ31" s="33">
        <f>IF(CR31="NG",IF(BY31&lt;現場勤務時間!$D$2,現場勤務時間!$D$2-BY31,0),0)</f>
        <v>0</v>
      </c>
      <c r="CA31" s="44"/>
      <c r="CC31" t="str">
        <f t="shared" si="29"/>
        <v/>
      </c>
      <c r="CD31" t="str">
        <f t="shared" si="30"/>
        <v/>
      </c>
      <c r="CE31" t="str">
        <f t="shared" si="7"/>
        <v/>
      </c>
      <c r="CF31" t="str">
        <f t="shared" si="31"/>
        <v/>
      </c>
      <c r="CG31" t="str">
        <f t="shared" si="32"/>
        <v>NG</v>
      </c>
      <c r="CH31" t="str">
        <f t="shared" si="33"/>
        <v/>
      </c>
      <c r="CI31">
        <f t="shared" si="34"/>
        <v>1</v>
      </c>
      <c r="CJ31">
        <f t="shared" si="35"/>
        <v>0</v>
      </c>
      <c r="CK31">
        <f t="shared" si="8"/>
        <v>1</v>
      </c>
      <c r="CL31" t="str">
        <f t="shared" si="44"/>
        <v/>
      </c>
      <c r="CM31" t="str">
        <f>IF(AND(Y31="取得",O31&lt;現場勤務時間!$D$2),"NG","")</f>
        <v/>
      </c>
      <c r="CN31" t="str">
        <f t="shared" si="45"/>
        <v/>
      </c>
      <c r="CO31" t="str">
        <f t="shared" si="37"/>
        <v/>
      </c>
      <c r="CP31" t="str">
        <f t="shared" si="38"/>
        <v/>
      </c>
      <c r="CQ31" s="33">
        <f t="shared" si="10"/>
        <v>0</v>
      </c>
      <c r="CR31" s="33" t="str">
        <f>IF(BK31="",IF(U31&lt;&gt;1,IF(BY31&lt;&gt;0,IF((BY31+CQ31)&lt;現場勤務時間!$D$2,"NG",""),""),""),"")</f>
        <v/>
      </c>
      <c r="CS31" s="33" t="str">
        <f t="shared" si="39"/>
        <v/>
      </c>
    </row>
    <row r="32" spans="1:97" x14ac:dyDescent="0.4">
      <c r="A32" s="31" t="str">
        <f t="shared" si="11"/>
        <v/>
      </c>
      <c r="B32" s="39">
        <v>24</v>
      </c>
      <c r="C32" s="39" t="str">
        <f t="shared" si="12"/>
        <v>火</v>
      </c>
      <c r="D32" s="39" t="str">
        <f t="shared" si="13"/>
        <v/>
      </c>
      <c r="E32" s="125"/>
      <c r="F32" s="126"/>
      <c r="G32" s="125"/>
      <c r="H32" s="126"/>
      <c r="I32" s="129"/>
      <c r="J32" s="130"/>
      <c r="K32" s="50" t="str">
        <f t="shared" si="40"/>
        <v/>
      </c>
      <c r="L32" s="51"/>
      <c r="M32" s="129"/>
      <c r="N32" s="130"/>
      <c r="O32" s="50" t="str">
        <f t="shared" si="0"/>
        <v/>
      </c>
      <c r="P32" s="51"/>
      <c r="Q32" s="50" t="str">
        <f t="shared" si="14"/>
        <v/>
      </c>
      <c r="R32" s="51"/>
      <c r="S32" s="50" t="str">
        <f t="shared" si="1"/>
        <v/>
      </c>
      <c r="T32" s="51"/>
      <c r="U32" s="139"/>
      <c r="V32" s="140"/>
      <c r="W32" s="143"/>
      <c r="X32" s="144"/>
      <c r="Y32" s="143" t="s">
        <v>93</v>
      </c>
      <c r="Z32" s="144"/>
      <c r="AA32" s="132"/>
      <c r="AB32" s="133"/>
      <c r="AC32" s="145" t="str">
        <f t="shared" si="15"/>
        <v/>
      </c>
      <c r="AD32" s="146"/>
      <c r="AE32" s="141"/>
      <c r="AF32" s="142"/>
      <c r="AG32" s="129"/>
      <c r="AH32" s="130"/>
      <c r="AI32" s="136" t="s">
        <v>108</v>
      </c>
      <c r="AJ32" s="137"/>
      <c r="AK32" s="137"/>
      <c r="AL32" s="137"/>
      <c r="AM32" s="137"/>
      <c r="AN32" s="137"/>
      <c r="AO32" s="137"/>
      <c r="AP32" s="138"/>
      <c r="AQ32" s="132"/>
      <c r="AR32" s="133"/>
      <c r="AS32" s="132"/>
      <c r="AT32" s="133"/>
      <c r="AU32" s="132"/>
      <c r="AV32" s="133"/>
      <c r="AW32" s="132"/>
      <c r="AX32" s="133"/>
      <c r="AY32" s="134">
        <f t="shared" si="46"/>
        <v>0</v>
      </c>
      <c r="AZ32" s="135"/>
      <c r="BA32" s="28" t="str">
        <f t="shared" si="16"/>
        <v/>
      </c>
      <c r="BB32">
        <v>24</v>
      </c>
      <c r="BC32" s="3">
        <f t="shared" si="3"/>
        <v>44950</v>
      </c>
      <c r="BD32" t="str">
        <f t="shared" si="4"/>
        <v>火</v>
      </c>
      <c r="BE32" t="str">
        <f t="shared" si="17"/>
        <v/>
      </c>
      <c r="BF32" t="str">
        <f t="shared" si="18"/>
        <v/>
      </c>
      <c r="BG32" t="str">
        <f>_xlfn.IFNA(VLOOKUP(BC32,祝日!A:B,2,0),"")</f>
        <v/>
      </c>
      <c r="BH32" t="str">
        <f>_xlfn.IFNA(VLOOKUP(BC32,祝日!C:D,2,0),"")</f>
        <v/>
      </c>
      <c r="BI32">
        <f t="shared" si="41"/>
        <v>0</v>
      </c>
      <c r="BJ32">
        <f t="shared" si="19"/>
        <v>0</v>
      </c>
      <c r="BK32" t="str">
        <f t="shared" si="20"/>
        <v/>
      </c>
      <c r="BM32">
        <f t="shared" si="5"/>
        <v>0</v>
      </c>
      <c r="BN32" s="33">
        <f t="shared" si="21"/>
        <v>0</v>
      </c>
      <c r="BO32" s="33">
        <f t="shared" si="22"/>
        <v>0</v>
      </c>
      <c r="BP32" s="33">
        <f t="shared" si="43"/>
        <v>0</v>
      </c>
      <c r="BQ32" t="str">
        <f>IF(G32&gt;祝日!$F$2,TEXT(G32-祝日!$F$2,"h:mm"),"")</f>
        <v/>
      </c>
      <c r="BR32" t="str">
        <f t="shared" si="23"/>
        <v/>
      </c>
      <c r="BT32" s="33" t="str">
        <f t="shared" si="24"/>
        <v/>
      </c>
      <c r="BU32" s="33" t="str">
        <f t="shared" si="25"/>
        <v/>
      </c>
      <c r="BV32" s="33">
        <f t="shared" si="26"/>
        <v>0</v>
      </c>
      <c r="BW32" s="33">
        <f t="shared" si="27"/>
        <v>0</v>
      </c>
      <c r="BY32" s="33">
        <f t="shared" si="28"/>
        <v>0</v>
      </c>
      <c r="BZ32" s="33">
        <f>IF(CR32="NG",IF(BY32&lt;現場勤務時間!$D$2,現場勤務時間!$D$2-BY32,0),0)</f>
        <v>0</v>
      </c>
      <c r="CA32" s="44" t="s">
        <v>120</v>
      </c>
      <c r="CC32" t="str">
        <f t="shared" si="29"/>
        <v/>
      </c>
      <c r="CD32" t="str">
        <f t="shared" si="30"/>
        <v/>
      </c>
      <c r="CE32" t="str">
        <f t="shared" si="7"/>
        <v/>
      </c>
      <c r="CF32" t="str">
        <f t="shared" si="31"/>
        <v/>
      </c>
      <c r="CG32" t="str">
        <f t="shared" si="32"/>
        <v/>
      </c>
      <c r="CH32" t="str">
        <f t="shared" si="33"/>
        <v/>
      </c>
      <c r="CI32">
        <f t="shared" si="34"/>
        <v>1</v>
      </c>
      <c r="CJ32">
        <f t="shared" si="35"/>
        <v>0</v>
      </c>
      <c r="CK32">
        <f t="shared" si="8"/>
        <v>1</v>
      </c>
      <c r="CL32" t="str">
        <f t="shared" si="44"/>
        <v/>
      </c>
      <c r="CM32" t="str">
        <f>IF(AND(Y32="取得",O32&lt;現場勤務時間!$D$2),"NG","")</f>
        <v/>
      </c>
      <c r="CN32" t="str">
        <f t="shared" si="45"/>
        <v/>
      </c>
      <c r="CO32" t="str">
        <f t="shared" si="37"/>
        <v/>
      </c>
      <c r="CP32" t="str">
        <f t="shared" si="38"/>
        <v/>
      </c>
      <c r="CQ32" s="33">
        <f t="shared" si="10"/>
        <v>0</v>
      </c>
      <c r="CR32" s="33" t="str">
        <f>IF(BK32="",IF(U32&lt;&gt;1,IF(BY32&lt;&gt;0,IF((BY32+CQ32)&lt;現場勤務時間!$D$2,"NG",""),""),""),"")</f>
        <v/>
      </c>
      <c r="CS32" s="33" t="str">
        <f t="shared" si="39"/>
        <v/>
      </c>
    </row>
    <row r="33" spans="1:97" x14ac:dyDescent="0.4">
      <c r="A33" s="31" t="str">
        <f t="shared" si="11"/>
        <v>★</v>
      </c>
      <c r="B33" s="39">
        <v>25</v>
      </c>
      <c r="C33" s="39" t="str">
        <f t="shared" si="12"/>
        <v>水</v>
      </c>
      <c r="D33" s="39" t="str">
        <f t="shared" si="13"/>
        <v/>
      </c>
      <c r="E33" s="125">
        <v>0.41666666666666669</v>
      </c>
      <c r="F33" s="126"/>
      <c r="G33" s="125">
        <v>0.75</v>
      </c>
      <c r="H33" s="126"/>
      <c r="I33" s="129">
        <v>1</v>
      </c>
      <c r="J33" s="130"/>
      <c r="K33" s="50">
        <f t="shared" si="40"/>
        <v>7</v>
      </c>
      <c r="L33" s="51"/>
      <c r="M33" s="129"/>
      <c r="N33" s="130"/>
      <c r="O33" s="50">
        <f t="shared" si="0"/>
        <v>7</v>
      </c>
      <c r="P33" s="51"/>
      <c r="Q33" s="50" t="str">
        <f t="shared" si="14"/>
        <v/>
      </c>
      <c r="R33" s="51"/>
      <c r="S33" s="50" t="str">
        <f t="shared" si="1"/>
        <v/>
      </c>
      <c r="T33" s="51"/>
      <c r="U33" s="139"/>
      <c r="V33" s="140"/>
      <c r="W33" s="143"/>
      <c r="X33" s="144"/>
      <c r="Y33" s="143"/>
      <c r="Z33" s="144"/>
      <c r="AA33" s="132"/>
      <c r="AB33" s="133"/>
      <c r="AC33" s="145">
        <f t="shared" si="15"/>
        <v>1</v>
      </c>
      <c r="AD33" s="146"/>
      <c r="AE33" s="141"/>
      <c r="AF33" s="142"/>
      <c r="AG33" s="129"/>
      <c r="AH33" s="130"/>
      <c r="AI33" s="136"/>
      <c r="AJ33" s="137"/>
      <c r="AK33" s="137"/>
      <c r="AL33" s="137"/>
      <c r="AM33" s="137"/>
      <c r="AN33" s="137"/>
      <c r="AO33" s="137"/>
      <c r="AP33" s="138"/>
      <c r="AQ33" s="132"/>
      <c r="AR33" s="133"/>
      <c r="AS33" s="132"/>
      <c r="AT33" s="133"/>
      <c r="AU33" s="132"/>
      <c r="AV33" s="133"/>
      <c r="AW33" s="132"/>
      <c r="AX33" s="133"/>
      <c r="AY33" s="134">
        <f t="shared" si="46"/>
        <v>0</v>
      </c>
      <c r="AZ33" s="135"/>
      <c r="BA33" s="28" t="str">
        <f t="shared" si="16"/>
        <v>労働時間不足(要年休取得)</v>
      </c>
      <c r="BB33">
        <v>25</v>
      </c>
      <c r="BC33" s="3">
        <f t="shared" si="3"/>
        <v>44951</v>
      </c>
      <c r="BD33" t="str">
        <f t="shared" si="4"/>
        <v>水</v>
      </c>
      <c r="BE33" t="str">
        <f t="shared" si="17"/>
        <v/>
      </c>
      <c r="BF33" t="str">
        <f t="shared" si="18"/>
        <v/>
      </c>
      <c r="BG33" t="str">
        <f>_xlfn.IFNA(VLOOKUP(BC33,祝日!A:B,2,0),"")</f>
        <v/>
      </c>
      <c r="BH33" t="str">
        <f>_xlfn.IFNA(VLOOKUP(BC33,祝日!C:D,2,0),"")</f>
        <v/>
      </c>
      <c r="BI33">
        <f t="shared" si="41"/>
        <v>0</v>
      </c>
      <c r="BJ33">
        <f t="shared" si="19"/>
        <v>0</v>
      </c>
      <c r="BK33" t="str">
        <f t="shared" si="20"/>
        <v/>
      </c>
      <c r="BM33" t="str">
        <f t="shared" si="5"/>
        <v>8:00</v>
      </c>
      <c r="BN33" s="33">
        <f t="shared" si="21"/>
        <v>8</v>
      </c>
      <c r="BO33" s="33">
        <f t="shared" si="22"/>
        <v>7</v>
      </c>
      <c r="BP33" s="33">
        <f t="shared" si="43"/>
        <v>0</v>
      </c>
      <c r="BQ33" t="str">
        <f>IF(G33&gt;祝日!$F$2,TEXT(G33-祝日!$F$2,"h:mm"),"")</f>
        <v/>
      </c>
      <c r="BR33" t="str">
        <f t="shared" si="23"/>
        <v/>
      </c>
      <c r="BT33" s="33" t="str">
        <f t="shared" si="24"/>
        <v/>
      </c>
      <c r="BU33" s="33" t="str">
        <f t="shared" si="25"/>
        <v/>
      </c>
      <c r="BV33" s="33">
        <f t="shared" si="26"/>
        <v>0</v>
      </c>
      <c r="BW33" s="33">
        <f t="shared" si="27"/>
        <v>0</v>
      </c>
      <c r="BY33" s="33">
        <f t="shared" si="28"/>
        <v>7</v>
      </c>
      <c r="BZ33" s="33">
        <f>IF(CR33="NG",IF(BY33&lt;現場勤務時間!$D$2,現場勤務時間!$D$2-BY33,0),0)</f>
        <v>1</v>
      </c>
      <c r="CA33" s="44" t="s">
        <v>121</v>
      </c>
      <c r="CC33" t="str">
        <f t="shared" si="29"/>
        <v/>
      </c>
      <c r="CD33" t="str">
        <f t="shared" si="30"/>
        <v/>
      </c>
      <c r="CE33" t="str">
        <f t="shared" si="7"/>
        <v/>
      </c>
      <c r="CF33" t="str">
        <f t="shared" si="31"/>
        <v/>
      </c>
      <c r="CG33" t="str">
        <f t="shared" si="32"/>
        <v/>
      </c>
      <c r="CH33" t="str">
        <f t="shared" si="33"/>
        <v/>
      </c>
      <c r="CI33">
        <f t="shared" si="34"/>
        <v>0</v>
      </c>
      <c r="CJ33">
        <f t="shared" si="35"/>
        <v>0</v>
      </c>
      <c r="CK33">
        <f t="shared" si="8"/>
        <v>0</v>
      </c>
      <c r="CL33" t="str">
        <f t="shared" si="44"/>
        <v/>
      </c>
      <c r="CM33" t="str">
        <f>IF(AND(Y33="取得",O33&lt;現場勤務時間!$D$2),"NG","")</f>
        <v/>
      </c>
      <c r="CN33" t="str">
        <f t="shared" si="45"/>
        <v/>
      </c>
      <c r="CO33" t="str">
        <f t="shared" si="37"/>
        <v/>
      </c>
      <c r="CP33" t="str">
        <f t="shared" si="38"/>
        <v/>
      </c>
      <c r="CQ33" s="33">
        <f t="shared" si="10"/>
        <v>0</v>
      </c>
      <c r="CR33" s="33" t="str">
        <f>IF(BK33="",IF(U33&lt;&gt;1,IF(BY33&lt;&gt;0,IF((BY33+CQ33)&lt;現場勤務時間!$D$2,"NG",""),""),""),"")</f>
        <v>NG</v>
      </c>
      <c r="CS33" s="33" t="str">
        <f t="shared" si="39"/>
        <v/>
      </c>
    </row>
    <row r="34" spans="1:97" x14ac:dyDescent="0.4">
      <c r="A34" s="31" t="str">
        <f t="shared" si="11"/>
        <v/>
      </c>
      <c r="B34" s="39">
        <v>26</v>
      </c>
      <c r="C34" s="39" t="str">
        <f t="shared" si="12"/>
        <v>木</v>
      </c>
      <c r="D34" s="39" t="str">
        <f t="shared" si="13"/>
        <v/>
      </c>
      <c r="E34" s="125">
        <v>0.41666666666666669</v>
      </c>
      <c r="F34" s="126"/>
      <c r="G34" s="125">
        <v>0.75</v>
      </c>
      <c r="H34" s="126"/>
      <c r="I34" s="129">
        <v>1</v>
      </c>
      <c r="J34" s="130"/>
      <c r="K34" s="50">
        <f t="shared" si="40"/>
        <v>7</v>
      </c>
      <c r="L34" s="51"/>
      <c r="M34" s="129"/>
      <c r="N34" s="130"/>
      <c r="O34" s="50">
        <f t="shared" si="0"/>
        <v>7</v>
      </c>
      <c r="P34" s="51"/>
      <c r="Q34" s="50" t="str">
        <f t="shared" si="14"/>
        <v/>
      </c>
      <c r="R34" s="51"/>
      <c r="S34" s="50" t="str">
        <f t="shared" si="1"/>
        <v/>
      </c>
      <c r="T34" s="51"/>
      <c r="U34" s="139">
        <v>0.5</v>
      </c>
      <c r="V34" s="140"/>
      <c r="W34" s="143"/>
      <c r="X34" s="144"/>
      <c r="Y34" s="143"/>
      <c r="Z34" s="144"/>
      <c r="AA34" s="132"/>
      <c r="AB34" s="133"/>
      <c r="AC34" s="145" t="str">
        <f t="shared" si="15"/>
        <v/>
      </c>
      <c r="AD34" s="146"/>
      <c r="AE34" s="141"/>
      <c r="AF34" s="142"/>
      <c r="AG34" s="129"/>
      <c r="AH34" s="130"/>
      <c r="AI34" s="136"/>
      <c r="AJ34" s="137"/>
      <c r="AK34" s="137"/>
      <c r="AL34" s="137"/>
      <c r="AM34" s="137"/>
      <c r="AN34" s="137"/>
      <c r="AO34" s="137"/>
      <c r="AP34" s="138"/>
      <c r="AQ34" s="132"/>
      <c r="AR34" s="133"/>
      <c r="AS34" s="132"/>
      <c r="AT34" s="133"/>
      <c r="AU34" s="132"/>
      <c r="AV34" s="133"/>
      <c r="AW34" s="132"/>
      <c r="AX34" s="133"/>
      <c r="AY34" s="134">
        <f t="shared" si="46"/>
        <v>0</v>
      </c>
      <c r="AZ34" s="135"/>
      <c r="BA34" s="28" t="str">
        <f t="shared" si="16"/>
        <v/>
      </c>
      <c r="BB34">
        <v>26</v>
      </c>
      <c r="BC34" s="3">
        <f t="shared" si="3"/>
        <v>44952</v>
      </c>
      <c r="BD34" t="str">
        <f t="shared" si="4"/>
        <v>木</v>
      </c>
      <c r="BE34" t="str">
        <f t="shared" si="17"/>
        <v/>
      </c>
      <c r="BF34" t="str">
        <f t="shared" si="18"/>
        <v/>
      </c>
      <c r="BG34" t="str">
        <f>_xlfn.IFNA(VLOOKUP(BC34,祝日!A:B,2,0),"")</f>
        <v/>
      </c>
      <c r="BH34" t="str">
        <f>_xlfn.IFNA(VLOOKUP(BC34,祝日!C:D,2,0),"")</f>
        <v/>
      </c>
      <c r="BI34">
        <f t="shared" si="41"/>
        <v>0</v>
      </c>
      <c r="BJ34">
        <f t="shared" si="19"/>
        <v>0</v>
      </c>
      <c r="BK34" t="str">
        <f t="shared" si="20"/>
        <v/>
      </c>
      <c r="BM34" t="str">
        <f t="shared" si="5"/>
        <v>8:00</v>
      </c>
      <c r="BN34" s="33">
        <f t="shared" si="21"/>
        <v>8</v>
      </c>
      <c r="BO34" s="33">
        <f t="shared" si="22"/>
        <v>7</v>
      </c>
      <c r="BP34" s="33">
        <f t="shared" si="43"/>
        <v>0</v>
      </c>
      <c r="BQ34" t="str">
        <f>IF(G34&gt;祝日!$F$2,TEXT(G34-祝日!$F$2,"h:mm"),"")</f>
        <v/>
      </c>
      <c r="BR34" t="str">
        <f t="shared" si="23"/>
        <v/>
      </c>
      <c r="BT34" s="33" t="str">
        <f t="shared" si="24"/>
        <v/>
      </c>
      <c r="BU34" s="33" t="str">
        <f t="shared" si="25"/>
        <v/>
      </c>
      <c r="BV34" s="33">
        <f t="shared" si="26"/>
        <v>0</v>
      </c>
      <c r="BW34" s="33">
        <f t="shared" si="27"/>
        <v>0</v>
      </c>
      <c r="BY34" s="33">
        <f t="shared" si="28"/>
        <v>7</v>
      </c>
      <c r="BZ34" s="33">
        <f>IF(CR34="NG",IF(BY34&lt;現場勤務時間!$D$2,現場勤務時間!$D$2-BY34,0),0)</f>
        <v>0</v>
      </c>
      <c r="CA34" s="44" t="s">
        <v>109</v>
      </c>
      <c r="CC34" t="str">
        <f t="shared" si="29"/>
        <v/>
      </c>
      <c r="CD34" t="str">
        <f t="shared" si="30"/>
        <v/>
      </c>
      <c r="CE34" t="str">
        <f t="shared" si="7"/>
        <v/>
      </c>
      <c r="CF34" t="str">
        <f t="shared" si="31"/>
        <v/>
      </c>
      <c r="CG34" t="str">
        <f t="shared" si="32"/>
        <v/>
      </c>
      <c r="CH34" t="str">
        <f t="shared" si="33"/>
        <v/>
      </c>
      <c r="CI34">
        <f t="shared" si="34"/>
        <v>1</v>
      </c>
      <c r="CJ34">
        <f t="shared" si="35"/>
        <v>0</v>
      </c>
      <c r="CK34">
        <f t="shared" si="8"/>
        <v>1</v>
      </c>
      <c r="CL34" t="str">
        <f t="shared" si="44"/>
        <v/>
      </c>
      <c r="CM34" t="str">
        <f>IF(AND(Y34="取得",O34&lt;現場勤務時間!$D$2),"NG","")</f>
        <v/>
      </c>
      <c r="CN34" t="str">
        <f t="shared" si="45"/>
        <v/>
      </c>
      <c r="CO34" t="str">
        <f t="shared" si="37"/>
        <v/>
      </c>
      <c r="CP34" t="str">
        <f t="shared" si="38"/>
        <v/>
      </c>
      <c r="CQ34" s="33">
        <f t="shared" si="10"/>
        <v>4</v>
      </c>
      <c r="CR34" s="33" t="str">
        <f>IF(BK34="",IF(U34&lt;&gt;1,IF(BY34&lt;&gt;0,IF((BY34+CQ34)&lt;現場勤務時間!$D$2,"NG",""),""),""),"")</f>
        <v/>
      </c>
      <c r="CS34" s="33" t="str">
        <f t="shared" si="39"/>
        <v/>
      </c>
    </row>
    <row r="35" spans="1:97" x14ac:dyDescent="0.4">
      <c r="A35" s="31" t="str">
        <f t="shared" si="11"/>
        <v/>
      </c>
      <c r="B35" s="39">
        <v>27</v>
      </c>
      <c r="C35" s="39" t="str">
        <f t="shared" si="12"/>
        <v>金</v>
      </c>
      <c r="D35" s="39" t="str">
        <f t="shared" si="13"/>
        <v/>
      </c>
      <c r="E35" s="125">
        <v>0.41666666666666669</v>
      </c>
      <c r="F35" s="126"/>
      <c r="G35" s="125">
        <v>0.79166666666666663</v>
      </c>
      <c r="H35" s="126"/>
      <c r="I35" s="129">
        <v>1</v>
      </c>
      <c r="J35" s="130"/>
      <c r="K35" s="50">
        <f t="shared" si="40"/>
        <v>8</v>
      </c>
      <c r="L35" s="51"/>
      <c r="M35" s="129"/>
      <c r="N35" s="130"/>
      <c r="O35" s="50">
        <f t="shared" si="0"/>
        <v>8</v>
      </c>
      <c r="P35" s="51"/>
      <c r="Q35" s="50" t="str">
        <f t="shared" si="14"/>
        <v/>
      </c>
      <c r="R35" s="51"/>
      <c r="S35" s="50" t="str">
        <f t="shared" si="1"/>
        <v/>
      </c>
      <c r="T35" s="51"/>
      <c r="U35" s="139"/>
      <c r="V35" s="140"/>
      <c r="W35" s="143"/>
      <c r="X35" s="144"/>
      <c r="Y35" s="143"/>
      <c r="Z35" s="144"/>
      <c r="AA35" s="132"/>
      <c r="AB35" s="133"/>
      <c r="AC35" s="145" t="str">
        <f t="shared" si="15"/>
        <v/>
      </c>
      <c r="AD35" s="146"/>
      <c r="AE35" s="141"/>
      <c r="AF35" s="142"/>
      <c r="AG35" s="129"/>
      <c r="AH35" s="130"/>
      <c r="AI35" s="136"/>
      <c r="AJ35" s="137"/>
      <c r="AK35" s="137"/>
      <c r="AL35" s="137"/>
      <c r="AM35" s="137"/>
      <c r="AN35" s="137"/>
      <c r="AO35" s="137"/>
      <c r="AP35" s="138"/>
      <c r="AQ35" s="132"/>
      <c r="AR35" s="133"/>
      <c r="AS35" s="132"/>
      <c r="AT35" s="133"/>
      <c r="AU35" s="132"/>
      <c r="AV35" s="133"/>
      <c r="AW35" s="132"/>
      <c r="AX35" s="133"/>
      <c r="AY35" s="134">
        <f t="shared" si="46"/>
        <v>0</v>
      </c>
      <c r="AZ35" s="135"/>
      <c r="BA35" s="28" t="str">
        <f t="shared" si="16"/>
        <v/>
      </c>
      <c r="BB35">
        <v>27</v>
      </c>
      <c r="BC35" s="3">
        <f t="shared" si="3"/>
        <v>44953</v>
      </c>
      <c r="BD35" t="str">
        <f t="shared" si="4"/>
        <v>金</v>
      </c>
      <c r="BE35" t="str">
        <f t="shared" si="17"/>
        <v/>
      </c>
      <c r="BF35" t="str">
        <f t="shared" si="18"/>
        <v/>
      </c>
      <c r="BG35" t="str">
        <f>_xlfn.IFNA(VLOOKUP(BC35,祝日!A:B,2,0),"")</f>
        <v/>
      </c>
      <c r="BH35" t="str">
        <f>_xlfn.IFNA(VLOOKUP(BC35,祝日!C:D,2,0),"")</f>
        <v/>
      </c>
      <c r="BI35">
        <f t="shared" si="41"/>
        <v>0</v>
      </c>
      <c r="BJ35">
        <f t="shared" si="19"/>
        <v>0</v>
      </c>
      <c r="BK35" t="str">
        <f t="shared" si="20"/>
        <v/>
      </c>
      <c r="BM35" t="str">
        <f t="shared" si="5"/>
        <v>9:00</v>
      </c>
      <c r="BN35" s="33">
        <f t="shared" si="21"/>
        <v>9</v>
      </c>
      <c r="BO35" s="33">
        <f t="shared" si="22"/>
        <v>8</v>
      </c>
      <c r="BP35" s="33">
        <f t="shared" si="43"/>
        <v>0</v>
      </c>
      <c r="BQ35" t="str">
        <f>IF(G35&gt;祝日!$F$2,TEXT(G35-祝日!$F$2,"h:mm"),"")</f>
        <v/>
      </c>
      <c r="BR35" t="str">
        <f t="shared" si="23"/>
        <v/>
      </c>
      <c r="BT35" s="33" t="str">
        <f t="shared" si="24"/>
        <v/>
      </c>
      <c r="BU35" s="33" t="str">
        <f t="shared" si="25"/>
        <v/>
      </c>
      <c r="BV35" s="33">
        <f t="shared" si="26"/>
        <v>0</v>
      </c>
      <c r="BW35" s="33">
        <f t="shared" si="27"/>
        <v>0</v>
      </c>
      <c r="BY35" s="33">
        <f t="shared" si="28"/>
        <v>8</v>
      </c>
      <c r="BZ35" s="33">
        <f>IF(CR35="NG",IF(BY35&lt;現場勤務時間!$D$2,現場勤務時間!$D$2-BY35,0),0)</f>
        <v>0</v>
      </c>
      <c r="CA35" s="44" t="s">
        <v>122</v>
      </c>
      <c r="CC35" t="str">
        <f t="shared" si="29"/>
        <v/>
      </c>
      <c r="CD35" t="str">
        <f t="shared" si="30"/>
        <v/>
      </c>
      <c r="CE35" t="str">
        <f t="shared" si="7"/>
        <v/>
      </c>
      <c r="CF35" t="str">
        <f t="shared" si="31"/>
        <v/>
      </c>
      <c r="CG35" t="str">
        <f t="shared" si="32"/>
        <v/>
      </c>
      <c r="CH35" t="str">
        <f t="shared" si="33"/>
        <v/>
      </c>
      <c r="CI35">
        <f t="shared" si="34"/>
        <v>0</v>
      </c>
      <c r="CJ35">
        <f t="shared" si="35"/>
        <v>0</v>
      </c>
      <c r="CK35">
        <f t="shared" si="8"/>
        <v>0</v>
      </c>
      <c r="CL35" t="str">
        <f t="shared" si="44"/>
        <v/>
      </c>
      <c r="CM35" t="str">
        <f>IF(AND(Y35="取得",O35&lt;現場勤務時間!$D$2),"NG","")</f>
        <v/>
      </c>
      <c r="CN35" t="str">
        <f t="shared" si="45"/>
        <v/>
      </c>
      <c r="CO35" t="str">
        <f t="shared" si="37"/>
        <v/>
      </c>
      <c r="CP35" t="str">
        <f t="shared" si="38"/>
        <v/>
      </c>
      <c r="CQ35" s="33">
        <f t="shared" si="10"/>
        <v>0</v>
      </c>
      <c r="CR35" s="33" t="str">
        <f>IF(BK35="",IF(U35&lt;&gt;1,IF(BY35&lt;&gt;0,IF((BY35+CQ35)&lt;現場勤務時間!$D$2,"NG",""),""),""),"")</f>
        <v/>
      </c>
      <c r="CS35" s="33" t="str">
        <f t="shared" si="39"/>
        <v/>
      </c>
    </row>
    <row r="36" spans="1:97" x14ac:dyDescent="0.4">
      <c r="A36" s="31" t="str">
        <f t="shared" si="11"/>
        <v/>
      </c>
      <c r="B36" s="39">
        <v>28</v>
      </c>
      <c r="C36" s="39" t="str">
        <f t="shared" si="12"/>
        <v>土</v>
      </c>
      <c r="D36" s="39" t="str">
        <f t="shared" si="13"/>
        <v>休</v>
      </c>
      <c r="E36" s="125"/>
      <c r="F36" s="126"/>
      <c r="G36" s="125"/>
      <c r="H36" s="126"/>
      <c r="I36" s="129"/>
      <c r="J36" s="130"/>
      <c r="K36" s="50" t="str">
        <f t="shared" si="40"/>
        <v/>
      </c>
      <c r="L36" s="51"/>
      <c r="M36" s="129"/>
      <c r="N36" s="130"/>
      <c r="O36" s="50" t="str">
        <f t="shared" si="0"/>
        <v/>
      </c>
      <c r="P36" s="51"/>
      <c r="Q36" s="50" t="str">
        <f t="shared" si="14"/>
        <v/>
      </c>
      <c r="R36" s="51"/>
      <c r="S36" s="50" t="str">
        <f t="shared" si="1"/>
        <v/>
      </c>
      <c r="T36" s="51"/>
      <c r="U36" s="139"/>
      <c r="V36" s="140"/>
      <c r="W36" s="143"/>
      <c r="X36" s="144"/>
      <c r="Y36" s="143"/>
      <c r="Z36" s="144"/>
      <c r="AA36" s="132"/>
      <c r="AB36" s="133"/>
      <c r="AC36" s="145" t="str">
        <f t="shared" si="15"/>
        <v/>
      </c>
      <c r="AD36" s="146"/>
      <c r="AE36" s="141"/>
      <c r="AF36" s="142"/>
      <c r="AG36" s="129"/>
      <c r="AH36" s="130"/>
      <c r="AI36" s="136"/>
      <c r="AJ36" s="137"/>
      <c r="AK36" s="137"/>
      <c r="AL36" s="137"/>
      <c r="AM36" s="137"/>
      <c r="AN36" s="137"/>
      <c r="AO36" s="137"/>
      <c r="AP36" s="138"/>
      <c r="AQ36" s="132"/>
      <c r="AR36" s="133"/>
      <c r="AS36" s="132"/>
      <c r="AT36" s="133"/>
      <c r="AU36" s="132"/>
      <c r="AV36" s="133"/>
      <c r="AW36" s="132"/>
      <c r="AX36" s="133"/>
      <c r="AY36" s="134">
        <f t="shared" si="46"/>
        <v>0</v>
      </c>
      <c r="AZ36" s="135"/>
      <c r="BA36" s="28" t="str">
        <f t="shared" si="16"/>
        <v/>
      </c>
      <c r="BB36">
        <v>28</v>
      </c>
      <c r="BC36" s="3">
        <f t="shared" si="3"/>
        <v>44954</v>
      </c>
      <c r="BD36" t="str">
        <f t="shared" si="4"/>
        <v>土</v>
      </c>
      <c r="BE36" t="str">
        <f t="shared" si="17"/>
        <v/>
      </c>
      <c r="BF36" t="str">
        <f t="shared" si="18"/>
        <v>休</v>
      </c>
      <c r="BG36" t="str">
        <f>_xlfn.IFNA(VLOOKUP(BC36,祝日!A:B,2,0),"")</f>
        <v/>
      </c>
      <c r="BH36" t="str">
        <f>_xlfn.IFNA(VLOOKUP(BC36,祝日!C:D,2,0),"")</f>
        <v/>
      </c>
      <c r="BI36">
        <f t="shared" si="41"/>
        <v>0</v>
      </c>
      <c r="BJ36">
        <f t="shared" si="19"/>
        <v>1</v>
      </c>
      <c r="BK36" t="str">
        <f t="shared" si="20"/>
        <v>休</v>
      </c>
      <c r="BM36">
        <f t="shared" si="5"/>
        <v>0</v>
      </c>
      <c r="BN36" s="33">
        <f t="shared" si="21"/>
        <v>0</v>
      </c>
      <c r="BO36" s="33">
        <f t="shared" si="22"/>
        <v>0</v>
      </c>
      <c r="BP36" s="33">
        <f t="shared" si="43"/>
        <v>0</v>
      </c>
      <c r="BQ36" t="str">
        <f>IF(G36&gt;祝日!$F$2,TEXT(G36-祝日!$F$2,"h:mm"),"")</f>
        <v/>
      </c>
      <c r="BR36" t="str">
        <f t="shared" si="23"/>
        <v/>
      </c>
      <c r="BT36" s="33">
        <f t="shared" si="24"/>
        <v>0</v>
      </c>
      <c r="BU36" s="33" t="str">
        <f t="shared" si="25"/>
        <v/>
      </c>
      <c r="BV36" s="33">
        <f t="shared" si="26"/>
        <v>0</v>
      </c>
      <c r="BW36" s="33">
        <f t="shared" si="27"/>
        <v>0</v>
      </c>
      <c r="BY36" s="33">
        <f t="shared" si="28"/>
        <v>0</v>
      </c>
      <c r="BZ36" s="33">
        <f>IF(CR36="NG",IF(BY36&lt;現場勤務時間!$D$2,現場勤務時間!$D$2-BY36,0),0)</f>
        <v>0</v>
      </c>
      <c r="CA36" s="44"/>
      <c r="CC36" t="str">
        <f t="shared" si="29"/>
        <v/>
      </c>
      <c r="CD36" t="str">
        <f t="shared" si="30"/>
        <v/>
      </c>
      <c r="CE36" t="str">
        <f t="shared" si="7"/>
        <v/>
      </c>
      <c r="CF36" t="str">
        <f t="shared" si="31"/>
        <v/>
      </c>
      <c r="CG36" t="str">
        <f t="shared" si="32"/>
        <v/>
      </c>
      <c r="CH36" t="str">
        <f t="shared" si="33"/>
        <v/>
      </c>
      <c r="CI36">
        <f t="shared" si="34"/>
        <v>0</v>
      </c>
      <c r="CJ36">
        <f t="shared" si="35"/>
        <v>0</v>
      </c>
      <c r="CK36">
        <f t="shared" si="8"/>
        <v>0</v>
      </c>
      <c r="CL36" t="str">
        <f t="shared" si="44"/>
        <v/>
      </c>
      <c r="CM36" t="str">
        <f>IF(AND(Y36="取得",O36&lt;現場勤務時間!$D$2),"NG","")</f>
        <v/>
      </c>
      <c r="CN36" t="str">
        <f t="shared" si="45"/>
        <v/>
      </c>
      <c r="CO36" t="str">
        <f t="shared" si="37"/>
        <v/>
      </c>
      <c r="CP36" t="str">
        <f t="shared" si="38"/>
        <v/>
      </c>
      <c r="CQ36" s="33">
        <f t="shared" si="10"/>
        <v>0</v>
      </c>
      <c r="CR36" s="33" t="str">
        <f>IF(BK36="",IF(U36&lt;&gt;1,IF(BY36&lt;&gt;0,IF((BY36+CQ36)&lt;現場勤務時間!$D$2,"NG",""),""),""),"")</f>
        <v/>
      </c>
      <c r="CS36" s="33" t="str">
        <f t="shared" si="39"/>
        <v/>
      </c>
    </row>
    <row r="37" spans="1:97" x14ac:dyDescent="0.4">
      <c r="A37" s="31" t="str">
        <f t="shared" si="11"/>
        <v/>
      </c>
      <c r="B37" s="39">
        <f>IF(C37&lt;&gt;"-",29,"")</f>
        <v>29</v>
      </c>
      <c r="C37" s="39" t="str">
        <f t="shared" si="12"/>
        <v>日</v>
      </c>
      <c r="D37" s="39" t="str">
        <f t="shared" si="13"/>
        <v>法</v>
      </c>
      <c r="E37" s="125"/>
      <c r="F37" s="126"/>
      <c r="G37" s="125"/>
      <c r="H37" s="126"/>
      <c r="I37" s="129"/>
      <c r="J37" s="130"/>
      <c r="K37" s="50" t="str">
        <f t="shared" si="40"/>
        <v/>
      </c>
      <c r="L37" s="51"/>
      <c r="M37" s="129"/>
      <c r="N37" s="130"/>
      <c r="O37" s="50" t="str">
        <f t="shared" si="0"/>
        <v/>
      </c>
      <c r="P37" s="51"/>
      <c r="Q37" s="50" t="str">
        <f t="shared" si="14"/>
        <v/>
      </c>
      <c r="R37" s="51"/>
      <c r="S37" s="50" t="str">
        <f t="shared" si="1"/>
        <v/>
      </c>
      <c r="T37" s="51"/>
      <c r="U37" s="139"/>
      <c r="V37" s="140"/>
      <c r="W37" s="143"/>
      <c r="X37" s="144"/>
      <c r="Y37" s="143"/>
      <c r="Z37" s="144"/>
      <c r="AA37" s="132"/>
      <c r="AB37" s="133"/>
      <c r="AC37" s="145" t="str">
        <f t="shared" si="15"/>
        <v/>
      </c>
      <c r="AD37" s="146"/>
      <c r="AE37" s="141"/>
      <c r="AF37" s="142"/>
      <c r="AG37" s="129"/>
      <c r="AH37" s="130"/>
      <c r="AI37" s="136"/>
      <c r="AJ37" s="137"/>
      <c r="AK37" s="137"/>
      <c r="AL37" s="137"/>
      <c r="AM37" s="137"/>
      <c r="AN37" s="137"/>
      <c r="AO37" s="137"/>
      <c r="AP37" s="138"/>
      <c r="AQ37" s="132"/>
      <c r="AR37" s="133"/>
      <c r="AS37" s="132"/>
      <c r="AT37" s="133"/>
      <c r="AU37" s="132"/>
      <c r="AV37" s="133"/>
      <c r="AW37" s="132"/>
      <c r="AX37" s="133"/>
      <c r="AY37" s="134">
        <f t="shared" si="46"/>
        <v>0</v>
      </c>
      <c r="AZ37" s="135"/>
      <c r="BA37" s="28" t="str">
        <f t="shared" si="16"/>
        <v/>
      </c>
      <c r="BB37">
        <v>29</v>
      </c>
      <c r="BC37" s="3">
        <f t="shared" si="3"/>
        <v>44955</v>
      </c>
      <c r="BD37" t="str">
        <f>IF(BC37&lt;&gt;"",IF(TEXT(BC37,"ddd")="Wed","水",IF(TEXT(BC37,"ddd")="Thu","木",IF(TEXT(BC37,"ddd")="Fri","金",IF(TEXT(BC37,"ddd")="Sat","土",IF(TEXT(BC37,"ddd")="Sun","日",IF(TEXT(BC37,"ddd")="Mon","月",IF(TEXT(BC37,"ddd")="Tue","火",TEXT(BC37,"ddd")))))))),"-")</f>
        <v>日</v>
      </c>
      <c r="BE37" t="str">
        <f t="shared" si="17"/>
        <v>法</v>
      </c>
      <c r="BF37" t="str">
        <f t="shared" si="18"/>
        <v/>
      </c>
      <c r="BG37" t="str">
        <f>_xlfn.IFNA(VLOOKUP(BC37,祝日!A:B,2,0),"")</f>
        <v/>
      </c>
      <c r="BH37" t="str">
        <f>_xlfn.IFNA(VLOOKUP(BC37,祝日!C:D,2,0),"")</f>
        <v/>
      </c>
      <c r="BI37">
        <f t="shared" si="41"/>
        <v>1</v>
      </c>
      <c r="BJ37">
        <f t="shared" si="19"/>
        <v>0</v>
      </c>
      <c r="BK37" t="str">
        <f>IF(BD37="-","-",IF(BI37&gt;0,"法",IF(BJ37&gt;0,"休","")))</f>
        <v>法</v>
      </c>
      <c r="BM37">
        <f t="shared" si="5"/>
        <v>0</v>
      </c>
      <c r="BN37" s="33">
        <f t="shared" si="21"/>
        <v>0</v>
      </c>
      <c r="BO37" s="33">
        <f t="shared" si="22"/>
        <v>0</v>
      </c>
      <c r="BP37" s="33">
        <f t="shared" si="43"/>
        <v>0</v>
      </c>
      <c r="BQ37" t="str">
        <f>IF(G37&gt;祝日!$F$2,TEXT(G37-祝日!$F$2,"h:mm"),"")</f>
        <v/>
      </c>
      <c r="BR37" t="str">
        <f t="shared" si="23"/>
        <v/>
      </c>
      <c r="BT37" s="33" t="str">
        <f t="shared" si="24"/>
        <v/>
      </c>
      <c r="BU37" s="33">
        <f t="shared" si="25"/>
        <v>0</v>
      </c>
      <c r="BV37" s="33">
        <f t="shared" si="26"/>
        <v>0</v>
      </c>
      <c r="BW37" s="33">
        <f t="shared" si="27"/>
        <v>0</v>
      </c>
      <c r="BY37" s="33">
        <f t="shared" si="28"/>
        <v>0</v>
      </c>
      <c r="BZ37" s="33">
        <f>IF(CR37="NG",IF(BY37&lt;現場勤務時間!$D$2,現場勤務時間!$D$2-BY37,0),0)</f>
        <v>0</v>
      </c>
      <c r="CA37" s="44"/>
      <c r="CC37" t="str">
        <f t="shared" si="29"/>
        <v/>
      </c>
      <c r="CD37" t="str">
        <f t="shared" si="30"/>
        <v/>
      </c>
      <c r="CE37" t="str">
        <f t="shared" si="7"/>
        <v/>
      </c>
      <c r="CF37" t="str">
        <f t="shared" si="31"/>
        <v/>
      </c>
      <c r="CG37" t="str">
        <f t="shared" si="32"/>
        <v/>
      </c>
      <c r="CH37" t="str">
        <f t="shared" si="33"/>
        <v/>
      </c>
      <c r="CI37">
        <f t="shared" si="34"/>
        <v>0</v>
      </c>
      <c r="CJ37">
        <f t="shared" si="35"/>
        <v>0</v>
      </c>
      <c r="CK37">
        <f t="shared" si="8"/>
        <v>0</v>
      </c>
      <c r="CL37" t="str">
        <f t="shared" si="44"/>
        <v/>
      </c>
      <c r="CM37" t="str">
        <f>IF(AND(Y37="取得",O37&lt;現場勤務時間!$D$2),"NG","")</f>
        <v/>
      </c>
      <c r="CN37" t="str">
        <f t="shared" si="45"/>
        <v/>
      </c>
      <c r="CO37" t="str">
        <f t="shared" si="37"/>
        <v/>
      </c>
      <c r="CP37" t="str">
        <f t="shared" si="38"/>
        <v/>
      </c>
      <c r="CQ37" s="33">
        <f t="shared" si="10"/>
        <v>0</v>
      </c>
      <c r="CR37" s="33" t="str">
        <f>IF(BK37="",IF(U37&lt;&gt;1,IF(BY37&lt;&gt;0,IF((BY37+CQ37)&lt;現場勤務時間!$D$2,"NG",""),""),""),"")</f>
        <v/>
      </c>
      <c r="CS37" s="33" t="str">
        <f t="shared" si="39"/>
        <v/>
      </c>
    </row>
    <row r="38" spans="1:97" x14ac:dyDescent="0.4">
      <c r="A38" s="31" t="str">
        <f t="shared" si="11"/>
        <v/>
      </c>
      <c r="B38" s="39">
        <f>IF(C38&lt;&gt;"-",30,"")</f>
        <v>30</v>
      </c>
      <c r="C38" s="39" t="str">
        <f t="shared" si="12"/>
        <v>月</v>
      </c>
      <c r="D38" s="39" t="str">
        <f t="shared" si="13"/>
        <v/>
      </c>
      <c r="E38" s="125">
        <v>0.375</v>
      </c>
      <c r="F38" s="126"/>
      <c r="G38" s="125">
        <v>0.83333333333333337</v>
      </c>
      <c r="H38" s="126"/>
      <c r="I38" s="129">
        <v>1</v>
      </c>
      <c r="J38" s="130"/>
      <c r="K38" s="50">
        <f t="shared" si="40"/>
        <v>10</v>
      </c>
      <c r="L38" s="51"/>
      <c r="M38" s="129"/>
      <c r="N38" s="130"/>
      <c r="O38" s="50">
        <f t="shared" si="0"/>
        <v>10</v>
      </c>
      <c r="P38" s="51"/>
      <c r="Q38" s="50">
        <f t="shared" si="14"/>
        <v>2</v>
      </c>
      <c r="R38" s="51"/>
      <c r="S38" s="50" t="str">
        <f t="shared" si="1"/>
        <v/>
      </c>
      <c r="T38" s="51"/>
      <c r="U38" s="139"/>
      <c r="V38" s="140"/>
      <c r="W38" s="143"/>
      <c r="X38" s="144"/>
      <c r="Y38" s="143"/>
      <c r="Z38" s="144"/>
      <c r="AA38" s="132">
        <v>1</v>
      </c>
      <c r="AB38" s="133"/>
      <c r="AC38" s="145" t="str">
        <f t="shared" si="15"/>
        <v/>
      </c>
      <c r="AD38" s="146"/>
      <c r="AE38" s="141"/>
      <c r="AF38" s="142"/>
      <c r="AG38" s="129"/>
      <c r="AH38" s="130"/>
      <c r="AI38" s="136" t="s">
        <v>96</v>
      </c>
      <c r="AJ38" s="137"/>
      <c r="AK38" s="137"/>
      <c r="AL38" s="137"/>
      <c r="AM38" s="137"/>
      <c r="AN38" s="137"/>
      <c r="AO38" s="137"/>
      <c r="AP38" s="138"/>
      <c r="AQ38" s="132"/>
      <c r="AR38" s="133"/>
      <c r="AS38" s="132"/>
      <c r="AT38" s="133"/>
      <c r="AU38" s="132"/>
      <c r="AV38" s="133"/>
      <c r="AW38" s="132"/>
      <c r="AX38" s="133"/>
      <c r="AY38" s="134">
        <f t="shared" si="46"/>
        <v>0</v>
      </c>
      <c r="AZ38" s="135"/>
      <c r="BA38" s="28" t="str">
        <f t="shared" si="16"/>
        <v/>
      </c>
      <c r="BB38">
        <v>30</v>
      </c>
      <c r="BC38" s="3">
        <f t="shared" si="3"/>
        <v>44956</v>
      </c>
      <c r="BD38" t="str">
        <f>IF(BC38&lt;&gt;"",IF(TEXT(BC38,"ddd")="Wed","水",IF(TEXT(BC38,"ddd")="Thu","木",IF(TEXT(BC38,"ddd")="Fri","金",IF(TEXT(BC38,"ddd")="Sat","土",IF(TEXT(BC38,"ddd")="Sun","日",IF(TEXT(BC38,"ddd")="Mon","月",IF(TEXT(BC38,"ddd")="Tue","火",TEXT(BC38,"ddd")))))))),"-")</f>
        <v>月</v>
      </c>
      <c r="BE38" t="str">
        <f t="shared" si="17"/>
        <v/>
      </c>
      <c r="BF38" t="str">
        <f t="shared" si="18"/>
        <v/>
      </c>
      <c r="BG38" t="str">
        <f>_xlfn.IFNA(VLOOKUP(BC38,祝日!A:B,2,0),"")</f>
        <v/>
      </c>
      <c r="BH38" t="str">
        <f>_xlfn.IFNA(VLOOKUP(BC38,祝日!C:D,2,0),"")</f>
        <v/>
      </c>
      <c r="BI38">
        <f t="shared" si="41"/>
        <v>0</v>
      </c>
      <c r="BJ38">
        <f t="shared" si="19"/>
        <v>0</v>
      </c>
      <c r="BK38" t="str">
        <f t="shared" ref="BK38:BK39" si="47">IF(BD38="-","-",IF(BI38&gt;0,"法",IF(BJ38&gt;0,"休","")))</f>
        <v/>
      </c>
      <c r="BM38" t="str">
        <f t="shared" si="5"/>
        <v>11:00</v>
      </c>
      <c r="BN38" s="33">
        <f t="shared" si="21"/>
        <v>11</v>
      </c>
      <c r="BO38" s="33">
        <f t="shared" si="22"/>
        <v>10</v>
      </c>
      <c r="BP38" s="33">
        <f t="shared" si="43"/>
        <v>2</v>
      </c>
      <c r="BQ38" t="str">
        <f>IF(G38&gt;祝日!$F$2,TEXT(G38-祝日!$F$2,"h:mm"),"")</f>
        <v/>
      </c>
      <c r="BR38" t="str">
        <f t="shared" si="23"/>
        <v/>
      </c>
      <c r="BT38" s="33" t="str">
        <f t="shared" si="24"/>
        <v/>
      </c>
      <c r="BU38" s="33" t="str">
        <f t="shared" si="25"/>
        <v/>
      </c>
      <c r="BV38" s="33">
        <f t="shared" si="26"/>
        <v>0</v>
      </c>
      <c r="BW38" s="33">
        <f t="shared" si="27"/>
        <v>0</v>
      </c>
      <c r="BY38" s="33">
        <f t="shared" si="28"/>
        <v>10</v>
      </c>
      <c r="BZ38" s="33">
        <f>IF(CR38="NG",IF(BY38&lt;現場勤務時間!$D$2,現場勤務時間!$D$2-BY38,0),0)</f>
        <v>0</v>
      </c>
      <c r="CA38" s="44" t="s">
        <v>153</v>
      </c>
      <c r="CC38" t="str">
        <f t="shared" si="29"/>
        <v/>
      </c>
      <c r="CD38" t="str">
        <f t="shared" si="30"/>
        <v/>
      </c>
      <c r="CE38" t="str">
        <f t="shared" si="7"/>
        <v/>
      </c>
      <c r="CF38" t="str">
        <f t="shared" si="31"/>
        <v/>
      </c>
      <c r="CG38" t="str">
        <f t="shared" si="32"/>
        <v/>
      </c>
      <c r="CH38" t="str">
        <f t="shared" si="33"/>
        <v/>
      </c>
      <c r="CI38">
        <f t="shared" si="34"/>
        <v>0</v>
      </c>
      <c r="CJ38">
        <f t="shared" si="35"/>
        <v>0</v>
      </c>
      <c r="CK38">
        <f t="shared" si="8"/>
        <v>0</v>
      </c>
      <c r="CL38" t="str">
        <f t="shared" si="44"/>
        <v/>
      </c>
      <c r="CM38" t="str">
        <f>IF(AND(Y38="取得",O38&lt;現場勤務時間!$D$2),"NG","")</f>
        <v/>
      </c>
      <c r="CN38" t="str">
        <f t="shared" si="45"/>
        <v/>
      </c>
      <c r="CO38" t="str">
        <f t="shared" si="37"/>
        <v/>
      </c>
      <c r="CP38" t="str">
        <f t="shared" si="38"/>
        <v/>
      </c>
      <c r="CQ38" s="33">
        <f t="shared" si="10"/>
        <v>0</v>
      </c>
      <c r="CR38" s="33" t="str">
        <f>IF(BK38="",IF(U38&lt;&gt;1,IF(BY38&lt;&gt;0,IF((BY38+CQ38)&lt;現場勤務時間!$D$2,"NG",""),""),""),"")</f>
        <v/>
      </c>
      <c r="CS38" s="33" t="str">
        <f t="shared" si="39"/>
        <v/>
      </c>
    </row>
    <row r="39" spans="1:97" x14ac:dyDescent="0.4">
      <c r="A39" s="31" t="str">
        <f t="shared" si="11"/>
        <v/>
      </c>
      <c r="B39" s="39">
        <f>IF(C39&lt;&gt;"-",31,"")</f>
        <v>31</v>
      </c>
      <c r="C39" s="39" t="str">
        <f t="shared" si="12"/>
        <v>火</v>
      </c>
      <c r="D39" s="39" t="str">
        <f>BK39</f>
        <v/>
      </c>
      <c r="E39" s="125">
        <v>0.375</v>
      </c>
      <c r="F39" s="126"/>
      <c r="G39" s="125">
        <v>0.75</v>
      </c>
      <c r="H39" s="126"/>
      <c r="I39" s="129">
        <v>1</v>
      </c>
      <c r="J39" s="130"/>
      <c r="K39" s="50">
        <f t="shared" si="40"/>
        <v>8</v>
      </c>
      <c r="L39" s="51"/>
      <c r="M39" s="129">
        <v>1</v>
      </c>
      <c r="N39" s="130"/>
      <c r="O39" s="50">
        <f t="shared" si="0"/>
        <v>9</v>
      </c>
      <c r="P39" s="51"/>
      <c r="Q39" s="50">
        <f t="shared" si="14"/>
        <v>1</v>
      </c>
      <c r="R39" s="51"/>
      <c r="S39" s="50" t="str">
        <f t="shared" si="1"/>
        <v/>
      </c>
      <c r="T39" s="51"/>
      <c r="U39" s="139"/>
      <c r="V39" s="140"/>
      <c r="W39" s="143"/>
      <c r="X39" s="144"/>
      <c r="Y39" s="143"/>
      <c r="Z39" s="144"/>
      <c r="AA39" s="132"/>
      <c r="AB39" s="133"/>
      <c r="AC39" s="145" t="str">
        <f t="shared" si="15"/>
        <v/>
      </c>
      <c r="AD39" s="146"/>
      <c r="AE39" s="141"/>
      <c r="AF39" s="142"/>
      <c r="AG39" s="129"/>
      <c r="AH39" s="130"/>
      <c r="AI39" s="136" t="s">
        <v>96</v>
      </c>
      <c r="AJ39" s="137"/>
      <c r="AK39" s="137"/>
      <c r="AL39" s="137"/>
      <c r="AM39" s="137"/>
      <c r="AN39" s="137"/>
      <c r="AO39" s="137"/>
      <c r="AP39" s="138"/>
      <c r="AQ39" s="132"/>
      <c r="AR39" s="133"/>
      <c r="AS39" s="132"/>
      <c r="AT39" s="133"/>
      <c r="AU39" s="132"/>
      <c r="AV39" s="133"/>
      <c r="AW39" s="132"/>
      <c r="AX39" s="133"/>
      <c r="AY39" s="134">
        <f t="shared" si="46"/>
        <v>0</v>
      </c>
      <c r="AZ39" s="135"/>
      <c r="BA39" s="28" t="str">
        <f t="shared" si="16"/>
        <v/>
      </c>
      <c r="BB39">
        <v>31</v>
      </c>
      <c r="BC39" s="3">
        <f t="shared" si="3"/>
        <v>44957</v>
      </c>
      <c r="BD39" t="str">
        <f>IF(BC39&lt;&gt;"",IF(TEXT(BC39,"ddd")="Wed","水",IF(TEXT(BC39,"ddd")="Thu","木",IF(TEXT(BC39,"ddd")="Fri","金",IF(TEXT(BC39,"ddd")="Sat","土",IF(TEXT(BC39,"ddd")="Sun","日",IF(TEXT(BC39,"ddd")="Mon","月",IF(TEXT(BC39,"ddd")="Tue","火",TEXT(BC39,"ddd")))))))),"-")</f>
        <v>火</v>
      </c>
      <c r="BE39" t="str">
        <f t="shared" si="17"/>
        <v/>
      </c>
      <c r="BF39" t="str">
        <f t="shared" si="18"/>
        <v/>
      </c>
      <c r="BG39" t="str">
        <f>_xlfn.IFNA(VLOOKUP(BC39,祝日!A:B,2,0),"")</f>
        <v/>
      </c>
      <c r="BH39" t="str">
        <f>_xlfn.IFNA(VLOOKUP(BC39,祝日!C:D,2,0),"")</f>
        <v/>
      </c>
      <c r="BI39">
        <f t="shared" si="41"/>
        <v>0</v>
      </c>
      <c r="BJ39">
        <f t="shared" si="19"/>
        <v>0</v>
      </c>
      <c r="BK39" t="str">
        <f t="shared" si="47"/>
        <v/>
      </c>
      <c r="BM39" t="str">
        <f t="shared" si="5"/>
        <v>9:00</v>
      </c>
      <c r="BN39" s="33">
        <f t="shared" si="21"/>
        <v>9</v>
      </c>
      <c r="BO39" s="33">
        <f t="shared" si="22"/>
        <v>8</v>
      </c>
      <c r="BP39" s="33">
        <f t="shared" si="43"/>
        <v>1</v>
      </c>
      <c r="BQ39" t="str">
        <f>IF(G39&gt;祝日!$F$2,TEXT(G39-祝日!$F$2,"h:mm"),"")</f>
        <v/>
      </c>
      <c r="BR39" t="str">
        <f t="shared" si="23"/>
        <v/>
      </c>
      <c r="BT39" s="33" t="str">
        <f t="shared" si="24"/>
        <v/>
      </c>
      <c r="BU39" s="33" t="str">
        <f t="shared" si="25"/>
        <v/>
      </c>
      <c r="BV39" s="33">
        <f t="shared" si="26"/>
        <v>0</v>
      </c>
      <c r="BW39" s="33">
        <f t="shared" si="27"/>
        <v>0</v>
      </c>
      <c r="BY39" s="33">
        <f t="shared" si="28"/>
        <v>9</v>
      </c>
      <c r="BZ39" s="33">
        <f>IF(CR39="NG",IF(BY39&lt;現場勤務時間!$D$2,現場勤務時間!$D$2-BY39,0),0)</f>
        <v>0</v>
      </c>
      <c r="CA39" s="44" t="s">
        <v>154</v>
      </c>
      <c r="CC39" t="str">
        <f t="shared" si="29"/>
        <v/>
      </c>
      <c r="CD39" t="str">
        <f t="shared" si="30"/>
        <v/>
      </c>
      <c r="CE39" t="str">
        <f t="shared" si="7"/>
        <v/>
      </c>
      <c r="CF39" t="str">
        <f t="shared" si="31"/>
        <v/>
      </c>
      <c r="CG39" t="str">
        <f t="shared" si="32"/>
        <v/>
      </c>
      <c r="CH39" t="str">
        <f t="shared" si="33"/>
        <v/>
      </c>
      <c r="CI39">
        <f t="shared" si="34"/>
        <v>0</v>
      </c>
      <c r="CJ39">
        <f t="shared" si="35"/>
        <v>0</v>
      </c>
      <c r="CK39">
        <f t="shared" si="8"/>
        <v>0</v>
      </c>
      <c r="CL39" t="str">
        <f t="shared" si="44"/>
        <v/>
      </c>
      <c r="CM39" t="str">
        <f>IF(AND(Y39="取得",O39&lt;現場勤務時間!$D$2),"NG","")</f>
        <v/>
      </c>
      <c r="CN39" t="str">
        <f t="shared" si="45"/>
        <v/>
      </c>
      <c r="CO39" t="str">
        <f t="shared" si="37"/>
        <v/>
      </c>
      <c r="CP39" t="str">
        <f>IF(OR(U39=1,W39="〇",Y39="振替先"),IF(K39&lt;&gt;"","NG",""),"")</f>
        <v/>
      </c>
      <c r="CQ39" s="33">
        <f t="shared" si="10"/>
        <v>0</v>
      </c>
      <c r="CR39" s="33" t="str">
        <f>IF(BK39="",IF(U39&lt;&gt;1,IF(BY39&lt;&gt;0,IF((BY39+CQ39)&lt;現場勤務時間!$D$2,"NG",""),""),""),"")</f>
        <v/>
      </c>
      <c r="CS39" s="33" t="str">
        <f t="shared" si="39"/>
        <v/>
      </c>
    </row>
    <row r="40" spans="1:97" x14ac:dyDescent="0.4">
      <c r="A40" s="164" t="s">
        <v>50</v>
      </c>
      <c r="B40" s="165"/>
      <c r="C40" s="165"/>
      <c r="D40" s="166"/>
      <c r="E40" s="167"/>
      <c r="F40" s="168"/>
      <c r="G40" s="167"/>
      <c r="H40" s="168"/>
      <c r="I40" s="145">
        <f>SUM(I9:J39)</f>
        <v>15</v>
      </c>
      <c r="J40" s="146"/>
      <c r="K40" s="145">
        <f>SUM(K9:L39)</f>
        <v>130</v>
      </c>
      <c r="L40" s="146"/>
      <c r="M40" s="145">
        <f>SUM(M9:N39)</f>
        <v>2</v>
      </c>
      <c r="N40" s="146"/>
      <c r="O40" s="145">
        <f>SUM(O9:P39)</f>
        <v>132</v>
      </c>
      <c r="P40" s="146"/>
      <c r="Q40" s="145">
        <f>SUM(Q9:R39)</f>
        <v>6</v>
      </c>
      <c r="R40" s="146"/>
      <c r="S40" s="145">
        <f>SUM(S9:T39)</f>
        <v>3</v>
      </c>
      <c r="T40" s="146"/>
      <c r="U40" s="160">
        <f>SUM(U9:V39)</f>
        <v>5</v>
      </c>
      <c r="V40" s="161"/>
      <c r="W40" s="162">
        <f>COUNTIF(W9:X39,"＄")</f>
        <v>0</v>
      </c>
      <c r="X40" s="163"/>
      <c r="Y40" s="162">
        <f>COUNTIF(Y9:Z39,"取得")</f>
        <v>1</v>
      </c>
      <c r="Z40" s="163"/>
      <c r="AA40" s="145">
        <f>SUM(AA9:AB39)</f>
        <v>1</v>
      </c>
      <c r="AB40" s="146"/>
      <c r="AC40" s="145">
        <f>SUM(AC9:AD39)</f>
        <v>1</v>
      </c>
      <c r="AD40" s="146"/>
      <c r="AE40" s="145">
        <f>SUM(AE9:AF39)</f>
        <v>8</v>
      </c>
      <c r="AF40" s="146"/>
      <c r="AG40" s="145">
        <f>SUM(AG9:AH39)</f>
        <v>0</v>
      </c>
      <c r="AH40" s="146"/>
      <c r="AI40" s="78"/>
      <c r="AJ40" s="79"/>
      <c r="AK40" s="79"/>
      <c r="AL40" s="79"/>
      <c r="AM40" s="79"/>
      <c r="AN40" s="79"/>
      <c r="AO40" s="79"/>
      <c r="AP40" s="80"/>
      <c r="AQ40" s="158">
        <f>SUM(AQ9:AR39)</f>
        <v>0</v>
      </c>
      <c r="AR40" s="159"/>
      <c r="AS40" s="158">
        <f>SUM(AS9:AT39)</f>
        <v>0</v>
      </c>
      <c r="AT40" s="159"/>
      <c r="AU40" s="158">
        <f>SUM(AU9:AV39)</f>
        <v>0</v>
      </c>
      <c r="AV40" s="159"/>
      <c r="AW40" s="158">
        <f t="shared" ref="AW40" si="48">SUM(AW9:AX39)</f>
        <v>0</v>
      </c>
      <c r="AX40" s="159"/>
      <c r="AY40" s="158">
        <f>SUM(AY9:AZ39)</f>
        <v>0</v>
      </c>
      <c r="AZ40" s="159"/>
      <c r="BA40" s="28" t="str">
        <f t="shared" ref="BA40" si="49">IF(CL40="NG","複数を選択",IF(CC40="NG","備考欄の通常外作業理由未記入",IF(CD40="NG","PJ時間が大きい",IF(CE40="NG","時刻が未記入",IF(CF40="NG","時刻が記入",IF(CG40="NG","備考欄の振替元日が未記入",IF(CH40="NG","備考欄の特別休暇種類が未記入",IF(CM40="NG","労働時間が不足",IF(CN40="NG","振替休暇の取得不可",IF(CO40="NG","休憩時間が未記入",""))))))))))</f>
        <v/>
      </c>
      <c r="BC40" s="3"/>
      <c r="BP40" s="33">
        <f>SUM(BP9:BP39)</f>
        <v>6</v>
      </c>
      <c r="BT40" s="33">
        <f>SUM(BT9:BT39)</f>
        <v>8</v>
      </c>
      <c r="BU40" s="33">
        <f>SUM(BU9:BU39)</f>
        <v>8</v>
      </c>
      <c r="BV40" s="33">
        <f>SUM(BV9:BV39)</f>
        <v>0</v>
      </c>
      <c r="BW40" s="33">
        <f>SUM(BW9:BW39)</f>
        <v>1</v>
      </c>
    </row>
    <row r="41" spans="1:97" ht="9.75" customHeight="1" thickBot="1" x14ac:dyDescent="0.45"/>
    <row r="42" spans="1:97" x14ac:dyDescent="0.4">
      <c r="A42" s="149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1"/>
    </row>
    <row r="43" spans="1:97" x14ac:dyDescent="0.4">
      <c r="A43" s="152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4"/>
    </row>
    <row r="44" spans="1:97" ht="19.5" thickBot="1" x14ac:dyDescent="0.45">
      <c r="A44" s="155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7"/>
    </row>
  </sheetData>
  <sheetProtection sheet="1" objects="1" scenarios="1"/>
  <mergeCells count="747">
    <mergeCell ref="AY40:AZ40"/>
    <mergeCell ref="A42:AZ44"/>
    <mergeCell ref="AC40:AD40"/>
    <mergeCell ref="AE40:AF40"/>
    <mergeCell ref="AG40:AH40"/>
    <mergeCell ref="AI40:AP40"/>
    <mergeCell ref="AQ40:AR40"/>
    <mergeCell ref="AS40:AT40"/>
    <mergeCell ref="Q40:R40"/>
    <mergeCell ref="S40:T40"/>
    <mergeCell ref="U40:V40"/>
    <mergeCell ref="W40:X40"/>
    <mergeCell ref="Y40:Z40"/>
    <mergeCell ref="AA40:AB40"/>
    <mergeCell ref="AY39:AZ39"/>
    <mergeCell ref="A40:D40"/>
    <mergeCell ref="E40:F40"/>
    <mergeCell ref="G40:H40"/>
    <mergeCell ref="I40:J40"/>
    <mergeCell ref="K40:L40"/>
    <mergeCell ref="M40:N40"/>
    <mergeCell ref="O40:P40"/>
    <mergeCell ref="AC39:AD39"/>
    <mergeCell ref="AE39:AF39"/>
    <mergeCell ref="AG39:AH39"/>
    <mergeCell ref="AI39:AP39"/>
    <mergeCell ref="AQ39:AR39"/>
    <mergeCell ref="AS39:AT39"/>
    <mergeCell ref="Q39:R39"/>
    <mergeCell ref="S39:T39"/>
    <mergeCell ref="U39:V39"/>
    <mergeCell ref="W39:X39"/>
    <mergeCell ref="Y39:Z39"/>
    <mergeCell ref="AA39:AB39"/>
    <mergeCell ref="E39:F39"/>
    <mergeCell ref="G39:H39"/>
    <mergeCell ref="AU40:AV40"/>
    <mergeCell ref="AW40:AX40"/>
    <mergeCell ref="I39:J39"/>
    <mergeCell ref="K39:L39"/>
    <mergeCell ref="M39:N39"/>
    <mergeCell ref="O39:P39"/>
    <mergeCell ref="AI38:AP38"/>
    <mergeCell ref="AQ38:AR38"/>
    <mergeCell ref="AS38:AT38"/>
    <mergeCell ref="AU38:AV38"/>
    <mergeCell ref="AW38:AX38"/>
    <mergeCell ref="AU39:AV39"/>
    <mergeCell ref="AW39:AX39"/>
    <mergeCell ref="AY38:AZ38"/>
    <mergeCell ref="W38:X38"/>
    <mergeCell ref="Y38:Z38"/>
    <mergeCell ref="AA38:AB38"/>
    <mergeCell ref="AC38:AD38"/>
    <mergeCell ref="AE38:AF38"/>
    <mergeCell ref="AG38:AH38"/>
    <mergeCell ref="AY37:AZ37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G37:AH37"/>
    <mergeCell ref="AI37:AP37"/>
    <mergeCell ref="AQ37:AR37"/>
    <mergeCell ref="AS37:AT37"/>
    <mergeCell ref="AU37:AV37"/>
    <mergeCell ref="AW37:AX37"/>
    <mergeCell ref="U37:V37"/>
    <mergeCell ref="AW36:AX36"/>
    <mergeCell ref="AY36:AZ36"/>
    <mergeCell ref="E37:F37"/>
    <mergeCell ref="G37:H37"/>
    <mergeCell ref="I37:J37"/>
    <mergeCell ref="K37:L37"/>
    <mergeCell ref="M37:N37"/>
    <mergeCell ref="O37:P37"/>
    <mergeCell ref="Q37:R37"/>
    <mergeCell ref="S37:T37"/>
    <mergeCell ref="AE36:AF36"/>
    <mergeCell ref="AG36:AH36"/>
    <mergeCell ref="AI36:AP36"/>
    <mergeCell ref="AQ36:AR36"/>
    <mergeCell ref="AS36:AT36"/>
    <mergeCell ref="AU36:AV36"/>
    <mergeCell ref="S36:T36"/>
    <mergeCell ref="U36:V36"/>
    <mergeCell ref="W36:X36"/>
    <mergeCell ref="S35:T35"/>
    <mergeCell ref="U35:V35"/>
    <mergeCell ref="W35:X35"/>
    <mergeCell ref="Y35:Z35"/>
    <mergeCell ref="W37:X37"/>
    <mergeCell ref="Y37:Z37"/>
    <mergeCell ref="AA37:AB37"/>
    <mergeCell ref="AC37:AD37"/>
    <mergeCell ref="AE37:AF37"/>
    <mergeCell ref="E35:F35"/>
    <mergeCell ref="G35:H35"/>
    <mergeCell ref="I35:J35"/>
    <mergeCell ref="K35:L35"/>
    <mergeCell ref="M35:N35"/>
    <mergeCell ref="O35:P35"/>
    <mergeCell ref="AI34:AP34"/>
    <mergeCell ref="AQ34:AR34"/>
    <mergeCell ref="Y36:Z36"/>
    <mergeCell ref="AA36:AB36"/>
    <mergeCell ref="AC36:AD36"/>
    <mergeCell ref="E36:F36"/>
    <mergeCell ref="G36:H36"/>
    <mergeCell ref="I36:J36"/>
    <mergeCell ref="K36:L36"/>
    <mergeCell ref="M36:N36"/>
    <mergeCell ref="O36:P36"/>
    <mergeCell ref="Q36:R36"/>
    <mergeCell ref="AC35:AD35"/>
    <mergeCell ref="AE35:AF35"/>
    <mergeCell ref="AG35:AH35"/>
    <mergeCell ref="AI35:AP35"/>
    <mergeCell ref="AQ35:AR35"/>
    <mergeCell ref="Q35:R35"/>
    <mergeCell ref="AW34:AX34"/>
    <mergeCell ref="AY34:AZ34"/>
    <mergeCell ref="W34:X34"/>
    <mergeCell ref="Y34:Z34"/>
    <mergeCell ref="AA34:AB34"/>
    <mergeCell ref="AC34:AD34"/>
    <mergeCell ref="AE34:AF34"/>
    <mergeCell ref="AG34:AH34"/>
    <mergeCell ref="AA35:AB35"/>
    <mergeCell ref="AU35:AV35"/>
    <mergeCell ref="AW35:AX35"/>
    <mergeCell ref="AY35:AZ35"/>
    <mergeCell ref="AS35:AT35"/>
    <mergeCell ref="AY33:AZ33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AG33:AH33"/>
    <mergeCell ref="AI33:AP33"/>
    <mergeCell ref="AQ33:AR33"/>
    <mergeCell ref="AS33:AT33"/>
    <mergeCell ref="AU33:AV33"/>
    <mergeCell ref="AW33:AX33"/>
    <mergeCell ref="U33:V33"/>
    <mergeCell ref="W33:X33"/>
    <mergeCell ref="Y33:Z33"/>
    <mergeCell ref="AA33:AB33"/>
    <mergeCell ref="AC33:AD33"/>
    <mergeCell ref="AE33:AF33"/>
    <mergeCell ref="AS34:AT34"/>
    <mergeCell ref="AU34:AV34"/>
    <mergeCell ref="AG32:AH32"/>
    <mergeCell ref="AI32:AP32"/>
    <mergeCell ref="AQ32:AR32"/>
    <mergeCell ref="AS32:AT32"/>
    <mergeCell ref="AU32:AV32"/>
    <mergeCell ref="S32:T32"/>
    <mergeCell ref="U32:V32"/>
    <mergeCell ref="W32:X32"/>
    <mergeCell ref="Y32:Z32"/>
    <mergeCell ref="AA32:AB32"/>
    <mergeCell ref="AC32:AD32"/>
    <mergeCell ref="E33:F33"/>
    <mergeCell ref="G33:H33"/>
    <mergeCell ref="I33:J33"/>
    <mergeCell ref="K33:L33"/>
    <mergeCell ref="M33:N33"/>
    <mergeCell ref="O33:P33"/>
    <mergeCell ref="Q33:R33"/>
    <mergeCell ref="S33:T33"/>
    <mergeCell ref="AE32:AF32"/>
    <mergeCell ref="AY31:AZ31"/>
    <mergeCell ref="E32:F32"/>
    <mergeCell ref="G32:H32"/>
    <mergeCell ref="I32:J32"/>
    <mergeCell ref="K32:L32"/>
    <mergeCell ref="M32:N32"/>
    <mergeCell ref="O32:P32"/>
    <mergeCell ref="Q32:R32"/>
    <mergeCell ref="AC31:AD31"/>
    <mergeCell ref="AE31:AF31"/>
    <mergeCell ref="AG31:AH31"/>
    <mergeCell ref="AI31:AP31"/>
    <mergeCell ref="AQ31:AR31"/>
    <mergeCell ref="AS31:AT31"/>
    <mergeCell ref="Q31:R31"/>
    <mergeCell ref="S31:T31"/>
    <mergeCell ref="U31:V31"/>
    <mergeCell ref="W31:X31"/>
    <mergeCell ref="Y31:Z31"/>
    <mergeCell ref="AA31:AB31"/>
    <mergeCell ref="E31:F31"/>
    <mergeCell ref="G31:H31"/>
    <mergeCell ref="AW32:AX32"/>
    <mergeCell ref="AY32:AZ32"/>
    <mergeCell ref="I31:J31"/>
    <mergeCell ref="K31:L31"/>
    <mergeCell ref="M31:N31"/>
    <mergeCell ref="O31:P31"/>
    <mergeCell ref="AI30:AP30"/>
    <mergeCell ref="AQ30:AR30"/>
    <mergeCell ref="AS30:AT30"/>
    <mergeCell ref="AU30:AV30"/>
    <mergeCell ref="AW30:AX30"/>
    <mergeCell ref="AU31:AV31"/>
    <mergeCell ref="AW31:AX31"/>
    <mergeCell ref="AY30:AZ30"/>
    <mergeCell ref="W30:X30"/>
    <mergeCell ref="Y30:Z30"/>
    <mergeCell ref="AA30:AB30"/>
    <mergeCell ref="AC30:AD30"/>
    <mergeCell ref="AE30:AF30"/>
    <mergeCell ref="AG30:AH30"/>
    <mergeCell ref="AY29:AZ29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AG29:AH29"/>
    <mergeCell ref="AI29:AP29"/>
    <mergeCell ref="AQ29:AR29"/>
    <mergeCell ref="AS29:AT29"/>
    <mergeCell ref="AU29:AV29"/>
    <mergeCell ref="AW29:AX29"/>
    <mergeCell ref="U29:V29"/>
    <mergeCell ref="AW28:AX28"/>
    <mergeCell ref="AY28:AZ28"/>
    <mergeCell ref="E29:F29"/>
    <mergeCell ref="G29:H29"/>
    <mergeCell ref="I29:J29"/>
    <mergeCell ref="K29:L29"/>
    <mergeCell ref="M29:N29"/>
    <mergeCell ref="O29:P29"/>
    <mergeCell ref="Q29:R29"/>
    <mergeCell ref="S29:T29"/>
    <mergeCell ref="AE28:AF28"/>
    <mergeCell ref="AG28:AH28"/>
    <mergeCell ref="AI28:AP28"/>
    <mergeCell ref="AQ28:AR28"/>
    <mergeCell ref="AS28:AT28"/>
    <mergeCell ref="AU28:AV28"/>
    <mergeCell ref="S28:T28"/>
    <mergeCell ref="U28:V28"/>
    <mergeCell ref="W28:X28"/>
    <mergeCell ref="S27:T27"/>
    <mergeCell ref="U27:V27"/>
    <mergeCell ref="W27:X27"/>
    <mergeCell ref="Y27:Z27"/>
    <mergeCell ref="W29:X29"/>
    <mergeCell ref="Y29:Z29"/>
    <mergeCell ref="AA29:AB29"/>
    <mergeCell ref="AC29:AD29"/>
    <mergeCell ref="AE29:AF29"/>
    <mergeCell ref="E27:F27"/>
    <mergeCell ref="G27:H27"/>
    <mergeCell ref="I27:J27"/>
    <mergeCell ref="K27:L27"/>
    <mergeCell ref="M27:N27"/>
    <mergeCell ref="O27:P27"/>
    <mergeCell ref="AI26:AP26"/>
    <mergeCell ref="AQ26:AR26"/>
    <mergeCell ref="Y28:Z28"/>
    <mergeCell ref="AA28:AB28"/>
    <mergeCell ref="AC28:AD28"/>
    <mergeCell ref="E28:F28"/>
    <mergeCell ref="G28:H28"/>
    <mergeCell ref="I28:J28"/>
    <mergeCell ref="K28:L28"/>
    <mergeCell ref="M28:N28"/>
    <mergeCell ref="O28:P28"/>
    <mergeCell ref="Q28:R28"/>
    <mergeCell ref="AC27:AD27"/>
    <mergeCell ref="AE27:AF27"/>
    <mergeCell ref="AG27:AH27"/>
    <mergeCell ref="AI27:AP27"/>
    <mergeCell ref="AQ27:AR27"/>
    <mergeCell ref="Q27:R27"/>
    <mergeCell ref="AW26:AX26"/>
    <mergeCell ref="AY26:AZ26"/>
    <mergeCell ref="W26:X26"/>
    <mergeCell ref="Y26:Z26"/>
    <mergeCell ref="AA26:AB26"/>
    <mergeCell ref="AC26:AD26"/>
    <mergeCell ref="AE26:AF26"/>
    <mergeCell ref="AG26:AH26"/>
    <mergeCell ref="AA27:AB27"/>
    <mergeCell ref="AU27:AV27"/>
    <mergeCell ref="AW27:AX27"/>
    <mergeCell ref="AY27:AZ27"/>
    <mergeCell ref="AS27:AT27"/>
    <mergeCell ref="AY25:AZ25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AG25:AH25"/>
    <mergeCell ref="AI25:AP25"/>
    <mergeCell ref="AQ25:AR25"/>
    <mergeCell ref="AS25:AT25"/>
    <mergeCell ref="AU25:AV25"/>
    <mergeCell ref="AW25:AX25"/>
    <mergeCell ref="U25:V25"/>
    <mergeCell ref="W25:X25"/>
    <mergeCell ref="Y25:Z25"/>
    <mergeCell ref="AA25:AB25"/>
    <mergeCell ref="AC25:AD25"/>
    <mergeCell ref="AE25:AF25"/>
    <mergeCell ref="AS26:AT26"/>
    <mergeCell ref="AU26:AV26"/>
    <mergeCell ref="AG24:AH24"/>
    <mergeCell ref="AI24:AP24"/>
    <mergeCell ref="AQ24:AR24"/>
    <mergeCell ref="AS24:AT24"/>
    <mergeCell ref="AU24:AV24"/>
    <mergeCell ref="S24:T24"/>
    <mergeCell ref="U24:V24"/>
    <mergeCell ref="W24:X24"/>
    <mergeCell ref="Y24:Z24"/>
    <mergeCell ref="AA24:AB24"/>
    <mergeCell ref="AC24:AD24"/>
    <mergeCell ref="E25:F25"/>
    <mergeCell ref="G25:H25"/>
    <mergeCell ref="I25:J25"/>
    <mergeCell ref="K25:L25"/>
    <mergeCell ref="M25:N25"/>
    <mergeCell ref="O25:P25"/>
    <mergeCell ref="Q25:R25"/>
    <mergeCell ref="S25:T25"/>
    <mergeCell ref="AE24:AF24"/>
    <mergeCell ref="AY23:AZ23"/>
    <mergeCell ref="E24:F24"/>
    <mergeCell ref="G24:H24"/>
    <mergeCell ref="I24:J24"/>
    <mergeCell ref="K24:L24"/>
    <mergeCell ref="M24:N24"/>
    <mergeCell ref="O24:P24"/>
    <mergeCell ref="Q24:R24"/>
    <mergeCell ref="AC23:AD23"/>
    <mergeCell ref="AE23:AF23"/>
    <mergeCell ref="AG23:AH23"/>
    <mergeCell ref="AI23:AP23"/>
    <mergeCell ref="AQ23:AR23"/>
    <mergeCell ref="AS23:AT23"/>
    <mergeCell ref="Q23:R23"/>
    <mergeCell ref="S23:T23"/>
    <mergeCell ref="U23:V23"/>
    <mergeCell ref="W23:X23"/>
    <mergeCell ref="Y23:Z23"/>
    <mergeCell ref="AA23:AB23"/>
    <mergeCell ref="E23:F23"/>
    <mergeCell ref="G23:H23"/>
    <mergeCell ref="AW24:AX24"/>
    <mergeCell ref="AY24:AZ24"/>
    <mergeCell ref="I23:J23"/>
    <mergeCell ref="K23:L23"/>
    <mergeCell ref="M23:N23"/>
    <mergeCell ref="O23:P23"/>
    <mergeCell ref="AI22:AP22"/>
    <mergeCell ref="AQ22:AR22"/>
    <mergeCell ref="AS22:AT22"/>
    <mergeCell ref="AU22:AV22"/>
    <mergeCell ref="AW22:AX22"/>
    <mergeCell ref="AU23:AV23"/>
    <mergeCell ref="AW23:AX23"/>
    <mergeCell ref="AY22:AZ22"/>
    <mergeCell ref="W22:X22"/>
    <mergeCell ref="Y22:Z22"/>
    <mergeCell ref="AA22:AB22"/>
    <mergeCell ref="AC22:AD22"/>
    <mergeCell ref="AE22:AF22"/>
    <mergeCell ref="AG22:AH22"/>
    <mergeCell ref="AY21:AZ21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AG21:AH21"/>
    <mergeCell ref="AI21:AP21"/>
    <mergeCell ref="AQ21:AR21"/>
    <mergeCell ref="AS21:AT21"/>
    <mergeCell ref="AU21:AV21"/>
    <mergeCell ref="AW21:AX21"/>
    <mergeCell ref="U21:V21"/>
    <mergeCell ref="AW20:AX20"/>
    <mergeCell ref="AY20:AZ20"/>
    <mergeCell ref="E21:F21"/>
    <mergeCell ref="G21:H21"/>
    <mergeCell ref="I21:J21"/>
    <mergeCell ref="K21:L21"/>
    <mergeCell ref="M21:N21"/>
    <mergeCell ref="O21:P21"/>
    <mergeCell ref="Q21:R21"/>
    <mergeCell ref="S21:T21"/>
    <mergeCell ref="AE20:AF20"/>
    <mergeCell ref="AG20:AH20"/>
    <mergeCell ref="AI20:AP20"/>
    <mergeCell ref="AQ20:AR20"/>
    <mergeCell ref="AS20:AT20"/>
    <mergeCell ref="AU20:AV20"/>
    <mergeCell ref="S20:T20"/>
    <mergeCell ref="U20:V20"/>
    <mergeCell ref="W20:X20"/>
    <mergeCell ref="S19:T19"/>
    <mergeCell ref="U19:V19"/>
    <mergeCell ref="W19:X19"/>
    <mergeCell ref="Y19:Z19"/>
    <mergeCell ref="W21:X21"/>
    <mergeCell ref="Y21:Z21"/>
    <mergeCell ref="AA21:AB21"/>
    <mergeCell ref="AC21:AD21"/>
    <mergeCell ref="AE21:AF21"/>
    <mergeCell ref="E19:F19"/>
    <mergeCell ref="G19:H19"/>
    <mergeCell ref="I19:J19"/>
    <mergeCell ref="K19:L19"/>
    <mergeCell ref="M19:N19"/>
    <mergeCell ref="O19:P19"/>
    <mergeCell ref="AI18:AP18"/>
    <mergeCell ref="AQ18:AR18"/>
    <mergeCell ref="Y20:Z20"/>
    <mergeCell ref="AA20:AB20"/>
    <mergeCell ref="AC20:AD20"/>
    <mergeCell ref="E20:F20"/>
    <mergeCell ref="G20:H20"/>
    <mergeCell ref="I20:J20"/>
    <mergeCell ref="K20:L20"/>
    <mergeCell ref="M20:N20"/>
    <mergeCell ref="O20:P20"/>
    <mergeCell ref="Q20:R20"/>
    <mergeCell ref="AC19:AD19"/>
    <mergeCell ref="AE19:AF19"/>
    <mergeCell ref="AG19:AH19"/>
    <mergeCell ref="AI19:AP19"/>
    <mergeCell ref="AQ19:AR19"/>
    <mergeCell ref="Q19:R19"/>
    <mergeCell ref="AW18:AX18"/>
    <mergeCell ref="AY18:AZ18"/>
    <mergeCell ref="W18:X18"/>
    <mergeCell ref="Y18:Z18"/>
    <mergeCell ref="AA18:AB18"/>
    <mergeCell ref="AC18:AD18"/>
    <mergeCell ref="AE18:AF18"/>
    <mergeCell ref="AG18:AH18"/>
    <mergeCell ref="AA19:AB19"/>
    <mergeCell ref="AU19:AV19"/>
    <mergeCell ref="AW19:AX19"/>
    <mergeCell ref="AY19:AZ19"/>
    <mergeCell ref="AS19:AT19"/>
    <mergeCell ref="AY17:AZ17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AG17:AH17"/>
    <mergeCell ref="AI17:AP17"/>
    <mergeCell ref="AQ17:AR17"/>
    <mergeCell ref="AS17:AT17"/>
    <mergeCell ref="AU17:AV17"/>
    <mergeCell ref="AW17:AX17"/>
    <mergeCell ref="U17:V17"/>
    <mergeCell ref="W17:X17"/>
    <mergeCell ref="Y17:Z17"/>
    <mergeCell ref="AA17:AB17"/>
    <mergeCell ref="AC17:AD17"/>
    <mergeCell ref="AE17:AF17"/>
    <mergeCell ref="AS18:AT18"/>
    <mergeCell ref="AU18:AV18"/>
    <mergeCell ref="AG16:AH16"/>
    <mergeCell ref="AI16:AP16"/>
    <mergeCell ref="AQ16:AR16"/>
    <mergeCell ref="AS16:AT16"/>
    <mergeCell ref="AU16:AV16"/>
    <mergeCell ref="S16:T16"/>
    <mergeCell ref="U16:V16"/>
    <mergeCell ref="W16:X16"/>
    <mergeCell ref="Y16:Z16"/>
    <mergeCell ref="AA16:AB16"/>
    <mergeCell ref="AC16:AD16"/>
    <mergeCell ref="E17:F17"/>
    <mergeCell ref="G17:H17"/>
    <mergeCell ref="I17:J17"/>
    <mergeCell ref="K17:L17"/>
    <mergeCell ref="M17:N17"/>
    <mergeCell ref="O17:P17"/>
    <mergeCell ref="Q17:R17"/>
    <mergeCell ref="S17:T17"/>
    <mergeCell ref="AE16:AF16"/>
    <mergeCell ref="AY15:AZ15"/>
    <mergeCell ref="E16:F16"/>
    <mergeCell ref="G16:H16"/>
    <mergeCell ref="I16:J16"/>
    <mergeCell ref="K16:L16"/>
    <mergeCell ref="M16:N16"/>
    <mergeCell ref="O16:P16"/>
    <mergeCell ref="Q16:R16"/>
    <mergeCell ref="AC15:AD15"/>
    <mergeCell ref="AE15:AF15"/>
    <mergeCell ref="AG15:AH15"/>
    <mergeCell ref="AI15:AP15"/>
    <mergeCell ref="AQ15:AR15"/>
    <mergeCell ref="AS15:AT15"/>
    <mergeCell ref="Q15:R15"/>
    <mergeCell ref="S15:T15"/>
    <mergeCell ref="U15:V15"/>
    <mergeCell ref="W15:X15"/>
    <mergeCell ref="Y15:Z15"/>
    <mergeCell ref="AA15:AB15"/>
    <mergeCell ref="E15:F15"/>
    <mergeCell ref="G15:H15"/>
    <mergeCell ref="AW16:AX16"/>
    <mergeCell ref="AY16:AZ16"/>
    <mergeCell ref="I15:J15"/>
    <mergeCell ref="K15:L15"/>
    <mergeCell ref="M15:N15"/>
    <mergeCell ref="O15:P15"/>
    <mergeCell ref="AI14:AP14"/>
    <mergeCell ref="AQ14:AR14"/>
    <mergeCell ref="AS14:AT14"/>
    <mergeCell ref="AU14:AV14"/>
    <mergeCell ref="AW14:AX14"/>
    <mergeCell ref="AU15:AV15"/>
    <mergeCell ref="AW15:AX15"/>
    <mergeCell ref="AY14:AZ14"/>
    <mergeCell ref="W14:X14"/>
    <mergeCell ref="Y14:Z14"/>
    <mergeCell ref="AA14:AB14"/>
    <mergeCell ref="AC14:AD14"/>
    <mergeCell ref="AE14:AF14"/>
    <mergeCell ref="AG14:AH14"/>
    <mergeCell ref="AY13:AZ13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AG13:AH13"/>
    <mergeCell ref="AI13:AP13"/>
    <mergeCell ref="AQ13:AR13"/>
    <mergeCell ref="AS13:AT13"/>
    <mergeCell ref="AU13:AV13"/>
    <mergeCell ref="AW13:AX13"/>
    <mergeCell ref="U13:V13"/>
    <mergeCell ref="W13:X13"/>
    <mergeCell ref="Y13:Z13"/>
    <mergeCell ref="AA13:AB13"/>
    <mergeCell ref="AC13:AD13"/>
    <mergeCell ref="AE13:AF13"/>
    <mergeCell ref="AW12:AX12"/>
    <mergeCell ref="AY12:AZ12"/>
    <mergeCell ref="E13:F13"/>
    <mergeCell ref="G13:H13"/>
    <mergeCell ref="I13:J13"/>
    <mergeCell ref="K13:L13"/>
    <mergeCell ref="M13:N13"/>
    <mergeCell ref="O13:P13"/>
    <mergeCell ref="Q13:R13"/>
    <mergeCell ref="S13:T13"/>
    <mergeCell ref="AE12:AF12"/>
    <mergeCell ref="AG12:AH12"/>
    <mergeCell ref="AI12:AP12"/>
    <mergeCell ref="AQ12:AR12"/>
    <mergeCell ref="AS12:AT12"/>
    <mergeCell ref="AU12:AV12"/>
    <mergeCell ref="S12:T12"/>
    <mergeCell ref="U12:V12"/>
    <mergeCell ref="W12:X12"/>
    <mergeCell ref="Y12:Z12"/>
    <mergeCell ref="AA12:AB12"/>
    <mergeCell ref="AC12:AD12"/>
    <mergeCell ref="AU11:AV11"/>
    <mergeCell ref="AW11:AX11"/>
    <mergeCell ref="AY11:AZ11"/>
    <mergeCell ref="E12:F12"/>
    <mergeCell ref="G12:H12"/>
    <mergeCell ref="I12:J12"/>
    <mergeCell ref="K12:L12"/>
    <mergeCell ref="M12:N12"/>
    <mergeCell ref="O12:P12"/>
    <mergeCell ref="Q12:R12"/>
    <mergeCell ref="AC11:AD11"/>
    <mergeCell ref="AE11:AF11"/>
    <mergeCell ref="AG11:AH11"/>
    <mergeCell ref="AI11:AP11"/>
    <mergeCell ref="AQ11:AR11"/>
    <mergeCell ref="AS11:AT11"/>
    <mergeCell ref="Q11:R11"/>
    <mergeCell ref="S11:T11"/>
    <mergeCell ref="U11:V11"/>
    <mergeCell ref="W11:X11"/>
    <mergeCell ref="Y11:Z11"/>
    <mergeCell ref="AA11:AB11"/>
    <mergeCell ref="E11:F11"/>
    <mergeCell ref="G11:H11"/>
    <mergeCell ref="I11:J11"/>
    <mergeCell ref="K11:L11"/>
    <mergeCell ref="M11:N11"/>
    <mergeCell ref="O11:P11"/>
    <mergeCell ref="AI10:AP10"/>
    <mergeCell ref="AQ10:AR10"/>
    <mergeCell ref="AS10:AT10"/>
    <mergeCell ref="AU10:AV10"/>
    <mergeCell ref="AW10:AX10"/>
    <mergeCell ref="AY10:AZ10"/>
    <mergeCell ref="W10:X10"/>
    <mergeCell ref="Y10:Z10"/>
    <mergeCell ref="AA10:AB10"/>
    <mergeCell ref="AC10:AD10"/>
    <mergeCell ref="AE10:AF10"/>
    <mergeCell ref="AG10:AH10"/>
    <mergeCell ref="AI9:AP9"/>
    <mergeCell ref="AQ9:AR9"/>
    <mergeCell ref="AS9:AT9"/>
    <mergeCell ref="AU9:AV9"/>
    <mergeCell ref="AW9:AX9"/>
    <mergeCell ref="U9:V9"/>
    <mergeCell ref="W9:X9"/>
    <mergeCell ref="Y9:Z9"/>
    <mergeCell ref="AA9:AB9"/>
    <mergeCell ref="AC9:AD9"/>
    <mergeCell ref="AE9:AF9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CI8:CL8"/>
    <mergeCell ref="CQ8:CR8"/>
    <mergeCell ref="E9:F9"/>
    <mergeCell ref="G9:H9"/>
    <mergeCell ref="I9:J9"/>
    <mergeCell ref="K9:L9"/>
    <mergeCell ref="M9:N9"/>
    <mergeCell ref="O9:P9"/>
    <mergeCell ref="Q9:R9"/>
    <mergeCell ref="S9:T9"/>
    <mergeCell ref="AG8:AH8"/>
    <mergeCell ref="AQ8:AR8"/>
    <mergeCell ref="AS8:AT8"/>
    <mergeCell ref="AU8:AV8"/>
    <mergeCell ref="AW8:AX8"/>
    <mergeCell ref="AY8:AZ8"/>
    <mergeCell ref="I7:J8"/>
    <mergeCell ref="K7:L8"/>
    <mergeCell ref="M7:N8"/>
    <mergeCell ref="O7:P8"/>
    <mergeCell ref="Q7:R8"/>
    <mergeCell ref="S7:T8"/>
    <mergeCell ref="AY9:AZ9"/>
    <mergeCell ref="AG9:AH9"/>
    <mergeCell ref="AC7:AH7"/>
    <mergeCell ref="AI7:AP8"/>
    <mergeCell ref="AQ7:AZ7"/>
    <mergeCell ref="U8:V8"/>
    <mergeCell ref="W8:X8"/>
    <mergeCell ref="Y8:Z8"/>
    <mergeCell ref="AA8:AB8"/>
    <mergeCell ref="AC8:AD8"/>
    <mergeCell ref="AE8:AF8"/>
    <mergeCell ref="A7:A8"/>
    <mergeCell ref="B7:B8"/>
    <mergeCell ref="C7:C8"/>
    <mergeCell ref="D7:D8"/>
    <mergeCell ref="E7:F8"/>
    <mergeCell ref="G7:H8"/>
    <mergeCell ref="S5:U5"/>
    <mergeCell ref="V5:X5"/>
    <mergeCell ref="Y5:AA5"/>
    <mergeCell ref="U7:AB7"/>
    <mergeCell ref="AB5:AD5"/>
    <mergeCell ref="AR5:AX5"/>
    <mergeCell ref="AY5:AZ5"/>
    <mergeCell ref="A5:C5"/>
    <mergeCell ref="D5:F5"/>
    <mergeCell ref="G5:I5"/>
    <mergeCell ref="J5:L5"/>
    <mergeCell ref="M5:O5"/>
    <mergeCell ref="P5:R5"/>
    <mergeCell ref="S4:U4"/>
    <mergeCell ref="V4:X4"/>
    <mergeCell ref="Y4:AA4"/>
    <mergeCell ref="AB4:AD4"/>
    <mergeCell ref="AR4:AX4"/>
    <mergeCell ref="AY4:AZ4"/>
    <mergeCell ref="A4:C4"/>
    <mergeCell ref="D4:F4"/>
    <mergeCell ref="G4:I4"/>
    <mergeCell ref="J4:L4"/>
    <mergeCell ref="M4:O4"/>
    <mergeCell ref="P4:R4"/>
    <mergeCell ref="AG2:AI2"/>
    <mergeCell ref="AJ2:AL2"/>
    <mergeCell ref="AM2:AO2"/>
    <mergeCell ref="AR2:AX2"/>
    <mergeCell ref="AY2:AZ2"/>
    <mergeCell ref="AG3:AI5"/>
    <mergeCell ref="AJ3:AL5"/>
    <mergeCell ref="AM3:AO5"/>
    <mergeCell ref="AR3:AX3"/>
    <mergeCell ref="AY3:AZ3"/>
    <mergeCell ref="A1:B1"/>
    <mergeCell ref="D1:E1"/>
    <mergeCell ref="O1:AC1"/>
    <mergeCell ref="A2:C2"/>
    <mergeCell ref="D2:F2"/>
    <mergeCell ref="G2:H2"/>
    <mergeCell ref="I2:M2"/>
    <mergeCell ref="N2:P2"/>
    <mergeCell ref="Q2:U2"/>
  </mergeCells>
  <phoneticPr fontId="1"/>
  <conditionalFormatting sqref="AY9:AZ39 W9:AV9 A9:F9 B10:D39 K9:N39 AS10:AV11 U9:U12 E10:F10 Y10:AR12 AC13:AD39 AQ13:AV39">
    <cfRule type="expression" dxfId="169" priority="162">
      <formula>$D9&lt;&gt;""</formula>
    </cfRule>
  </conditionalFormatting>
  <conditionalFormatting sqref="AY37:AZ39 B37:D39 AS37:AV39">
    <cfRule type="expression" dxfId="168" priority="161">
      <formula>$B37=""</formula>
    </cfRule>
  </conditionalFormatting>
  <conditionalFormatting sqref="O9:O39">
    <cfRule type="expression" dxfId="167" priority="160">
      <formula>$D9&lt;&gt;""</formula>
    </cfRule>
  </conditionalFormatting>
  <conditionalFormatting sqref="S9:S39">
    <cfRule type="expression" dxfId="166" priority="159">
      <formula>$D9&lt;&gt;""</formula>
    </cfRule>
  </conditionalFormatting>
  <conditionalFormatting sqref="AW9:AX11 AW13:AX39">
    <cfRule type="expression" dxfId="165" priority="158">
      <formula>$D9&lt;&gt;""</formula>
    </cfRule>
  </conditionalFormatting>
  <conditionalFormatting sqref="AW37:AX39">
    <cfRule type="expression" dxfId="164" priority="157">
      <formula>$B37=""</formula>
    </cfRule>
  </conditionalFormatting>
  <conditionalFormatting sqref="I9:I11">
    <cfRule type="expression" dxfId="163" priority="156">
      <formula>$D9&lt;&gt;""</formula>
    </cfRule>
  </conditionalFormatting>
  <conditionalFormatting sqref="AS12:AV12">
    <cfRule type="expression" dxfId="162" priority="155">
      <formula>$D12&lt;&gt;""</formula>
    </cfRule>
  </conditionalFormatting>
  <conditionalFormatting sqref="AW12:AX12">
    <cfRule type="expression" dxfId="161" priority="154">
      <formula>$D12&lt;&gt;""</formula>
    </cfRule>
  </conditionalFormatting>
  <conditionalFormatting sqref="A10:A39">
    <cfRule type="expression" dxfId="160" priority="153">
      <formula>$D10&lt;&gt;""</formula>
    </cfRule>
  </conditionalFormatting>
  <conditionalFormatting sqref="W10:X12">
    <cfRule type="expression" dxfId="159" priority="152">
      <formula>$D10&lt;&gt;""</formula>
    </cfRule>
  </conditionalFormatting>
  <conditionalFormatting sqref="Q12">
    <cfRule type="expression" dxfId="158" priority="151">
      <formula>$D12&lt;&gt;""</formula>
    </cfRule>
  </conditionalFormatting>
  <conditionalFormatting sqref="Q9:Q11">
    <cfRule type="expression" dxfId="157" priority="150">
      <formula>$D9&lt;&gt;""</formula>
    </cfRule>
  </conditionalFormatting>
  <conditionalFormatting sqref="Q13:Q39">
    <cfRule type="expression" dxfId="156" priority="149">
      <formula>$D13&lt;&gt;""</formula>
    </cfRule>
  </conditionalFormatting>
  <conditionalFormatting sqref="G9:H9">
    <cfRule type="expression" dxfId="155" priority="148">
      <formula>$D9&lt;&gt;""</formula>
    </cfRule>
  </conditionalFormatting>
  <conditionalFormatting sqref="G10:H10">
    <cfRule type="expression" dxfId="154" priority="147">
      <formula>$D10&lt;&gt;""</formula>
    </cfRule>
  </conditionalFormatting>
  <conditionalFormatting sqref="E11:F11">
    <cfRule type="expression" dxfId="153" priority="146">
      <formula>$D11&lt;&gt;""</formula>
    </cfRule>
  </conditionalFormatting>
  <conditionalFormatting sqref="G11:H11">
    <cfRule type="expression" dxfId="152" priority="145">
      <formula>$D11&lt;&gt;""</formula>
    </cfRule>
  </conditionalFormatting>
  <conditionalFormatting sqref="I12">
    <cfRule type="expression" dxfId="151" priority="80">
      <formula>$D12&lt;&gt;""</formula>
    </cfRule>
  </conditionalFormatting>
  <conditionalFormatting sqref="E12:F12">
    <cfRule type="expression" dxfId="150" priority="79">
      <formula>$D12&lt;&gt;""</formula>
    </cfRule>
  </conditionalFormatting>
  <conditionalFormatting sqref="G12:H12">
    <cfRule type="expression" dxfId="149" priority="78">
      <formula>$D12&lt;&gt;""</formula>
    </cfRule>
  </conditionalFormatting>
  <conditionalFormatting sqref="E37:H37">
    <cfRule type="expression" dxfId="148" priority="77">
      <formula>$D37&lt;&gt;""</formula>
    </cfRule>
  </conditionalFormatting>
  <conditionalFormatting sqref="E37:H37">
    <cfRule type="expression" dxfId="147" priority="76">
      <formula>$B37=""</formula>
    </cfRule>
  </conditionalFormatting>
  <conditionalFormatting sqref="I22:I23 I25 I27 I13:I17">
    <cfRule type="expression" dxfId="146" priority="75">
      <formula>$D13&lt;&gt;""</formula>
    </cfRule>
  </conditionalFormatting>
  <conditionalFormatting sqref="I29 I36:I37">
    <cfRule type="expression" dxfId="145" priority="74">
      <formula>$D29&lt;&gt;""</formula>
    </cfRule>
  </conditionalFormatting>
  <conditionalFormatting sqref="E29:F29">
    <cfRule type="expression" dxfId="144" priority="73">
      <formula>$D29&lt;&gt;""</formula>
    </cfRule>
  </conditionalFormatting>
  <conditionalFormatting sqref="E36:F36">
    <cfRule type="expression" dxfId="143" priority="72">
      <formula>$D36&lt;&gt;""</formula>
    </cfRule>
  </conditionalFormatting>
  <conditionalFormatting sqref="G29:H29">
    <cfRule type="expression" dxfId="142" priority="71">
      <formula>$D29&lt;&gt;""</formula>
    </cfRule>
  </conditionalFormatting>
  <conditionalFormatting sqref="G36:H36">
    <cfRule type="expression" dxfId="141" priority="70">
      <formula>$D36&lt;&gt;""</formula>
    </cfRule>
  </conditionalFormatting>
  <conditionalFormatting sqref="E16:F16">
    <cfRule type="expression" dxfId="140" priority="69">
      <formula>$D16&lt;&gt;""</formula>
    </cfRule>
  </conditionalFormatting>
  <conditionalFormatting sqref="G16:H16">
    <cfRule type="expression" dxfId="139" priority="68">
      <formula>$D16&lt;&gt;""</formula>
    </cfRule>
  </conditionalFormatting>
  <conditionalFormatting sqref="E17:F17">
    <cfRule type="expression" dxfId="138" priority="67">
      <formula>$D17&lt;&gt;""</formula>
    </cfRule>
  </conditionalFormatting>
  <conditionalFormatting sqref="G17:H17">
    <cfRule type="expression" dxfId="137" priority="66">
      <formula>$D17&lt;&gt;""</formula>
    </cfRule>
  </conditionalFormatting>
  <conditionalFormatting sqref="E22:F22">
    <cfRule type="expression" dxfId="136" priority="65">
      <formula>$D22&lt;&gt;""</formula>
    </cfRule>
  </conditionalFormatting>
  <conditionalFormatting sqref="G22:H22">
    <cfRule type="expression" dxfId="135" priority="64">
      <formula>$D22&lt;&gt;""</formula>
    </cfRule>
  </conditionalFormatting>
  <conditionalFormatting sqref="E23:F23">
    <cfRule type="expression" dxfId="134" priority="63">
      <formula>$D23&lt;&gt;""</formula>
    </cfRule>
  </conditionalFormatting>
  <conditionalFormatting sqref="G23:H23">
    <cfRule type="expression" dxfId="133" priority="62">
      <formula>$D23&lt;&gt;""</formula>
    </cfRule>
  </conditionalFormatting>
  <conditionalFormatting sqref="E15:F15">
    <cfRule type="expression" dxfId="132" priority="61">
      <formula>$D15&lt;&gt;""</formula>
    </cfRule>
  </conditionalFormatting>
  <conditionalFormatting sqref="G15:H15">
    <cfRule type="expression" dxfId="131" priority="60">
      <formula>$D15&lt;&gt;""</formula>
    </cfRule>
  </conditionalFormatting>
  <conditionalFormatting sqref="E25:F25">
    <cfRule type="expression" dxfId="130" priority="59">
      <formula>$D25&lt;&gt;""</formula>
    </cfRule>
  </conditionalFormatting>
  <conditionalFormatting sqref="G25:H25">
    <cfRule type="expression" dxfId="129" priority="58">
      <formula>$D25&lt;&gt;""</formula>
    </cfRule>
  </conditionalFormatting>
  <conditionalFormatting sqref="E27:F27">
    <cfRule type="expression" dxfId="128" priority="57">
      <formula>$D27&lt;&gt;""</formula>
    </cfRule>
  </conditionalFormatting>
  <conditionalFormatting sqref="G27:H27">
    <cfRule type="expression" dxfId="127" priority="56">
      <formula>$D27&lt;&gt;""</formula>
    </cfRule>
  </conditionalFormatting>
  <conditionalFormatting sqref="I31">
    <cfRule type="expression" dxfId="126" priority="55">
      <formula>$D31&lt;&gt;""</formula>
    </cfRule>
  </conditionalFormatting>
  <conditionalFormatting sqref="E31:F31">
    <cfRule type="expression" dxfId="125" priority="54">
      <formula>$D31&lt;&gt;""</formula>
    </cfRule>
  </conditionalFormatting>
  <conditionalFormatting sqref="G31:H31">
    <cfRule type="expression" dxfId="124" priority="53">
      <formula>$D31&lt;&gt;""</formula>
    </cfRule>
  </conditionalFormatting>
  <conditionalFormatting sqref="I32">
    <cfRule type="expression" dxfId="123" priority="52">
      <formula>$D32&lt;&gt;""</formula>
    </cfRule>
  </conditionalFormatting>
  <conditionalFormatting sqref="E32:F32">
    <cfRule type="expression" dxfId="122" priority="51">
      <formula>$D32&lt;&gt;""</formula>
    </cfRule>
  </conditionalFormatting>
  <conditionalFormatting sqref="G32:H32">
    <cfRule type="expression" dxfId="121" priority="50">
      <formula>$D32&lt;&gt;""</formula>
    </cfRule>
  </conditionalFormatting>
  <conditionalFormatting sqref="I35">
    <cfRule type="expression" dxfId="120" priority="49">
      <formula>$D35&lt;&gt;""</formula>
    </cfRule>
  </conditionalFormatting>
  <conditionalFormatting sqref="E35:F35">
    <cfRule type="expression" dxfId="119" priority="48">
      <formula>$D35&lt;&gt;""</formula>
    </cfRule>
  </conditionalFormatting>
  <conditionalFormatting sqref="G35:H35">
    <cfRule type="expression" dxfId="118" priority="47">
      <formula>$D35&lt;&gt;""</formula>
    </cfRule>
  </conditionalFormatting>
  <conditionalFormatting sqref="E13:F13">
    <cfRule type="expression" dxfId="117" priority="46">
      <formula>$D13&lt;&gt;""</formula>
    </cfRule>
  </conditionalFormatting>
  <conditionalFormatting sqref="G13:H13">
    <cfRule type="expression" dxfId="116" priority="45">
      <formula>$D13&lt;&gt;""</formula>
    </cfRule>
  </conditionalFormatting>
  <conditionalFormatting sqref="I18:I21">
    <cfRule type="expression" dxfId="115" priority="44">
      <formula>$D18&lt;&gt;""</formula>
    </cfRule>
  </conditionalFormatting>
  <conditionalFormatting sqref="E18:F18">
    <cfRule type="expression" dxfId="114" priority="43">
      <formula>$D18&lt;&gt;""</formula>
    </cfRule>
  </conditionalFormatting>
  <conditionalFormatting sqref="G18:H18">
    <cfRule type="expression" dxfId="113" priority="42">
      <formula>$D18&lt;&gt;""</formula>
    </cfRule>
  </conditionalFormatting>
  <conditionalFormatting sqref="E19:F19">
    <cfRule type="expression" dxfId="112" priority="41">
      <formula>$D19&lt;&gt;""</formula>
    </cfRule>
  </conditionalFormatting>
  <conditionalFormatting sqref="G19:H19">
    <cfRule type="expression" dxfId="111" priority="40">
      <formula>$D19&lt;&gt;""</formula>
    </cfRule>
  </conditionalFormatting>
  <conditionalFormatting sqref="E20:F20">
    <cfRule type="expression" dxfId="110" priority="39">
      <formula>$D20&lt;&gt;""</formula>
    </cfRule>
  </conditionalFormatting>
  <conditionalFormatting sqref="G20:H20">
    <cfRule type="expression" dxfId="109" priority="38">
      <formula>$D20&lt;&gt;""</formula>
    </cfRule>
  </conditionalFormatting>
  <conditionalFormatting sqref="E21:F21">
    <cfRule type="expression" dxfId="108" priority="37">
      <formula>$D21&lt;&gt;""</formula>
    </cfRule>
  </conditionalFormatting>
  <conditionalFormatting sqref="G21:H21">
    <cfRule type="expression" dxfId="107" priority="36">
      <formula>$D21&lt;&gt;""</formula>
    </cfRule>
  </conditionalFormatting>
  <conditionalFormatting sqref="I24">
    <cfRule type="expression" dxfId="106" priority="35">
      <formula>$D24&lt;&gt;""</formula>
    </cfRule>
  </conditionalFormatting>
  <conditionalFormatting sqref="E24:F24">
    <cfRule type="expression" dxfId="105" priority="34">
      <formula>$D24&lt;&gt;""</formula>
    </cfRule>
  </conditionalFormatting>
  <conditionalFormatting sqref="G24:H24">
    <cfRule type="expression" dxfId="104" priority="33">
      <formula>$D24&lt;&gt;""</formula>
    </cfRule>
  </conditionalFormatting>
  <conditionalFormatting sqref="I26">
    <cfRule type="expression" dxfId="103" priority="32">
      <formula>$D26&lt;&gt;""</formula>
    </cfRule>
  </conditionalFormatting>
  <conditionalFormatting sqref="E26:F26">
    <cfRule type="expression" dxfId="102" priority="31">
      <formula>$D26&lt;&gt;""</formula>
    </cfRule>
  </conditionalFormatting>
  <conditionalFormatting sqref="G26:H26">
    <cfRule type="expression" dxfId="101" priority="30">
      <formula>$D26&lt;&gt;""</formula>
    </cfRule>
  </conditionalFormatting>
  <conditionalFormatting sqref="I30">
    <cfRule type="expression" dxfId="100" priority="29">
      <formula>$D30&lt;&gt;""</formula>
    </cfRule>
  </conditionalFormatting>
  <conditionalFormatting sqref="E30:F30">
    <cfRule type="expression" dxfId="99" priority="28">
      <formula>$D30&lt;&gt;""</formula>
    </cfRule>
  </conditionalFormatting>
  <conditionalFormatting sqref="G30:H30">
    <cfRule type="expression" dxfId="98" priority="27">
      <formula>$D30&lt;&gt;""</formula>
    </cfRule>
  </conditionalFormatting>
  <conditionalFormatting sqref="I33:I34">
    <cfRule type="expression" dxfId="97" priority="26">
      <formula>$D33&lt;&gt;""</formula>
    </cfRule>
  </conditionalFormatting>
  <conditionalFormatting sqref="E33:F33">
    <cfRule type="expression" dxfId="96" priority="25">
      <formula>$D33&lt;&gt;""</formula>
    </cfRule>
  </conditionalFormatting>
  <conditionalFormatting sqref="G33:H33">
    <cfRule type="expression" dxfId="95" priority="24">
      <formula>$D33&lt;&gt;""</formula>
    </cfRule>
  </conditionalFormatting>
  <conditionalFormatting sqref="E34:F34">
    <cfRule type="expression" dxfId="94" priority="23">
      <formula>$D34&lt;&gt;""</formula>
    </cfRule>
  </conditionalFormatting>
  <conditionalFormatting sqref="G34:H34">
    <cfRule type="expression" dxfId="93" priority="22">
      <formula>$D34&lt;&gt;""</formula>
    </cfRule>
  </conditionalFormatting>
  <conditionalFormatting sqref="I28">
    <cfRule type="expression" dxfId="92" priority="21">
      <formula>$D28&lt;&gt;""</formula>
    </cfRule>
  </conditionalFormatting>
  <conditionalFormatting sqref="E28:F28">
    <cfRule type="expression" dxfId="91" priority="20">
      <formula>$D28&lt;&gt;""</formula>
    </cfRule>
  </conditionalFormatting>
  <conditionalFormatting sqref="G28:H28">
    <cfRule type="expression" dxfId="90" priority="19">
      <formula>$D28&lt;&gt;""</formula>
    </cfRule>
  </conditionalFormatting>
  <conditionalFormatting sqref="I38:I39">
    <cfRule type="expression" dxfId="89" priority="18">
      <formula>$D38&lt;&gt;""</formula>
    </cfRule>
  </conditionalFormatting>
  <conditionalFormatting sqref="E38:F38">
    <cfRule type="expression" dxfId="88" priority="17">
      <formula>$D38&lt;&gt;""</formula>
    </cfRule>
  </conditionalFormatting>
  <conditionalFormatting sqref="E39:F39">
    <cfRule type="expression" dxfId="87" priority="16">
      <formula>$D39&lt;&gt;""</formula>
    </cfRule>
  </conditionalFormatting>
  <conditionalFormatting sqref="G38:H38">
    <cfRule type="expression" dxfId="86" priority="15">
      <formula>$D38&lt;&gt;""</formula>
    </cfRule>
  </conditionalFormatting>
  <conditionalFormatting sqref="G39:H39">
    <cfRule type="expression" dxfId="85" priority="14">
      <formula>$D39&lt;&gt;""</formula>
    </cfRule>
  </conditionalFormatting>
  <conditionalFormatting sqref="E14:F14">
    <cfRule type="expression" dxfId="84" priority="13">
      <formula>$D14&lt;&gt;""</formula>
    </cfRule>
  </conditionalFormatting>
  <conditionalFormatting sqref="G14:H14">
    <cfRule type="expression" dxfId="83" priority="12">
      <formula>$D14&lt;&gt;""</formula>
    </cfRule>
  </conditionalFormatting>
  <conditionalFormatting sqref="U13:U18 Y13:AB29 U22:U25 U27:U39 Y33:AB39 AA30:AB32">
    <cfRule type="expression" dxfId="82" priority="11">
      <formula>$D13&lt;&gt;""</formula>
    </cfRule>
  </conditionalFormatting>
  <conditionalFormatting sqref="W13:X18 W22:X39">
    <cfRule type="expression" dxfId="81" priority="10">
      <formula>$D13&lt;&gt;""</formula>
    </cfRule>
  </conditionalFormatting>
  <conditionalFormatting sqref="U19:U21">
    <cfRule type="expression" dxfId="80" priority="9">
      <formula>$D19&lt;&gt;""</formula>
    </cfRule>
  </conditionalFormatting>
  <conditionalFormatting sqref="W19:X21">
    <cfRule type="expression" dxfId="79" priority="8">
      <formula>$D19&lt;&gt;""</formula>
    </cfRule>
  </conditionalFormatting>
  <conditionalFormatting sqref="U26">
    <cfRule type="expression" dxfId="78" priority="7">
      <formula>$D26&lt;&gt;""</formula>
    </cfRule>
  </conditionalFormatting>
  <conditionalFormatting sqref="Y30:Z32">
    <cfRule type="expression" dxfId="77" priority="6">
      <formula>$D30&lt;&gt;""</formula>
    </cfRule>
  </conditionalFormatting>
  <conditionalFormatting sqref="AI13:AP20 AI33:AP39 AI22:AP31">
    <cfRule type="expression" dxfId="76" priority="5">
      <formula>$D13&lt;&gt;""</formula>
    </cfRule>
  </conditionalFormatting>
  <conditionalFormatting sqref="AI37:AP39">
    <cfRule type="expression" dxfId="75" priority="4">
      <formula>$B37=""</formula>
    </cfRule>
  </conditionalFormatting>
  <conditionalFormatting sqref="AI21:AP21">
    <cfRule type="expression" dxfId="74" priority="3">
      <formula>$D21&lt;&gt;""</formula>
    </cfRule>
  </conditionalFormatting>
  <conditionalFormatting sqref="AI32:AP32">
    <cfRule type="expression" dxfId="73" priority="2">
      <formula>$D32&lt;&gt;""</formula>
    </cfRule>
  </conditionalFormatting>
  <conditionalFormatting sqref="AE13:AH39">
    <cfRule type="expression" dxfId="72" priority="1">
      <formula>$D13&lt;&gt;""</formula>
    </cfRule>
  </conditionalFormatting>
  <dataValidations count="9">
    <dataValidation type="list" allowBlank="1" showInputMessage="1" showErrorMessage="1" error="プルダウン選択してください" sqref="AE9:AF39" xr:uid="{186B1FBC-7B34-41EE-AD6A-CC1961D0ECBF}">
      <formula1>"8.0"</formula1>
    </dataValidation>
    <dataValidation type="decimal" errorStyle="information" operator="greaterThanOrEqual" allowBlank="1" showInputMessage="1" showErrorMessage="1" sqref="I9:J17 I35:J37 I22:J23 I25:J25 I29:J29 I31:J32 I27:J27" xr:uid="{7FC2FD6E-67FB-4382-B15C-8F298144DDF2}">
      <formula1>0</formula1>
    </dataValidation>
    <dataValidation type="list" allowBlank="1" showInputMessage="1" showErrorMessage="1" error="0.5又は1.0を入力" sqref="U9:V18 U22:V25 U27:V39" xr:uid="{6901A701-3732-4529-B0BB-43FC6996E7DE}">
      <formula1>"0.5,1.0"</formula1>
    </dataValidation>
    <dataValidation type="list" allowBlank="1" showInputMessage="1" showErrorMessage="1" sqref="D1:E1" xr:uid="{11677530-B66B-4ED5-A3C3-8297C51E6021}">
      <formula1>"1,2,3,4,5,6,7,8,9,10,11,12"</formula1>
    </dataValidation>
    <dataValidation type="list" allowBlank="1" showInputMessage="1" showErrorMessage="1" sqref="Y9:Z39" xr:uid="{0D7A2A23-4A62-4540-B123-3457B78E2CE8}">
      <formula1>"取得,振替先"</formula1>
    </dataValidation>
    <dataValidation type="list" allowBlank="1" showInputMessage="1" showErrorMessage="1" sqref="W9:X39" xr:uid="{357159C2-7E33-4D4D-A505-1B72D945C6BF}">
      <formula1>"〇"</formula1>
    </dataValidation>
    <dataValidation type="list" allowBlank="1" showInputMessage="1" showErrorMessage="1" sqref="AM3:AO5" xr:uid="{E87FB54A-C929-4F19-A8B4-CE5A0A43A259}">
      <formula1>"申請"</formula1>
    </dataValidation>
    <dataValidation type="decimal" operator="lessThanOrEqual" allowBlank="1" showInputMessage="1" showErrorMessage="1" error="休憩時間は1時間以内です。1時間以上のは「不動」欄の外出休憩に入力ください" sqref="I18:J21 I24:J24 I26:J26 I30:J30 I33:J34 I28:J28 I38:J39" xr:uid="{75DBF5BC-E9EF-4A2D-BF98-59648C77D942}">
      <formula1>1</formula1>
    </dataValidation>
    <dataValidation type="list" allowBlank="1" showInputMessage="1" showErrorMessage="1" error="4.0又は8.0を入力" sqref="U19:V21 U26:V26" xr:uid="{2810645C-314B-4931-8EF5-EB61D779F889}">
      <formula1>"0.5,1.0"</formula1>
    </dataValidation>
  </dataValidations>
  <pageMargins left="0.7" right="0.7" top="0.75" bottom="0.75" header="0.3" footer="0.3"/>
  <pageSetup paperSize="9" scale="5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1307D3-B8E1-42A8-AA25-1136F620E777}">
          <x14:formula1>
            <xm:f>祝日!$A$24:$A$27</xm:f>
          </x14:formula1>
          <xm:sqref>I2:M2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21B3-C99A-4366-AF53-4FC2E769296D}">
  <sheetPr>
    <pageSetUpPr fitToPage="1"/>
  </sheetPr>
  <dimension ref="A1:CF44"/>
  <sheetViews>
    <sheetView topLeftCell="A18" zoomScale="85" zoomScaleNormal="85" workbookViewId="0">
      <selection activeCell="E38" sqref="E38:J39"/>
    </sheetView>
  </sheetViews>
  <sheetFormatPr defaultColWidth="4" defaultRowHeight="18.75" outlineLevelCol="1" x14ac:dyDescent="0.4"/>
  <cols>
    <col min="1" max="1" width="4" style="2"/>
    <col min="5" max="40" width="4" customWidth="1"/>
    <col min="51" max="51" width="17.75" style="27" customWidth="1"/>
    <col min="52" max="52" width="4" hidden="1" customWidth="1" outlineLevel="1"/>
    <col min="53" max="53" width="14.625" hidden="1" customWidth="1" outlineLevel="1"/>
    <col min="54" max="54" width="4" hidden="1" customWidth="1" outlineLevel="1"/>
    <col min="55" max="58" width="4.375" hidden="1" customWidth="1" outlineLevel="1"/>
    <col min="59" max="62" width="4" hidden="1" customWidth="1" outlineLevel="1"/>
    <col min="63" max="63" width="6.75" hidden="1" customWidth="1" outlineLevel="1"/>
    <col min="64" max="65" width="5.75" hidden="1" customWidth="1" outlineLevel="1"/>
    <col min="66" max="67" width="4.625" hidden="1" customWidth="1" outlineLevel="1"/>
    <col min="68" max="68" width="4" hidden="1" customWidth="1" outlineLevel="1"/>
    <col min="69" max="70" width="6.625" hidden="1" customWidth="1" outlineLevel="1"/>
    <col min="71" max="71" width="4" hidden="1" customWidth="1" outlineLevel="1"/>
    <col min="72" max="72" width="7.375" hidden="1" customWidth="1" outlineLevel="1"/>
    <col min="73" max="73" width="4" collapsed="1"/>
    <col min="75" max="83" width="6.875" hidden="1" customWidth="1" outlineLevel="1"/>
    <col min="84" max="84" width="4" collapsed="1"/>
  </cols>
  <sheetData>
    <row r="1" spans="1:83" ht="25.5" x14ac:dyDescent="0.4">
      <c r="A1" s="85">
        <v>2023</v>
      </c>
      <c r="B1" s="85"/>
      <c r="C1" s="18" t="s">
        <v>0</v>
      </c>
      <c r="D1" s="86">
        <v>1</v>
      </c>
      <c r="E1" s="86"/>
      <c r="F1" t="s">
        <v>1</v>
      </c>
      <c r="G1" s="18"/>
      <c r="H1" s="18"/>
      <c r="I1" s="18"/>
      <c r="J1" s="18"/>
      <c r="K1" s="18"/>
      <c r="L1" s="18"/>
      <c r="M1" s="18"/>
      <c r="N1" s="18"/>
      <c r="O1" s="187" t="s">
        <v>2</v>
      </c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"/>
      <c r="AC1" s="18"/>
      <c r="AD1" s="18"/>
      <c r="AE1" s="25"/>
      <c r="AF1" s="25"/>
      <c r="AG1" s="25"/>
      <c r="AH1" s="25"/>
      <c r="AI1" s="25"/>
      <c r="AJ1" s="25"/>
      <c r="AK1" s="25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</row>
    <row r="2" spans="1:83" s="1" customFormat="1" x14ac:dyDescent="0.4">
      <c r="A2" s="88" t="s">
        <v>3</v>
      </c>
      <c r="B2" s="88"/>
      <c r="C2" s="88"/>
      <c r="D2" s="89"/>
      <c r="E2" s="89"/>
      <c r="F2" s="89"/>
      <c r="G2" s="88" t="s">
        <v>4</v>
      </c>
      <c r="H2" s="88"/>
      <c r="I2" s="89" t="s">
        <v>99</v>
      </c>
      <c r="J2" s="89"/>
      <c r="K2" s="89"/>
      <c r="L2" s="89"/>
      <c r="M2" s="89"/>
      <c r="N2" s="88" t="s">
        <v>5</v>
      </c>
      <c r="O2" s="88"/>
      <c r="P2" s="89"/>
      <c r="Q2" s="89"/>
      <c r="R2" s="89"/>
      <c r="S2" s="89"/>
      <c r="T2" s="88" t="s">
        <v>6</v>
      </c>
      <c r="U2" s="88"/>
      <c r="V2" s="69"/>
      <c r="W2" s="75" t="s">
        <v>98</v>
      </c>
      <c r="X2" s="76"/>
      <c r="Y2" s="76"/>
      <c r="Z2" s="76"/>
      <c r="AA2" s="77"/>
      <c r="AB2" s="26"/>
      <c r="AC2" s="26"/>
      <c r="AD2" s="26"/>
      <c r="AE2" s="66" t="s">
        <v>7</v>
      </c>
      <c r="AF2" s="67"/>
      <c r="AG2" s="68"/>
      <c r="AH2" s="78" t="s">
        <v>8</v>
      </c>
      <c r="AI2" s="79"/>
      <c r="AJ2" s="80"/>
      <c r="AK2" s="66" t="s">
        <v>9</v>
      </c>
      <c r="AL2" s="67"/>
      <c r="AM2" s="68"/>
      <c r="AO2" s="8" t="s">
        <v>10</v>
      </c>
      <c r="AP2" s="81" t="s">
        <v>97</v>
      </c>
      <c r="AQ2" s="82"/>
      <c r="AR2" s="82"/>
      <c r="AS2" s="82"/>
      <c r="AT2" s="82"/>
      <c r="AU2" s="82"/>
      <c r="AV2" s="83"/>
      <c r="AW2" s="84">
        <f>AO40</f>
        <v>8</v>
      </c>
      <c r="AX2" s="74"/>
      <c r="AY2" s="28"/>
    </row>
    <row r="3" spans="1:83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94"/>
      <c r="AF3" s="95"/>
      <c r="AG3" s="96"/>
      <c r="AH3" s="94"/>
      <c r="AI3" s="95"/>
      <c r="AJ3" s="96"/>
      <c r="AK3" s="103"/>
      <c r="AL3" s="104"/>
      <c r="AM3" s="105"/>
      <c r="AN3" s="18"/>
      <c r="AO3" s="8" t="s">
        <v>11</v>
      </c>
      <c r="AP3" s="81"/>
      <c r="AQ3" s="82"/>
      <c r="AR3" s="82"/>
      <c r="AS3" s="82"/>
      <c r="AT3" s="82"/>
      <c r="AU3" s="90"/>
      <c r="AV3" s="91"/>
      <c r="AW3" s="92">
        <f>AQ40</f>
        <v>0</v>
      </c>
      <c r="AX3" s="93"/>
    </row>
    <row r="4" spans="1:83" s="34" customFormat="1" x14ac:dyDescent="0.4">
      <c r="A4" s="88" t="s">
        <v>12</v>
      </c>
      <c r="B4" s="88"/>
      <c r="C4" s="88"/>
      <c r="D4" s="88" t="s">
        <v>13</v>
      </c>
      <c r="E4" s="88"/>
      <c r="F4" s="88"/>
      <c r="G4" s="88" t="s">
        <v>14</v>
      </c>
      <c r="H4" s="88"/>
      <c r="I4" s="88"/>
      <c r="J4" s="88" t="s">
        <v>90</v>
      </c>
      <c r="K4" s="88"/>
      <c r="L4" s="88"/>
      <c r="M4" s="88" t="s">
        <v>65</v>
      </c>
      <c r="N4" s="88"/>
      <c r="O4" s="88"/>
      <c r="P4" s="88" t="s">
        <v>15</v>
      </c>
      <c r="Q4" s="88"/>
      <c r="R4" s="88"/>
      <c r="S4" s="88" t="s">
        <v>16</v>
      </c>
      <c r="T4" s="88"/>
      <c r="U4" s="88"/>
      <c r="V4" s="88" t="s">
        <v>17</v>
      </c>
      <c r="W4" s="88"/>
      <c r="X4" s="88"/>
      <c r="Y4" s="88" t="s">
        <v>89</v>
      </c>
      <c r="Z4" s="88"/>
      <c r="AA4" s="88"/>
      <c r="AB4" s="19"/>
      <c r="AC4" s="19"/>
      <c r="AD4" s="19"/>
      <c r="AE4" s="97"/>
      <c r="AF4" s="98"/>
      <c r="AG4" s="99"/>
      <c r="AH4" s="97"/>
      <c r="AI4" s="98"/>
      <c r="AJ4" s="99"/>
      <c r="AK4" s="106"/>
      <c r="AL4" s="107"/>
      <c r="AM4" s="108"/>
      <c r="AN4" s="19"/>
      <c r="AO4" s="9" t="s">
        <v>18</v>
      </c>
      <c r="AP4" s="81"/>
      <c r="AQ4" s="82"/>
      <c r="AR4" s="82"/>
      <c r="AS4" s="82"/>
      <c r="AT4" s="82"/>
      <c r="AU4" s="90"/>
      <c r="AV4" s="91"/>
      <c r="AW4" s="92">
        <f>AS40</f>
        <v>0</v>
      </c>
      <c r="AX4" s="93"/>
      <c r="AY4" s="29"/>
    </row>
    <row r="5" spans="1:83" x14ac:dyDescent="0.4">
      <c r="A5" s="113">
        <f>COUNTIF(D9:D39,"")</f>
        <v>18</v>
      </c>
      <c r="B5" s="113"/>
      <c r="C5" s="113"/>
      <c r="D5" s="114">
        <f>A5*8</f>
        <v>144</v>
      </c>
      <c r="E5" s="114"/>
      <c r="F5" s="114"/>
      <c r="G5" s="114">
        <f>O40-AA40</f>
        <v>125</v>
      </c>
      <c r="H5" s="114"/>
      <c r="I5" s="114"/>
      <c r="J5" s="114">
        <f>IF((G5-D5)&lt;0,0,G5-D5)</f>
        <v>0</v>
      </c>
      <c r="K5" s="114"/>
      <c r="L5" s="114"/>
      <c r="M5" s="114">
        <f>AA40+AC40+AE40</f>
        <v>17</v>
      </c>
      <c r="N5" s="114"/>
      <c r="O5" s="114"/>
      <c r="P5" s="114">
        <f>BQ40</f>
        <v>8</v>
      </c>
      <c r="Q5" s="114"/>
      <c r="R5" s="114"/>
      <c r="S5" s="114">
        <f>BR40</f>
        <v>9</v>
      </c>
      <c r="T5" s="114"/>
      <c r="U5" s="114"/>
      <c r="V5" s="114">
        <f>Q40</f>
        <v>0</v>
      </c>
      <c r="W5" s="114"/>
      <c r="X5" s="114"/>
      <c r="Y5" s="114">
        <f>IF((J5-27)&lt;0,0,(J5-27))</f>
        <v>0</v>
      </c>
      <c r="Z5" s="114"/>
      <c r="AA5" s="114"/>
      <c r="AB5" s="18"/>
      <c r="AC5" s="18"/>
      <c r="AD5" s="18"/>
      <c r="AE5" s="100"/>
      <c r="AF5" s="101"/>
      <c r="AG5" s="102"/>
      <c r="AH5" s="100"/>
      <c r="AI5" s="101"/>
      <c r="AJ5" s="102"/>
      <c r="AK5" s="109"/>
      <c r="AL5" s="110"/>
      <c r="AM5" s="111"/>
      <c r="AN5" s="18"/>
      <c r="AO5" s="8" t="s">
        <v>19</v>
      </c>
      <c r="AP5" s="81"/>
      <c r="AQ5" s="82"/>
      <c r="AR5" s="82"/>
      <c r="AS5" s="82"/>
      <c r="AT5" s="82"/>
      <c r="AU5" s="90"/>
      <c r="AV5" s="91"/>
      <c r="AW5" s="92">
        <f>AU40</f>
        <v>0</v>
      </c>
      <c r="AX5" s="93"/>
    </row>
    <row r="6" spans="1:83" ht="8.25" customHeight="1" x14ac:dyDescent="0.4">
      <c r="A6" s="35"/>
      <c r="B6" s="35"/>
      <c r="C6" s="35"/>
      <c r="D6" s="35"/>
      <c r="E6" s="35"/>
      <c r="F6" s="35"/>
      <c r="G6" s="21"/>
      <c r="H6" s="35"/>
      <c r="I6" s="35"/>
      <c r="J6" s="35"/>
      <c r="K6" s="35"/>
      <c r="L6" s="21"/>
      <c r="M6" s="22"/>
      <c r="N6" s="22"/>
      <c r="O6" s="22"/>
      <c r="P6" s="21"/>
      <c r="Q6" s="35"/>
      <c r="R6" s="35"/>
      <c r="S6" s="21"/>
      <c r="T6" s="35"/>
      <c r="U6" s="35"/>
      <c r="V6" s="21"/>
      <c r="W6" s="35"/>
      <c r="X6" s="35"/>
      <c r="Y6" s="35"/>
      <c r="Z6" s="35"/>
      <c r="AA6" s="35"/>
      <c r="AB6" s="20"/>
      <c r="AC6" s="18"/>
      <c r="AD6" s="18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3"/>
      <c r="AP6" s="24"/>
      <c r="AQ6" s="24"/>
      <c r="AR6" s="24"/>
      <c r="AS6" s="24"/>
      <c r="AT6" s="24"/>
      <c r="AU6" s="24"/>
      <c r="AV6" s="24"/>
      <c r="AW6" s="18"/>
      <c r="AX6" s="18"/>
    </row>
    <row r="7" spans="1:83" ht="18.75" customHeight="1" x14ac:dyDescent="0.4">
      <c r="A7" s="14"/>
      <c r="B7" s="14"/>
      <c r="C7" s="14"/>
      <c r="D7" s="14"/>
      <c r="E7" s="54" t="s">
        <v>20</v>
      </c>
      <c r="F7" s="58"/>
      <c r="G7" s="54" t="s">
        <v>21</v>
      </c>
      <c r="H7" s="58"/>
      <c r="I7" s="54" t="s">
        <v>87</v>
      </c>
      <c r="J7" s="58"/>
      <c r="K7" s="54" t="s">
        <v>22</v>
      </c>
      <c r="L7" s="58"/>
      <c r="M7" s="54" t="s">
        <v>88</v>
      </c>
      <c r="N7" s="58"/>
      <c r="O7" s="179" t="s">
        <v>23</v>
      </c>
      <c r="P7" s="55"/>
      <c r="Q7" s="15"/>
      <c r="R7" s="16"/>
      <c r="S7" s="61" t="s">
        <v>61</v>
      </c>
      <c r="T7" s="62"/>
      <c r="U7" s="62"/>
      <c r="V7" s="62"/>
      <c r="W7" s="62"/>
      <c r="X7" s="63"/>
      <c r="Y7" s="115"/>
      <c r="Z7" s="180"/>
      <c r="AA7" s="62" t="s">
        <v>60</v>
      </c>
      <c r="AB7" s="62"/>
      <c r="AC7" s="62"/>
      <c r="AD7" s="62"/>
      <c r="AE7" s="62"/>
      <c r="AF7" s="63"/>
      <c r="AG7" s="181" t="s">
        <v>24</v>
      </c>
      <c r="AH7" s="182"/>
      <c r="AI7" s="182"/>
      <c r="AJ7" s="182"/>
      <c r="AK7" s="182"/>
      <c r="AL7" s="182"/>
      <c r="AM7" s="182"/>
      <c r="AN7" s="183"/>
      <c r="AO7" s="61" t="s">
        <v>25</v>
      </c>
      <c r="AP7" s="62"/>
      <c r="AQ7" s="62"/>
      <c r="AR7" s="62"/>
      <c r="AS7" s="62"/>
      <c r="AT7" s="62"/>
      <c r="AU7" s="62"/>
      <c r="AV7" s="62"/>
      <c r="AW7" s="62"/>
      <c r="AX7" s="63"/>
      <c r="BA7" t="s">
        <v>26</v>
      </c>
    </row>
    <row r="8" spans="1:83" s="1" customFormat="1" ht="36.75" customHeight="1" x14ac:dyDescent="0.4">
      <c r="A8" s="32" t="s">
        <v>68</v>
      </c>
      <c r="B8" s="10" t="s">
        <v>27</v>
      </c>
      <c r="C8" s="10" t="s">
        <v>28</v>
      </c>
      <c r="D8" s="10" t="s">
        <v>29</v>
      </c>
      <c r="E8" s="59"/>
      <c r="F8" s="60"/>
      <c r="G8" s="59"/>
      <c r="H8" s="60"/>
      <c r="I8" s="59"/>
      <c r="J8" s="60"/>
      <c r="K8" s="59"/>
      <c r="L8" s="60"/>
      <c r="M8" s="59"/>
      <c r="N8" s="60"/>
      <c r="O8" s="56" t="s">
        <v>30</v>
      </c>
      <c r="P8" s="57"/>
      <c r="Q8" s="59" t="s">
        <v>31</v>
      </c>
      <c r="R8" s="57"/>
      <c r="S8" s="123" t="s">
        <v>32</v>
      </c>
      <c r="T8" s="65"/>
      <c r="U8" s="64" t="s">
        <v>63</v>
      </c>
      <c r="V8" s="65"/>
      <c r="W8" s="64" t="s">
        <v>62</v>
      </c>
      <c r="X8" s="65"/>
      <c r="Y8" s="121"/>
      <c r="Z8" s="122"/>
      <c r="AA8" s="175" t="s">
        <v>64</v>
      </c>
      <c r="AB8" s="176"/>
      <c r="AC8" s="123" t="s">
        <v>35</v>
      </c>
      <c r="AD8" s="65"/>
      <c r="AE8" s="64" t="s">
        <v>34</v>
      </c>
      <c r="AF8" s="65"/>
      <c r="AG8" s="184"/>
      <c r="AH8" s="185"/>
      <c r="AI8" s="185"/>
      <c r="AJ8" s="185"/>
      <c r="AK8" s="185"/>
      <c r="AL8" s="185"/>
      <c r="AM8" s="185"/>
      <c r="AN8" s="186"/>
      <c r="AO8" s="177" t="s">
        <v>10</v>
      </c>
      <c r="AP8" s="178"/>
      <c r="AQ8" s="177" t="s">
        <v>11</v>
      </c>
      <c r="AR8" s="178"/>
      <c r="AS8" s="177" t="s">
        <v>36</v>
      </c>
      <c r="AT8" s="178"/>
      <c r="AU8" s="177" t="s">
        <v>19</v>
      </c>
      <c r="AV8" s="178"/>
      <c r="AW8" s="177" t="s">
        <v>37</v>
      </c>
      <c r="AX8" s="178"/>
      <c r="AY8" s="30" t="s">
        <v>51</v>
      </c>
      <c r="AZ8" s="5" t="s">
        <v>27</v>
      </c>
      <c r="BA8" s="6" t="s">
        <v>38</v>
      </c>
      <c r="BB8" s="7" t="s">
        <v>39</v>
      </c>
      <c r="BC8" s="6" t="s">
        <v>40</v>
      </c>
      <c r="BD8" s="6" t="s">
        <v>41</v>
      </c>
      <c r="BE8" s="6" t="s">
        <v>42</v>
      </c>
      <c r="BF8" s="6" t="s">
        <v>43</v>
      </c>
      <c r="BG8" s="7" t="s">
        <v>44</v>
      </c>
      <c r="BH8" s="7" t="s">
        <v>45</v>
      </c>
      <c r="BI8" s="7" t="s">
        <v>46</v>
      </c>
      <c r="BJ8"/>
      <c r="BK8" t="s">
        <v>47</v>
      </c>
      <c r="BL8"/>
      <c r="BM8"/>
      <c r="BN8" t="s">
        <v>31</v>
      </c>
      <c r="BQ8" s="1" t="s">
        <v>48</v>
      </c>
      <c r="BR8" s="1" t="s">
        <v>49</v>
      </c>
      <c r="BT8" s="1" t="s">
        <v>30</v>
      </c>
      <c r="BW8" s="1" t="s">
        <v>52</v>
      </c>
      <c r="BX8" s="1" t="s">
        <v>53</v>
      </c>
      <c r="BY8" s="1" t="s">
        <v>54</v>
      </c>
      <c r="BZ8" s="1" t="s">
        <v>55</v>
      </c>
      <c r="CA8" s="1" t="s">
        <v>66</v>
      </c>
      <c r="CB8" s="1" t="s">
        <v>33</v>
      </c>
      <c r="CC8" s="148" t="s">
        <v>67</v>
      </c>
      <c r="CD8" s="148"/>
      <c r="CE8" s="1" t="s">
        <v>86</v>
      </c>
    </row>
    <row r="9" spans="1:83" x14ac:dyDescent="0.4">
      <c r="A9" s="31" t="str">
        <f>IF(AY9&lt;&gt;"","★","")</f>
        <v/>
      </c>
      <c r="B9" s="11">
        <v>1</v>
      </c>
      <c r="C9" s="11" t="str">
        <f>BB9</f>
        <v>日</v>
      </c>
      <c r="D9" s="11" t="str">
        <f>BI9</f>
        <v>法</v>
      </c>
      <c r="E9" s="125"/>
      <c r="F9" s="126"/>
      <c r="G9" s="125"/>
      <c r="H9" s="126"/>
      <c r="I9" s="129"/>
      <c r="J9" s="130"/>
      <c r="K9" s="50" t="str">
        <f>IF(BM9&gt;0,BM9,"")</f>
        <v/>
      </c>
      <c r="L9" s="51"/>
      <c r="M9" s="129"/>
      <c r="N9" s="130"/>
      <c r="O9" s="50" t="str">
        <f>IF(BT9&gt;0,BT9,"")</f>
        <v/>
      </c>
      <c r="P9" s="51"/>
      <c r="Q9" s="50" t="str">
        <f t="shared" ref="Q9:Q39" si="0">BO9</f>
        <v/>
      </c>
      <c r="R9" s="51"/>
      <c r="S9" s="139"/>
      <c r="T9" s="140"/>
      <c r="U9" s="143"/>
      <c r="V9" s="144"/>
      <c r="W9" s="143"/>
      <c r="X9" s="144"/>
      <c r="Y9" s="173"/>
      <c r="Z9" s="174"/>
      <c r="AA9" s="129"/>
      <c r="AB9" s="130"/>
      <c r="AC9" s="141"/>
      <c r="AD9" s="142"/>
      <c r="AE9" s="129"/>
      <c r="AF9" s="130"/>
      <c r="AG9" s="136"/>
      <c r="AH9" s="137"/>
      <c r="AI9" s="137"/>
      <c r="AJ9" s="137"/>
      <c r="AK9" s="137"/>
      <c r="AL9" s="137"/>
      <c r="AM9" s="137"/>
      <c r="AN9" s="138"/>
      <c r="AO9" s="132"/>
      <c r="AP9" s="133"/>
      <c r="AQ9" s="132"/>
      <c r="AR9" s="133"/>
      <c r="AS9" s="132"/>
      <c r="AT9" s="133"/>
      <c r="AU9" s="132"/>
      <c r="AV9" s="133"/>
      <c r="AW9" s="134">
        <f t="shared" ref="AW9:AW30" si="1">SUM(AO9:AV9)</f>
        <v>0</v>
      </c>
      <c r="AX9" s="135"/>
      <c r="AY9" s="28" t="str">
        <f>IF(CD9="NG","複数を選択",IF(BW9="NG","備考欄の通常外作業理由未記入",IF(BX9="NG","PJ時間が大きい",IF(BY9="NG","時刻が未記入",IF(BZ9="NG","時刻が記入",IF(CA9="NG","振替元日が未記入",IF(CB9="NG","特別休暇の種類が未記入",IF(CE9="NG","休憩時間が未記入",""))))))))</f>
        <v/>
      </c>
      <c r="AZ9">
        <v>1</v>
      </c>
      <c r="BA9" s="3">
        <f t="shared" ref="BA9:BA39" si="2">IFERROR(($A$1&amp;"/"&amp;$D$1&amp;"/"&amp;AZ9)*1,"")</f>
        <v>44927</v>
      </c>
      <c r="BB9" t="str">
        <f>TEXT(BA9,"aaa")</f>
        <v>日</v>
      </c>
      <c r="BC9" t="str">
        <f>IF(BB9="日","法","")</f>
        <v>法</v>
      </c>
      <c r="BD9" t="str">
        <f>IF(BB9="土","休","")</f>
        <v/>
      </c>
      <c r="BE9" t="str">
        <f>_xlfn.IFNA(VLOOKUP(BA9,祝日!A:B,2,0),"")</f>
        <v>休</v>
      </c>
      <c r="BF9" t="str">
        <f>_xlfn.IFNA(VLOOKUP(BA9,祝日!C:D,2,0),"")</f>
        <v>法</v>
      </c>
      <c r="BG9">
        <f>COUNTIF(BC9:BF9,"法")</f>
        <v>2</v>
      </c>
      <c r="BH9">
        <f>COUNTIF(BC9:BF9,"休")</f>
        <v>1</v>
      </c>
      <c r="BI9" t="str">
        <f>IF(BG9&gt;0,"法",IF(BH9&gt;0,"休",""))</f>
        <v>法</v>
      </c>
      <c r="BK9">
        <f>IF(G9&lt;&gt;"",TEXT(G9-E9,"h:mm"),0)</f>
        <v>0</v>
      </c>
      <c r="BL9" s="33">
        <f>ROUND(BK9*24,2)</f>
        <v>0</v>
      </c>
      <c r="BM9" s="12">
        <f>IF(BL9=0,0,BL9-I9)</f>
        <v>0</v>
      </c>
      <c r="BN9" t="str">
        <f>IF(G9&gt;祝日!$F$2,TEXT(G9-祝日!$F$2,"h:mm"),"")</f>
        <v/>
      </c>
      <c r="BO9" t="str">
        <f>IF(BN9&lt;&gt;"",BN9*24,"")</f>
        <v/>
      </c>
      <c r="BQ9" s="12" t="str">
        <f>IF(W9&lt;&gt;"取得",IF(BI9="休",BM9,""),"")</f>
        <v/>
      </c>
      <c r="BR9" s="12">
        <f t="shared" ref="BR9:BR39" si="3">IF(W9&lt;&gt;"取得",IF(BI9="法",BM9,""),"")</f>
        <v>0</v>
      </c>
      <c r="BT9" s="12">
        <f>BM9+M9</f>
        <v>0</v>
      </c>
      <c r="BW9" t="str">
        <f>IF(AND(M9&lt;&gt;"",AG9=""),"NG","")</f>
        <v/>
      </c>
      <c r="BX9" t="str">
        <f>IF(O9&lt;AW9,"NG","")</f>
        <v/>
      </c>
      <c r="BY9" t="str">
        <f>IF(S9=0.5,IF(O9="","NG",""),"")</f>
        <v/>
      </c>
      <c r="BZ9" t="str">
        <f>IF(AND(AC9&lt;&gt;"",O9&lt;&gt;""),"NG","")</f>
        <v/>
      </c>
      <c r="CA9" t="str">
        <f>IF(AND(W9="振替先",AG9=""),"NG","")</f>
        <v/>
      </c>
      <c r="CB9" t="str">
        <f>IF(AND(U9&lt;&gt;"",AG9=""),"NG","")</f>
        <v/>
      </c>
      <c r="CC9">
        <f>COUNTA(S9:AF9)</f>
        <v>0</v>
      </c>
      <c r="CD9" t="str">
        <f>IF(CC9&gt;1,"NG","")</f>
        <v/>
      </c>
      <c r="CE9" t="str">
        <f>IF(AND(E9&lt;&gt;"",G9&lt;&gt;"",I9=""),"NG","")</f>
        <v/>
      </c>
    </row>
    <row r="10" spans="1:83" x14ac:dyDescent="0.4">
      <c r="A10" s="31" t="str">
        <f t="shared" ref="A10:A39" si="4">IF(AY10&lt;&gt;"","★","")</f>
        <v/>
      </c>
      <c r="B10" s="11">
        <v>2</v>
      </c>
      <c r="C10" s="11" t="str">
        <f t="shared" ref="C10:C39" si="5">BB10</f>
        <v>月</v>
      </c>
      <c r="D10" s="11" t="str">
        <f t="shared" ref="D10:D38" si="6">BI10</f>
        <v>法</v>
      </c>
      <c r="E10" s="125"/>
      <c r="F10" s="126"/>
      <c r="G10" s="125"/>
      <c r="H10" s="126"/>
      <c r="I10" s="129"/>
      <c r="J10" s="130"/>
      <c r="K10" s="50" t="str">
        <f>IF(BM10&gt;0,BM10,"")</f>
        <v/>
      </c>
      <c r="L10" s="51"/>
      <c r="M10" s="129"/>
      <c r="N10" s="130"/>
      <c r="O10" s="50" t="str">
        <f t="shared" ref="O10:O39" si="7">IF(BT10&gt;0,BT10,"")</f>
        <v/>
      </c>
      <c r="P10" s="51"/>
      <c r="Q10" s="50" t="str">
        <f t="shared" si="0"/>
        <v/>
      </c>
      <c r="R10" s="51"/>
      <c r="S10" s="139"/>
      <c r="T10" s="140"/>
      <c r="U10" s="143"/>
      <c r="V10" s="144"/>
      <c r="W10" s="143"/>
      <c r="X10" s="144"/>
      <c r="Y10" s="173"/>
      <c r="Z10" s="174"/>
      <c r="AA10" s="129"/>
      <c r="AB10" s="130"/>
      <c r="AC10" s="141"/>
      <c r="AD10" s="142"/>
      <c r="AE10" s="129"/>
      <c r="AF10" s="130"/>
      <c r="AG10" s="136"/>
      <c r="AH10" s="137"/>
      <c r="AI10" s="137"/>
      <c r="AJ10" s="137"/>
      <c r="AK10" s="137"/>
      <c r="AL10" s="137"/>
      <c r="AM10" s="137"/>
      <c r="AN10" s="138"/>
      <c r="AO10" s="132"/>
      <c r="AP10" s="133"/>
      <c r="AQ10" s="132"/>
      <c r="AR10" s="133"/>
      <c r="AS10" s="132"/>
      <c r="AT10" s="133"/>
      <c r="AU10" s="132"/>
      <c r="AV10" s="133"/>
      <c r="AW10" s="134">
        <f t="shared" si="1"/>
        <v>0</v>
      </c>
      <c r="AX10" s="135"/>
      <c r="AY10" s="28" t="str">
        <f t="shared" ref="AY10:AY39" si="8">IF(CD10="NG","複数を選択",IF(BW10="NG","備考欄の通常外作業理由未記入",IF(BX10="NG","PJ時間が大きい",IF(BY10="NG","時刻が未記入",IF(BZ10="NG","時刻が記入",IF(CA10="NG","振替元日が未記入",IF(CB10="NG","特別休暇の種類が未記入",IF(CE10="NG","休憩時間が未記入",""))))))))</f>
        <v/>
      </c>
      <c r="AZ10">
        <v>2</v>
      </c>
      <c r="BA10" s="3">
        <f t="shared" si="2"/>
        <v>44928</v>
      </c>
      <c r="BB10" t="str">
        <f>TEXT(BA10,"aaa")</f>
        <v>月</v>
      </c>
      <c r="BC10" t="str">
        <f t="shared" ref="BC10:BC39" si="9">IF(BB10="日","法","")</f>
        <v/>
      </c>
      <c r="BD10" t="str">
        <f t="shared" ref="BD10:BD39" si="10">IF(BB10="土","休","")</f>
        <v/>
      </c>
      <c r="BE10" t="str">
        <f>_xlfn.IFNA(VLOOKUP(BA10,祝日!A:B,2,0),"")</f>
        <v>休</v>
      </c>
      <c r="BF10" t="str">
        <f>_xlfn.IFNA(VLOOKUP(BA10,祝日!C:D,2,0),"")</f>
        <v>法</v>
      </c>
      <c r="BG10">
        <f>COUNTIF(BC10:BF10,"法")</f>
        <v>1</v>
      </c>
      <c r="BH10">
        <f t="shared" ref="BH10:BH39" si="11">COUNTIF(BC10:BF10,"休")</f>
        <v>1</v>
      </c>
      <c r="BI10" t="str">
        <f t="shared" ref="BI10:BI36" si="12">IF(BG10&gt;0,"法",IF(BH10&gt;0,"休",""))</f>
        <v>法</v>
      </c>
      <c r="BK10">
        <f t="shared" ref="BK10:BK39" si="13">IF(G10&lt;&gt;"",TEXT(G10-E10,"h:mm"),0)</f>
        <v>0</v>
      </c>
      <c r="BL10" s="33">
        <f t="shared" ref="BL10:BL39" si="14">ROUND(BK10*24,2)</f>
        <v>0</v>
      </c>
      <c r="BM10" s="12">
        <f>IF(BL10=0,0,BL10-I10)</f>
        <v>0</v>
      </c>
      <c r="BN10" t="str">
        <f>IF(G10&gt;祝日!$F$2,TEXT(G10-祝日!$F$2,"h:mm"),"")</f>
        <v/>
      </c>
      <c r="BO10" t="str">
        <f t="shared" ref="BO10:BO39" si="15">IF(BN10&lt;&gt;"",BN10*24,"")</f>
        <v/>
      </c>
      <c r="BQ10" s="12" t="str">
        <f t="shared" ref="BQ10:BQ39" si="16">IF(W10&lt;&gt;"取得",IF(BI10="休",BM10,""),"")</f>
        <v/>
      </c>
      <c r="BR10" s="12">
        <f t="shared" si="3"/>
        <v>0</v>
      </c>
      <c r="BT10" s="12">
        <f t="shared" ref="BT10:BT39" si="17">BM10+M10</f>
        <v>0</v>
      </c>
      <c r="BW10" t="str">
        <f t="shared" ref="BW10:BW39" si="18">IF(AND(M10&lt;&gt;"",AG10=""),"NG","")</f>
        <v/>
      </c>
      <c r="BX10" t="str">
        <f t="shared" ref="BX10:BX39" si="19">IF(O10&lt;AW10,"NG","")</f>
        <v/>
      </c>
      <c r="BY10" t="str">
        <f t="shared" ref="BY10:BY39" si="20">IF(S10=0.5,IF(O10="","NG",""),"")</f>
        <v/>
      </c>
      <c r="BZ10" t="str">
        <f t="shared" ref="BZ10:BZ39" si="21">IF(AND(AC10&lt;&gt;"",O10&lt;&gt;""),"NG","")</f>
        <v/>
      </c>
      <c r="CA10" t="str">
        <f t="shared" ref="CA10:CA39" si="22">IF(AND(W10="振替先",AG10=""),"NG","")</f>
        <v/>
      </c>
      <c r="CB10" t="str">
        <f t="shared" ref="CB10:CB39" si="23">IF(AND(U10&lt;&gt;"",AG10=""),"NG","")</f>
        <v/>
      </c>
      <c r="CC10">
        <f t="shared" ref="CC10:CC39" si="24">COUNTA(S10:AF10)</f>
        <v>0</v>
      </c>
      <c r="CD10" t="str">
        <f t="shared" ref="CD10:CD39" si="25">IF(CC10&gt;1,"NG","")</f>
        <v/>
      </c>
      <c r="CE10" t="str">
        <f t="shared" ref="CE10:CE39" si="26">IF(AND(E10&lt;&gt;"",G10&lt;&gt;"",I10=""),"NG","")</f>
        <v/>
      </c>
    </row>
    <row r="11" spans="1:83" x14ac:dyDescent="0.4">
      <c r="A11" s="31" t="str">
        <f t="shared" si="4"/>
        <v/>
      </c>
      <c r="B11" s="11">
        <v>3</v>
      </c>
      <c r="C11" s="11" t="str">
        <f t="shared" si="5"/>
        <v>火</v>
      </c>
      <c r="D11" s="11" t="str">
        <f t="shared" si="6"/>
        <v>休</v>
      </c>
      <c r="E11" s="125"/>
      <c r="F11" s="126"/>
      <c r="G11" s="125"/>
      <c r="H11" s="126"/>
      <c r="I11" s="129"/>
      <c r="J11" s="130"/>
      <c r="K11" s="50" t="str">
        <f t="shared" ref="K11:K39" si="27">IF(BM11&gt;0,BM11,"")</f>
        <v/>
      </c>
      <c r="L11" s="51"/>
      <c r="M11" s="129"/>
      <c r="N11" s="130"/>
      <c r="O11" s="50" t="str">
        <f t="shared" si="7"/>
        <v/>
      </c>
      <c r="P11" s="51"/>
      <c r="Q11" s="50" t="str">
        <f t="shared" si="0"/>
        <v/>
      </c>
      <c r="R11" s="51"/>
      <c r="S11" s="139"/>
      <c r="T11" s="140"/>
      <c r="U11" s="143"/>
      <c r="V11" s="144"/>
      <c r="W11" s="143"/>
      <c r="X11" s="144"/>
      <c r="Y11" s="173"/>
      <c r="Z11" s="174"/>
      <c r="AA11" s="129"/>
      <c r="AB11" s="130"/>
      <c r="AC11" s="141"/>
      <c r="AD11" s="142"/>
      <c r="AE11" s="129"/>
      <c r="AF11" s="130"/>
      <c r="AG11" s="136"/>
      <c r="AH11" s="137"/>
      <c r="AI11" s="137"/>
      <c r="AJ11" s="137"/>
      <c r="AK11" s="137"/>
      <c r="AL11" s="137"/>
      <c r="AM11" s="137"/>
      <c r="AN11" s="138"/>
      <c r="AO11" s="132"/>
      <c r="AP11" s="133"/>
      <c r="AQ11" s="132"/>
      <c r="AR11" s="133"/>
      <c r="AS11" s="132"/>
      <c r="AT11" s="133"/>
      <c r="AU11" s="132"/>
      <c r="AV11" s="133"/>
      <c r="AW11" s="134">
        <f t="shared" si="1"/>
        <v>0</v>
      </c>
      <c r="AX11" s="135"/>
      <c r="AY11" s="28" t="str">
        <f t="shared" si="8"/>
        <v/>
      </c>
      <c r="AZ11">
        <v>3</v>
      </c>
      <c r="BA11" s="3">
        <f t="shared" si="2"/>
        <v>44929</v>
      </c>
      <c r="BB11" t="str">
        <f t="shared" ref="BB11:BB33" si="28">TEXT(BA11,"aaa")</f>
        <v>火</v>
      </c>
      <c r="BC11" t="str">
        <f t="shared" si="9"/>
        <v/>
      </c>
      <c r="BD11" t="str">
        <f t="shared" si="10"/>
        <v/>
      </c>
      <c r="BE11" t="str">
        <f>_xlfn.IFNA(VLOOKUP(BA11,祝日!A:B,2,0),"")</f>
        <v>休</v>
      </c>
      <c r="BF11" t="str">
        <f>_xlfn.IFNA(VLOOKUP(BA11,祝日!C:D,2,0),"")</f>
        <v/>
      </c>
      <c r="BG11">
        <f t="shared" ref="BG11:BG39" si="29">COUNTIF(BC11:BF11,"法")</f>
        <v>0</v>
      </c>
      <c r="BH11">
        <f t="shared" si="11"/>
        <v>1</v>
      </c>
      <c r="BI11" t="str">
        <f t="shared" si="12"/>
        <v>休</v>
      </c>
      <c r="BK11">
        <f t="shared" si="13"/>
        <v>0</v>
      </c>
      <c r="BL11" s="33">
        <f t="shared" si="14"/>
        <v>0</v>
      </c>
      <c r="BM11" s="12">
        <f>IF(BL11=0,0,BL11-I11)</f>
        <v>0</v>
      </c>
      <c r="BN11" t="str">
        <f>IF(G11&gt;祝日!$F$2,TEXT(G11-祝日!$F$2,"h:mm"),"")</f>
        <v/>
      </c>
      <c r="BO11" t="str">
        <f t="shared" si="15"/>
        <v/>
      </c>
      <c r="BQ11" s="12">
        <f t="shared" si="16"/>
        <v>0</v>
      </c>
      <c r="BR11" s="12" t="str">
        <f t="shared" si="3"/>
        <v/>
      </c>
      <c r="BT11" s="12">
        <f>BM11+M11</f>
        <v>0</v>
      </c>
      <c r="BW11" t="str">
        <f t="shared" si="18"/>
        <v/>
      </c>
      <c r="BX11" t="str">
        <f t="shared" si="19"/>
        <v/>
      </c>
      <c r="BY11" t="str">
        <f t="shared" si="20"/>
        <v/>
      </c>
      <c r="BZ11" t="str">
        <f t="shared" si="21"/>
        <v/>
      </c>
      <c r="CA11" t="str">
        <f t="shared" si="22"/>
        <v/>
      </c>
      <c r="CB11" t="str">
        <f t="shared" si="23"/>
        <v/>
      </c>
      <c r="CC11">
        <f t="shared" si="24"/>
        <v>0</v>
      </c>
      <c r="CD11" t="str">
        <f t="shared" si="25"/>
        <v/>
      </c>
      <c r="CE11" t="str">
        <f t="shared" si="26"/>
        <v/>
      </c>
    </row>
    <row r="12" spans="1:83" x14ac:dyDescent="0.4">
      <c r="A12" s="31" t="str">
        <f t="shared" si="4"/>
        <v/>
      </c>
      <c r="B12" s="11">
        <v>4</v>
      </c>
      <c r="C12" s="11" t="str">
        <f t="shared" si="5"/>
        <v>水</v>
      </c>
      <c r="D12" s="11" t="str">
        <f t="shared" si="6"/>
        <v>休</v>
      </c>
      <c r="E12" s="125"/>
      <c r="F12" s="126"/>
      <c r="G12" s="125"/>
      <c r="H12" s="126"/>
      <c r="I12" s="129"/>
      <c r="J12" s="130"/>
      <c r="K12" s="50" t="str">
        <f t="shared" si="27"/>
        <v/>
      </c>
      <c r="L12" s="51"/>
      <c r="M12" s="129"/>
      <c r="N12" s="130"/>
      <c r="O12" s="50" t="str">
        <f t="shared" si="7"/>
        <v/>
      </c>
      <c r="P12" s="51"/>
      <c r="Q12" s="50" t="str">
        <f t="shared" si="0"/>
        <v/>
      </c>
      <c r="R12" s="51"/>
      <c r="S12" s="139"/>
      <c r="T12" s="140"/>
      <c r="U12" s="143"/>
      <c r="V12" s="144"/>
      <c r="W12" s="143"/>
      <c r="X12" s="144"/>
      <c r="Y12" s="173"/>
      <c r="Z12" s="174"/>
      <c r="AA12" s="129"/>
      <c r="AB12" s="130"/>
      <c r="AC12" s="141"/>
      <c r="AD12" s="142"/>
      <c r="AE12" s="129"/>
      <c r="AF12" s="130"/>
      <c r="AG12" s="147"/>
      <c r="AH12" s="137"/>
      <c r="AI12" s="137"/>
      <c r="AJ12" s="137"/>
      <c r="AK12" s="137"/>
      <c r="AL12" s="137"/>
      <c r="AM12" s="137"/>
      <c r="AN12" s="138"/>
      <c r="AO12" s="132"/>
      <c r="AP12" s="133"/>
      <c r="AQ12" s="132"/>
      <c r="AR12" s="133"/>
      <c r="AS12" s="132"/>
      <c r="AT12" s="133"/>
      <c r="AU12" s="132"/>
      <c r="AV12" s="133"/>
      <c r="AW12" s="134">
        <f t="shared" ref="AW12" si="30">SUM(AO12:AV12)</f>
        <v>0</v>
      </c>
      <c r="AX12" s="135"/>
      <c r="AY12" s="28" t="str">
        <f t="shared" si="8"/>
        <v/>
      </c>
      <c r="AZ12">
        <v>4</v>
      </c>
      <c r="BA12" s="3">
        <f t="shared" si="2"/>
        <v>44930</v>
      </c>
      <c r="BB12" t="str">
        <f>TEXT(BA12,"aaa")</f>
        <v>水</v>
      </c>
      <c r="BC12" t="str">
        <f t="shared" si="9"/>
        <v/>
      </c>
      <c r="BD12" t="str">
        <f t="shared" si="10"/>
        <v/>
      </c>
      <c r="BE12" t="str">
        <f>_xlfn.IFNA(VLOOKUP(BA12,祝日!A:B,2,0),"")</f>
        <v>休</v>
      </c>
      <c r="BF12" t="str">
        <f>_xlfn.IFNA(VLOOKUP(BA12,祝日!C:D,2,0),"")</f>
        <v/>
      </c>
      <c r="BG12">
        <f t="shared" si="29"/>
        <v>0</v>
      </c>
      <c r="BH12">
        <f t="shared" si="11"/>
        <v>1</v>
      </c>
      <c r="BI12" t="str">
        <f t="shared" si="12"/>
        <v>休</v>
      </c>
      <c r="BK12">
        <f t="shared" si="13"/>
        <v>0</v>
      </c>
      <c r="BL12" s="33">
        <f t="shared" si="14"/>
        <v>0</v>
      </c>
      <c r="BM12" s="12">
        <f>IF(BL12=0,0,BL12-I12)</f>
        <v>0</v>
      </c>
      <c r="BN12" t="str">
        <f>IF(G12&gt;祝日!$F$2,TEXT(G12-祝日!$F$2,"h:mm"),"")</f>
        <v/>
      </c>
      <c r="BO12" t="str">
        <f t="shared" si="15"/>
        <v/>
      </c>
      <c r="BQ12" s="12">
        <f t="shared" si="16"/>
        <v>0</v>
      </c>
      <c r="BR12" s="12" t="str">
        <f t="shared" si="3"/>
        <v/>
      </c>
      <c r="BT12" s="12">
        <f t="shared" si="17"/>
        <v>0</v>
      </c>
      <c r="BW12" t="str">
        <f t="shared" si="18"/>
        <v/>
      </c>
      <c r="BX12" t="str">
        <f t="shared" si="19"/>
        <v/>
      </c>
      <c r="BY12" t="str">
        <f t="shared" si="20"/>
        <v/>
      </c>
      <c r="BZ12" t="str">
        <f t="shared" si="21"/>
        <v/>
      </c>
      <c r="CA12" t="str">
        <f t="shared" si="22"/>
        <v/>
      </c>
      <c r="CB12" t="str">
        <f t="shared" si="23"/>
        <v/>
      </c>
      <c r="CC12">
        <f t="shared" si="24"/>
        <v>0</v>
      </c>
      <c r="CD12" t="str">
        <f t="shared" si="25"/>
        <v/>
      </c>
      <c r="CE12" t="str">
        <f t="shared" si="26"/>
        <v/>
      </c>
    </row>
    <row r="13" spans="1:83" x14ac:dyDescent="0.4">
      <c r="A13" s="31" t="str">
        <f t="shared" si="4"/>
        <v/>
      </c>
      <c r="B13" s="11">
        <v>5</v>
      </c>
      <c r="C13" s="11" t="str">
        <f t="shared" si="5"/>
        <v>木</v>
      </c>
      <c r="D13" s="11" t="str">
        <f t="shared" si="6"/>
        <v/>
      </c>
      <c r="E13" s="125">
        <v>0.375</v>
      </c>
      <c r="F13" s="126"/>
      <c r="G13" s="125">
        <v>0.75</v>
      </c>
      <c r="H13" s="126"/>
      <c r="I13" s="129">
        <v>1</v>
      </c>
      <c r="J13" s="130"/>
      <c r="K13" s="50">
        <f t="shared" si="27"/>
        <v>8</v>
      </c>
      <c r="L13" s="51"/>
      <c r="M13" s="129"/>
      <c r="N13" s="130"/>
      <c r="O13" s="50">
        <f t="shared" si="7"/>
        <v>8</v>
      </c>
      <c r="P13" s="51"/>
      <c r="Q13" s="50" t="str">
        <f t="shared" si="0"/>
        <v/>
      </c>
      <c r="R13" s="51"/>
      <c r="S13" s="139"/>
      <c r="T13" s="140"/>
      <c r="U13" s="143"/>
      <c r="V13" s="144"/>
      <c r="W13" s="143"/>
      <c r="X13" s="144"/>
      <c r="Y13" s="173"/>
      <c r="Z13" s="174"/>
      <c r="AA13" s="129"/>
      <c r="AB13" s="130"/>
      <c r="AC13" s="141"/>
      <c r="AD13" s="142"/>
      <c r="AE13" s="129"/>
      <c r="AF13" s="130"/>
      <c r="AG13" s="136"/>
      <c r="AH13" s="137"/>
      <c r="AI13" s="137"/>
      <c r="AJ13" s="137"/>
      <c r="AK13" s="137"/>
      <c r="AL13" s="137"/>
      <c r="AM13" s="137"/>
      <c r="AN13" s="138"/>
      <c r="AO13" s="132">
        <v>8</v>
      </c>
      <c r="AP13" s="133"/>
      <c r="AQ13" s="132"/>
      <c r="AR13" s="133"/>
      <c r="AS13" s="132"/>
      <c r="AT13" s="133"/>
      <c r="AU13" s="132"/>
      <c r="AV13" s="133"/>
      <c r="AW13" s="134">
        <f t="shared" si="1"/>
        <v>8</v>
      </c>
      <c r="AX13" s="135"/>
      <c r="AY13" s="28" t="str">
        <f t="shared" si="8"/>
        <v/>
      </c>
      <c r="AZ13">
        <v>5</v>
      </c>
      <c r="BA13" s="3">
        <f t="shared" si="2"/>
        <v>44931</v>
      </c>
      <c r="BB13" t="str">
        <f t="shared" si="28"/>
        <v>木</v>
      </c>
      <c r="BC13" t="str">
        <f t="shared" si="9"/>
        <v/>
      </c>
      <c r="BD13" t="str">
        <f t="shared" si="10"/>
        <v/>
      </c>
      <c r="BE13" t="str">
        <f>_xlfn.IFNA(VLOOKUP(BA13,祝日!A:B,2,0),"")</f>
        <v/>
      </c>
      <c r="BF13" t="str">
        <f>_xlfn.IFNA(VLOOKUP(BA13,祝日!C:D,2,0),"")</f>
        <v/>
      </c>
      <c r="BG13">
        <f t="shared" si="29"/>
        <v>0</v>
      </c>
      <c r="BH13">
        <f t="shared" si="11"/>
        <v>0</v>
      </c>
      <c r="BI13" t="str">
        <f t="shared" si="12"/>
        <v/>
      </c>
      <c r="BK13" t="str">
        <f t="shared" si="13"/>
        <v>9:00</v>
      </c>
      <c r="BL13" s="33">
        <f t="shared" si="14"/>
        <v>9</v>
      </c>
      <c r="BM13" s="12">
        <f t="shared" ref="BM13:BM39" si="31">IF(BL13=0,0,BL13-I13)</f>
        <v>8</v>
      </c>
      <c r="BN13" t="str">
        <f>IF(G13&gt;祝日!$F$2,TEXT(G13-祝日!$F$2,"h:mm"),"")</f>
        <v/>
      </c>
      <c r="BO13" t="str">
        <f t="shared" si="15"/>
        <v/>
      </c>
      <c r="BQ13" s="12" t="str">
        <f t="shared" si="16"/>
        <v/>
      </c>
      <c r="BR13" s="12" t="str">
        <f t="shared" si="3"/>
        <v/>
      </c>
      <c r="BT13" s="12">
        <f t="shared" si="17"/>
        <v>8</v>
      </c>
      <c r="BW13" t="str">
        <f t="shared" si="18"/>
        <v/>
      </c>
      <c r="BX13" t="str">
        <f t="shared" si="19"/>
        <v/>
      </c>
      <c r="BY13" t="str">
        <f t="shared" si="20"/>
        <v/>
      </c>
      <c r="BZ13" t="str">
        <f t="shared" si="21"/>
        <v/>
      </c>
      <c r="CA13" t="str">
        <f t="shared" si="22"/>
        <v/>
      </c>
      <c r="CB13" t="str">
        <f t="shared" si="23"/>
        <v/>
      </c>
      <c r="CC13">
        <f t="shared" si="24"/>
        <v>0</v>
      </c>
      <c r="CD13" t="str">
        <f t="shared" si="25"/>
        <v/>
      </c>
      <c r="CE13" t="str">
        <f t="shared" si="26"/>
        <v/>
      </c>
    </row>
    <row r="14" spans="1:83" x14ac:dyDescent="0.4">
      <c r="A14" s="31" t="str">
        <f t="shared" si="4"/>
        <v/>
      </c>
      <c r="B14" s="11">
        <v>6</v>
      </c>
      <c r="C14" s="11" t="str">
        <f t="shared" si="5"/>
        <v>金</v>
      </c>
      <c r="D14" s="11" t="str">
        <f t="shared" si="6"/>
        <v/>
      </c>
      <c r="E14" s="125"/>
      <c r="F14" s="126"/>
      <c r="G14" s="125"/>
      <c r="H14" s="126"/>
      <c r="I14" s="129"/>
      <c r="J14" s="130"/>
      <c r="K14" s="50" t="str">
        <f t="shared" si="27"/>
        <v/>
      </c>
      <c r="L14" s="51"/>
      <c r="M14" s="129"/>
      <c r="N14" s="130"/>
      <c r="O14" s="50" t="str">
        <f t="shared" si="7"/>
        <v/>
      </c>
      <c r="P14" s="51"/>
      <c r="Q14" s="50" t="str">
        <f t="shared" si="0"/>
        <v/>
      </c>
      <c r="R14" s="51"/>
      <c r="S14" s="139"/>
      <c r="T14" s="140"/>
      <c r="U14" s="143"/>
      <c r="V14" s="144"/>
      <c r="W14" s="143"/>
      <c r="X14" s="144"/>
      <c r="Y14" s="173"/>
      <c r="Z14" s="174"/>
      <c r="AA14" s="129"/>
      <c r="AB14" s="130"/>
      <c r="AC14" s="141"/>
      <c r="AD14" s="142"/>
      <c r="AE14" s="129"/>
      <c r="AF14" s="130"/>
      <c r="AG14" s="136"/>
      <c r="AH14" s="137"/>
      <c r="AI14" s="137"/>
      <c r="AJ14" s="137"/>
      <c r="AK14" s="137"/>
      <c r="AL14" s="137"/>
      <c r="AM14" s="137"/>
      <c r="AN14" s="138"/>
      <c r="AO14" s="132"/>
      <c r="AP14" s="133"/>
      <c r="AQ14" s="132"/>
      <c r="AR14" s="133"/>
      <c r="AS14" s="132"/>
      <c r="AT14" s="133"/>
      <c r="AU14" s="132"/>
      <c r="AV14" s="133"/>
      <c r="AW14" s="134">
        <f t="shared" si="1"/>
        <v>0</v>
      </c>
      <c r="AX14" s="135"/>
      <c r="AY14" s="28" t="str">
        <f t="shared" si="8"/>
        <v/>
      </c>
      <c r="AZ14">
        <v>6</v>
      </c>
      <c r="BA14" s="3">
        <f t="shared" si="2"/>
        <v>44932</v>
      </c>
      <c r="BB14" t="str">
        <f t="shared" si="28"/>
        <v>金</v>
      </c>
      <c r="BC14" t="str">
        <f t="shared" si="9"/>
        <v/>
      </c>
      <c r="BD14" t="str">
        <f t="shared" si="10"/>
        <v/>
      </c>
      <c r="BE14" t="str">
        <f>_xlfn.IFNA(VLOOKUP(BA14,祝日!A:B,2,0),"")</f>
        <v/>
      </c>
      <c r="BF14" t="str">
        <f>_xlfn.IFNA(VLOOKUP(BA14,祝日!C:D,2,0),"")</f>
        <v/>
      </c>
      <c r="BG14">
        <f t="shared" si="29"/>
        <v>0</v>
      </c>
      <c r="BH14">
        <f t="shared" si="11"/>
        <v>0</v>
      </c>
      <c r="BI14" t="str">
        <f t="shared" si="12"/>
        <v/>
      </c>
      <c r="BK14">
        <f t="shared" si="13"/>
        <v>0</v>
      </c>
      <c r="BL14" s="33">
        <f t="shared" si="14"/>
        <v>0</v>
      </c>
      <c r="BM14" s="12">
        <f t="shared" si="31"/>
        <v>0</v>
      </c>
      <c r="BN14" t="str">
        <f>IF(G14&gt;祝日!$F$2,TEXT(G14-祝日!$F$2,"h:mm"),"")</f>
        <v/>
      </c>
      <c r="BO14" t="str">
        <f t="shared" si="15"/>
        <v/>
      </c>
      <c r="BQ14" s="12" t="str">
        <f t="shared" si="16"/>
        <v/>
      </c>
      <c r="BR14" s="12" t="str">
        <f t="shared" si="3"/>
        <v/>
      </c>
      <c r="BT14" s="12">
        <f t="shared" si="17"/>
        <v>0</v>
      </c>
      <c r="BW14" t="str">
        <f t="shared" si="18"/>
        <v/>
      </c>
      <c r="BX14" t="str">
        <f t="shared" si="19"/>
        <v/>
      </c>
      <c r="BY14" t="str">
        <f t="shared" si="20"/>
        <v/>
      </c>
      <c r="BZ14" t="str">
        <f t="shared" si="21"/>
        <v/>
      </c>
      <c r="CA14" t="str">
        <f t="shared" si="22"/>
        <v/>
      </c>
      <c r="CB14" t="str">
        <f t="shared" si="23"/>
        <v/>
      </c>
      <c r="CC14">
        <f t="shared" si="24"/>
        <v>0</v>
      </c>
      <c r="CD14" t="str">
        <f t="shared" si="25"/>
        <v/>
      </c>
      <c r="CE14" t="str">
        <f t="shared" si="26"/>
        <v/>
      </c>
    </row>
    <row r="15" spans="1:83" x14ac:dyDescent="0.4">
      <c r="A15" s="31" t="str">
        <f t="shared" si="4"/>
        <v/>
      </c>
      <c r="B15" s="11">
        <v>7</v>
      </c>
      <c r="C15" s="11" t="str">
        <f t="shared" si="5"/>
        <v>土</v>
      </c>
      <c r="D15" s="11" t="str">
        <f t="shared" si="6"/>
        <v>休</v>
      </c>
      <c r="E15" s="125"/>
      <c r="F15" s="126"/>
      <c r="G15" s="125"/>
      <c r="H15" s="126"/>
      <c r="I15" s="129"/>
      <c r="J15" s="130"/>
      <c r="K15" s="50" t="str">
        <f t="shared" si="27"/>
        <v/>
      </c>
      <c r="L15" s="51"/>
      <c r="M15" s="129"/>
      <c r="N15" s="130"/>
      <c r="O15" s="50" t="str">
        <f t="shared" si="7"/>
        <v/>
      </c>
      <c r="P15" s="51"/>
      <c r="Q15" s="50" t="str">
        <f t="shared" si="0"/>
        <v/>
      </c>
      <c r="R15" s="51"/>
      <c r="S15" s="139"/>
      <c r="T15" s="140"/>
      <c r="U15" s="143"/>
      <c r="V15" s="144"/>
      <c r="W15" s="143"/>
      <c r="X15" s="144"/>
      <c r="Y15" s="173"/>
      <c r="Z15" s="174"/>
      <c r="AA15" s="129"/>
      <c r="AB15" s="130"/>
      <c r="AC15" s="141"/>
      <c r="AD15" s="142"/>
      <c r="AE15" s="129"/>
      <c r="AF15" s="130"/>
      <c r="AG15" s="136"/>
      <c r="AH15" s="137"/>
      <c r="AI15" s="137"/>
      <c r="AJ15" s="137"/>
      <c r="AK15" s="137"/>
      <c r="AL15" s="137"/>
      <c r="AM15" s="137"/>
      <c r="AN15" s="138"/>
      <c r="AO15" s="132"/>
      <c r="AP15" s="133"/>
      <c r="AQ15" s="132"/>
      <c r="AR15" s="133"/>
      <c r="AS15" s="132"/>
      <c r="AT15" s="133"/>
      <c r="AU15" s="132"/>
      <c r="AV15" s="133"/>
      <c r="AW15" s="134">
        <f t="shared" si="1"/>
        <v>0</v>
      </c>
      <c r="AX15" s="135"/>
      <c r="AY15" s="28" t="str">
        <f t="shared" si="8"/>
        <v/>
      </c>
      <c r="AZ15">
        <v>7</v>
      </c>
      <c r="BA15" s="3">
        <f t="shared" si="2"/>
        <v>44933</v>
      </c>
      <c r="BB15" t="str">
        <f t="shared" si="28"/>
        <v>土</v>
      </c>
      <c r="BC15" t="str">
        <f t="shared" si="9"/>
        <v/>
      </c>
      <c r="BD15" t="str">
        <f t="shared" si="10"/>
        <v>休</v>
      </c>
      <c r="BE15" t="str">
        <f>_xlfn.IFNA(VLOOKUP(BA15,祝日!A:B,2,0),"")</f>
        <v/>
      </c>
      <c r="BF15" t="str">
        <f>_xlfn.IFNA(VLOOKUP(BA15,祝日!C:D,2,0),"")</f>
        <v/>
      </c>
      <c r="BG15">
        <f t="shared" si="29"/>
        <v>0</v>
      </c>
      <c r="BH15">
        <f t="shared" si="11"/>
        <v>1</v>
      </c>
      <c r="BI15" t="str">
        <f t="shared" si="12"/>
        <v>休</v>
      </c>
      <c r="BK15">
        <f t="shared" si="13"/>
        <v>0</v>
      </c>
      <c r="BL15" s="33">
        <f t="shared" si="14"/>
        <v>0</v>
      </c>
      <c r="BM15" s="12">
        <f t="shared" si="31"/>
        <v>0</v>
      </c>
      <c r="BN15" t="str">
        <f>IF(G15&gt;祝日!$F$2,TEXT(G15-祝日!$F$2,"h:mm"),"")</f>
        <v/>
      </c>
      <c r="BO15" t="str">
        <f t="shared" si="15"/>
        <v/>
      </c>
      <c r="BQ15" s="12">
        <f t="shared" si="16"/>
        <v>0</v>
      </c>
      <c r="BR15" s="12" t="str">
        <f t="shared" si="3"/>
        <v/>
      </c>
      <c r="BT15" s="12">
        <f t="shared" si="17"/>
        <v>0</v>
      </c>
      <c r="BW15" t="str">
        <f t="shared" si="18"/>
        <v/>
      </c>
      <c r="BX15" t="str">
        <f t="shared" si="19"/>
        <v/>
      </c>
      <c r="BY15" t="str">
        <f t="shared" si="20"/>
        <v/>
      </c>
      <c r="BZ15" t="str">
        <f t="shared" si="21"/>
        <v/>
      </c>
      <c r="CA15" t="str">
        <f t="shared" si="22"/>
        <v/>
      </c>
      <c r="CB15" t="str">
        <f t="shared" si="23"/>
        <v/>
      </c>
      <c r="CC15">
        <f t="shared" si="24"/>
        <v>0</v>
      </c>
      <c r="CD15" t="str">
        <f t="shared" si="25"/>
        <v/>
      </c>
      <c r="CE15" t="str">
        <f t="shared" si="26"/>
        <v/>
      </c>
    </row>
    <row r="16" spans="1:83" x14ac:dyDescent="0.4">
      <c r="A16" s="31" t="str">
        <f t="shared" si="4"/>
        <v/>
      </c>
      <c r="B16" s="11">
        <v>8</v>
      </c>
      <c r="C16" s="11" t="str">
        <f t="shared" si="5"/>
        <v>日</v>
      </c>
      <c r="D16" s="11" t="str">
        <f t="shared" si="6"/>
        <v>法</v>
      </c>
      <c r="E16" s="125"/>
      <c r="F16" s="126"/>
      <c r="G16" s="125"/>
      <c r="H16" s="126"/>
      <c r="I16" s="129"/>
      <c r="J16" s="130"/>
      <c r="K16" s="50" t="str">
        <f t="shared" si="27"/>
        <v/>
      </c>
      <c r="L16" s="51"/>
      <c r="M16" s="129"/>
      <c r="N16" s="130"/>
      <c r="O16" s="50" t="str">
        <f t="shared" si="7"/>
        <v/>
      </c>
      <c r="P16" s="51"/>
      <c r="Q16" s="50" t="str">
        <f t="shared" si="0"/>
        <v/>
      </c>
      <c r="R16" s="51"/>
      <c r="S16" s="139"/>
      <c r="T16" s="140"/>
      <c r="U16" s="143"/>
      <c r="V16" s="144"/>
      <c r="W16" s="143"/>
      <c r="X16" s="144"/>
      <c r="Y16" s="173"/>
      <c r="Z16" s="174"/>
      <c r="AA16" s="129"/>
      <c r="AB16" s="130"/>
      <c r="AC16" s="141"/>
      <c r="AD16" s="142"/>
      <c r="AE16" s="129"/>
      <c r="AF16" s="130"/>
      <c r="AG16" s="136"/>
      <c r="AH16" s="137"/>
      <c r="AI16" s="137"/>
      <c r="AJ16" s="137"/>
      <c r="AK16" s="137"/>
      <c r="AL16" s="137"/>
      <c r="AM16" s="137"/>
      <c r="AN16" s="138"/>
      <c r="AO16" s="132"/>
      <c r="AP16" s="133"/>
      <c r="AQ16" s="132"/>
      <c r="AR16" s="133"/>
      <c r="AS16" s="132"/>
      <c r="AT16" s="133"/>
      <c r="AU16" s="132"/>
      <c r="AV16" s="133"/>
      <c r="AW16" s="134">
        <f t="shared" si="1"/>
        <v>0</v>
      </c>
      <c r="AX16" s="135"/>
      <c r="AY16" s="28" t="str">
        <f t="shared" si="8"/>
        <v/>
      </c>
      <c r="AZ16">
        <v>8</v>
      </c>
      <c r="BA16" s="3">
        <f t="shared" si="2"/>
        <v>44934</v>
      </c>
      <c r="BB16" t="str">
        <f t="shared" si="28"/>
        <v>日</v>
      </c>
      <c r="BC16" t="str">
        <f t="shared" si="9"/>
        <v>法</v>
      </c>
      <c r="BD16" t="str">
        <f t="shared" si="10"/>
        <v/>
      </c>
      <c r="BE16" t="str">
        <f>_xlfn.IFNA(VLOOKUP(BA16,祝日!A:B,2,0),"")</f>
        <v/>
      </c>
      <c r="BF16" t="str">
        <f>_xlfn.IFNA(VLOOKUP(BA16,祝日!C:D,2,0),"")</f>
        <v/>
      </c>
      <c r="BG16">
        <f t="shared" si="29"/>
        <v>1</v>
      </c>
      <c r="BH16">
        <f t="shared" si="11"/>
        <v>0</v>
      </c>
      <c r="BI16" t="str">
        <f t="shared" si="12"/>
        <v>法</v>
      </c>
      <c r="BK16">
        <f t="shared" si="13"/>
        <v>0</v>
      </c>
      <c r="BL16" s="33">
        <f t="shared" si="14"/>
        <v>0</v>
      </c>
      <c r="BM16" s="12">
        <f t="shared" si="31"/>
        <v>0</v>
      </c>
      <c r="BN16" t="str">
        <f>IF(G16&gt;祝日!$F$2,TEXT(G16-祝日!$F$2,"h:mm"),"")</f>
        <v/>
      </c>
      <c r="BO16" t="str">
        <f t="shared" si="15"/>
        <v/>
      </c>
      <c r="BQ16" s="12" t="str">
        <f t="shared" si="16"/>
        <v/>
      </c>
      <c r="BR16" s="12">
        <f t="shared" si="3"/>
        <v>0</v>
      </c>
      <c r="BT16" s="12">
        <f t="shared" si="17"/>
        <v>0</v>
      </c>
      <c r="BW16" t="str">
        <f t="shared" si="18"/>
        <v/>
      </c>
      <c r="BX16" t="str">
        <f t="shared" si="19"/>
        <v/>
      </c>
      <c r="BY16" t="str">
        <f t="shared" si="20"/>
        <v/>
      </c>
      <c r="BZ16" t="str">
        <f t="shared" si="21"/>
        <v/>
      </c>
      <c r="CA16" t="str">
        <f t="shared" si="22"/>
        <v/>
      </c>
      <c r="CB16" t="str">
        <f t="shared" si="23"/>
        <v/>
      </c>
      <c r="CC16">
        <f t="shared" si="24"/>
        <v>0</v>
      </c>
      <c r="CD16" t="str">
        <f t="shared" si="25"/>
        <v/>
      </c>
      <c r="CE16" t="str">
        <f t="shared" si="26"/>
        <v/>
      </c>
    </row>
    <row r="17" spans="1:83" x14ac:dyDescent="0.4">
      <c r="A17" s="31" t="str">
        <f t="shared" si="4"/>
        <v/>
      </c>
      <c r="B17" s="11">
        <v>9</v>
      </c>
      <c r="C17" s="11" t="str">
        <f t="shared" si="5"/>
        <v>月</v>
      </c>
      <c r="D17" s="11" t="str">
        <f t="shared" si="6"/>
        <v>法</v>
      </c>
      <c r="E17" s="125"/>
      <c r="F17" s="126"/>
      <c r="G17" s="125"/>
      <c r="H17" s="126"/>
      <c r="I17" s="129"/>
      <c r="J17" s="130"/>
      <c r="K17" s="50" t="str">
        <f t="shared" si="27"/>
        <v/>
      </c>
      <c r="L17" s="51"/>
      <c r="M17" s="129"/>
      <c r="N17" s="130"/>
      <c r="O17" s="50" t="str">
        <f t="shared" si="7"/>
        <v/>
      </c>
      <c r="P17" s="51"/>
      <c r="Q17" s="50" t="str">
        <f t="shared" si="0"/>
        <v/>
      </c>
      <c r="R17" s="51"/>
      <c r="S17" s="139"/>
      <c r="T17" s="140"/>
      <c r="U17" s="143"/>
      <c r="V17" s="144"/>
      <c r="W17" s="143"/>
      <c r="X17" s="144"/>
      <c r="Y17" s="173"/>
      <c r="Z17" s="174"/>
      <c r="AA17" s="129"/>
      <c r="AB17" s="130"/>
      <c r="AC17" s="141"/>
      <c r="AD17" s="142"/>
      <c r="AE17" s="129"/>
      <c r="AF17" s="130"/>
      <c r="AG17" s="136"/>
      <c r="AH17" s="137"/>
      <c r="AI17" s="137"/>
      <c r="AJ17" s="137"/>
      <c r="AK17" s="137"/>
      <c r="AL17" s="137"/>
      <c r="AM17" s="137"/>
      <c r="AN17" s="138"/>
      <c r="AO17" s="132"/>
      <c r="AP17" s="133"/>
      <c r="AQ17" s="132"/>
      <c r="AR17" s="133"/>
      <c r="AS17" s="132"/>
      <c r="AT17" s="133"/>
      <c r="AU17" s="132"/>
      <c r="AV17" s="133"/>
      <c r="AW17" s="134">
        <f t="shared" si="1"/>
        <v>0</v>
      </c>
      <c r="AX17" s="135"/>
      <c r="AY17" s="28" t="str">
        <f t="shared" si="8"/>
        <v/>
      </c>
      <c r="AZ17">
        <v>9</v>
      </c>
      <c r="BA17" s="3">
        <f t="shared" si="2"/>
        <v>44935</v>
      </c>
      <c r="BB17" t="str">
        <f t="shared" si="28"/>
        <v>月</v>
      </c>
      <c r="BC17" t="str">
        <f t="shared" si="9"/>
        <v/>
      </c>
      <c r="BD17" t="str">
        <f t="shared" si="10"/>
        <v/>
      </c>
      <c r="BE17" t="str">
        <f>_xlfn.IFNA(VLOOKUP(BA17,祝日!A:B,2,0),"")</f>
        <v/>
      </c>
      <c r="BF17" t="str">
        <f>_xlfn.IFNA(VLOOKUP(BA17,祝日!C:D,2,0),"")</f>
        <v>法</v>
      </c>
      <c r="BG17">
        <f t="shared" si="29"/>
        <v>1</v>
      </c>
      <c r="BH17">
        <f t="shared" si="11"/>
        <v>0</v>
      </c>
      <c r="BI17" t="str">
        <f t="shared" si="12"/>
        <v>法</v>
      </c>
      <c r="BK17">
        <f t="shared" si="13"/>
        <v>0</v>
      </c>
      <c r="BL17" s="33">
        <f t="shared" si="14"/>
        <v>0</v>
      </c>
      <c r="BM17" s="12">
        <f t="shared" si="31"/>
        <v>0</v>
      </c>
      <c r="BN17" t="str">
        <f>IF(G17&gt;祝日!$F$2,TEXT(G17-祝日!$F$2,"h:mm"),"")</f>
        <v/>
      </c>
      <c r="BO17" t="str">
        <f t="shared" si="15"/>
        <v/>
      </c>
      <c r="BQ17" s="12" t="str">
        <f t="shared" si="16"/>
        <v/>
      </c>
      <c r="BR17" s="12">
        <f t="shared" si="3"/>
        <v>0</v>
      </c>
      <c r="BT17" s="12">
        <f t="shared" si="17"/>
        <v>0</v>
      </c>
      <c r="BW17" t="str">
        <f t="shared" si="18"/>
        <v/>
      </c>
      <c r="BX17" t="str">
        <f t="shared" si="19"/>
        <v/>
      </c>
      <c r="BY17" t="str">
        <f t="shared" si="20"/>
        <v/>
      </c>
      <c r="BZ17" t="str">
        <f t="shared" si="21"/>
        <v/>
      </c>
      <c r="CA17" t="str">
        <f t="shared" si="22"/>
        <v/>
      </c>
      <c r="CB17" t="str">
        <f t="shared" si="23"/>
        <v/>
      </c>
      <c r="CC17">
        <f t="shared" si="24"/>
        <v>0</v>
      </c>
      <c r="CD17" t="str">
        <f t="shared" si="25"/>
        <v/>
      </c>
      <c r="CE17" t="str">
        <f t="shared" si="26"/>
        <v/>
      </c>
    </row>
    <row r="18" spans="1:83" x14ac:dyDescent="0.4">
      <c r="A18" s="31" t="str">
        <f t="shared" si="4"/>
        <v>★</v>
      </c>
      <c r="B18" s="11">
        <v>10</v>
      </c>
      <c r="C18" s="11" t="str">
        <f t="shared" si="5"/>
        <v>火</v>
      </c>
      <c r="D18" s="11" t="str">
        <f t="shared" si="6"/>
        <v/>
      </c>
      <c r="E18" s="125">
        <v>0.375</v>
      </c>
      <c r="F18" s="126"/>
      <c r="G18" s="125">
        <v>0.75</v>
      </c>
      <c r="H18" s="126"/>
      <c r="I18" s="129"/>
      <c r="J18" s="130"/>
      <c r="K18" s="50">
        <f t="shared" si="27"/>
        <v>9</v>
      </c>
      <c r="L18" s="51"/>
      <c r="M18" s="129"/>
      <c r="N18" s="130"/>
      <c r="O18" s="50">
        <f t="shared" si="7"/>
        <v>9</v>
      </c>
      <c r="P18" s="51"/>
      <c r="Q18" s="50" t="str">
        <f t="shared" si="0"/>
        <v/>
      </c>
      <c r="R18" s="51"/>
      <c r="S18" s="139"/>
      <c r="T18" s="140"/>
      <c r="U18" s="143"/>
      <c r="V18" s="144"/>
      <c r="W18" s="143"/>
      <c r="X18" s="144"/>
      <c r="Y18" s="173"/>
      <c r="Z18" s="174"/>
      <c r="AA18" s="129"/>
      <c r="AB18" s="130"/>
      <c r="AC18" s="141"/>
      <c r="AD18" s="142"/>
      <c r="AE18" s="129"/>
      <c r="AF18" s="130"/>
      <c r="AG18" s="136"/>
      <c r="AH18" s="137"/>
      <c r="AI18" s="137"/>
      <c r="AJ18" s="137"/>
      <c r="AK18" s="137"/>
      <c r="AL18" s="137"/>
      <c r="AM18" s="137"/>
      <c r="AN18" s="138"/>
      <c r="AO18" s="132"/>
      <c r="AP18" s="133"/>
      <c r="AQ18" s="132"/>
      <c r="AR18" s="133"/>
      <c r="AS18" s="132"/>
      <c r="AT18" s="133"/>
      <c r="AU18" s="132"/>
      <c r="AV18" s="133"/>
      <c r="AW18" s="134">
        <f t="shared" si="1"/>
        <v>0</v>
      </c>
      <c r="AX18" s="135"/>
      <c r="AY18" s="28" t="str">
        <f t="shared" si="8"/>
        <v>休憩時間が未記入</v>
      </c>
      <c r="AZ18">
        <v>10</v>
      </c>
      <c r="BA18" s="3">
        <f t="shared" si="2"/>
        <v>44936</v>
      </c>
      <c r="BB18" t="str">
        <f t="shared" si="28"/>
        <v>火</v>
      </c>
      <c r="BC18" t="str">
        <f t="shared" si="9"/>
        <v/>
      </c>
      <c r="BD18" t="str">
        <f t="shared" si="10"/>
        <v/>
      </c>
      <c r="BE18" t="str">
        <f>_xlfn.IFNA(VLOOKUP(BA18,祝日!A:B,2,0),"")</f>
        <v/>
      </c>
      <c r="BF18" t="str">
        <f>_xlfn.IFNA(VLOOKUP(BA18,祝日!C:D,2,0),"")</f>
        <v/>
      </c>
      <c r="BG18">
        <f t="shared" si="29"/>
        <v>0</v>
      </c>
      <c r="BH18">
        <f t="shared" si="11"/>
        <v>0</v>
      </c>
      <c r="BI18" t="str">
        <f t="shared" si="12"/>
        <v/>
      </c>
      <c r="BK18" t="str">
        <f t="shared" si="13"/>
        <v>9:00</v>
      </c>
      <c r="BL18" s="33">
        <f t="shared" si="14"/>
        <v>9</v>
      </c>
      <c r="BM18" s="12">
        <f t="shared" si="31"/>
        <v>9</v>
      </c>
      <c r="BN18" t="str">
        <f>IF(G18&gt;祝日!$F$2,TEXT(G18-祝日!$F$2,"h:mm"),"")</f>
        <v/>
      </c>
      <c r="BO18" t="str">
        <f t="shared" si="15"/>
        <v/>
      </c>
      <c r="BQ18" s="12" t="str">
        <f t="shared" si="16"/>
        <v/>
      </c>
      <c r="BR18" s="12" t="str">
        <f t="shared" si="3"/>
        <v/>
      </c>
      <c r="BT18" s="12">
        <f t="shared" si="17"/>
        <v>9</v>
      </c>
      <c r="BW18" t="str">
        <f t="shared" si="18"/>
        <v/>
      </c>
      <c r="BX18" t="str">
        <f t="shared" si="19"/>
        <v/>
      </c>
      <c r="BY18" t="str">
        <f t="shared" si="20"/>
        <v/>
      </c>
      <c r="BZ18" t="str">
        <f t="shared" si="21"/>
        <v/>
      </c>
      <c r="CA18" t="str">
        <f t="shared" si="22"/>
        <v/>
      </c>
      <c r="CB18" t="str">
        <f t="shared" si="23"/>
        <v/>
      </c>
      <c r="CC18">
        <f t="shared" si="24"/>
        <v>0</v>
      </c>
      <c r="CD18" t="str">
        <f t="shared" si="25"/>
        <v/>
      </c>
      <c r="CE18" t="str">
        <f t="shared" si="26"/>
        <v>NG</v>
      </c>
    </row>
    <row r="19" spans="1:83" x14ac:dyDescent="0.4">
      <c r="A19" s="31" t="str">
        <f t="shared" si="4"/>
        <v>★</v>
      </c>
      <c r="B19" s="11">
        <v>11</v>
      </c>
      <c r="C19" s="11" t="str">
        <f t="shared" si="5"/>
        <v>水</v>
      </c>
      <c r="D19" s="11" t="str">
        <f t="shared" si="6"/>
        <v/>
      </c>
      <c r="E19" s="125">
        <v>0.375</v>
      </c>
      <c r="F19" s="126"/>
      <c r="G19" s="125">
        <v>0.75</v>
      </c>
      <c r="H19" s="126"/>
      <c r="I19" s="129">
        <v>1</v>
      </c>
      <c r="J19" s="130"/>
      <c r="K19" s="50">
        <f t="shared" si="27"/>
        <v>8</v>
      </c>
      <c r="L19" s="51"/>
      <c r="M19" s="129"/>
      <c r="N19" s="130"/>
      <c r="O19" s="50">
        <f t="shared" si="7"/>
        <v>8</v>
      </c>
      <c r="P19" s="51"/>
      <c r="Q19" s="50" t="str">
        <f t="shared" si="0"/>
        <v/>
      </c>
      <c r="R19" s="51"/>
      <c r="S19" s="139">
        <v>0.5</v>
      </c>
      <c r="T19" s="140"/>
      <c r="U19" s="143" t="s">
        <v>91</v>
      </c>
      <c r="V19" s="144"/>
      <c r="W19" s="143"/>
      <c r="X19" s="144"/>
      <c r="Y19" s="173"/>
      <c r="Z19" s="174"/>
      <c r="AA19" s="129"/>
      <c r="AB19" s="130"/>
      <c r="AC19" s="141"/>
      <c r="AD19" s="142"/>
      <c r="AE19" s="129"/>
      <c r="AF19" s="130"/>
      <c r="AG19" s="136"/>
      <c r="AH19" s="137"/>
      <c r="AI19" s="137"/>
      <c r="AJ19" s="137"/>
      <c r="AK19" s="137"/>
      <c r="AL19" s="137"/>
      <c r="AM19" s="137"/>
      <c r="AN19" s="138"/>
      <c r="AO19" s="132"/>
      <c r="AP19" s="133"/>
      <c r="AQ19" s="132"/>
      <c r="AR19" s="133"/>
      <c r="AS19" s="132"/>
      <c r="AT19" s="133"/>
      <c r="AU19" s="132"/>
      <c r="AV19" s="133"/>
      <c r="AW19" s="134">
        <f t="shared" si="1"/>
        <v>0</v>
      </c>
      <c r="AX19" s="135"/>
      <c r="AY19" s="28" t="str">
        <f t="shared" si="8"/>
        <v>複数を選択</v>
      </c>
      <c r="AZ19">
        <v>11</v>
      </c>
      <c r="BA19" s="3">
        <f t="shared" si="2"/>
        <v>44937</v>
      </c>
      <c r="BB19" t="str">
        <f t="shared" si="28"/>
        <v>水</v>
      </c>
      <c r="BC19" t="str">
        <f t="shared" si="9"/>
        <v/>
      </c>
      <c r="BD19" t="str">
        <f t="shared" si="10"/>
        <v/>
      </c>
      <c r="BE19" t="str">
        <f>_xlfn.IFNA(VLOOKUP(BA19,祝日!A:B,2,0),"")</f>
        <v/>
      </c>
      <c r="BF19" t="str">
        <f>_xlfn.IFNA(VLOOKUP(BA19,祝日!C:D,2,0),"")</f>
        <v/>
      </c>
      <c r="BG19">
        <f t="shared" si="29"/>
        <v>0</v>
      </c>
      <c r="BH19">
        <f t="shared" si="11"/>
        <v>0</v>
      </c>
      <c r="BI19" t="str">
        <f t="shared" si="12"/>
        <v/>
      </c>
      <c r="BK19" t="str">
        <f t="shared" si="13"/>
        <v>9:00</v>
      </c>
      <c r="BL19" s="33">
        <f t="shared" si="14"/>
        <v>9</v>
      </c>
      <c r="BM19" s="12">
        <f t="shared" si="31"/>
        <v>8</v>
      </c>
      <c r="BN19" t="str">
        <f>IF(G19&gt;祝日!$F$2,TEXT(G19-祝日!$F$2,"h:mm"),"")</f>
        <v/>
      </c>
      <c r="BO19" t="str">
        <f t="shared" si="15"/>
        <v/>
      </c>
      <c r="BQ19" s="12" t="str">
        <f t="shared" si="16"/>
        <v/>
      </c>
      <c r="BR19" s="12" t="str">
        <f t="shared" si="3"/>
        <v/>
      </c>
      <c r="BT19" s="12">
        <f t="shared" si="17"/>
        <v>8</v>
      </c>
      <c r="BW19" t="str">
        <f t="shared" si="18"/>
        <v/>
      </c>
      <c r="BX19" t="str">
        <f t="shared" si="19"/>
        <v/>
      </c>
      <c r="BY19" t="str">
        <f t="shared" si="20"/>
        <v/>
      </c>
      <c r="BZ19" t="str">
        <f t="shared" si="21"/>
        <v/>
      </c>
      <c r="CA19" t="str">
        <f t="shared" si="22"/>
        <v/>
      </c>
      <c r="CB19" t="str">
        <f t="shared" si="23"/>
        <v>NG</v>
      </c>
      <c r="CC19">
        <f t="shared" si="24"/>
        <v>2</v>
      </c>
      <c r="CD19" t="str">
        <f t="shared" si="25"/>
        <v>NG</v>
      </c>
      <c r="CE19" t="str">
        <f t="shared" si="26"/>
        <v/>
      </c>
    </row>
    <row r="20" spans="1:83" x14ac:dyDescent="0.4">
      <c r="A20" s="31" t="str">
        <f t="shared" si="4"/>
        <v>★</v>
      </c>
      <c r="B20" s="11">
        <v>12</v>
      </c>
      <c r="C20" s="11" t="str">
        <f t="shared" si="5"/>
        <v>木</v>
      </c>
      <c r="D20" s="11" t="str">
        <f t="shared" si="6"/>
        <v/>
      </c>
      <c r="E20" s="125">
        <v>0.375</v>
      </c>
      <c r="F20" s="126"/>
      <c r="G20" s="125">
        <v>0.75</v>
      </c>
      <c r="H20" s="126"/>
      <c r="I20" s="129">
        <v>1</v>
      </c>
      <c r="J20" s="130"/>
      <c r="K20" s="50">
        <f t="shared" si="27"/>
        <v>8</v>
      </c>
      <c r="L20" s="51"/>
      <c r="M20" s="129"/>
      <c r="N20" s="130"/>
      <c r="O20" s="50">
        <f t="shared" si="7"/>
        <v>8</v>
      </c>
      <c r="P20" s="51"/>
      <c r="Q20" s="50" t="str">
        <f t="shared" si="0"/>
        <v/>
      </c>
      <c r="R20" s="51"/>
      <c r="S20" s="139"/>
      <c r="T20" s="140"/>
      <c r="U20" s="143" t="s">
        <v>91</v>
      </c>
      <c r="V20" s="144"/>
      <c r="W20" s="143"/>
      <c r="X20" s="144"/>
      <c r="Y20" s="173"/>
      <c r="Z20" s="174"/>
      <c r="AA20" s="129"/>
      <c r="AB20" s="130"/>
      <c r="AC20" s="141"/>
      <c r="AD20" s="142"/>
      <c r="AE20" s="129"/>
      <c r="AF20" s="130"/>
      <c r="AG20" s="136"/>
      <c r="AH20" s="137"/>
      <c r="AI20" s="137"/>
      <c r="AJ20" s="137"/>
      <c r="AK20" s="137"/>
      <c r="AL20" s="137"/>
      <c r="AM20" s="137"/>
      <c r="AN20" s="138"/>
      <c r="AO20" s="132"/>
      <c r="AP20" s="133"/>
      <c r="AQ20" s="132"/>
      <c r="AR20" s="133"/>
      <c r="AS20" s="132"/>
      <c r="AT20" s="133"/>
      <c r="AU20" s="132"/>
      <c r="AV20" s="133"/>
      <c r="AW20" s="134">
        <f t="shared" si="1"/>
        <v>0</v>
      </c>
      <c r="AX20" s="135"/>
      <c r="AY20" s="28" t="str">
        <f t="shared" si="8"/>
        <v>特別休暇の種類が未記入</v>
      </c>
      <c r="AZ20">
        <v>12</v>
      </c>
      <c r="BA20" s="3">
        <f t="shared" si="2"/>
        <v>44938</v>
      </c>
      <c r="BB20" t="str">
        <f t="shared" si="28"/>
        <v>木</v>
      </c>
      <c r="BC20" t="str">
        <f t="shared" si="9"/>
        <v/>
      </c>
      <c r="BD20" t="str">
        <f t="shared" si="10"/>
        <v/>
      </c>
      <c r="BE20" t="str">
        <f>_xlfn.IFNA(VLOOKUP(BA20,祝日!A:B,2,0),"")</f>
        <v/>
      </c>
      <c r="BF20" t="str">
        <f>_xlfn.IFNA(VLOOKUP(BA20,祝日!C:D,2,0),"")</f>
        <v/>
      </c>
      <c r="BG20">
        <f t="shared" si="29"/>
        <v>0</v>
      </c>
      <c r="BH20">
        <f t="shared" si="11"/>
        <v>0</v>
      </c>
      <c r="BI20" t="str">
        <f t="shared" si="12"/>
        <v/>
      </c>
      <c r="BK20" t="str">
        <f t="shared" si="13"/>
        <v>9:00</v>
      </c>
      <c r="BL20" s="33">
        <f t="shared" si="14"/>
        <v>9</v>
      </c>
      <c r="BM20" s="12">
        <f t="shared" si="31"/>
        <v>8</v>
      </c>
      <c r="BN20" t="str">
        <f>IF(G20&gt;祝日!$F$2,TEXT(G20-祝日!$F$2,"h:mm"),"")</f>
        <v/>
      </c>
      <c r="BO20" t="str">
        <f t="shared" si="15"/>
        <v/>
      </c>
      <c r="BQ20" s="12" t="str">
        <f t="shared" si="16"/>
        <v/>
      </c>
      <c r="BR20" s="12" t="str">
        <f t="shared" si="3"/>
        <v/>
      </c>
      <c r="BT20" s="12">
        <f t="shared" si="17"/>
        <v>8</v>
      </c>
      <c r="BW20" t="str">
        <f t="shared" si="18"/>
        <v/>
      </c>
      <c r="BX20" t="str">
        <f t="shared" si="19"/>
        <v/>
      </c>
      <c r="BY20" t="str">
        <f t="shared" si="20"/>
        <v/>
      </c>
      <c r="BZ20" t="str">
        <f t="shared" si="21"/>
        <v/>
      </c>
      <c r="CA20" t="str">
        <f t="shared" si="22"/>
        <v/>
      </c>
      <c r="CB20" t="str">
        <f t="shared" si="23"/>
        <v>NG</v>
      </c>
      <c r="CC20">
        <f t="shared" si="24"/>
        <v>1</v>
      </c>
      <c r="CD20" t="str">
        <f t="shared" si="25"/>
        <v/>
      </c>
      <c r="CE20" t="str">
        <f t="shared" si="26"/>
        <v/>
      </c>
    </row>
    <row r="21" spans="1:83" x14ac:dyDescent="0.4">
      <c r="A21" s="31" t="str">
        <f t="shared" si="4"/>
        <v/>
      </c>
      <c r="B21" s="11">
        <v>13</v>
      </c>
      <c r="C21" s="11" t="str">
        <f t="shared" si="5"/>
        <v>金</v>
      </c>
      <c r="D21" s="11" t="str">
        <f t="shared" si="6"/>
        <v/>
      </c>
      <c r="E21" s="125">
        <v>0.375</v>
      </c>
      <c r="F21" s="126"/>
      <c r="G21" s="125">
        <v>0.75</v>
      </c>
      <c r="H21" s="126"/>
      <c r="I21" s="129">
        <v>1</v>
      </c>
      <c r="J21" s="130"/>
      <c r="K21" s="50">
        <f t="shared" si="27"/>
        <v>8</v>
      </c>
      <c r="L21" s="51"/>
      <c r="M21" s="129"/>
      <c r="N21" s="130"/>
      <c r="O21" s="50">
        <f t="shared" si="7"/>
        <v>8</v>
      </c>
      <c r="P21" s="51"/>
      <c r="Q21" s="50" t="str">
        <f t="shared" si="0"/>
        <v/>
      </c>
      <c r="R21" s="51"/>
      <c r="S21" s="139"/>
      <c r="T21" s="140"/>
      <c r="U21" s="143" t="s">
        <v>91</v>
      </c>
      <c r="V21" s="144"/>
      <c r="W21" s="143"/>
      <c r="X21" s="144"/>
      <c r="Y21" s="173"/>
      <c r="Z21" s="174"/>
      <c r="AA21" s="129"/>
      <c r="AB21" s="130"/>
      <c r="AC21" s="141"/>
      <c r="AD21" s="142"/>
      <c r="AE21" s="129"/>
      <c r="AF21" s="130"/>
      <c r="AG21" s="136" t="s">
        <v>95</v>
      </c>
      <c r="AH21" s="137"/>
      <c r="AI21" s="137"/>
      <c r="AJ21" s="137"/>
      <c r="AK21" s="137"/>
      <c r="AL21" s="137"/>
      <c r="AM21" s="137"/>
      <c r="AN21" s="138"/>
      <c r="AO21" s="132"/>
      <c r="AP21" s="133"/>
      <c r="AQ21" s="132"/>
      <c r="AR21" s="133"/>
      <c r="AS21" s="132"/>
      <c r="AT21" s="133"/>
      <c r="AU21" s="132"/>
      <c r="AV21" s="133"/>
      <c r="AW21" s="134">
        <f t="shared" si="1"/>
        <v>0</v>
      </c>
      <c r="AX21" s="135"/>
      <c r="AY21" s="28" t="str">
        <f t="shared" si="8"/>
        <v/>
      </c>
      <c r="AZ21">
        <v>13</v>
      </c>
      <c r="BA21" s="3">
        <f t="shared" si="2"/>
        <v>44939</v>
      </c>
      <c r="BB21" t="str">
        <f t="shared" si="28"/>
        <v>金</v>
      </c>
      <c r="BC21" t="str">
        <f t="shared" si="9"/>
        <v/>
      </c>
      <c r="BD21" t="str">
        <f t="shared" si="10"/>
        <v/>
      </c>
      <c r="BE21" t="str">
        <f>_xlfn.IFNA(VLOOKUP(BA21,祝日!A:B,2,0),"")</f>
        <v/>
      </c>
      <c r="BF21" t="str">
        <f>_xlfn.IFNA(VLOOKUP(BA21,祝日!C:D,2,0),"")</f>
        <v/>
      </c>
      <c r="BG21">
        <f t="shared" si="29"/>
        <v>0</v>
      </c>
      <c r="BH21">
        <f t="shared" si="11"/>
        <v>0</v>
      </c>
      <c r="BI21" t="str">
        <f t="shared" si="12"/>
        <v/>
      </c>
      <c r="BK21" t="str">
        <f t="shared" si="13"/>
        <v>9:00</v>
      </c>
      <c r="BL21" s="33">
        <f t="shared" si="14"/>
        <v>9</v>
      </c>
      <c r="BM21" s="12">
        <f t="shared" si="31"/>
        <v>8</v>
      </c>
      <c r="BN21" t="str">
        <f>IF(G21&gt;祝日!$F$2,TEXT(G21-祝日!$F$2,"h:mm"),"")</f>
        <v/>
      </c>
      <c r="BO21" t="str">
        <f t="shared" si="15"/>
        <v/>
      </c>
      <c r="BQ21" s="12" t="str">
        <f t="shared" si="16"/>
        <v/>
      </c>
      <c r="BR21" s="12" t="str">
        <f t="shared" si="3"/>
        <v/>
      </c>
      <c r="BT21" s="12">
        <f t="shared" si="17"/>
        <v>8</v>
      </c>
      <c r="BW21" t="str">
        <f t="shared" si="18"/>
        <v/>
      </c>
      <c r="BX21" t="str">
        <f t="shared" si="19"/>
        <v/>
      </c>
      <c r="BY21" t="str">
        <f t="shared" si="20"/>
        <v/>
      </c>
      <c r="BZ21" t="str">
        <f t="shared" si="21"/>
        <v/>
      </c>
      <c r="CA21" t="str">
        <f t="shared" si="22"/>
        <v/>
      </c>
      <c r="CB21" t="str">
        <f t="shared" si="23"/>
        <v/>
      </c>
      <c r="CC21">
        <f t="shared" si="24"/>
        <v>1</v>
      </c>
      <c r="CD21" t="str">
        <f t="shared" si="25"/>
        <v/>
      </c>
      <c r="CE21" t="str">
        <f t="shared" si="26"/>
        <v/>
      </c>
    </row>
    <row r="22" spans="1:83" x14ac:dyDescent="0.4">
      <c r="A22" s="31" t="str">
        <f t="shared" si="4"/>
        <v/>
      </c>
      <c r="B22" s="11">
        <v>14</v>
      </c>
      <c r="C22" s="11" t="str">
        <f t="shared" si="5"/>
        <v>土</v>
      </c>
      <c r="D22" s="11" t="str">
        <f t="shared" si="6"/>
        <v>休</v>
      </c>
      <c r="E22" s="125"/>
      <c r="F22" s="126"/>
      <c r="G22" s="125"/>
      <c r="H22" s="126"/>
      <c r="I22" s="129"/>
      <c r="J22" s="130"/>
      <c r="K22" s="50" t="str">
        <f t="shared" si="27"/>
        <v/>
      </c>
      <c r="L22" s="51"/>
      <c r="M22" s="129"/>
      <c r="N22" s="130"/>
      <c r="O22" s="50" t="str">
        <f t="shared" si="7"/>
        <v/>
      </c>
      <c r="P22" s="51"/>
      <c r="Q22" s="50" t="str">
        <f t="shared" si="0"/>
        <v/>
      </c>
      <c r="R22" s="51"/>
      <c r="S22" s="139"/>
      <c r="T22" s="140"/>
      <c r="U22" s="143"/>
      <c r="V22" s="144"/>
      <c r="W22" s="143"/>
      <c r="X22" s="144"/>
      <c r="Y22" s="173"/>
      <c r="Z22" s="174"/>
      <c r="AA22" s="129"/>
      <c r="AB22" s="130"/>
      <c r="AC22" s="141"/>
      <c r="AD22" s="142"/>
      <c r="AE22" s="129"/>
      <c r="AF22" s="130"/>
      <c r="AG22" s="136"/>
      <c r="AH22" s="137"/>
      <c r="AI22" s="137"/>
      <c r="AJ22" s="137"/>
      <c r="AK22" s="137"/>
      <c r="AL22" s="137"/>
      <c r="AM22" s="137"/>
      <c r="AN22" s="138"/>
      <c r="AO22" s="132"/>
      <c r="AP22" s="133"/>
      <c r="AQ22" s="132"/>
      <c r="AR22" s="133"/>
      <c r="AS22" s="132"/>
      <c r="AT22" s="133"/>
      <c r="AU22" s="132"/>
      <c r="AV22" s="133"/>
      <c r="AW22" s="134">
        <f t="shared" si="1"/>
        <v>0</v>
      </c>
      <c r="AX22" s="135"/>
      <c r="AY22" s="28" t="str">
        <f t="shared" si="8"/>
        <v/>
      </c>
      <c r="AZ22">
        <v>14</v>
      </c>
      <c r="BA22" s="3">
        <f t="shared" si="2"/>
        <v>44940</v>
      </c>
      <c r="BB22" t="str">
        <f t="shared" si="28"/>
        <v>土</v>
      </c>
      <c r="BC22" t="str">
        <f t="shared" si="9"/>
        <v/>
      </c>
      <c r="BD22" t="str">
        <f t="shared" si="10"/>
        <v>休</v>
      </c>
      <c r="BE22" t="str">
        <f>_xlfn.IFNA(VLOOKUP(BA22,祝日!A:B,2,0),"")</f>
        <v/>
      </c>
      <c r="BF22" t="str">
        <f>_xlfn.IFNA(VLOOKUP(BA22,祝日!C:D,2,0),"")</f>
        <v/>
      </c>
      <c r="BG22">
        <f t="shared" si="29"/>
        <v>0</v>
      </c>
      <c r="BH22">
        <f t="shared" si="11"/>
        <v>1</v>
      </c>
      <c r="BI22" t="str">
        <f t="shared" si="12"/>
        <v>休</v>
      </c>
      <c r="BK22">
        <f t="shared" si="13"/>
        <v>0</v>
      </c>
      <c r="BL22" s="33">
        <f t="shared" si="14"/>
        <v>0</v>
      </c>
      <c r="BM22" s="12">
        <f t="shared" si="31"/>
        <v>0</v>
      </c>
      <c r="BN22" t="str">
        <f>IF(G22&gt;祝日!$F$2,TEXT(G22-祝日!$F$2,"h:mm"),"")</f>
        <v/>
      </c>
      <c r="BO22" t="str">
        <f t="shared" si="15"/>
        <v/>
      </c>
      <c r="BQ22" s="12">
        <f t="shared" si="16"/>
        <v>0</v>
      </c>
      <c r="BR22" s="12" t="str">
        <f t="shared" si="3"/>
        <v/>
      </c>
      <c r="BT22" s="12">
        <f t="shared" si="17"/>
        <v>0</v>
      </c>
      <c r="BW22" t="str">
        <f t="shared" si="18"/>
        <v/>
      </c>
      <c r="BX22" t="str">
        <f t="shared" si="19"/>
        <v/>
      </c>
      <c r="BY22" t="str">
        <f t="shared" si="20"/>
        <v/>
      </c>
      <c r="BZ22" t="str">
        <f t="shared" si="21"/>
        <v/>
      </c>
      <c r="CA22" t="str">
        <f t="shared" si="22"/>
        <v/>
      </c>
      <c r="CB22" t="str">
        <f t="shared" si="23"/>
        <v/>
      </c>
      <c r="CC22">
        <f t="shared" si="24"/>
        <v>0</v>
      </c>
      <c r="CD22" t="str">
        <f t="shared" si="25"/>
        <v/>
      </c>
      <c r="CE22" t="str">
        <f t="shared" si="26"/>
        <v/>
      </c>
    </row>
    <row r="23" spans="1:83" x14ac:dyDescent="0.4">
      <c r="A23" s="31" t="str">
        <f t="shared" si="4"/>
        <v/>
      </c>
      <c r="B23" s="11">
        <v>15</v>
      </c>
      <c r="C23" s="11" t="str">
        <f t="shared" si="5"/>
        <v>日</v>
      </c>
      <c r="D23" s="11" t="str">
        <f t="shared" si="6"/>
        <v>法</v>
      </c>
      <c r="E23" s="125">
        <v>0.375</v>
      </c>
      <c r="F23" s="126"/>
      <c r="G23" s="125">
        <v>0.75</v>
      </c>
      <c r="H23" s="126"/>
      <c r="I23" s="129">
        <v>1</v>
      </c>
      <c r="J23" s="130"/>
      <c r="K23" s="50">
        <f t="shared" si="27"/>
        <v>8</v>
      </c>
      <c r="L23" s="51"/>
      <c r="M23" s="129"/>
      <c r="N23" s="130"/>
      <c r="O23" s="50">
        <f t="shared" si="7"/>
        <v>8</v>
      </c>
      <c r="P23" s="51"/>
      <c r="Q23" s="50" t="str">
        <f t="shared" si="0"/>
        <v/>
      </c>
      <c r="R23" s="51"/>
      <c r="S23" s="139"/>
      <c r="T23" s="140"/>
      <c r="U23" s="143"/>
      <c r="V23" s="144"/>
      <c r="W23" s="143" t="s">
        <v>92</v>
      </c>
      <c r="X23" s="144"/>
      <c r="Y23" s="173"/>
      <c r="Z23" s="174"/>
      <c r="AA23" s="129"/>
      <c r="AB23" s="130"/>
      <c r="AC23" s="141"/>
      <c r="AD23" s="142"/>
      <c r="AE23" s="129"/>
      <c r="AF23" s="130"/>
      <c r="AG23" s="136"/>
      <c r="AH23" s="137"/>
      <c r="AI23" s="137"/>
      <c r="AJ23" s="137"/>
      <c r="AK23" s="137"/>
      <c r="AL23" s="137"/>
      <c r="AM23" s="137"/>
      <c r="AN23" s="138"/>
      <c r="AO23" s="132"/>
      <c r="AP23" s="133"/>
      <c r="AQ23" s="132"/>
      <c r="AR23" s="133"/>
      <c r="AS23" s="132"/>
      <c r="AT23" s="133"/>
      <c r="AU23" s="132"/>
      <c r="AV23" s="133"/>
      <c r="AW23" s="134">
        <f t="shared" si="1"/>
        <v>0</v>
      </c>
      <c r="AX23" s="135"/>
      <c r="AY23" s="28" t="str">
        <f t="shared" si="8"/>
        <v/>
      </c>
      <c r="AZ23">
        <v>15</v>
      </c>
      <c r="BA23" s="3">
        <f t="shared" si="2"/>
        <v>44941</v>
      </c>
      <c r="BB23" t="str">
        <f t="shared" si="28"/>
        <v>日</v>
      </c>
      <c r="BC23" t="str">
        <f t="shared" si="9"/>
        <v>法</v>
      </c>
      <c r="BD23" t="str">
        <f t="shared" si="10"/>
        <v/>
      </c>
      <c r="BE23" t="str">
        <f>_xlfn.IFNA(VLOOKUP(BA23,祝日!A:B,2,0),"")</f>
        <v/>
      </c>
      <c r="BF23" t="str">
        <f>_xlfn.IFNA(VLOOKUP(BA23,祝日!C:D,2,0),"")</f>
        <v/>
      </c>
      <c r="BG23">
        <f t="shared" si="29"/>
        <v>1</v>
      </c>
      <c r="BH23">
        <f t="shared" si="11"/>
        <v>0</v>
      </c>
      <c r="BI23" t="str">
        <f t="shared" si="12"/>
        <v>法</v>
      </c>
      <c r="BK23" t="str">
        <f t="shared" si="13"/>
        <v>9:00</v>
      </c>
      <c r="BL23" s="33">
        <f t="shared" si="14"/>
        <v>9</v>
      </c>
      <c r="BM23" s="12">
        <f t="shared" si="31"/>
        <v>8</v>
      </c>
      <c r="BN23" t="str">
        <f>IF(G23&gt;祝日!$F$2,TEXT(G23-祝日!$F$2,"h:mm"),"")</f>
        <v/>
      </c>
      <c r="BO23" t="str">
        <f t="shared" si="15"/>
        <v/>
      </c>
      <c r="BQ23" s="12" t="str">
        <f t="shared" si="16"/>
        <v/>
      </c>
      <c r="BR23" s="12" t="str">
        <f t="shared" si="3"/>
        <v/>
      </c>
      <c r="BT23" s="12">
        <f t="shared" si="17"/>
        <v>8</v>
      </c>
      <c r="BW23" t="str">
        <f t="shared" si="18"/>
        <v/>
      </c>
      <c r="BX23" t="str">
        <f t="shared" si="19"/>
        <v/>
      </c>
      <c r="BY23" t="str">
        <f t="shared" si="20"/>
        <v/>
      </c>
      <c r="BZ23" t="str">
        <f t="shared" si="21"/>
        <v/>
      </c>
      <c r="CA23" t="str">
        <f t="shared" si="22"/>
        <v/>
      </c>
      <c r="CB23" t="str">
        <f t="shared" si="23"/>
        <v/>
      </c>
      <c r="CC23">
        <f t="shared" si="24"/>
        <v>1</v>
      </c>
      <c r="CD23" t="str">
        <f t="shared" si="25"/>
        <v/>
      </c>
      <c r="CE23" t="str">
        <f t="shared" si="26"/>
        <v/>
      </c>
    </row>
    <row r="24" spans="1:83" x14ac:dyDescent="0.4">
      <c r="A24" s="31" t="str">
        <f t="shared" si="4"/>
        <v>★</v>
      </c>
      <c r="B24" s="11">
        <v>16</v>
      </c>
      <c r="C24" s="11" t="str">
        <f t="shared" si="5"/>
        <v>月</v>
      </c>
      <c r="D24" s="11" t="str">
        <f t="shared" si="6"/>
        <v/>
      </c>
      <c r="E24" s="125"/>
      <c r="F24" s="126"/>
      <c r="G24" s="125"/>
      <c r="H24" s="126"/>
      <c r="I24" s="129"/>
      <c r="J24" s="130"/>
      <c r="K24" s="50" t="str">
        <f t="shared" si="27"/>
        <v/>
      </c>
      <c r="L24" s="51"/>
      <c r="M24" s="129"/>
      <c r="N24" s="130"/>
      <c r="O24" s="50" t="str">
        <f t="shared" si="7"/>
        <v/>
      </c>
      <c r="P24" s="51"/>
      <c r="Q24" s="50" t="str">
        <f t="shared" si="0"/>
        <v/>
      </c>
      <c r="R24" s="51"/>
      <c r="S24" s="139"/>
      <c r="T24" s="140"/>
      <c r="U24" s="143"/>
      <c r="V24" s="144"/>
      <c r="W24" s="143" t="s">
        <v>93</v>
      </c>
      <c r="X24" s="144"/>
      <c r="Y24" s="173"/>
      <c r="Z24" s="174"/>
      <c r="AA24" s="129"/>
      <c r="AB24" s="130"/>
      <c r="AC24" s="141"/>
      <c r="AD24" s="142"/>
      <c r="AE24" s="129"/>
      <c r="AF24" s="130"/>
      <c r="AG24" s="136"/>
      <c r="AH24" s="137"/>
      <c r="AI24" s="137"/>
      <c r="AJ24" s="137"/>
      <c r="AK24" s="137"/>
      <c r="AL24" s="137"/>
      <c r="AM24" s="137"/>
      <c r="AN24" s="138"/>
      <c r="AO24" s="132"/>
      <c r="AP24" s="133"/>
      <c r="AQ24" s="132"/>
      <c r="AR24" s="133"/>
      <c r="AS24" s="132"/>
      <c r="AT24" s="133"/>
      <c r="AU24" s="132"/>
      <c r="AV24" s="133"/>
      <c r="AW24" s="134">
        <f t="shared" si="1"/>
        <v>0</v>
      </c>
      <c r="AX24" s="135"/>
      <c r="AY24" s="28" t="str">
        <f t="shared" si="8"/>
        <v>振替元日が未記入</v>
      </c>
      <c r="AZ24">
        <v>16</v>
      </c>
      <c r="BA24" s="3">
        <f t="shared" si="2"/>
        <v>44942</v>
      </c>
      <c r="BB24" t="str">
        <f t="shared" si="28"/>
        <v>月</v>
      </c>
      <c r="BC24" t="str">
        <f t="shared" si="9"/>
        <v/>
      </c>
      <c r="BD24" t="str">
        <f t="shared" si="10"/>
        <v/>
      </c>
      <c r="BE24" t="str">
        <f>_xlfn.IFNA(VLOOKUP(BA24,祝日!A:B,2,0),"")</f>
        <v/>
      </c>
      <c r="BF24" t="str">
        <f>_xlfn.IFNA(VLOOKUP(BA24,祝日!C:D,2,0),"")</f>
        <v/>
      </c>
      <c r="BG24">
        <f t="shared" si="29"/>
        <v>0</v>
      </c>
      <c r="BH24">
        <f t="shared" si="11"/>
        <v>0</v>
      </c>
      <c r="BI24" t="str">
        <f t="shared" si="12"/>
        <v/>
      </c>
      <c r="BK24">
        <f t="shared" si="13"/>
        <v>0</v>
      </c>
      <c r="BL24" s="33">
        <f t="shared" si="14"/>
        <v>0</v>
      </c>
      <c r="BM24" s="12">
        <f t="shared" si="31"/>
        <v>0</v>
      </c>
      <c r="BN24" t="str">
        <f>IF(G24&gt;祝日!$F$2,TEXT(G24-祝日!$F$2,"h:mm"),"")</f>
        <v/>
      </c>
      <c r="BO24" t="str">
        <f t="shared" si="15"/>
        <v/>
      </c>
      <c r="BQ24" s="12" t="str">
        <f t="shared" si="16"/>
        <v/>
      </c>
      <c r="BR24" s="12" t="str">
        <f t="shared" si="3"/>
        <v/>
      </c>
      <c r="BT24" s="12">
        <f t="shared" si="17"/>
        <v>0</v>
      </c>
      <c r="BW24" t="str">
        <f t="shared" si="18"/>
        <v/>
      </c>
      <c r="BX24" t="str">
        <f t="shared" si="19"/>
        <v/>
      </c>
      <c r="BY24" t="str">
        <f t="shared" si="20"/>
        <v/>
      </c>
      <c r="BZ24" t="str">
        <f t="shared" si="21"/>
        <v/>
      </c>
      <c r="CA24" t="str">
        <f t="shared" si="22"/>
        <v>NG</v>
      </c>
      <c r="CB24" t="str">
        <f t="shared" si="23"/>
        <v/>
      </c>
      <c r="CC24">
        <f t="shared" si="24"/>
        <v>1</v>
      </c>
      <c r="CD24" t="str">
        <f t="shared" si="25"/>
        <v/>
      </c>
      <c r="CE24" t="str">
        <f t="shared" si="26"/>
        <v/>
      </c>
    </row>
    <row r="25" spans="1:83" x14ac:dyDescent="0.4">
      <c r="A25" s="31" t="str">
        <f t="shared" si="4"/>
        <v/>
      </c>
      <c r="B25" s="11">
        <v>17</v>
      </c>
      <c r="C25" s="11" t="str">
        <f t="shared" si="5"/>
        <v>火</v>
      </c>
      <c r="D25" s="11" t="str">
        <f t="shared" si="6"/>
        <v/>
      </c>
      <c r="E25" s="125"/>
      <c r="F25" s="126"/>
      <c r="G25" s="125"/>
      <c r="H25" s="126"/>
      <c r="I25" s="129"/>
      <c r="J25" s="130"/>
      <c r="K25" s="50" t="str">
        <f t="shared" si="27"/>
        <v/>
      </c>
      <c r="L25" s="51"/>
      <c r="M25" s="129"/>
      <c r="N25" s="130"/>
      <c r="O25" s="50" t="str">
        <f t="shared" si="7"/>
        <v/>
      </c>
      <c r="P25" s="51"/>
      <c r="Q25" s="50" t="str">
        <f t="shared" si="0"/>
        <v/>
      </c>
      <c r="R25" s="51"/>
      <c r="S25" s="139"/>
      <c r="T25" s="140"/>
      <c r="U25" s="143"/>
      <c r="V25" s="144"/>
      <c r="W25" s="143" t="s">
        <v>93</v>
      </c>
      <c r="X25" s="144"/>
      <c r="Y25" s="173"/>
      <c r="Z25" s="174"/>
      <c r="AA25" s="129"/>
      <c r="AB25" s="130"/>
      <c r="AC25" s="141"/>
      <c r="AD25" s="142"/>
      <c r="AE25" s="129"/>
      <c r="AF25" s="130"/>
      <c r="AG25" s="136" t="s">
        <v>94</v>
      </c>
      <c r="AH25" s="137"/>
      <c r="AI25" s="137"/>
      <c r="AJ25" s="137"/>
      <c r="AK25" s="137"/>
      <c r="AL25" s="137"/>
      <c r="AM25" s="137"/>
      <c r="AN25" s="138"/>
      <c r="AO25" s="132"/>
      <c r="AP25" s="133"/>
      <c r="AQ25" s="132"/>
      <c r="AR25" s="133"/>
      <c r="AS25" s="132"/>
      <c r="AT25" s="133"/>
      <c r="AU25" s="132"/>
      <c r="AV25" s="133"/>
      <c r="AW25" s="134">
        <f t="shared" si="1"/>
        <v>0</v>
      </c>
      <c r="AX25" s="135"/>
      <c r="AY25" s="28" t="str">
        <f t="shared" si="8"/>
        <v/>
      </c>
      <c r="AZ25">
        <v>17</v>
      </c>
      <c r="BA25" s="3">
        <f t="shared" si="2"/>
        <v>44943</v>
      </c>
      <c r="BB25" t="str">
        <f t="shared" si="28"/>
        <v>火</v>
      </c>
      <c r="BC25" t="str">
        <f t="shared" si="9"/>
        <v/>
      </c>
      <c r="BD25" t="str">
        <f t="shared" si="10"/>
        <v/>
      </c>
      <c r="BE25" t="str">
        <f>_xlfn.IFNA(VLOOKUP(BA25,祝日!A:B,2,0),"")</f>
        <v/>
      </c>
      <c r="BF25" t="str">
        <f>_xlfn.IFNA(VLOOKUP(BA25,祝日!C:D,2,0),"")</f>
        <v/>
      </c>
      <c r="BG25">
        <f t="shared" si="29"/>
        <v>0</v>
      </c>
      <c r="BH25">
        <f t="shared" si="11"/>
        <v>0</v>
      </c>
      <c r="BI25" t="str">
        <f t="shared" si="12"/>
        <v/>
      </c>
      <c r="BK25">
        <f t="shared" si="13"/>
        <v>0</v>
      </c>
      <c r="BL25" s="33">
        <f t="shared" si="14"/>
        <v>0</v>
      </c>
      <c r="BM25" s="12">
        <f t="shared" si="31"/>
        <v>0</v>
      </c>
      <c r="BN25" t="str">
        <f>IF(G25&gt;祝日!$F$2,TEXT(G25-祝日!$F$2,"h:mm"),"")</f>
        <v/>
      </c>
      <c r="BO25" t="str">
        <f t="shared" si="15"/>
        <v/>
      </c>
      <c r="BQ25" s="12" t="str">
        <f t="shared" si="16"/>
        <v/>
      </c>
      <c r="BR25" s="12" t="str">
        <f t="shared" si="3"/>
        <v/>
      </c>
      <c r="BT25" s="12">
        <f t="shared" si="17"/>
        <v>0</v>
      </c>
      <c r="BW25" t="str">
        <f t="shared" si="18"/>
        <v/>
      </c>
      <c r="BX25" t="str">
        <f t="shared" si="19"/>
        <v/>
      </c>
      <c r="BY25" t="str">
        <f t="shared" si="20"/>
        <v/>
      </c>
      <c r="BZ25" t="str">
        <f t="shared" si="21"/>
        <v/>
      </c>
      <c r="CA25" t="str">
        <f t="shared" si="22"/>
        <v/>
      </c>
      <c r="CB25" t="str">
        <f t="shared" si="23"/>
        <v/>
      </c>
      <c r="CC25">
        <f t="shared" si="24"/>
        <v>1</v>
      </c>
      <c r="CD25" t="str">
        <f t="shared" si="25"/>
        <v/>
      </c>
      <c r="CE25" t="str">
        <f t="shared" si="26"/>
        <v/>
      </c>
    </row>
    <row r="26" spans="1:83" x14ac:dyDescent="0.4">
      <c r="A26" s="31" t="str">
        <f t="shared" si="4"/>
        <v/>
      </c>
      <c r="B26" s="11">
        <v>18</v>
      </c>
      <c r="C26" s="11" t="str">
        <f t="shared" si="5"/>
        <v>水</v>
      </c>
      <c r="D26" s="11" t="str">
        <f t="shared" si="6"/>
        <v/>
      </c>
      <c r="E26" s="125"/>
      <c r="F26" s="126"/>
      <c r="G26" s="125"/>
      <c r="H26" s="126"/>
      <c r="I26" s="129"/>
      <c r="J26" s="130"/>
      <c r="K26" s="50" t="str">
        <f t="shared" si="27"/>
        <v/>
      </c>
      <c r="L26" s="51"/>
      <c r="M26" s="129"/>
      <c r="N26" s="130"/>
      <c r="O26" s="50" t="str">
        <f t="shared" si="7"/>
        <v/>
      </c>
      <c r="P26" s="51"/>
      <c r="Q26" s="50" t="str">
        <f t="shared" si="0"/>
        <v/>
      </c>
      <c r="R26" s="51"/>
      <c r="S26" s="139"/>
      <c r="T26" s="140"/>
      <c r="U26" s="143"/>
      <c r="V26" s="144"/>
      <c r="W26" s="143"/>
      <c r="X26" s="144"/>
      <c r="Y26" s="173"/>
      <c r="Z26" s="174"/>
      <c r="AA26" s="129"/>
      <c r="AB26" s="130"/>
      <c r="AC26" s="141"/>
      <c r="AD26" s="142"/>
      <c r="AE26" s="129"/>
      <c r="AF26" s="130"/>
      <c r="AG26" s="136"/>
      <c r="AH26" s="137"/>
      <c r="AI26" s="137"/>
      <c r="AJ26" s="137"/>
      <c r="AK26" s="137"/>
      <c r="AL26" s="137"/>
      <c r="AM26" s="137"/>
      <c r="AN26" s="138"/>
      <c r="AO26" s="132"/>
      <c r="AP26" s="133"/>
      <c r="AQ26" s="132"/>
      <c r="AR26" s="133"/>
      <c r="AS26" s="132"/>
      <c r="AT26" s="133"/>
      <c r="AU26" s="132"/>
      <c r="AV26" s="133"/>
      <c r="AW26" s="134">
        <f t="shared" si="1"/>
        <v>0</v>
      </c>
      <c r="AX26" s="135"/>
      <c r="AY26" s="28" t="str">
        <f t="shared" si="8"/>
        <v/>
      </c>
      <c r="AZ26">
        <v>18</v>
      </c>
      <c r="BA26" s="3">
        <f t="shared" si="2"/>
        <v>44944</v>
      </c>
      <c r="BB26" t="str">
        <f t="shared" si="28"/>
        <v>水</v>
      </c>
      <c r="BC26" t="str">
        <f t="shared" si="9"/>
        <v/>
      </c>
      <c r="BD26" t="str">
        <f t="shared" si="10"/>
        <v/>
      </c>
      <c r="BE26" t="str">
        <f>_xlfn.IFNA(VLOOKUP(BA26,祝日!A:B,2,0),"")</f>
        <v/>
      </c>
      <c r="BF26" t="str">
        <f>_xlfn.IFNA(VLOOKUP(BA26,祝日!C:D,2,0),"")</f>
        <v/>
      </c>
      <c r="BG26">
        <f t="shared" si="29"/>
        <v>0</v>
      </c>
      <c r="BH26">
        <f t="shared" si="11"/>
        <v>0</v>
      </c>
      <c r="BI26" t="str">
        <f t="shared" si="12"/>
        <v/>
      </c>
      <c r="BK26">
        <f t="shared" si="13"/>
        <v>0</v>
      </c>
      <c r="BL26" s="33">
        <f t="shared" si="14"/>
        <v>0</v>
      </c>
      <c r="BM26" s="12">
        <f t="shared" si="31"/>
        <v>0</v>
      </c>
      <c r="BN26" t="str">
        <f>IF(G26&gt;祝日!$F$2,TEXT(G26-祝日!$F$2,"h:mm"),"")</f>
        <v/>
      </c>
      <c r="BO26" t="str">
        <f t="shared" si="15"/>
        <v/>
      </c>
      <c r="BQ26" s="12" t="str">
        <f t="shared" si="16"/>
        <v/>
      </c>
      <c r="BR26" s="12" t="str">
        <f t="shared" si="3"/>
        <v/>
      </c>
      <c r="BT26" s="12">
        <f t="shared" si="17"/>
        <v>0</v>
      </c>
      <c r="BW26" t="str">
        <f t="shared" si="18"/>
        <v/>
      </c>
      <c r="BX26" t="str">
        <f t="shared" si="19"/>
        <v/>
      </c>
      <c r="BY26" t="str">
        <f t="shared" si="20"/>
        <v/>
      </c>
      <c r="BZ26" t="str">
        <f t="shared" si="21"/>
        <v/>
      </c>
      <c r="CA26" t="str">
        <f t="shared" si="22"/>
        <v/>
      </c>
      <c r="CB26" t="str">
        <f t="shared" si="23"/>
        <v/>
      </c>
      <c r="CC26">
        <f t="shared" si="24"/>
        <v>0</v>
      </c>
      <c r="CD26" t="str">
        <f t="shared" si="25"/>
        <v/>
      </c>
      <c r="CE26" t="str">
        <f t="shared" si="26"/>
        <v/>
      </c>
    </row>
    <row r="27" spans="1:83" x14ac:dyDescent="0.4">
      <c r="A27" s="31" t="str">
        <f t="shared" si="4"/>
        <v/>
      </c>
      <c r="B27" s="11">
        <v>19</v>
      </c>
      <c r="C27" s="11" t="str">
        <f t="shared" si="5"/>
        <v>木</v>
      </c>
      <c r="D27" s="11" t="str">
        <f t="shared" si="6"/>
        <v/>
      </c>
      <c r="E27" s="125">
        <v>0.41666666666666669</v>
      </c>
      <c r="F27" s="126"/>
      <c r="G27" s="125">
        <v>0.75</v>
      </c>
      <c r="H27" s="126"/>
      <c r="I27" s="129">
        <v>1</v>
      </c>
      <c r="J27" s="130"/>
      <c r="K27" s="50">
        <f t="shared" si="27"/>
        <v>7</v>
      </c>
      <c r="L27" s="51"/>
      <c r="M27" s="129"/>
      <c r="N27" s="130"/>
      <c r="O27" s="50">
        <f t="shared" si="7"/>
        <v>7</v>
      </c>
      <c r="P27" s="51"/>
      <c r="Q27" s="50" t="str">
        <f t="shared" si="0"/>
        <v/>
      </c>
      <c r="R27" s="51"/>
      <c r="S27" s="139"/>
      <c r="T27" s="140"/>
      <c r="U27" s="143"/>
      <c r="V27" s="144"/>
      <c r="W27" s="143"/>
      <c r="X27" s="144"/>
      <c r="Y27" s="173"/>
      <c r="Z27" s="174"/>
      <c r="AA27" s="129">
        <v>1</v>
      </c>
      <c r="AB27" s="130"/>
      <c r="AC27" s="141"/>
      <c r="AD27" s="142"/>
      <c r="AE27" s="129"/>
      <c r="AF27" s="130"/>
      <c r="AG27" s="136"/>
      <c r="AH27" s="137"/>
      <c r="AI27" s="137"/>
      <c r="AJ27" s="137"/>
      <c r="AK27" s="137"/>
      <c r="AL27" s="137"/>
      <c r="AM27" s="137"/>
      <c r="AN27" s="138"/>
      <c r="AO27" s="132"/>
      <c r="AP27" s="133"/>
      <c r="AQ27" s="132"/>
      <c r="AR27" s="133"/>
      <c r="AS27" s="132"/>
      <c r="AT27" s="133"/>
      <c r="AU27" s="132"/>
      <c r="AV27" s="133"/>
      <c r="AW27" s="134">
        <f t="shared" si="1"/>
        <v>0</v>
      </c>
      <c r="AX27" s="135"/>
      <c r="AY27" s="28" t="str">
        <f t="shared" si="8"/>
        <v/>
      </c>
      <c r="AZ27">
        <v>19</v>
      </c>
      <c r="BA27" s="3">
        <f t="shared" si="2"/>
        <v>44945</v>
      </c>
      <c r="BB27" t="str">
        <f t="shared" si="28"/>
        <v>木</v>
      </c>
      <c r="BC27" t="str">
        <f t="shared" si="9"/>
        <v/>
      </c>
      <c r="BD27" t="str">
        <f t="shared" si="10"/>
        <v/>
      </c>
      <c r="BE27" t="str">
        <f>_xlfn.IFNA(VLOOKUP(BA27,祝日!A:B,2,0),"")</f>
        <v/>
      </c>
      <c r="BF27" t="str">
        <f>_xlfn.IFNA(VLOOKUP(BA27,祝日!C:D,2,0),"")</f>
        <v/>
      </c>
      <c r="BG27">
        <f t="shared" si="29"/>
        <v>0</v>
      </c>
      <c r="BH27">
        <f t="shared" si="11"/>
        <v>0</v>
      </c>
      <c r="BI27" t="str">
        <f t="shared" si="12"/>
        <v/>
      </c>
      <c r="BK27" t="str">
        <f t="shared" si="13"/>
        <v>8:00</v>
      </c>
      <c r="BL27" s="33">
        <f t="shared" si="14"/>
        <v>8</v>
      </c>
      <c r="BM27" s="12">
        <f t="shared" si="31"/>
        <v>7</v>
      </c>
      <c r="BN27" t="str">
        <f>IF(G27&gt;祝日!$F$2,TEXT(G27-祝日!$F$2,"h:mm"),"")</f>
        <v/>
      </c>
      <c r="BO27" t="str">
        <f t="shared" si="15"/>
        <v/>
      </c>
      <c r="BQ27" s="12" t="str">
        <f t="shared" si="16"/>
        <v/>
      </c>
      <c r="BR27" s="12" t="str">
        <f t="shared" si="3"/>
        <v/>
      </c>
      <c r="BT27" s="12">
        <f t="shared" si="17"/>
        <v>7</v>
      </c>
      <c r="BW27" t="str">
        <f t="shared" si="18"/>
        <v/>
      </c>
      <c r="BX27" t="str">
        <f t="shared" si="19"/>
        <v/>
      </c>
      <c r="BY27" t="str">
        <f t="shared" si="20"/>
        <v/>
      </c>
      <c r="BZ27" t="str">
        <f t="shared" si="21"/>
        <v/>
      </c>
      <c r="CA27" t="str">
        <f t="shared" si="22"/>
        <v/>
      </c>
      <c r="CB27" t="str">
        <f t="shared" si="23"/>
        <v/>
      </c>
      <c r="CC27">
        <f t="shared" si="24"/>
        <v>1</v>
      </c>
      <c r="CD27" t="str">
        <f t="shared" si="25"/>
        <v/>
      </c>
      <c r="CE27" t="str">
        <f t="shared" si="26"/>
        <v/>
      </c>
    </row>
    <row r="28" spans="1:83" x14ac:dyDescent="0.4">
      <c r="A28" s="31" t="str">
        <f t="shared" si="4"/>
        <v/>
      </c>
      <c r="B28" s="11">
        <v>20</v>
      </c>
      <c r="C28" s="11" t="str">
        <f t="shared" si="5"/>
        <v>金</v>
      </c>
      <c r="D28" s="11" t="str">
        <f t="shared" si="6"/>
        <v/>
      </c>
      <c r="E28" s="125">
        <v>0.41666666666666669</v>
      </c>
      <c r="F28" s="126"/>
      <c r="G28" s="125">
        <v>0.75</v>
      </c>
      <c r="H28" s="126"/>
      <c r="I28" s="129">
        <v>1</v>
      </c>
      <c r="J28" s="130"/>
      <c r="K28" s="50">
        <f t="shared" si="27"/>
        <v>7</v>
      </c>
      <c r="L28" s="51"/>
      <c r="M28" s="129"/>
      <c r="N28" s="130"/>
      <c r="O28" s="50">
        <f t="shared" si="7"/>
        <v>7</v>
      </c>
      <c r="P28" s="51"/>
      <c r="Q28" s="50" t="str">
        <f t="shared" si="0"/>
        <v/>
      </c>
      <c r="R28" s="51"/>
      <c r="S28" s="139">
        <v>0.5</v>
      </c>
      <c r="T28" s="140"/>
      <c r="U28" s="143"/>
      <c r="V28" s="144"/>
      <c r="W28" s="143"/>
      <c r="X28" s="144"/>
      <c r="Y28" s="173"/>
      <c r="Z28" s="174"/>
      <c r="AA28" s="129"/>
      <c r="AB28" s="130"/>
      <c r="AC28" s="141"/>
      <c r="AD28" s="142"/>
      <c r="AE28" s="129"/>
      <c r="AF28" s="130"/>
      <c r="AG28" s="136"/>
      <c r="AH28" s="137"/>
      <c r="AI28" s="137"/>
      <c r="AJ28" s="137"/>
      <c r="AK28" s="137"/>
      <c r="AL28" s="137"/>
      <c r="AM28" s="137"/>
      <c r="AN28" s="138"/>
      <c r="AO28" s="132"/>
      <c r="AP28" s="133"/>
      <c r="AQ28" s="132"/>
      <c r="AR28" s="133"/>
      <c r="AS28" s="132"/>
      <c r="AT28" s="133"/>
      <c r="AU28" s="132"/>
      <c r="AV28" s="133"/>
      <c r="AW28" s="134">
        <f t="shared" si="1"/>
        <v>0</v>
      </c>
      <c r="AX28" s="135"/>
      <c r="AY28" s="28" t="str">
        <f t="shared" si="8"/>
        <v/>
      </c>
      <c r="AZ28">
        <v>20</v>
      </c>
      <c r="BA28" s="3">
        <f t="shared" si="2"/>
        <v>44946</v>
      </c>
      <c r="BB28" t="str">
        <f t="shared" si="28"/>
        <v>金</v>
      </c>
      <c r="BC28" t="str">
        <f t="shared" si="9"/>
        <v/>
      </c>
      <c r="BD28" t="str">
        <f t="shared" si="10"/>
        <v/>
      </c>
      <c r="BE28" t="str">
        <f>_xlfn.IFNA(VLOOKUP(BA28,祝日!A:B,2,0),"")</f>
        <v/>
      </c>
      <c r="BF28" t="str">
        <f>_xlfn.IFNA(VLOOKUP(BA28,祝日!C:D,2,0),"")</f>
        <v/>
      </c>
      <c r="BG28">
        <f t="shared" si="29"/>
        <v>0</v>
      </c>
      <c r="BH28">
        <f t="shared" si="11"/>
        <v>0</v>
      </c>
      <c r="BI28" t="str">
        <f t="shared" si="12"/>
        <v/>
      </c>
      <c r="BK28" t="str">
        <f t="shared" si="13"/>
        <v>8:00</v>
      </c>
      <c r="BL28" s="33">
        <f t="shared" si="14"/>
        <v>8</v>
      </c>
      <c r="BM28" s="12">
        <f t="shared" si="31"/>
        <v>7</v>
      </c>
      <c r="BN28" t="str">
        <f>IF(G28&gt;祝日!$F$2,TEXT(G28-祝日!$F$2,"h:mm"),"")</f>
        <v/>
      </c>
      <c r="BO28" t="str">
        <f t="shared" si="15"/>
        <v/>
      </c>
      <c r="BQ28" s="12" t="str">
        <f t="shared" si="16"/>
        <v/>
      </c>
      <c r="BR28" s="12" t="str">
        <f t="shared" si="3"/>
        <v/>
      </c>
      <c r="BT28" s="12">
        <f t="shared" si="17"/>
        <v>7</v>
      </c>
      <c r="BW28" t="str">
        <f t="shared" si="18"/>
        <v/>
      </c>
      <c r="BX28" t="str">
        <f t="shared" si="19"/>
        <v/>
      </c>
      <c r="BY28" t="str">
        <f t="shared" si="20"/>
        <v/>
      </c>
      <c r="BZ28" t="str">
        <f t="shared" si="21"/>
        <v/>
      </c>
      <c r="CA28" t="str">
        <f t="shared" si="22"/>
        <v/>
      </c>
      <c r="CB28" t="str">
        <f t="shared" si="23"/>
        <v/>
      </c>
      <c r="CC28">
        <f t="shared" si="24"/>
        <v>1</v>
      </c>
      <c r="CD28" t="str">
        <f t="shared" si="25"/>
        <v/>
      </c>
      <c r="CE28" t="str">
        <f t="shared" si="26"/>
        <v/>
      </c>
    </row>
    <row r="29" spans="1:83" x14ac:dyDescent="0.4">
      <c r="A29" s="31" t="str">
        <f t="shared" si="4"/>
        <v/>
      </c>
      <c r="B29" s="11">
        <v>21</v>
      </c>
      <c r="C29" s="11" t="str">
        <f t="shared" si="5"/>
        <v>土</v>
      </c>
      <c r="D29" s="11" t="str">
        <f t="shared" si="6"/>
        <v>休</v>
      </c>
      <c r="E29" s="125">
        <v>0.375</v>
      </c>
      <c r="F29" s="126"/>
      <c r="G29" s="125">
        <v>0.75</v>
      </c>
      <c r="H29" s="126"/>
      <c r="I29" s="129">
        <v>1</v>
      </c>
      <c r="J29" s="130"/>
      <c r="K29" s="50">
        <f t="shared" si="27"/>
        <v>8</v>
      </c>
      <c r="L29" s="51"/>
      <c r="M29" s="129"/>
      <c r="N29" s="130"/>
      <c r="O29" s="50">
        <f t="shared" si="7"/>
        <v>8</v>
      </c>
      <c r="P29" s="51"/>
      <c r="Q29" s="50" t="str">
        <f t="shared" si="0"/>
        <v/>
      </c>
      <c r="R29" s="51"/>
      <c r="S29" s="139"/>
      <c r="T29" s="140"/>
      <c r="U29" s="143"/>
      <c r="V29" s="144"/>
      <c r="W29" s="143"/>
      <c r="X29" s="144"/>
      <c r="Y29" s="173"/>
      <c r="Z29" s="174"/>
      <c r="AA29" s="129"/>
      <c r="AB29" s="130"/>
      <c r="AC29" s="141"/>
      <c r="AD29" s="142"/>
      <c r="AE29" s="129"/>
      <c r="AF29" s="130"/>
      <c r="AG29" s="136"/>
      <c r="AH29" s="137"/>
      <c r="AI29" s="137"/>
      <c r="AJ29" s="137"/>
      <c r="AK29" s="137"/>
      <c r="AL29" s="137"/>
      <c r="AM29" s="137"/>
      <c r="AN29" s="138"/>
      <c r="AO29" s="132"/>
      <c r="AP29" s="133"/>
      <c r="AQ29" s="132"/>
      <c r="AR29" s="133"/>
      <c r="AS29" s="132"/>
      <c r="AT29" s="133"/>
      <c r="AU29" s="132"/>
      <c r="AV29" s="133"/>
      <c r="AW29" s="134">
        <f t="shared" si="1"/>
        <v>0</v>
      </c>
      <c r="AX29" s="135"/>
      <c r="AY29" s="28" t="str">
        <f t="shared" si="8"/>
        <v/>
      </c>
      <c r="AZ29">
        <v>21</v>
      </c>
      <c r="BA29" s="3">
        <f t="shared" si="2"/>
        <v>44947</v>
      </c>
      <c r="BB29" t="str">
        <f t="shared" si="28"/>
        <v>土</v>
      </c>
      <c r="BC29" t="str">
        <f t="shared" si="9"/>
        <v/>
      </c>
      <c r="BD29" t="str">
        <f t="shared" si="10"/>
        <v>休</v>
      </c>
      <c r="BE29" t="str">
        <f>_xlfn.IFNA(VLOOKUP(BA29,祝日!A:B,2,0),"")</f>
        <v/>
      </c>
      <c r="BF29" t="str">
        <f>_xlfn.IFNA(VLOOKUP(BA29,祝日!C:D,2,0),"")</f>
        <v/>
      </c>
      <c r="BG29">
        <f t="shared" si="29"/>
        <v>0</v>
      </c>
      <c r="BH29">
        <f t="shared" si="11"/>
        <v>1</v>
      </c>
      <c r="BI29" t="str">
        <f t="shared" si="12"/>
        <v>休</v>
      </c>
      <c r="BK29" t="str">
        <f t="shared" si="13"/>
        <v>9:00</v>
      </c>
      <c r="BL29" s="33">
        <f t="shared" si="14"/>
        <v>9</v>
      </c>
      <c r="BM29" s="12">
        <f t="shared" si="31"/>
        <v>8</v>
      </c>
      <c r="BN29" t="str">
        <f>IF(G29&gt;祝日!$F$2,TEXT(G29-祝日!$F$2,"h:mm"),"")</f>
        <v/>
      </c>
      <c r="BO29" t="str">
        <f t="shared" si="15"/>
        <v/>
      </c>
      <c r="BQ29" s="12">
        <f t="shared" si="16"/>
        <v>8</v>
      </c>
      <c r="BR29" s="12" t="str">
        <f t="shared" si="3"/>
        <v/>
      </c>
      <c r="BT29" s="12">
        <f t="shared" si="17"/>
        <v>8</v>
      </c>
      <c r="BW29" t="str">
        <f t="shared" si="18"/>
        <v/>
      </c>
      <c r="BX29" t="str">
        <f t="shared" si="19"/>
        <v/>
      </c>
      <c r="BY29" t="str">
        <f t="shared" si="20"/>
        <v/>
      </c>
      <c r="BZ29" t="str">
        <f t="shared" si="21"/>
        <v/>
      </c>
      <c r="CA29" t="str">
        <f t="shared" si="22"/>
        <v/>
      </c>
      <c r="CB29" t="str">
        <f t="shared" si="23"/>
        <v/>
      </c>
      <c r="CC29">
        <f t="shared" si="24"/>
        <v>0</v>
      </c>
      <c r="CD29" t="str">
        <f t="shared" si="25"/>
        <v/>
      </c>
      <c r="CE29" t="str">
        <f t="shared" si="26"/>
        <v/>
      </c>
    </row>
    <row r="30" spans="1:83" x14ac:dyDescent="0.4">
      <c r="A30" s="31" t="str">
        <f t="shared" si="4"/>
        <v/>
      </c>
      <c r="B30" s="11">
        <v>22</v>
      </c>
      <c r="C30" s="11" t="str">
        <f t="shared" si="5"/>
        <v>日</v>
      </c>
      <c r="D30" s="11" t="str">
        <f t="shared" si="6"/>
        <v>法</v>
      </c>
      <c r="E30" s="125">
        <v>0.375</v>
      </c>
      <c r="F30" s="126"/>
      <c r="G30" s="125">
        <v>0.79166666666666663</v>
      </c>
      <c r="H30" s="126"/>
      <c r="I30" s="129">
        <v>1</v>
      </c>
      <c r="J30" s="130"/>
      <c r="K30" s="50">
        <f t="shared" si="27"/>
        <v>9</v>
      </c>
      <c r="L30" s="51"/>
      <c r="M30" s="129"/>
      <c r="N30" s="130"/>
      <c r="O30" s="50">
        <f t="shared" si="7"/>
        <v>9</v>
      </c>
      <c r="P30" s="51"/>
      <c r="Q30" s="50" t="str">
        <f t="shared" si="0"/>
        <v/>
      </c>
      <c r="R30" s="51"/>
      <c r="S30" s="139"/>
      <c r="T30" s="140"/>
      <c r="U30" s="143"/>
      <c r="V30" s="144"/>
      <c r="W30" s="143"/>
      <c r="X30" s="144"/>
      <c r="Y30" s="173"/>
      <c r="Z30" s="174"/>
      <c r="AA30" s="129"/>
      <c r="AB30" s="130"/>
      <c r="AC30" s="141"/>
      <c r="AD30" s="142"/>
      <c r="AE30" s="129"/>
      <c r="AF30" s="130"/>
      <c r="AG30" s="136"/>
      <c r="AH30" s="137"/>
      <c r="AI30" s="137"/>
      <c r="AJ30" s="137"/>
      <c r="AK30" s="137"/>
      <c r="AL30" s="137"/>
      <c r="AM30" s="137"/>
      <c r="AN30" s="138"/>
      <c r="AO30" s="132"/>
      <c r="AP30" s="133"/>
      <c r="AQ30" s="132"/>
      <c r="AR30" s="133"/>
      <c r="AS30" s="132"/>
      <c r="AT30" s="133"/>
      <c r="AU30" s="132"/>
      <c r="AV30" s="133"/>
      <c r="AW30" s="134">
        <f t="shared" si="1"/>
        <v>0</v>
      </c>
      <c r="AX30" s="135"/>
      <c r="AY30" s="28" t="str">
        <f t="shared" si="8"/>
        <v/>
      </c>
      <c r="AZ30">
        <v>22</v>
      </c>
      <c r="BA30" s="3">
        <f t="shared" si="2"/>
        <v>44948</v>
      </c>
      <c r="BB30" t="str">
        <f t="shared" si="28"/>
        <v>日</v>
      </c>
      <c r="BC30" t="str">
        <f t="shared" si="9"/>
        <v>法</v>
      </c>
      <c r="BD30" t="str">
        <f t="shared" si="10"/>
        <v/>
      </c>
      <c r="BE30" t="str">
        <f>_xlfn.IFNA(VLOOKUP(BA30,祝日!A:B,2,0),"")</f>
        <v/>
      </c>
      <c r="BF30" t="str">
        <f>_xlfn.IFNA(VLOOKUP(BA30,祝日!C:D,2,0),"")</f>
        <v/>
      </c>
      <c r="BG30">
        <f t="shared" si="29"/>
        <v>1</v>
      </c>
      <c r="BH30">
        <f t="shared" si="11"/>
        <v>0</v>
      </c>
      <c r="BI30" t="str">
        <f t="shared" si="12"/>
        <v>法</v>
      </c>
      <c r="BK30" t="str">
        <f t="shared" si="13"/>
        <v>10:00</v>
      </c>
      <c r="BL30" s="33">
        <f t="shared" si="14"/>
        <v>10</v>
      </c>
      <c r="BM30" s="12">
        <f t="shared" si="31"/>
        <v>9</v>
      </c>
      <c r="BN30" t="str">
        <f>IF(G30&gt;祝日!$F$2,TEXT(G30-祝日!$F$2,"h:mm"),"")</f>
        <v/>
      </c>
      <c r="BO30" t="str">
        <f t="shared" si="15"/>
        <v/>
      </c>
      <c r="BQ30" s="12" t="str">
        <f t="shared" si="16"/>
        <v/>
      </c>
      <c r="BR30" s="12">
        <f t="shared" si="3"/>
        <v>9</v>
      </c>
      <c r="BT30" s="12">
        <f t="shared" si="17"/>
        <v>9</v>
      </c>
      <c r="BW30" t="str">
        <f t="shared" si="18"/>
        <v/>
      </c>
      <c r="BX30" t="str">
        <f t="shared" si="19"/>
        <v/>
      </c>
      <c r="BY30" t="str">
        <f t="shared" si="20"/>
        <v/>
      </c>
      <c r="BZ30" t="str">
        <f t="shared" si="21"/>
        <v/>
      </c>
      <c r="CA30" t="str">
        <f t="shared" si="22"/>
        <v/>
      </c>
      <c r="CB30" t="str">
        <f t="shared" si="23"/>
        <v/>
      </c>
      <c r="CC30">
        <f t="shared" si="24"/>
        <v>0</v>
      </c>
      <c r="CD30" t="str">
        <f t="shared" si="25"/>
        <v/>
      </c>
      <c r="CE30" t="str">
        <f t="shared" si="26"/>
        <v/>
      </c>
    </row>
    <row r="31" spans="1:83" x14ac:dyDescent="0.4">
      <c r="A31" s="31" t="str">
        <f t="shared" si="4"/>
        <v>★</v>
      </c>
      <c r="B31" s="11">
        <v>23</v>
      </c>
      <c r="C31" s="11" t="str">
        <f t="shared" si="5"/>
        <v>月</v>
      </c>
      <c r="D31" s="11" t="str">
        <f t="shared" si="6"/>
        <v/>
      </c>
      <c r="E31" s="125">
        <v>0.375</v>
      </c>
      <c r="F31" s="126"/>
      <c r="G31" s="125">
        <v>0.75</v>
      </c>
      <c r="H31" s="126"/>
      <c r="I31" s="129">
        <v>1</v>
      </c>
      <c r="J31" s="130"/>
      <c r="K31" s="50">
        <f t="shared" si="27"/>
        <v>8</v>
      </c>
      <c r="L31" s="51"/>
      <c r="M31" s="129"/>
      <c r="N31" s="130"/>
      <c r="O31" s="50">
        <f t="shared" si="7"/>
        <v>8</v>
      </c>
      <c r="P31" s="51"/>
      <c r="Q31" s="50" t="str">
        <f t="shared" si="0"/>
        <v/>
      </c>
      <c r="R31" s="51"/>
      <c r="S31" s="139"/>
      <c r="T31" s="140"/>
      <c r="U31" s="143"/>
      <c r="V31" s="144"/>
      <c r="W31" s="143"/>
      <c r="X31" s="144"/>
      <c r="Y31" s="173"/>
      <c r="Z31" s="174"/>
      <c r="AA31" s="129"/>
      <c r="AB31" s="130"/>
      <c r="AC31" s="141">
        <v>8</v>
      </c>
      <c r="AD31" s="142"/>
      <c r="AE31" s="129"/>
      <c r="AF31" s="130"/>
      <c r="AG31" s="136"/>
      <c r="AH31" s="137"/>
      <c r="AI31" s="137"/>
      <c r="AJ31" s="137"/>
      <c r="AK31" s="137"/>
      <c r="AL31" s="137"/>
      <c r="AM31" s="137"/>
      <c r="AN31" s="138"/>
      <c r="AO31" s="132"/>
      <c r="AP31" s="133"/>
      <c r="AQ31" s="132"/>
      <c r="AR31" s="133"/>
      <c r="AS31" s="132"/>
      <c r="AT31" s="133"/>
      <c r="AU31" s="132"/>
      <c r="AV31" s="133"/>
      <c r="AW31" s="134">
        <f t="shared" ref="AW31:AW39" si="32">SUM(AO31:AV31)</f>
        <v>0</v>
      </c>
      <c r="AX31" s="135"/>
      <c r="AY31" s="28" t="str">
        <f t="shared" si="8"/>
        <v>時刻が記入</v>
      </c>
      <c r="AZ31">
        <v>23</v>
      </c>
      <c r="BA31" s="3">
        <f t="shared" si="2"/>
        <v>44949</v>
      </c>
      <c r="BB31" t="str">
        <f t="shared" si="28"/>
        <v>月</v>
      </c>
      <c r="BC31" t="str">
        <f t="shared" si="9"/>
        <v/>
      </c>
      <c r="BD31" t="str">
        <f t="shared" si="10"/>
        <v/>
      </c>
      <c r="BE31" t="str">
        <f>_xlfn.IFNA(VLOOKUP(BA31,祝日!A:B,2,0),"")</f>
        <v/>
      </c>
      <c r="BF31" t="str">
        <f>_xlfn.IFNA(VLOOKUP(BA31,祝日!C:D,2,0),"")</f>
        <v/>
      </c>
      <c r="BG31">
        <f t="shared" si="29"/>
        <v>0</v>
      </c>
      <c r="BH31">
        <f t="shared" si="11"/>
        <v>0</v>
      </c>
      <c r="BI31" t="str">
        <f t="shared" si="12"/>
        <v/>
      </c>
      <c r="BK31" t="str">
        <f t="shared" si="13"/>
        <v>9:00</v>
      </c>
      <c r="BL31" s="33">
        <f t="shared" si="14"/>
        <v>9</v>
      </c>
      <c r="BM31" s="12">
        <f t="shared" si="31"/>
        <v>8</v>
      </c>
      <c r="BN31" t="str">
        <f>IF(G31&gt;祝日!$F$2,TEXT(G31-祝日!$F$2,"h:mm"),"")</f>
        <v/>
      </c>
      <c r="BO31" t="str">
        <f t="shared" si="15"/>
        <v/>
      </c>
      <c r="BQ31" s="12" t="str">
        <f t="shared" si="16"/>
        <v/>
      </c>
      <c r="BR31" s="12" t="str">
        <f t="shared" si="3"/>
        <v/>
      </c>
      <c r="BT31" s="12">
        <f t="shared" si="17"/>
        <v>8</v>
      </c>
      <c r="BW31" t="str">
        <f t="shared" si="18"/>
        <v/>
      </c>
      <c r="BX31" t="str">
        <f t="shared" si="19"/>
        <v/>
      </c>
      <c r="BY31" t="str">
        <f t="shared" si="20"/>
        <v/>
      </c>
      <c r="BZ31" t="str">
        <f t="shared" si="21"/>
        <v>NG</v>
      </c>
      <c r="CA31" t="str">
        <f t="shared" si="22"/>
        <v/>
      </c>
      <c r="CB31" t="str">
        <f t="shared" si="23"/>
        <v/>
      </c>
      <c r="CC31">
        <f t="shared" si="24"/>
        <v>1</v>
      </c>
      <c r="CD31" t="str">
        <f t="shared" si="25"/>
        <v/>
      </c>
      <c r="CE31" t="str">
        <f t="shared" si="26"/>
        <v/>
      </c>
    </row>
    <row r="32" spans="1:83" x14ac:dyDescent="0.4">
      <c r="A32" s="31" t="str">
        <f t="shared" si="4"/>
        <v/>
      </c>
      <c r="B32" s="11">
        <v>24</v>
      </c>
      <c r="C32" s="11" t="str">
        <f t="shared" si="5"/>
        <v>火</v>
      </c>
      <c r="D32" s="11" t="str">
        <f t="shared" si="6"/>
        <v/>
      </c>
      <c r="E32" s="125"/>
      <c r="F32" s="126"/>
      <c r="G32" s="125"/>
      <c r="H32" s="126"/>
      <c r="I32" s="129"/>
      <c r="J32" s="130"/>
      <c r="K32" s="50" t="str">
        <f t="shared" si="27"/>
        <v/>
      </c>
      <c r="L32" s="51"/>
      <c r="M32" s="129"/>
      <c r="N32" s="130"/>
      <c r="O32" s="50" t="str">
        <f t="shared" si="7"/>
        <v/>
      </c>
      <c r="P32" s="51"/>
      <c r="Q32" s="50" t="str">
        <f t="shared" si="0"/>
        <v/>
      </c>
      <c r="R32" s="51"/>
      <c r="S32" s="139"/>
      <c r="T32" s="140"/>
      <c r="U32" s="143"/>
      <c r="V32" s="144"/>
      <c r="W32" s="143"/>
      <c r="X32" s="144"/>
      <c r="Y32" s="173"/>
      <c r="Z32" s="174"/>
      <c r="AA32" s="129"/>
      <c r="AB32" s="130"/>
      <c r="AC32" s="141">
        <v>8</v>
      </c>
      <c r="AD32" s="142"/>
      <c r="AE32" s="129"/>
      <c r="AF32" s="130"/>
      <c r="AG32" s="136"/>
      <c r="AH32" s="137"/>
      <c r="AI32" s="137"/>
      <c r="AJ32" s="137"/>
      <c r="AK32" s="137"/>
      <c r="AL32" s="137"/>
      <c r="AM32" s="137"/>
      <c r="AN32" s="138"/>
      <c r="AO32" s="132"/>
      <c r="AP32" s="133"/>
      <c r="AQ32" s="132"/>
      <c r="AR32" s="133"/>
      <c r="AS32" s="132"/>
      <c r="AT32" s="133"/>
      <c r="AU32" s="132"/>
      <c r="AV32" s="133"/>
      <c r="AW32" s="134">
        <f t="shared" si="32"/>
        <v>0</v>
      </c>
      <c r="AX32" s="135"/>
      <c r="AY32" s="28" t="str">
        <f t="shared" si="8"/>
        <v/>
      </c>
      <c r="AZ32">
        <v>24</v>
      </c>
      <c r="BA32" s="3">
        <f t="shared" si="2"/>
        <v>44950</v>
      </c>
      <c r="BB32" t="str">
        <f t="shared" si="28"/>
        <v>火</v>
      </c>
      <c r="BC32" t="str">
        <f t="shared" si="9"/>
        <v/>
      </c>
      <c r="BD32" t="str">
        <f t="shared" si="10"/>
        <v/>
      </c>
      <c r="BE32" t="str">
        <f>_xlfn.IFNA(VLOOKUP(BA32,祝日!A:B,2,0),"")</f>
        <v/>
      </c>
      <c r="BF32" t="str">
        <f>_xlfn.IFNA(VLOOKUP(BA32,祝日!C:D,2,0),"")</f>
        <v/>
      </c>
      <c r="BG32">
        <f t="shared" si="29"/>
        <v>0</v>
      </c>
      <c r="BH32">
        <f t="shared" si="11"/>
        <v>0</v>
      </c>
      <c r="BI32" t="str">
        <f t="shared" si="12"/>
        <v/>
      </c>
      <c r="BK32">
        <f t="shared" si="13"/>
        <v>0</v>
      </c>
      <c r="BL32" s="33">
        <f t="shared" si="14"/>
        <v>0</v>
      </c>
      <c r="BM32" s="12">
        <f t="shared" si="31"/>
        <v>0</v>
      </c>
      <c r="BN32" t="str">
        <f>IF(G32&gt;祝日!$F$2,TEXT(G32-祝日!$F$2,"h:mm"),"")</f>
        <v/>
      </c>
      <c r="BO32" t="str">
        <f t="shared" si="15"/>
        <v/>
      </c>
      <c r="BQ32" s="12" t="str">
        <f t="shared" si="16"/>
        <v/>
      </c>
      <c r="BR32" s="12" t="str">
        <f t="shared" si="3"/>
        <v/>
      </c>
      <c r="BT32" s="12">
        <f t="shared" si="17"/>
        <v>0</v>
      </c>
      <c r="BW32" t="str">
        <f t="shared" si="18"/>
        <v/>
      </c>
      <c r="BX32" t="str">
        <f t="shared" si="19"/>
        <v/>
      </c>
      <c r="BY32" t="str">
        <f t="shared" si="20"/>
        <v/>
      </c>
      <c r="BZ32" t="str">
        <f t="shared" si="21"/>
        <v/>
      </c>
      <c r="CA32" t="str">
        <f t="shared" si="22"/>
        <v/>
      </c>
      <c r="CB32" t="str">
        <f t="shared" si="23"/>
        <v/>
      </c>
      <c r="CC32">
        <f t="shared" si="24"/>
        <v>1</v>
      </c>
      <c r="CD32" t="str">
        <f t="shared" si="25"/>
        <v/>
      </c>
      <c r="CE32" t="str">
        <f t="shared" si="26"/>
        <v/>
      </c>
    </row>
    <row r="33" spans="1:83" x14ac:dyDescent="0.4">
      <c r="A33" s="31" t="str">
        <f t="shared" si="4"/>
        <v>★</v>
      </c>
      <c r="B33" s="11">
        <v>25</v>
      </c>
      <c r="C33" s="11" t="str">
        <f t="shared" si="5"/>
        <v>水</v>
      </c>
      <c r="D33" s="11" t="str">
        <f t="shared" si="6"/>
        <v/>
      </c>
      <c r="E33" s="125">
        <v>0.375</v>
      </c>
      <c r="F33" s="126"/>
      <c r="G33" s="125">
        <v>0.75</v>
      </c>
      <c r="H33" s="126"/>
      <c r="I33" s="129">
        <v>1</v>
      </c>
      <c r="J33" s="130"/>
      <c r="K33" s="50">
        <f t="shared" si="27"/>
        <v>8</v>
      </c>
      <c r="L33" s="51"/>
      <c r="M33" s="129">
        <v>1</v>
      </c>
      <c r="N33" s="130"/>
      <c r="O33" s="50">
        <f t="shared" si="7"/>
        <v>9</v>
      </c>
      <c r="P33" s="51"/>
      <c r="Q33" s="50" t="str">
        <f t="shared" si="0"/>
        <v/>
      </c>
      <c r="R33" s="51"/>
      <c r="S33" s="139"/>
      <c r="T33" s="140"/>
      <c r="U33" s="143"/>
      <c r="V33" s="144"/>
      <c r="W33" s="143"/>
      <c r="X33" s="144"/>
      <c r="Y33" s="173"/>
      <c r="Z33" s="174"/>
      <c r="AA33" s="129"/>
      <c r="AB33" s="130"/>
      <c r="AC33" s="141"/>
      <c r="AD33" s="142"/>
      <c r="AE33" s="129"/>
      <c r="AF33" s="130"/>
      <c r="AG33" s="136"/>
      <c r="AH33" s="137"/>
      <c r="AI33" s="137"/>
      <c r="AJ33" s="137"/>
      <c r="AK33" s="137"/>
      <c r="AL33" s="137"/>
      <c r="AM33" s="137"/>
      <c r="AN33" s="138"/>
      <c r="AO33" s="132"/>
      <c r="AP33" s="133"/>
      <c r="AQ33" s="132"/>
      <c r="AR33" s="133"/>
      <c r="AS33" s="132"/>
      <c r="AT33" s="133"/>
      <c r="AU33" s="132"/>
      <c r="AV33" s="133"/>
      <c r="AW33" s="134">
        <f t="shared" si="32"/>
        <v>0</v>
      </c>
      <c r="AX33" s="135"/>
      <c r="AY33" s="28" t="str">
        <f t="shared" si="8"/>
        <v>備考欄の通常外作業理由未記入</v>
      </c>
      <c r="AZ33">
        <v>25</v>
      </c>
      <c r="BA33" s="3">
        <f t="shared" si="2"/>
        <v>44951</v>
      </c>
      <c r="BB33" t="str">
        <f t="shared" si="28"/>
        <v>水</v>
      </c>
      <c r="BC33" t="str">
        <f t="shared" si="9"/>
        <v/>
      </c>
      <c r="BD33" t="str">
        <f t="shared" si="10"/>
        <v/>
      </c>
      <c r="BE33" t="str">
        <f>_xlfn.IFNA(VLOOKUP(BA33,祝日!A:B,2,0),"")</f>
        <v/>
      </c>
      <c r="BF33" t="str">
        <f>_xlfn.IFNA(VLOOKUP(BA33,祝日!C:D,2,0),"")</f>
        <v/>
      </c>
      <c r="BG33">
        <f t="shared" si="29"/>
        <v>0</v>
      </c>
      <c r="BH33">
        <f t="shared" si="11"/>
        <v>0</v>
      </c>
      <c r="BI33" t="str">
        <f t="shared" si="12"/>
        <v/>
      </c>
      <c r="BK33" t="str">
        <f t="shared" si="13"/>
        <v>9:00</v>
      </c>
      <c r="BL33" s="33">
        <f t="shared" si="14"/>
        <v>9</v>
      </c>
      <c r="BM33" s="12">
        <f t="shared" si="31"/>
        <v>8</v>
      </c>
      <c r="BN33" t="str">
        <f>IF(G33&gt;祝日!$F$2,TEXT(G33-祝日!$F$2,"h:mm"),"")</f>
        <v/>
      </c>
      <c r="BO33" t="str">
        <f t="shared" si="15"/>
        <v/>
      </c>
      <c r="BQ33" s="12" t="str">
        <f t="shared" si="16"/>
        <v/>
      </c>
      <c r="BR33" s="12" t="str">
        <f t="shared" si="3"/>
        <v/>
      </c>
      <c r="BT33" s="12">
        <f t="shared" si="17"/>
        <v>9</v>
      </c>
      <c r="BW33" t="str">
        <f t="shared" si="18"/>
        <v>NG</v>
      </c>
      <c r="BX33" t="str">
        <f t="shared" si="19"/>
        <v/>
      </c>
      <c r="BY33" t="str">
        <f t="shared" si="20"/>
        <v/>
      </c>
      <c r="BZ33" t="str">
        <f t="shared" si="21"/>
        <v/>
      </c>
      <c r="CA33" t="str">
        <f t="shared" si="22"/>
        <v/>
      </c>
      <c r="CB33" t="str">
        <f t="shared" si="23"/>
        <v/>
      </c>
      <c r="CC33">
        <f t="shared" si="24"/>
        <v>0</v>
      </c>
      <c r="CD33" t="str">
        <f t="shared" si="25"/>
        <v/>
      </c>
      <c r="CE33" t="str">
        <f t="shared" si="26"/>
        <v/>
      </c>
    </row>
    <row r="34" spans="1:83" x14ac:dyDescent="0.4">
      <c r="A34" s="31" t="str">
        <f t="shared" si="4"/>
        <v/>
      </c>
      <c r="B34" s="11">
        <v>26</v>
      </c>
      <c r="C34" s="11" t="str">
        <f t="shared" si="5"/>
        <v>木</v>
      </c>
      <c r="D34" s="11" t="str">
        <f t="shared" si="6"/>
        <v/>
      </c>
      <c r="E34" s="125">
        <v>0.375</v>
      </c>
      <c r="F34" s="126"/>
      <c r="G34" s="125">
        <v>0.75</v>
      </c>
      <c r="H34" s="126"/>
      <c r="I34" s="129">
        <v>1</v>
      </c>
      <c r="J34" s="130"/>
      <c r="K34" s="50">
        <f t="shared" si="27"/>
        <v>8</v>
      </c>
      <c r="L34" s="51"/>
      <c r="M34" s="129">
        <v>1</v>
      </c>
      <c r="N34" s="130"/>
      <c r="O34" s="50">
        <f t="shared" si="7"/>
        <v>9</v>
      </c>
      <c r="P34" s="51"/>
      <c r="Q34" s="50" t="str">
        <f t="shared" si="0"/>
        <v/>
      </c>
      <c r="R34" s="51"/>
      <c r="S34" s="139"/>
      <c r="T34" s="140"/>
      <c r="U34" s="143"/>
      <c r="V34" s="144"/>
      <c r="W34" s="143"/>
      <c r="X34" s="144"/>
      <c r="Y34" s="173"/>
      <c r="Z34" s="174"/>
      <c r="AA34" s="129"/>
      <c r="AB34" s="130"/>
      <c r="AC34" s="141"/>
      <c r="AD34" s="142"/>
      <c r="AE34" s="129"/>
      <c r="AF34" s="130"/>
      <c r="AG34" s="136" t="s">
        <v>96</v>
      </c>
      <c r="AH34" s="137"/>
      <c r="AI34" s="137"/>
      <c r="AJ34" s="137"/>
      <c r="AK34" s="137"/>
      <c r="AL34" s="137"/>
      <c r="AM34" s="137"/>
      <c r="AN34" s="138"/>
      <c r="AO34" s="132"/>
      <c r="AP34" s="133"/>
      <c r="AQ34" s="132"/>
      <c r="AR34" s="133"/>
      <c r="AS34" s="132"/>
      <c r="AT34" s="133"/>
      <c r="AU34" s="132"/>
      <c r="AV34" s="133"/>
      <c r="AW34" s="134">
        <f t="shared" si="32"/>
        <v>0</v>
      </c>
      <c r="AX34" s="135"/>
      <c r="AY34" s="28" t="str">
        <f t="shared" si="8"/>
        <v/>
      </c>
      <c r="AZ34">
        <v>26</v>
      </c>
      <c r="BA34" s="3">
        <f t="shared" si="2"/>
        <v>44952</v>
      </c>
      <c r="BB34" t="str">
        <f>TEXT(BA34,"aaa")</f>
        <v>木</v>
      </c>
      <c r="BC34" t="str">
        <f t="shared" si="9"/>
        <v/>
      </c>
      <c r="BD34" t="str">
        <f t="shared" si="10"/>
        <v/>
      </c>
      <c r="BE34" t="str">
        <f>_xlfn.IFNA(VLOOKUP(BA34,祝日!A:B,2,0),"")</f>
        <v/>
      </c>
      <c r="BF34" t="str">
        <f>_xlfn.IFNA(VLOOKUP(BA34,祝日!C:D,2,0),"")</f>
        <v/>
      </c>
      <c r="BG34">
        <f t="shared" si="29"/>
        <v>0</v>
      </c>
      <c r="BH34">
        <f t="shared" si="11"/>
        <v>0</v>
      </c>
      <c r="BI34" t="str">
        <f t="shared" si="12"/>
        <v/>
      </c>
      <c r="BK34" t="str">
        <f t="shared" si="13"/>
        <v>9:00</v>
      </c>
      <c r="BL34" s="33">
        <f t="shared" si="14"/>
        <v>9</v>
      </c>
      <c r="BM34" s="12">
        <f t="shared" si="31"/>
        <v>8</v>
      </c>
      <c r="BN34" t="str">
        <f>IF(G34&gt;祝日!$F$2,TEXT(G34-祝日!$F$2,"h:mm"),"")</f>
        <v/>
      </c>
      <c r="BO34" t="str">
        <f t="shared" si="15"/>
        <v/>
      </c>
      <c r="BQ34" s="12" t="str">
        <f t="shared" si="16"/>
        <v/>
      </c>
      <c r="BR34" s="12" t="str">
        <f t="shared" si="3"/>
        <v/>
      </c>
      <c r="BT34" s="12">
        <f t="shared" si="17"/>
        <v>9</v>
      </c>
      <c r="BW34" t="str">
        <f t="shared" si="18"/>
        <v/>
      </c>
      <c r="BX34" t="str">
        <f t="shared" si="19"/>
        <v/>
      </c>
      <c r="BY34" t="str">
        <f t="shared" si="20"/>
        <v/>
      </c>
      <c r="BZ34" t="str">
        <f t="shared" si="21"/>
        <v/>
      </c>
      <c r="CA34" t="str">
        <f t="shared" si="22"/>
        <v/>
      </c>
      <c r="CB34" t="str">
        <f t="shared" si="23"/>
        <v/>
      </c>
      <c r="CC34">
        <f t="shared" si="24"/>
        <v>0</v>
      </c>
      <c r="CD34" t="str">
        <f t="shared" si="25"/>
        <v/>
      </c>
      <c r="CE34" t="str">
        <f t="shared" si="26"/>
        <v/>
      </c>
    </row>
    <row r="35" spans="1:83" x14ac:dyDescent="0.4">
      <c r="A35" s="31" t="str">
        <f t="shared" si="4"/>
        <v/>
      </c>
      <c r="B35" s="11">
        <v>27</v>
      </c>
      <c r="C35" s="11" t="str">
        <f t="shared" si="5"/>
        <v>金</v>
      </c>
      <c r="D35" s="11" t="str">
        <f t="shared" si="6"/>
        <v/>
      </c>
      <c r="E35" s="125"/>
      <c r="F35" s="126"/>
      <c r="G35" s="125"/>
      <c r="H35" s="126"/>
      <c r="I35" s="129"/>
      <c r="J35" s="130"/>
      <c r="K35" s="50" t="str">
        <f t="shared" si="27"/>
        <v/>
      </c>
      <c r="L35" s="51"/>
      <c r="M35" s="129"/>
      <c r="N35" s="130"/>
      <c r="O35" s="50" t="str">
        <f t="shared" si="7"/>
        <v/>
      </c>
      <c r="P35" s="51"/>
      <c r="Q35" s="50" t="str">
        <f t="shared" si="0"/>
        <v/>
      </c>
      <c r="R35" s="51"/>
      <c r="S35" s="139"/>
      <c r="T35" s="140"/>
      <c r="U35" s="143"/>
      <c r="V35" s="144"/>
      <c r="W35" s="143"/>
      <c r="X35" s="144"/>
      <c r="Y35" s="173"/>
      <c r="Z35" s="174"/>
      <c r="AA35" s="129"/>
      <c r="AB35" s="130"/>
      <c r="AC35" s="141"/>
      <c r="AD35" s="142"/>
      <c r="AE35" s="129"/>
      <c r="AF35" s="130"/>
      <c r="AG35" s="136"/>
      <c r="AH35" s="137"/>
      <c r="AI35" s="137"/>
      <c r="AJ35" s="137"/>
      <c r="AK35" s="137"/>
      <c r="AL35" s="137"/>
      <c r="AM35" s="137"/>
      <c r="AN35" s="138"/>
      <c r="AO35" s="132"/>
      <c r="AP35" s="133"/>
      <c r="AQ35" s="132"/>
      <c r="AR35" s="133"/>
      <c r="AS35" s="132"/>
      <c r="AT35" s="133"/>
      <c r="AU35" s="132"/>
      <c r="AV35" s="133"/>
      <c r="AW35" s="134">
        <f t="shared" si="32"/>
        <v>0</v>
      </c>
      <c r="AX35" s="135"/>
      <c r="AY35" s="28" t="str">
        <f t="shared" si="8"/>
        <v/>
      </c>
      <c r="AZ35">
        <v>27</v>
      </c>
      <c r="BA35" s="3">
        <f t="shared" si="2"/>
        <v>44953</v>
      </c>
      <c r="BB35" t="str">
        <f>TEXT(BA35,"aaa")</f>
        <v>金</v>
      </c>
      <c r="BC35" t="str">
        <f t="shared" si="9"/>
        <v/>
      </c>
      <c r="BD35" t="str">
        <f t="shared" si="10"/>
        <v/>
      </c>
      <c r="BE35" t="str">
        <f>_xlfn.IFNA(VLOOKUP(BA35,祝日!A:B,2,0),"")</f>
        <v/>
      </c>
      <c r="BF35" t="str">
        <f>_xlfn.IFNA(VLOOKUP(BA35,祝日!C:D,2,0),"")</f>
        <v/>
      </c>
      <c r="BG35">
        <f t="shared" si="29"/>
        <v>0</v>
      </c>
      <c r="BH35">
        <f t="shared" si="11"/>
        <v>0</v>
      </c>
      <c r="BI35" t="str">
        <f t="shared" si="12"/>
        <v/>
      </c>
      <c r="BK35">
        <f t="shared" si="13"/>
        <v>0</v>
      </c>
      <c r="BL35" s="33">
        <f t="shared" si="14"/>
        <v>0</v>
      </c>
      <c r="BM35" s="12">
        <f t="shared" si="31"/>
        <v>0</v>
      </c>
      <c r="BN35" t="str">
        <f>IF(G35&gt;祝日!$F$2,TEXT(G35-祝日!$F$2,"h:mm"),"")</f>
        <v/>
      </c>
      <c r="BO35" t="str">
        <f t="shared" si="15"/>
        <v/>
      </c>
      <c r="BQ35" s="12" t="str">
        <f t="shared" si="16"/>
        <v/>
      </c>
      <c r="BR35" s="12" t="str">
        <f t="shared" si="3"/>
        <v/>
      </c>
      <c r="BT35" s="12">
        <f t="shared" si="17"/>
        <v>0</v>
      </c>
      <c r="BW35" t="str">
        <f t="shared" si="18"/>
        <v/>
      </c>
      <c r="BX35" t="str">
        <f t="shared" si="19"/>
        <v/>
      </c>
      <c r="BY35" t="str">
        <f t="shared" si="20"/>
        <v/>
      </c>
      <c r="BZ35" t="str">
        <f t="shared" si="21"/>
        <v/>
      </c>
      <c r="CA35" t="str">
        <f t="shared" si="22"/>
        <v/>
      </c>
      <c r="CB35" t="str">
        <f t="shared" si="23"/>
        <v/>
      </c>
      <c r="CC35">
        <f t="shared" si="24"/>
        <v>0</v>
      </c>
      <c r="CD35" t="str">
        <f t="shared" si="25"/>
        <v/>
      </c>
      <c r="CE35" t="str">
        <f t="shared" si="26"/>
        <v/>
      </c>
    </row>
    <row r="36" spans="1:83" x14ac:dyDescent="0.4">
      <c r="A36" s="31" t="str">
        <f t="shared" si="4"/>
        <v/>
      </c>
      <c r="B36" s="11">
        <v>28</v>
      </c>
      <c r="C36" s="11" t="str">
        <f t="shared" si="5"/>
        <v>土</v>
      </c>
      <c r="D36" s="11" t="str">
        <f t="shared" si="6"/>
        <v>休</v>
      </c>
      <c r="E36" s="125"/>
      <c r="F36" s="126"/>
      <c r="G36" s="125"/>
      <c r="H36" s="126"/>
      <c r="I36" s="129"/>
      <c r="J36" s="130"/>
      <c r="K36" s="50" t="str">
        <f t="shared" si="27"/>
        <v/>
      </c>
      <c r="L36" s="51"/>
      <c r="M36" s="129"/>
      <c r="N36" s="130"/>
      <c r="O36" s="50" t="str">
        <f t="shared" si="7"/>
        <v/>
      </c>
      <c r="P36" s="51"/>
      <c r="Q36" s="50" t="str">
        <f t="shared" si="0"/>
        <v/>
      </c>
      <c r="R36" s="51"/>
      <c r="S36" s="139"/>
      <c r="T36" s="140"/>
      <c r="U36" s="143"/>
      <c r="V36" s="144"/>
      <c r="W36" s="143"/>
      <c r="X36" s="144"/>
      <c r="Y36" s="173"/>
      <c r="Z36" s="174"/>
      <c r="AA36" s="129"/>
      <c r="AB36" s="130"/>
      <c r="AC36" s="141"/>
      <c r="AD36" s="142"/>
      <c r="AE36" s="129"/>
      <c r="AF36" s="130"/>
      <c r="AG36" s="136"/>
      <c r="AH36" s="137"/>
      <c r="AI36" s="137"/>
      <c r="AJ36" s="137"/>
      <c r="AK36" s="137"/>
      <c r="AL36" s="137"/>
      <c r="AM36" s="137"/>
      <c r="AN36" s="138"/>
      <c r="AO36" s="132"/>
      <c r="AP36" s="133"/>
      <c r="AQ36" s="132"/>
      <c r="AR36" s="133"/>
      <c r="AS36" s="132"/>
      <c r="AT36" s="133"/>
      <c r="AU36" s="132"/>
      <c r="AV36" s="133"/>
      <c r="AW36" s="134">
        <f t="shared" si="32"/>
        <v>0</v>
      </c>
      <c r="AX36" s="135"/>
      <c r="AY36" s="28" t="str">
        <f t="shared" si="8"/>
        <v/>
      </c>
      <c r="AZ36">
        <v>28</v>
      </c>
      <c r="BA36" s="3">
        <f t="shared" si="2"/>
        <v>44954</v>
      </c>
      <c r="BB36" t="str">
        <f>TEXT(BA36,"aaa")</f>
        <v>土</v>
      </c>
      <c r="BC36" t="str">
        <f t="shared" si="9"/>
        <v/>
      </c>
      <c r="BD36" t="str">
        <f t="shared" si="10"/>
        <v>休</v>
      </c>
      <c r="BE36" t="str">
        <f>_xlfn.IFNA(VLOOKUP(BA36,祝日!A:B,2,0),"")</f>
        <v/>
      </c>
      <c r="BF36" t="str">
        <f>_xlfn.IFNA(VLOOKUP(BA36,祝日!C:D,2,0),"")</f>
        <v/>
      </c>
      <c r="BG36">
        <f t="shared" si="29"/>
        <v>0</v>
      </c>
      <c r="BH36">
        <f t="shared" si="11"/>
        <v>1</v>
      </c>
      <c r="BI36" t="str">
        <f t="shared" si="12"/>
        <v>休</v>
      </c>
      <c r="BK36">
        <f t="shared" si="13"/>
        <v>0</v>
      </c>
      <c r="BL36" s="33">
        <f t="shared" si="14"/>
        <v>0</v>
      </c>
      <c r="BM36" s="12">
        <f t="shared" si="31"/>
        <v>0</v>
      </c>
      <c r="BN36" t="str">
        <f>IF(G36&gt;祝日!$F$2,TEXT(G36-祝日!$F$2,"h:mm"),"")</f>
        <v/>
      </c>
      <c r="BO36" t="str">
        <f t="shared" si="15"/>
        <v/>
      </c>
      <c r="BQ36" s="12">
        <f t="shared" si="16"/>
        <v>0</v>
      </c>
      <c r="BR36" s="12" t="str">
        <f t="shared" si="3"/>
        <v/>
      </c>
      <c r="BT36" s="12">
        <f t="shared" si="17"/>
        <v>0</v>
      </c>
      <c r="BW36" t="str">
        <f t="shared" si="18"/>
        <v/>
      </c>
      <c r="BX36" t="str">
        <f t="shared" si="19"/>
        <v/>
      </c>
      <c r="BY36" t="str">
        <f t="shared" si="20"/>
        <v/>
      </c>
      <c r="BZ36" t="str">
        <f t="shared" si="21"/>
        <v/>
      </c>
      <c r="CA36" t="str">
        <f t="shared" si="22"/>
        <v/>
      </c>
      <c r="CB36" t="str">
        <f t="shared" si="23"/>
        <v/>
      </c>
      <c r="CC36">
        <f t="shared" si="24"/>
        <v>0</v>
      </c>
      <c r="CD36" t="str">
        <f t="shared" si="25"/>
        <v/>
      </c>
      <c r="CE36" t="str">
        <f t="shared" si="26"/>
        <v/>
      </c>
    </row>
    <row r="37" spans="1:83" x14ac:dyDescent="0.4">
      <c r="A37" s="31" t="str">
        <f t="shared" si="4"/>
        <v/>
      </c>
      <c r="B37" s="11">
        <f>IF(C37&lt;&gt;"-",29,"")</f>
        <v>29</v>
      </c>
      <c r="C37" s="11" t="str">
        <f t="shared" si="5"/>
        <v>日</v>
      </c>
      <c r="D37" s="11" t="str">
        <f t="shared" si="6"/>
        <v>法</v>
      </c>
      <c r="E37" s="125"/>
      <c r="F37" s="126"/>
      <c r="G37" s="125"/>
      <c r="H37" s="126"/>
      <c r="I37" s="129"/>
      <c r="J37" s="130"/>
      <c r="K37" s="50" t="str">
        <f t="shared" si="27"/>
        <v/>
      </c>
      <c r="L37" s="51"/>
      <c r="M37" s="129"/>
      <c r="N37" s="130"/>
      <c r="O37" s="50" t="str">
        <f t="shared" si="7"/>
        <v/>
      </c>
      <c r="P37" s="51"/>
      <c r="Q37" s="50" t="str">
        <f t="shared" si="0"/>
        <v/>
      </c>
      <c r="R37" s="51"/>
      <c r="S37" s="139"/>
      <c r="T37" s="140"/>
      <c r="U37" s="143"/>
      <c r="V37" s="144"/>
      <c r="W37" s="143"/>
      <c r="X37" s="144"/>
      <c r="Y37" s="173"/>
      <c r="Z37" s="174"/>
      <c r="AA37" s="129"/>
      <c r="AB37" s="130"/>
      <c r="AC37" s="141"/>
      <c r="AD37" s="142"/>
      <c r="AE37" s="129"/>
      <c r="AF37" s="130"/>
      <c r="AG37" s="136"/>
      <c r="AH37" s="137"/>
      <c r="AI37" s="137"/>
      <c r="AJ37" s="137"/>
      <c r="AK37" s="137"/>
      <c r="AL37" s="137"/>
      <c r="AM37" s="137"/>
      <c r="AN37" s="138"/>
      <c r="AO37" s="132"/>
      <c r="AP37" s="133"/>
      <c r="AQ37" s="132"/>
      <c r="AR37" s="133"/>
      <c r="AS37" s="132"/>
      <c r="AT37" s="133"/>
      <c r="AU37" s="132"/>
      <c r="AV37" s="133"/>
      <c r="AW37" s="134">
        <f t="shared" si="32"/>
        <v>0</v>
      </c>
      <c r="AX37" s="135"/>
      <c r="AY37" s="28" t="str">
        <f t="shared" si="8"/>
        <v/>
      </c>
      <c r="AZ37">
        <v>29</v>
      </c>
      <c r="BA37" s="3">
        <f t="shared" si="2"/>
        <v>44955</v>
      </c>
      <c r="BB37" t="str">
        <f>IF(BA37&lt;&gt;"",TEXT(BA37,"aaa"),"-")</f>
        <v>日</v>
      </c>
      <c r="BC37" t="str">
        <f t="shared" si="9"/>
        <v>法</v>
      </c>
      <c r="BD37" t="str">
        <f t="shared" si="10"/>
        <v/>
      </c>
      <c r="BE37" t="str">
        <f>_xlfn.IFNA(VLOOKUP(BA37,祝日!A:B,2,0),"")</f>
        <v/>
      </c>
      <c r="BF37" t="str">
        <f>_xlfn.IFNA(VLOOKUP(BA37,祝日!C:D,2,0),"")</f>
        <v/>
      </c>
      <c r="BG37">
        <f t="shared" si="29"/>
        <v>1</v>
      </c>
      <c r="BH37">
        <f t="shared" si="11"/>
        <v>0</v>
      </c>
      <c r="BI37" t="str">
        <f>IF(BB37="-","-",IF(BG37&gt;0,"法",IF(BH37&gt;0,"休","")))</f>
        <v>法</v>
      </c>
      <c r="BK37">
        <f t="shared" si="13"/>
        <v>0</v>
      </c>
      <c r="BL37" s="33">
        <f t="shared" si="14"/>
        <v>0</v>
      </c>
      <c r="BM37" s="12">
        <f t="shared" si="31"/>
        <v>0</v>
      </c>
      <c r="BN37" t="str">
        <f>IF(G37&gt;祝日!$F$2,TEXT(G37-祝日!$F$2,"h:mm"),"")</f>
        <v/>
      </c>
      <c r="BO37" t="str">
        <f t="shared" si="15"/>
        <v/>
      </c>
      <c r="BQ37" s="12" t="str">
        <f t="shared" si="16"/>
        <v/>
      </c>
      <c r="BR37" s="12">
        <f t="shared" si="3"/>
        <v>0</v>
      </c>
      <c r="BT37" s="12">
        <f t="shared" si="17"/>
        <v>0</v>
      </c>
      <c r="BW37" t="str">
        <f t="shared" si="18"/>
        <v/>
      </c>
      <c r="BX37" t="str">
        <f t="shared" si="19"/>
        <v/>
      </c>
      <c r="BY37" t="str">
        <f t="shared" si="20"/>
        <v/>
      </c>
      <c r="BZ37" t="str">
        <f t="shared" si="21"/>
        <v/>
      </c>
      <c r="CA37" t="str">
        <f t="shared" si="22"/>
        <v/>
      </c>
      <c r="CB37" t="str">
        <f t="shared" si="23"/>
        <v/>
      </c>
      <c r="CC37">
        <f t="shared" si="24"/>
        <v>0</v>
      </c>
      <c r="CD37" t="str">
        <f t="shared" si="25"/>
        <v/>
      </c>
      <c r="CE37" t="str">
        <f t="shared" si="26"/>
        <v/>
      </c>
    </row>
    <row r="38" spans="1:83" x14ac:dyDescent="0.4">
      <c r="A38" s="31" t="str">
        <f t="shared" si="4"/>
        <v>★</v>
      </c>
      <c r="B38" s="11">
        <f>IF(C38&lt;&gt;"-",30,"")</f>
        <v>30</v>
      </c>
      <c r="C38" s="11" t="str">
        <f t="shared" si="5"/>
        <v>月</v>
      </c>
      <c r="D38" s="11" t="str">
        <f t="shared" si="6"/>
        <v/>
      </c>
      <c r="E38" s="125">
        <v>0.375</v>
      </c>
      <c r="F38" s="126"/>
      <c r="G38" s="125">
        <v>0.83333333333333337</v>
      </c>
      <c r="H38" s="126"/>
      <c r="I38" s="129">
        <v>1</v>
      </c>
      <c r="J38" s="130"/>
      <c r="K38" s="50">
        <f t="shared" si="27"/>
        <v>10</v>
      </c>
      <c r="L38" s="51"/>
      <c r="M38" s="129">
        <v>1</v>
      </c>
      <c r="N38" s="130"/>
      <c r="O38" s="50">
        <f t="shared" si="7"/>
        <v>11</v>
      </c>
      <c r="P38" s="51"/>
      <c r="Q38" s="50" t="str">
        <f t="shared" si="0"/>
        <v/>
      </c>
      <c r="R38" s="51"/>
      <c r="S38" s="139"/>
      <c r="T38" s="140"/>
      <c r="U38" s="143"/>
      <c r="V38" s="144"/>
      <c r="W38" s="143"/>
      <c r="X38" s="144"/>
      <c r="Y38" s="173"/>
      <c r="Z38" s="174"/>
      <c r="AA38" s="129"/>
      <c r="AB38" s="130"/>
      <c r="AC38" s="141"/>
      <c r="AD38" s="142"/>
      <c r="AE38" s="129"/>
      <c r="AF38" s="130"/>
      <c r="AG38" s="136"/>
      <c r="AH38" s="137"/>
      <c r="AI38" s="137"/>
      <c r="AJ38" s="137"/>
      <c r="AK38" s="137"/>
      <c r="AL38" s="137"/>
      <c r="AM38" s="137"/>
      <c r="AN38" s="138"/>
      <c r="AO38" s="132"/>
      <c r="AP38" s="133"/>
      <c r="AQ38" s="132"/>
      <c r="AR38" s="133"/>
      <c r="AS38" s="132"/>
      <c r="AT38" s="133"/>
      <c r="AU38" s="132"/>
      <c r="AV38" s="133"/>
      <c r="AW38" s="134">
        <f t="shared" si="32"/>
        <v>0</v>
      </c>
      <c r="AX38" s="135"/>
      <c r="AY38" s="28" t="str">
        <f t="shared" si="8"/>
        <v>備考欄の通常外作業理由未記入</v>
      </c>
      <c r="AZ38">
        <v>30</v>
      </c>
      <c r="BA38" s="3">
        <f t="shared" si="2"/>
        <v>44956</v>
      </c>
      <c r="BB38" t="str">
        <f>IF(BA38&lt;&gt;"",TEXT(BA38,"aaa"),"-")</f>
        <v>月</v>
      </c>
      <c r="BC38" t="str">
        <f t="shared" si="9"/>
        <v/>
      </c>
      <c r="BD38" t="str">
        <f t="shared" si="10"/>
        <v/>
      </c>
      <c r="BE38" t="str">
        <f>_xlfn.IFNA(VLOOKUP(BA38,祝日!A:B,2,0),"")</f>
        <v/>
      </c>
      <c r="BF38" t="str">
        <f>_xlfn.IFNA(VLOOKUP(BA38,祝日!C:D,2,0),"")</f>
        <v/>
      </c>
      <c r="BG38">
        <f t="shared" si="29"/>
        <v>0</v>
      </c>
      <c r="BH38">
        <f t="shared" si="11"/>
        <v>0</v>
      </c>
      <c r="BI38" t="str">
        <f t="shared" ref="BI38:BI39" si="33">IF(BB38="-","-",IF(BG38&gt;0,"法",IF(BH38&gt;0,"休","")))</f>
        <v/>
      </c>
      <c r="BK38" t="str">
        <f t="shared" si="13"/>
        <v>11:00</v>
      </c>
      <c r="BL38" s="33">
        <f t="shared" si="14"/>
        <v>11</v>
      </c>
      <c r="BM38" s="12">
        <f t="shared" si="31"/>
        <v>10</v>
      </c>
      <c r="BN38" t="str">
        <f>IF(G38&gt;祝日!$F$2,TEXT(G38-祝日!$F$2,"h:mm"),"")</f>
        <v/>
      </c>
      <c r="BO38" t="str">
        <f t="shared" si="15"/>
        <v/>
      </c>
      <c r="BQ38" s="12" t="str">
        <f t="shared" si="16"/>
        <v/>
      </c>
      <c r="BR38" s="12" t="str">
        <f t="shared" si="3"/>
        <v/>
      </c>
      <c r="BT38" s="12">
        <f t="shared" si="17"/>
        <v>11</v>
      </c>
      <c r="BW38" t="str">
        <f t="shared" si="18"/>
        <v>NG</v>
      </c>
      <c r="BX38" t="str">
        <f t="shared" si="19"/>
        <v/>
      </c>
      <c r="BY38" t="str">
        <f t="shared" si="20"/>
        <v/>
      </c>
      <c r="BZ38" t="str">
        <f t="shared" si="21"/>
        <v/>
      </c>
      <c r="CA38" t="str">
        <f t="shared" si="22"/>
        <v/>
      </c>
      <c r="CB38" t="str">
        <f t="shared" si="23"/>
        <v/>
      </c>
      <c r="CC38">
        <f t="shared" si="24"/>
        <v>0</v>
      </c>
      <c r="CD38" t="str">
        <f t="shared" si="25"/>
        <v/>
      </c>
      <c r="CE38" t="str">
        <f t="shared" si="26"/>
        <v/>
      </c>
    </row>
    <row r="39" spans="1:83" x14ac:dyDescent="0.4">
      <c r="A39" s="31" t="str">
        <f t="shared" si="4"/>
        <v>★</v>
      </c>
      <c r="B39" s="11">
        <f>IF(C39&lt;&gt;"-",31,"")</f>
        <v>31</v>
      </c>
      <c r="C39" s="11" t="str">
        <f t="shared" si="5"/>
        <v>火</v>
      </c>
      <c r="D39" s="11" t="str">
        <f>BI39</f>
        <v/>
      </c>
      <c r="E39" s="125">
        <v>0.375</v>
      </c>
      <c r="F39" s="126"/>
      <c r="G39" s="125">
        <v>0.75</v>
      </c>
      <c r="H39" s="126"/>
      <c r="I39" s="129">
        <v>1</v>
      </c>
      <c r="J39" s="130"/>
      <c r="K39" s="50">
        <f t="shared" si="27"/>
        <v>8</v>
      </c>
      <c r="L39" s="51"/>
      <c r="M39" s="129">
        <v>1</v>
      </c>
      <c r="N39" s="130"/>
      <c r="O39" s="50">
        <f t="shared" si="7"/>
        <v>9</v>
      </c>
      <c r="P39" s="51"/>
      <c r="Q39" s="50" t="str">
        <f t="shared" si="0"/>
        <v/>
      </c>
      <c r="R39" s="51"/>
      <c r="S39" s="139"/>
      <c r="T39" s="140"/>
      <c r="U39" s="143"/>
      <c r="V39" s="144"/>
      <c r="W39" s="143"/>
      <c r="X39" s="144"/>
      <c r="Y39" s="173"/>
      <c r="Z39" s="174"/>
      <c r="AA39" s="129"/>
      <c r="AB39" s="130"/>
      <c r="AC39" s="141"/>
      <c r="AD39" s="142"/>
      <c r="AE39" s="129"/>
      <c r="AF39" s="130"/>
      <c r="AG39" s="136"/>
      <c r="AH39" s="137"/>
      <c r="AI39" s="137"/>
      <c r="AJ39" s="137"/>
      <c r="AK39" s="137"/>
      <c r="AL39" s="137"/>
      <c r="AM39" s="137"/>
      <c r="AN39" s="138"/>
      <c r="AO39" s="132"/>
      <c r="AP39" s="133"/>
      <c r="AQ39" s="132"/>
      <c r="AR39" s="133"/>
      <c r="AS39" s="132"/>
      <c r="AT39" s="133"/>
      <c r="AU39" s="132"/>
      <c r="AV39" s="133"/>
      <c r="AW39" s="134">
        <f t="shared" si="32"/>
        <v>0</v>
      </c>
      <c r="AX39" s="135"/>
      <c r="AY39" s="28" t="str">
        <f t="shared" si="8"/>
        <v>備考欄の通常外作業理由未記入</v>
      </c>
      <c r="AZ39">
        <v>31</v>
      </c>
      <c r="BA39" s="3">
        <f t="shared" si="2"/>
        <v>44957</v>
      </c>
      <c r="BB39" t="str">
        <f>IF(BA39&lt;&gt;"",TEXT(BA39,"aaa"),"-")</f>
        <v>火</v>
      </c>
      <c r="BC39" t="str">
        <f t="shared" si="9"/>
        <v/>
      </c>
      <c r="BD39" t="str">
        <f t="shared" si="10"/>
        <v/>
      </c>
      <c r="BE39" t="str">
        <f>_xlfn.IFNA(VLOOKUP(BA39,祝日!A:B,2,0),"")</f>
        <v/>
      </c>
      <c r="BF39" t="str">
        <f>_xlfn.IFNA(VLOOKUP(BA39,祝日!C:D,2,0),"")</f>
        <v/>
      </c>
      <c r="BG39">
        <f t="shared" si="29"/>
        <v>0</v>
      </c>
      <c r="BH39">
        <f t="shared" si="11"/>
        <v>0</v>
      </c>
      <c r="BI39" t="str">
        <f t="shared" si="33"/>
        <v/>
      </c>
      <c r="BK39" t="str">
        <f t="shared" si="13"/>
        <v>9:00</v>
      </c>
      <c r="BL39" s="33">
        <f t="shared" si="14"/>
        <v>9</v>
      </c>
      <c r="BM39" s="12">
        <f t="shared" si="31"/>
        <v>8</v>
      </c>
      <c r="BN39" t="str">
        <f>IF(G39&gt;祝日!$F$2,TEXT(G39-祝日!$F$2,"h:mm"),"")</f>
        <v/>
      </c>
      <c r="BO39" t="str">
        <f t="shared" si="15"/>
        <v/>
      </c>
      <c r="BQ39" s="12" t="str">
        <f t="shared" si="16"/>
        <v/>
      </c>
      <c r="BR39" s="12" t="str">
        <f t="shared" si="3"/>
        <v/>
      </c>
      <c r="BT39" s="12">
        <f t="shared" si="17"/>
        <v>9</v>
      </c>
      <c r="BW39" t="str">
        <f t="shared" si="18"/>
        <v>NG</v>
      </c>
      <c r="BX39" t="str">
        <f t="shared" si="19"/>
        <v/>
      </c>
      <c r="BY39" t="str">
        <f t="shared" si="20"/>
        <v/>
      </c>
      <c r="BZ39" t="str">
        <f t="shared" si="21"/>
        <v/>
      </c>
      <c r="CA39" t="str">
        <f t="shared" si="22"/>
        <v/>
      </c>
      <c r="CB39" t="str">
        <f t="shared" si="23"/>
        <v/>
      </c>
      <c r="CC39">
        <f t="shared" si="24"/>
        <v>0</v>
      </c>
      <c r="CD39" t="str">
        <f t="shared" si="25"/>
        <v/>
      </c>
      <c r="CE39" t="str">
        <f t="shared" si="26"/>
        <v/>
      </c>
    </row>
    <row r="40" spans="1:83" x14ac:dyDescent="0.4">
      <c r="A40" s="164" t="s">
        <v>50</v>
      </c>
      <c r="B40" s="165"/>
      <c r="C40" s="165"/>
      <c r="D40" s="166"/>
      <c r="E40" s="167"/>
      <c r="F40" s="168"/>
      <c r="G40" s="167"/>
      <c r="H40" s="168"/>
      <c r="I40" s="145">
        <f>SUM(I9:J39)</f>
        <v>14</v>
      </c>
      <c r="J40" s="146"/>
      <c r="K40" s="145">
        <f>SUM(K9:L39)</f>
        <v>122</v>
      </c>
      <c r="L40" s="146"/>
      <c r="M40" s="145">
        <f>SUM(M9:N39)</f>
        <v>4</v>
      </c>
      <c r="N40" s="146"/>
      <c r="O40" s="145">
        <f>SUM(O9:P39)</f>
        <v>126</v>
      </c>
      <c r="P40" s="146"/>
      <c r="Q40" s="145">
        <f>SUM(Q9:R39)</f>
        <v>0</v>
      </c>
      <c r="R40" s="146"/>
      <c r="S40" s="160">
        <f>SUM(S9:T39)</f>
        <v>1</v>
      </c>
      <c r="T40" s="161"/>
      <c r="U40" s="162">
        <f>COUNTIF(U9:V39,"＄")</f>
        <v>0</v>
      </c>
      <c r="V40" s="163"/>
      <c r="W40" s="162">
        <f>COUNTIF(W9:X39,"取得")</f>
        <v>1</v>
      </c>
      <c r="X40" s="163"/>
      <c r="Y40" s="171">
        <f>SUM(Y9:Z39)</f>
        <v>0</v>
      </c>
      <c r="Z40" s="172"/>
      <c r="AA40" s="145">
        <f>SUM(AA9:AB39)</f>
        <v>1</v>
      </c>
      <c r="AB40" s="146"/>
      <c r="AC40" s="145">
        <f>SUM(AC9:AD39)</f>
        <v>16</v>
      </c>
      <c r="AD40" s="146"/>
      <c r="AE40" s="145">
        <f>SUM(AE9:AF39)</f>
        <v>0</v>
      </c>
      <c r="AF40" s="146"/>
      <c r="AG40" s="78"/>
      <c r="AH40" s="79"/>
      <c r="AI40" s="79"/>
      <c r="AJ40" s="79"/>
      <c r="AK40" s="79"/>
      <c r="AL40" s="79"/>
      <c r="AM40" s="79"/>
      <c r="AN40" s="80"/>
      <c r="AO40" s="158">
        <f>SUM(AO9:AP39)</f>
        <v>8</v>
      </c>
      <c r="AP40" s="159"/>
      <c r="AQ40" s="158">
        <f>SUM(AQ9:AR39)</f>
        <v>0</v>
      </c>
      <c r="AR40" s="159"/>
      <c r="AS40" s="158">
        <f>SUM(AS9:AT39)</f>
        <v>0</v>
      </c>
      <c r="AT40" s="159"/>
      <c r="AU40" s="158">
        <f t="shared" ref="AU40" si="34">SUM(AU9:AV39)</f>
        <v>0</v>
      </c>
      <c r="AV40" s="159"/>
      <c r="AW40" s="158">
        <f>SUM(AW9:AX39)</f>
        <v>8</v>
      </c>
      <c r="AX40" s="159"/>
      <c r="AY40" s="28" t="str">
        <f t="shared" ref="AY40" si="35">IF(CD40="NG","複数を選択",IF(BW40="NG","備考欄の通常外作業理由未記入",IF(BX40="NG","PJ時間が大きい",IF(BY40="NG","時刻が未記入",IF(BZ40="NG","時刻が記入",IF(CA40="NG","振替元日が未記入",IF(CB40="NG","特別休暇の種類が未記入","")))))))</f>
        <v/>
      </c>
      <c r="BA40" s="3"/>
      <c r="BQ40" s="12">
        <f>SUM(BQ9:BQ39)</f>
        <v>8</v>
      </c>
      <c r="BR40" s="12">
        <f>SUM(BR9:BR39)</f>
        <v>9</v>
      </c>
    </row>
    <row r="41" spans="1:83" ht="9.75" customHeight="1" thickBot="1" x14ac:dyDescent="0.45"/>
    <row r="42" spans="1:83" x14ac:dyDescent="0.4">
      <c r="A42" s="149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1"/>
    </row>
    <row r="43" spans="1:83" x14ac:dyDescent="0.4">
      <c r="A43" s="152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4"/>
    </row>
    <row r="44" spans="1:83" ht="19.5" thickBot="1" x14ac:dyDescent="0.45">
      <c r="A44" s="155"/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7"/>
    </row>
  </sheetData>
  <mergeCells count="710">
    <mergeCell ref="W2:AA2"/>
    <mergeCell ref="AE2:AG2"/>
    <mergeCell ref="AH2:AJ2"/>
    <mergeCell ref="AK2:AM2"/>
    <mergeCell ref="AP2:AV2"/>
    <mergeCell ref="AW2:AX2"/>
    <mergeCell ref="A1:B1"/>
    <mergeCell ref="D1:E1"/>
    <mergeCell ref="O1:AA1"/>
    <mergeCell ref="A2:C2"/>
    <mergeCell ref="D2:F2"/>
    <mergeCell ref="G2:H2"/>
    <mergeCell ref="I2:M2"/>
    <mergeCell ref="N2:O2"/>
    <mergeCell ref="P2:S2"/>
    <mergeCell ref="T2:V2"/>
    <mergeCell ref="Y4:AA4"/>
    <mergeCell ref="AP4:AV4"/>
    <mergeCell ref="AW4:AX4"/>
    <mergeCell ref="AE3:AG5"/>
    <mergeCell ref="AH3:AJ5"/>
    <mergeCell ref="AK3:AM5"/>
    <mergeCell ref="AP3:AV3"/>
    <mergeCell ref="AW3:AX3"/>
    <mergeCell ref="A4:C4"/>
    <mergeCell ref="D4:F4"/>
    <mergeCell ref="G4:I4"/>
    <mergeCell ref="J4:L4"/>
    <mergeCell ref="M4:O4"/>
    <mergeCell ref="A5:C5"/>
    <mergeCell ref="D5:F5"/>
    <mergeCell ref="G5:I5"/>
    <mergeCell ref="J5:L5"/>
    <mergeCell ref="M5:O5"/>
    <mergeCell ref="P5:R5"/>
    <mergeCell ref="P4:R4"/>
    <mergeCell ref="S4:U4"/>
    <mergeCell ref="V4:X4"/>
    <mergeCell ref="S5:U5"/>
    <mergeCell ref="V5:X5"/>
    <mergeCell ref="Y5:AA5"/>
    <mergeCell ref="AP5:AV5"/>
    <mergeCell ref="AW5:AX5"/>
    <mergeCell ref="E7:F8"/>
    <mergeCell ref="G7:H8"/>
    <mergeCell ref="I7:J8"/>
    <mergeCell ref="K7:L8"/>
    <mergeCell ref="M7:N8"/>
    <mergeCell ref="O7:P7"/>
    <mergeCell ref="S7:X7"/>
    <mergeCell ref="Y7:Z8"/>
    <mergeCell ref="AA7:AF7"/>
    <mergeCell ref="AG7:AN8"/>
    <mergeCell ref="AO7:AX7"/>
    <mergeCell ref="O8:P8"/>
    <mergeCell ref="Q8:R8"/>
    <mergeCell ref="S8:T8"/>
    <mergeCell ref="U8:V8"/>
    <mergeCell ref="AS8:AT8"/>
    <mergeCell ref="AU8:AV8"/>
    <mergeCell ref="AW8:AX8"/>
    <mergeCell ref="CC8:CD8"/>
    <mergeCell ref="E9:F9"/>
    <mergeCell ref="G9:H9"/>
    <mergeCell ref="I9:J9"/>
    <mergeCell ref="K9:L9"/>
    <mergeCell ref="M9:N9"/>
    <mergeCell ref="O9:P9"/>
    <mergeCell ref="W8:X8"/>
    <mergeCell ref="AA8:AB8"/>
    <mergeCell ref="AC8:AD8"/>
    <mergeCell ref="AE8:AF8"/>
    <mergeCell ref="AO8:AP8"/>
    <mergeCell ref="AQ8:AR8"/>
    <mergeCell ref="E10:F10"/>
    <mergeCell ref="G10:H10"/>
    <mergeCell ref="I10:J10"/>
    <mergeCell ref="K10:L10"/>
    <mergeCell ref="M10:N10"/>
    <mergeCell ref="O10:P10"/>
    <mergeCell ref="Q10:R10"/>
    <mergeCell ref="S10:T10"/>
    <mergeCell ref="AC9:AD9"/>
    <mergeCell ref="Q9:R9"/>
    <mergeCell ref="S9:T9"/>
    <mergeCell ref="U9:V9"/>
    <mergeCell ref="W9:X9"/>
    <mergeCell ref="Y9:Z9"/>
    <mergeCell ref="AA9:AB9"/>
    <mergeCell ref="AW10:AX10"/>
    <mergeCell ref="U10:V10"/>
    <mergeCell ref="W10:X10"/>
    <mergeCell ref="Y10:Z10"/>
    <mergeCell ref="AA10:AB10"/>
    <mergeCell ref="AC10:AD10"/>
    <mergeCell ref="AE10:AF10"/>
    <mergeCell ref="AU9:AV9"/>
    <mergeCell ref="AW9:AX9"/>
    <mergeCell ref="AE9:AF9"/>
    <mergeCell ref="AG9:AN9"/>
    <mergeCell ref="AO9:AP9"/>
    <mergeCell ref="AQ9:AR9"/>
    <mergeCell ref="AS9:AT9"/>
    <mergeCell ref="I11:J11"/>
    <mergeCell ref="K11:L11"/>
    <mergeCell ref="M11:N11"/>
    <mergeCell ref="O11:P11"/>
    <mergeCell ref="AG10:AN10"/>
    <mergeCell ref="AO10:AP10"/>
    <mergeCell ref="AQ10:AR10"/>
    <mergeCell ref="AS10:AT10"/>
    <mergeCell ref="AU10:AV10"/>
    <mergeCell ref="AU11:AV11"/>
    <mergeCell ref="AW11:AX11"/>
    <mergeCell ref="E12:F12"/>
    <mergeCell ref="G12:H12"/>
    <mergeCell ref="I12:J12"/>
    <mergeCell ref="K12:L12"/>
    <mergeCell ref="M12:N12"/>
    <mergeCell ref="O12:P12"/>
    <mergeCell ref="Q12:R12"/>
    <mergeCell ref="S12:T12"/>
    <mergeCell ref="AC11:AD11"/>
    <mergeCell ref="AE11:AF11"/>
    <mergeCell ref="AG11:AN11"/>
    <mergeCell ref="AO11:AP11"/>
    <mergeCell ref="AQ11:AR11"/>
    <mergeCell ref="AS11:AT11"/>
    <mergeCell ref="Q11:R11"/>
    <mergeCell ref="S11:T11"/>
    <mergeCell ref="U11:V11"/>
    <mergeCell ref="W11:X11"/>
    <mergeCell ref="Y11:Z11"/>
    <mergeCell ref="AA11:AB11"/>
    <mergeCell ref="E11:F11"/>
    <mergeCell ref="G11:H11"/>
    <mergeCell ref="AG12:AN12"/>
    <mergeCell ref="AO12:AP12"/>
    <mergeCell ref="AQ12:AR12"/>
    <mergeCell ref="AS12:AT12"/>
    <mergeCell ref="AU12:AV12"/>
    <mergeCell ref="AW12:AX12"/>
    <mergeCell ref="U12:V12"/>
    <mergeCell ref="W12:X12"/>
    <mergeCell ref="Y12:Z12"/>
    <mergeCell ref="AA12:AB12"/>
    <mergeCell ref="AC12:AD12"/>
    <mergeCell ref="AE12:AF12"/>
    <mergeCell ref="E14:F14"/>
    <mergeCell ref="G14:H14"/>
    <mergeCell ref="I14:J14"/>
    <mergeCell ref="K14:L14"/>
    <mergeCell ref="M14:N14"/>
    <mergeCell ref="O14:P14"/>
    <mergeCell ref="Q14:R14"/>
    <mergeCell ref="S14:T14"/>
    <mergeCell ref="AC13:AD13"/>
    <mergeCell ref="Q13:R13"/>
    <mergeCell ref="S13:T13"/>
    <mergeCell ref="U13:V13"/>
    <mergeCell ref="W13:X13"/>
    <mergeCell ref="Y13:Z13"/>
    <mergeCell ref="AA13:AB13"/>
    <mergeCell ref="E13:F13"/>
    <mergeCell ref="G13:H13"/>
    <mergeCell ref="I13:J13"/>
    <mergeCell ref="K13:L13"/>
    <mergeCell ref="M13:N13"/>
    <mergeCell ref="O13:P13"/>
    <mergeCell ref="AW14:AX14"/>
    <mergeCell ref="U14:V14"/>
    <mergeCell ref="W14:X14"/>
    <mergeCell ref="Y14:Z14"/>
    <mergeCell ref="AA14:AB14"/>
    <mergeCell ref="AC14:AD14"/>
    <mergeCell ref="AE14:AF14"/>
    <mergeCell ref="AU13:AV13"/>
    <mergeCell ref="AW13:AX13"/>
    <mergeCell ref="AE13:AF13"/>
    <mergeCell ref="AG13:AN13"/>
    <mergeCell ref="AO13:AP13"/>
    <mergeCell ref="AQ13:AR13"/>
    <mergeCell ref="AS13:AT13"/>
    <mergeCell ref="I15:J15"/>
    <mergeCell ref="K15:L15"/>
    <mergeCell ref="M15:N15"/>
    <mergeCell ref="O15:P15"/>
    <mergeCell ref="AG14:AN14"/>
    <mergeCell ref="AO14:AP14"/>
    <mergeCell ref="AQ14:AR14"/>
    <mergeCell ref="AS14:AT14"/>
    <mergeCell ref="AU14:AV14"/>
    <mergeCell ref="AU15:AV15"/>
    <mergeCell ref="AW15:AX15"/>
    <mergeCell ref="E16:F16"/>
    <mergeCell ref="G16:H16"/>
    <mergeCell ref="I16:J16"/>
    <mergeCell ref="K16:L16"/>
    <mergeCell ref="M16:N16"/>
    <mergeCell ref="O16:P16"/>
    <mergeCell ref="Q16:R16"/>
    <mergeCell ref="S16:T16"/>
    <mergeCell ref="AC15:AD15"/>
    <mergeCell ref="AE15:AF15"/>
    <mergeCell ref="AG15:AN15"/>
    <mergeCell ref="AO15:AP15"/>
    <mergeCell ref="AQ15:AR15"/>
    <mergeCell ref="AS15:AT15"/>
    <mergeCell ref="Q15:R15"/>
    <mergeCell ref="S15:T15"/>
    <mergeCell ref="U15:V15"/>
    <mergeCell ref="W15:X15"/>
    <mergeCell ref="Y15:Z15"/>
    <mergeCell ref="AA15:AB15"/>
    <mergeCell ref="E15:F15"/>
    <mergeCell ref="G15:H15"/>
    <mergeCell ref="AG16:AN16"/>
    <mergeCell ref="AO16:AP16"/>
    <mergeCell ref="AQ16:AR16"/>
    <mergeCell ref="AS16:AT16"/>
    <mergeCell ref="AU16:AV16"/>
    <mergeCell ref="AW16:AX16"/>
    <mergeCell ref="U16:V16"/>
    <mergeCell ref="W16:X16"/>
    <mergeCell ref="Y16:Z16"/>
    <mergeCell ref="AA16:AB16"/>
    <mergeCell ref="AC16:AD16"/>
    <mergeCell ref="AE16:AF16"/>
    <mergeCell ref="E18:F18"/>
    <mergeCell ref="G18:H18"/>
    <mergeCell ref="I18:J18"/>
    <mergeCell ref="K18:L18"/>
    <mergeCell ref="M18:N18"/>
    <mergeCell ref="O18:P18"/>
    <mergeCell ref="Q18:R18"/>
    <mergeCell ref="S18:T18"/>
    <mergeCell ref="AC17:AD17"/>
    <mergeCell ref="Q17:R17"/>
    <mergeCell ref="S17:T17"/>
    <mergeCell ref="U17:V17"/>
    <mergeCell ref="W17:X17"/>
    <mergeCell ref="Y17:Z17"/>
    <mergeCell ref="AA17:AB17"/>
    <mergeCell ref="E17:F17"/>
    <mergeCell ref="G17:H17"/>
    <mergeCell ref="I17:J17"/>
    <mergeCell ref="K17:L17"/>
    <mergeCell ref="M17:N17"/>
    <mergeCell ref="O17:P17"/>
    <mergeCell ref="AW18:AX18"/>
    <mergeCell ref="U18:V18"/>
    <mergeCell ref="W18:X18"/>
    <mergeCell ref="Y18:Z18"/>
    <mergeCell ref="AA18:AB18"/>
    <mergeCell ref="AC18:AD18"/>
    <mergeCell ref="AE18:AF18"/>
    <mergeCell ref="AU17:AV17"/>
    <mergeCell ref="AW17:AX17"/>
    <mergeCell ref="AE17:AF17"/>
    <mergeCell ref="AG17:AN17"/>
    <mergeCell ref="AO17:AP17"/>
    <mergeCell ref="AQ17:AR17"/>
    <mergeCell ref="AS17:AT17"/>
    <mergeCell ref="I19:J19"/>
    <mergeCell ref="K19:L19"/>
    <mergeCell ref="M19:N19"/>
    <mergeCell ref="O19:P19"/>
    <mergeCell ref="AG18:AN18"/>
    <mergeCell ref="AO18:AP18"/>
    <mergeCell ref="AQ18:AR18"/>
    <mergeCell ref="AS18:AT18"/>
    <mergeCell ref="AU18:AV18"/>
    <mergeCell ref="AU19:AV19"/>
    <mergeCell ref="AW19:AX19"/>
    <mergeCell ref="E20:F20"/>
    <mergeCell ref="G20:H20"/>
    <mergeCell ref="I20:J20"/>
    <mergeCell ref="K20:L20"/>
    <mergeCell ref="M20:N20"/>
    <mergeCell ref="O20:P20"/>
    <mergeCell ref="Q20:R20"/>
    <mergeCell ref="S20:T20"/>
    <mergeCell ref="AC19:AD19"/>
    <mergeCell ref="AE19:AF19"/>
    <mergeCell ref="AG19:AN19"/>
    <mergeCell ref="AO19:AP19"/>
    <mergeCell ref="AQ19:AR19"/>
    <mergeCell ref="AS19:AT19"/>
    <mergeCell ref="Q19:R19"/>
    <mergeCell ref="S19:T19"/>
    <mergeCell ref="U19:V19"/>
    <mergeCell ref="W19:X19"/>
    <mergeCell ref="Y19:Z19"/>
    <mergeCell ref="AA19:AB19"/>
    <mergeCell ref="E19:F19"/>
    <mergeCell ref="G19:H19"/>
    <mergeCell ref="AG20:AN20"/>
    <mergeCell ref="AO20:AP20"/>
    <mergeCell ref="AQ20:AR20"/>
    <mergeCell ref="AS20:AT20"/>
    <mergeCell ref="AU20:AV20"/>
    <mergeCell ref="AW20:AX20"/>
    <mergeCell ref="U20:V20"/>
    <mergeCell ref="W20:X20"/>
    <mergeCell ref="Y20:Z20"/>
    <mergeCell ref="AA20:AB20"/>
    <mergeCell ref="AC20:AD20"/>
    <mergeCell ref="AE20:AF20"/>
    <mergeCell ref="E22:F22"/>
    <mergeCell ref="G22:H22"/>
    <mergeCell ref="I22:J22"/>
    <mergeCell ref="K22:L22"/>
    <mergeCell ref="M22:N22"/>
    <mergeCell ref="O22:P22"/>
    <mergeCell ref="Q22:R22"/>
    <mergeCell ref="S22:T22"/>
    <mergeCell ref="AC21:AD21"/>
    <mergeCell ref="Q21:R21"/>
    <mergeCell ref="S21:T21"/>
    <mergeCell ref="U21:V21"/>
    <mergeCell ref="W21:X21"/>
    <mergeCell ref="Y21:Z21"/>
    <mergeCell ref="AA21:AB21"/>
    <mergeCell ref="E21:F21"/>
    <mergeCell ref="G21:H21"/>
    <mergeCell ref="I21:J21"/>
    <mergeCell ref="K21:L21"/>
    <mergeCell ref="M21:N21"/>
    <mergeCell ref="O21:P21"/>
    <mergeCell ref="AW22:AX22"/>
    <mergeCell ref="U22:V22"/>
    <mergeCell ref="W22:X22"/>
    <mergeCell ref="Y22:Z22"/>
    <mergeCell ref="AA22:AB22"/>
    <mergeCell ref="AC22:AD22"/>
    <mergeCell ref="AE22:AF22"/>
    <mergeCell ref="AU21:AV21"/>
    <mergeCell ref="AW21:AX21"/>
    <mergeCell ref="AE21:AF21"/>
    <mergeCell ref="AG21:AN21"/>
    <mergeCell ref="AO21:AP21"/>
    <mergeCell ref="AQ21:AR21"/>
    <mergeCell ref="AS21:AT21"/>
    <mergeCell ref="I23:J23"/>
    <mergeCell ref="K23:L23"/>
    <mergeCell ref="M23:N23"/>
    <mergeCell ref="O23:P23"/>
    <mergeCell ref="AG22:AN22"/>
    <mergeCell ref="AO22:AP22"/>
    <mergeCell ref="AQ22:AR22"/>
    <mergeCell ref="AS22:AT22"/>
    <mergeCell ref="AU22:AV22"/>
    <mergeCell ref="AU23:AV23"/>
    <mergeCell ref="AW23:AX23"/>
    <mergeCell ref="E24:F24"/>
    <mergeCell ref="G24:H24"/>
    <mergeCell ref="I24:J24"/>
    <mergeCell ref="K24:L24"/>
    <mergeCell ref="M24:N24"/>
    <mergeCell ref="O24:P24"/>
    <mergeCell ref="Q24:R24"/>
    <mergeCell ref="S24:T24"/>
    <mergeCell ref="AC23:AD23"/>
    <mergeCell ref="AE23:AF23"/>
    <mergeCell ref="AG23:AN23"/>
    <mergeCell ref="AO23:AP23"/>
    <mergeCell ref="AQ23:AR23"/>
    <mergeCell ref="AS23:AT23"/>
    <mergeCell ref="Q23:R23"/>
    <mergeCell ref="S23:T23"/>
    <mergeCell ref="U23:V23"/>
    <mergeCell ref="W23:X23"/>
    <mergeCell ref="Y23:Z23"/>
    <mergeCell ref="AA23:AB23"/>
    <mergeCell ref="E23:F23"/>
    <mergeCell ref="G23:H23"/>
    <mergeCell ref="AG24:AN24"/>
    <mergeCell ref="AO24:AP24"/>
    <mergeCell ref="AQ24:AR24"/>
    <mergeCell ref="AS24:AT24"/>
    <mergeCell ref="AU24:AV24"/>
    <mergeCell ref="AW24:AX24"/>
    <mergeCell ref="U24:V24"/>
    <mergeCell ref="W24:X24"/>
    <mergeCell ref="Y24:Z24"/>
    <mergeCell ref="AA24:AB24"/>
    <mergeCell ref="AC24:AD24"/>
    <mergeCell ref="AE24:AF24"/>
    <mergeCell ref="E26:F26"/>
    <mergeCell ref="G26:H26"/>
    <mergeCell ref="I26:J26"/>
    <mergeCell ref="K26:L26"/>
    <mergeCell ref="M26:N26"/>
    <mergeCell ref="O26:P26"/>
    <mergeCell ref="Q26:R26"/>
    <mergeCell ref="S26:T26"/>
    <mergeCell ref="AC25:AD25"/>
    <mergeCell ref="Q25:R25"/>
    <mergeCell ref="S25:T25"/>
    <mergeCell ref="U25:V25"/>
    <mergeCell ref="W25:X25"/>
    <mergeCell ref="Y25:Z25"/>
    <mergeCell ref="AA25:AB25"/>
    <mergeCell ref="E25:F25"/>
    <mergeCell ref="G25:H25"/>
    <mergeCell ref="I25:J25"/>
    <mergeCell ref="K25:L25"/>
    <mergeCell ref="M25:N25"/>
    <mergeCell ref="O25:P25"/>
    <mergeCell ref="AW26:AX26"/>
    <mergeCell ref="U26:V26"/>
    <mergeCell ref="W26:X26"/>
    <mergeCell ref="Y26:Z26"/>
    <mergeCell ref="AA26:AB26"/>
    <mergeCell ref="AC26:AD26"/>
    <mergeCell ref="AE26:AF26"/>
    <mergeCell ref="AU25:AV25"/>
    <mergeCell ref="AW25:AX25"/>
    <mergeCell ref="AE25:AF25"/>
    <mergeCell ref="AG25:AN25"/>
    <mergeCell ref="AO25:AP25"/>
    <mergeCell ref="AQ25:AR25"/>
    <mergeCell ref="AS25:AT25"/>
    <mergeCell ref="I27:J27"/>
    <mergeCell ref="K27:L27"/>
    <mergeCell ref="M27:N27"/>
    <mergeCell ref="O27:P27"/>
    <mergeCell ref="AG26:AN26"/>
    <mergeCell ref="AO26:AP26"/>
    <mergeCell ref="AQ26:AR26"/>
    <mergeCell ref="AS26:AT26"/>
    <mergeCell ref="AU26:AV26"/>
    <mergeCell ref="AU27:AV27"/>
    <mergeCell ref="AW27:AX27"/>
    <mergeCell ref="E28:F28"/>
    <mergeCell ref="G28:H28"/>
    <mergeCell ref="I28:J28"/>
    <mergeCell ref="K28:L28"/>
    <mergeCell ref="M28:N28"/>
    <mergeCell ref="O28:P28"/>
    <mergeCell ref="Q28:R28"/>
    <mergeCell ref="S28:T28"/>
    <mergeCell ref="AC27:AD27"/>
    <mergeCell ref="AE27:AF27"/>
    <mergeCell ref="AG27:AN27"/>
    <mergeCell ref="AO27:AP27"/>
    <mergeCell ref="AQ27:AR27"/>
    <mergeCell ref="AS27:AT27"/>
    <mergeCell ref="Q27:R27"/>
    <mergeCell ref="S27:T27"/>
    <mergeCell ref="U27:V27"/>
    <mergeCell ref="W27:X27"/>
    <mergeCell ref="Y27:Z27"/>
    <mergeCell ref="AA27:AB27"/>
    <mergeCell ref="E27:F27"/>
    <mergeCell ref="G27:H27"/>
    <mergeCell ref="AG28:AN28"/>
    <mergeCell ref="AO28:AP28"/>
    <mergeCell ref="AQ28:AR28"/>
    <mergeCell ref="AS28:AT28"/>
    <mergeCell ref="AU28:AV28"/>
    <mergeCell ref="AW28:AX28"/>
    <mergeCell ref="U28:V28"/>
    <mergeCell ref="W28:X28"/>
    <mergeCell ref="Y28:Z28"/>
    <mergeCell ref="AA28:AB28"/>
    <mergeCell ref="AC28:AD28"/>
    <mergeCell ref="AE28:AF28"/>
    <mergeCell ref="E30:F30"/>
    <mergeCell ref="G30:H30"/>
    <mergeCell ref="I30:J30"/>
    <mergeCell ref="K30:L30"/>
    <mergeCell ref="M30:N30"/>
    <mergeCell ref="O30:P30"/>
    <mergeCell ref="Q30:R30"/>
    <mergeCell ref="S30:T30"/>
    <mergeCell ref="AC29:AD29"/>
    <mergeCell ref="Q29:R29"/>
    <mergeCell ref="S29:T29"/>
    <mergeCell ref="U29:V29"/>
    <mergeCell ref="W29:X29"/>
    <mergeCell ref="Y29:Z29"/>
    <mergeCell ref="AA29:AB29"/>
    <mergeCell ref="E29:F29"/>
    <mergeCell ref="G29:H29"/>
    <mergeCell ref="I29:J29"/>
    <mergeCell ref="K29:L29"/>
    <mergeCell ref="M29:N29"/>
    <mergeCell ref="O29:P29"/>
    <mergeCell ref="AW30:AX30"/>
    <mergeCell ref="U30:V30"/>
    <mergeCell ref="W30:X30"/>
    <mergeCell ref="Y30:Z30"/>
    <mergeCell ref="AA30:AB30"/>
    <mergeCell ref="AC30:AD30"/>
    <mergeCell ref="AE30:AF30"/>
    <mergeCell ref="AU29:AV29"/>
    <mergeCell ref="AW29:AX29"/>
    <mergeCell ref="AE29:AF29"/>
    <mergeCell ref="AG29:AN29"/>
    <mergeCell ref="AO29:AP29"/>
    <mergeCell ref="AQ29:AR29"/>
    <mergeCell ref="AS29:AT29"/>
    <mergeCell ref="I31:J31"/>
    <mergeCell ref="K31:L31"/>
    <mergeCell ref="M31:N31"/>
    <mergeCell ref="O31:P31"/>
    <mergeCell ref="AG30:AN30"/>
    <mergeCell ref="AO30:AP30"/>
    <mergeCell ref="AQ30:AR30"/>
    <mergeCell ref="AS30:AT30"/>
    <mergeCell ref="AU30:AV30"/>
    <mergeCell ref="AU31:AV31"/>
    <mergeCell ref="AW31:AX31"/>
    <mergeCell ref="E32:F32"/>
    <mergeCell ref="G32:H32"/>
    <mergeCell ref="I32:J32"/>
    <mergeCell ref="K32:L32"/>
    <mergeCell ref="M32:N32"/>
    <mergeCell ref="O32:P32"/>
    <mergeCell ref="Q32:R32"/>
    <mergeCell ref="S32:T32"/>
    <mergeCell ref="AC31:AD31"/>
    <mergeCell ref="AE31:AF31"/>
    <mergeCell ref="AG31:AN31"/>
    <mergeCell ref="AO31:AP31"/>
    <mergeCell ref="AQ31:AR31"/>
    <mergeCell ref="AS31:AT31"/>
    <mergeCell ref="Q31:R31"/>
    <mergeCell ref="S31:T31"/>
    <mergeCell ref="U31:V31"/>
    <mergeCell ref="W31:X31"/>
    <mergeCell ref="Y31:Z31"/>
    <mergeCell ref="AA31:AB31"/>
    <mergeCell ref="E31:F31"/>
    <mergeCell ref="G31:H31"/>
    <mergeCell ref="AG32:AN32"/>
    <mergeCell ref="AO32:AP32"/>
    <mergeCell ref="AQ32:AR32"/>
    <mergeCell ref="AS32:AT32"/>
    <mergeCell ref="AU32:AV32"/>
    <mergeCell ref="AW32:AX32"/>
    <mergeCell ref="U32:V32"/>
    <mergeCell ref="W32:X32"/>
    <mergeCell ref="Y32:Z32"/>
    <mergeCell ref="AA32:AB32"/>
    <mergeCell ref="AC32:AD32"/>
    <mergeCell ref="AE32:AF32"/>
    <mergeCell ref="E34:F34"/>
    <mergeCell ref="G34:H34"/>
    <mergeCell ref="I34:J34"/>
    <mergeCell ref="K34:L34"/>
    <mergeCell ref="M34:N34"/>
    <mergeCell ref="O34:P34"/>
    <mergeCell ref="Q34:R34"/>
    <mergeCell ref="S34:T34"/>
    <mergeCell ref="AC33:AD33"/>
    <mergeCell ref="Q33:R33"/>
    <mergeCell ref="S33:T33"/>
    <mergeCell ref="U33:V33"/>
    <mergeCell ref="W33:X33"/>
    <mergeCell ref="Y33:Z33"/>
    <mergeCell ref="AA33:AB33"/>
    <mergeCell ref="E33:F33"/>
    <mergeCell ref="G33:H33"/>
    <mergeCell ref="I33:J33"/>
    <mergeCell ref="K33:L33"/>
    <mergeCell ref="M33:N33"/>
    <mergeCell ref="O33:P33"/>
    <mergeCell ref="AW34:AX34"/>
    <mergeCell ref="U34:V34"/>
    <mergeCell ref="W34:X34"/>
    <mergeCell ref="Y34:Z34"/>
    <mergeCell ref="AA34:AB34"/>
    <mergeCell ref="AC34:AD34"/>
    <mergeCell ref="AE34:AF34"/>
    <mergeCell ref="AU33:AV33"/>
    <mergeCell ref="AW33:AX33"/>
    <mergeCell ref="AE33:AF33"/>
    <mergeCell ref="AG33:AN33"/>
    <mergeCell ref="AO33:AP33"/>
    <mergeCell ref="AQ33:AR33"/>
    <mergeCell ref="AS33:AT33"/>
    <mergeCell ref="I35:J35"/>
    <mergeCell ref="K35:L35"/>
    <mergeCell ref="M35:N35"/>
    <mergeCell ref="O35:P35"/>
    <mergeCell ref="AG34:AN34"/>
    <mergeCell ref="AO34:AP34"/>
    <mergeCell ref="AQ34:AR34"/>
    <mergeCell ref="AS34:AT34"/>
    <mergeCell ref="AU34:AV34"/>
    <mergeCell ref="AU35:AV35"/>
    <mergeCell ref="AW35:AX35"/>
    <mergeCell ref="E36:F36"/>
    <mergeCell ref="G36:H36"/>
    <mergeCell ref="I36:J36"/>
    <mergeCell ref="K36:L36"/>
    <mergeCell ref="M36:N36"/>
    <mergeCell ref="O36:P36"/>
    <mergeCell ref="Q36:R36"/>
    <mergeCell ref="S36:T36"/>
    <mergeCell ref="AC35:AD35"/>
    <mergeCell ref="AE35:AF35"/>
    <mergeCell ref="AG35:AN35"/>
    <mergeCell ref="AO35:AP35"/>
    <mergeCell ref="AQ35:AR35"/>
    <mergeCell ref="AS35:AT35"/>
    <mergeCell ref="Q35:R35"/>
    <mergeCell ref="S35:T35"/>
    <mergeCell ref="U35:V35"/>
    <mergeCell ref="W35:X35"/>
    <mergeCell ref="Y35:Z35"/>
    <mergeCell ref="AA35:AB35"/>
    <mergeCell ref="E35:F35"/>
    <mergeCell ref="G35:H35"/>
    <mergeCell ref="AG36:AN36"/>
    <mergeCell ref="AO36:AP36"/>
    <mergeCell ref="AQ36:AR36"/>
    <mergeCell ref="AS36:AT36"/>
    <mergeCell ref="AU36:AV36"/>
    <mergeCell ref="AW36:AX36"/>
    <mergeCell ref="U36:V36"/>
    <mergeCell ref="W36:X36"/>
    <mergeCell ref="Y36:Z36"/>
    <mergeCell ref="AA36:AB36"/>
    <mergeCell ref="AC36:AD36"/>
    <mergeCell ref="AE36:AF36"/>
    <mergeCell ref="E38:F38"/>
    <mergeCell ref="G38:H38"/>
    <mergeCell ref="I38:J38"/>
    <mergeCell ref="K38:L38"/>
    <mergeCell ref="M38:N38"/>
    <mergeCell ref="O38:P38"/>
    <mergeCell ref="Q38:R38"/>
    <mergeCell ref="S38:T38"/>
    <mergeCell ref="AC37:AD37"/>
    <mergeCell ref="Q37:R37"/>
    <mergeCell ref="S37:T37"/>
    <mergeCell ref="U37:V37"/>
    <mergeCell ref="W37:X37"/>
    <mergeCell ref="Y37:Z37"/>
    <mergeCell ref="AA37:AB37"/>
    <mergeCell ref="E37:F37"/>
    <mergeCell ref="G37:H37"/>
    <mergeCell ref="I37:J37"/>
    <mergeCell ref="K37:L37"/>
    <mergeCell ref="M37:N37"/>
    <mergeCell ref="O37:P37"/>
    <mergeCell ref="AW38:AX38"/>
    <mergeCell ref="U38:V38"/>
    <mergeCell ref="W38:X38"/>
    <mergeCell ref="Y38:Z38"/>
    <mergeCell ref="AA38:AB38"/>
    <mergeCell ref="AC38:AD38"/>
    <mergeCell ref="AE38:AF38"/>
    <mergeCell ref="AU37:AV37"/>
    <mergeCell ref="AW37:AX37"/>
    <mergeCell ref="AE37:AF37"/>
    <mergeCell ref="AG37:AN37"/>
    <mergeCell ref="AO37:AP37"/>
    <mergeCell ref="AQ37:AR37"/>
    <mergeCell ref="AS37:AT37"/>
    <mergeCell ref="I39:J39"/>
    <mergeCell ref="K39:L39"/>
    <mergeCell ref="M39:N39"/>
    <mergeCell ref="O39:P39"/>
    <mergeCell ref="AG38:AN38"/>
    <mergeCell ref="AO38:AP38"/>
    <mergeCell ref="AQ38:AR38"/>
    <mergeCell ref="AS38:AT38"/>
    <mergeCell ref="AU38:AV38"/>
    <mergeCell ref="AU39:AV39"/>
    <mergeCell ref="AW39:AX39"/>
    <mergeCell ref="A40:D40"/>
    <mergeCell ref="E40:F40"/>
    <mergeCell ref="G40:H40"/>
    <mergeCell ref="I40:J40"/>
    <mergeCell ref="K40:L40"/>
    <mergeCell ref="M40:N40"/>
    <mergeCell ref="O40:P40"/>
    <mergeCell ref="Q40:R40"/>
    <mergeCell ref="AC39:AD39"/>
    <mergeCell ref="AE39:AF39"/>
    <mergeCell ref="AG39:AN39"/>
    <mergeCell ref="AO39:AP39"/>
    <mergeCell ref="AQ39:AR39"/>
    <mergeCell ref="AS39:AT39"/>
    <mergeCell ref="Q39:R39"/>
    <mergeCell ref="S39:T39"/>
    <mergeCell ref="U39:V39"/>
    <mergeCell ref="W39:X39"/>
    <mergeCell ref="Y39:Z39"/>
    <mergeCell ref="AA39:AB39"/>
    <mergeCell ref="E39:F39"/>
    <mergeCell ref="G39:H39"/>
    <mergeCell ref="AW40:AX40"/>
    <mergeCell ref="A42:AX44"/>
    <mergeCell ref="AE40:AF40"/>
    <mergeCell ref="AG40:AN40"/>
    <mergeCell ref="AO40:AP40"/>
    <mergeCell ref="AQ40:AR40"/>
    <mergeCell ref="AS40:AT40"/>
    <mergeCell ref="AU40:AV40"/>
    <mergeCell ref="S40:T40"/>
    <mergeCell ref="U40:V40"/>
    <mergeCell ref="W40:X40"/>
    <mergeCell ref="Y40:Z40"/>
    <mergeCell ref="AA40:AB40"/>
    <mergeCell ref="AC40:AD40"/>
  </mergeCells>
  <phoneticPr fontId="1"/>
  <conditionalFormatting sqref="AW9:AX39 B37:H37 B38:D39 S9:S39 U9:AT9 A9:F9 B10:D36 E10:F10 K9:N39 AQ13:AT39 AQ10:AT11 W10:AP39">
    <cfRule type="expression" dxfId="71" priority="74">
      <formula>$D9&lt;&gt;""</formula>
    </cfRule>
  </conditionalFormatting>
  <conditionalFormatting sqref="AW37:AX39 B37:H37 B38:D39 AG37:AN39 AQ37:AT39">
    <cfRule type="expression" dxfId="70" priority="73">
      <formula>$B37=""</formula>
    </cfRule>
  </conditionalFormatting>
  <conditionalFormatting sqref="O9:O39">
    <cfRule type="expression" dxfId="69" priority="72">
      <formula>$D9&lt;&gt;""</formula>
    </cfRule>
  </conditionalFormatting>
  <conditionalFormatting sqref="Q9:Q39">
    <cfRule type="expression" dxfId="68" priority="71">
      <formula>$D9&lt;&gt;""</formula>
    </cfRule>
  </conditionalFormatting>
  <conditionalFormatting sqref="AU9:AV11 AU13:AV39">
    <cfRule type="expression" dxfId="67" priority="70">
      <formula>$D9&lt;&gt;""</formula>
    </cfRule>
  </conditionalFormatting>
  <conditionalFormatting sqref="AU37:AV39">
    <cfRule type="expression" dxfId="66" priority="69">
      <formula>$B37=""</formula>
    </cfRule>
  </conditionalFormatting>
  <conditionalFormatting sqref="I9:I28">
    <cfRule type="expression" dxfId="65" priority="68">
      <formula>$D9&lt;&gt;""</formula>
    </cfRule>
  </conditionalFormatting>
  <conditionalFormatting sqref="AQ12:AT12">
    <cfRule type="expression" dxfId="64" priority="67">
      <formula>$D12&lt;&gt;""</formula>
    </cfRule>
  </conditionalFormatting>
  <conditionalFormatting sqref="AU12:AV12">
    <cfRule type="expression" dxfId="63" priority="66">
      <formula>$D12&lt;&gt;""</formula>
    </cfRule>
  </conditionalFormatting>
  <conditionalFormatting sqref="I29:I39">
    <cfRule type="expression" dxfId="62" priority="65">
      <formula>$D29&lt;&gt;""</formula>
    </cfRule>
  </conditionalFormatting>
  <conditionalFormatting sqref="A10:A39">
    <cfRule type="expression" dxfId="61" priority="64">
      <formula>$D10&lt;&gt;""</formula>
    </cfRule>
  </conditionalFormatting>
  <conditionalFormatting sqref="E32:F32">
    <cfRule type="expression" dxfId="60" priority="63">
      <formula>$D32&lt;&gt;""</formula>
    </cfRule>
  </conditionalFormatting>
  <conditionalFormatting sqref="G31:H31">
    <cfRule type="expression" dxfId="59" priority="62">
      <formula>$D31&lt;&gt;""</formula>
    </cfRule>
  </conditionalFormatting>
  <conditionalFormatting sqref="G31:H31">
    <cfRule type="expression" dxfId="58" priority="61">
      <formula>$B31=""</formula>
    </cfRule>
  </conditionalFormatting>
  <conditionalFormatting sqref="E33:F33">
    <cfRule type="expression" dxfId="57" priority="60">
      <formula>$D33&lt;&gt;""</formula>
    </cfRule>
  </conditionalFormatting>
  <conditionalFormatting sqref="E34:F34">
    <cfRule type="expression" dxfId="56" priority="59">
      <formula>$D34&lt;&gt;""</formula>
    </cfRule>
  </conditionalFormatting>
  <conditionalFormatting sqref="E30:F30">
    <cfRule type="expression" dxfId="55" priority="58">
      <formula>$D30&lt;&gt;""</formula>
    </cfRule>
  </conditionalFormatting>
  <conditionalFormatting sqref="G30:H30">
    <cfRule type="expression" dxfId="54" priority="57">
      <formula>$D30&lt;&gt;""</formula>
    </cfRule>
  </conditionalFormatting>
  <conditionalFormatting sqref="G33:H33">
    <cfRule type="expression" dxfId="53" priority="54">
      <formula>$D33&lt;&gt;""</formula>
    </cfRule>
  </conditionalFormatting>
  <conditionalFormatting sqref="G34:H34">
    <cfRule type="expression" dxfId="52" priority="53">
      <formula>$D34&lt;&gt;""</formula>
    </cfRule>
  </conditionalFormatting>
  <conditionalFormatting sqref="E31:F31">
    <cfRule type="expression" dxfId="51" priority="52">
      <formula>$D31&lt;&gt;""</formula>
    </cfRule>
  </conditionalFormatting>
  <conditionalFormatting sqref="E29:F29">
    <cfRule type="expression" dxfId="50" priority="51">
      <formula>$D29&lt;&gt;""</formula>
    </cfRule>
  </conditionalFormatting>
  <conditionalFormatting sqref="E35:F35">
    <cfRule type="expression" dxfId="49" priority="50">
      <formula>$D35&lt;&gt;""</formula>
    </cfRule>
  </conditionalFormatting>
  <conditionalFormatting sqref="E36:F36">
    <cfRule type="expression" dxfId="48" priority="49">
      <formula>$D36&lt;&gt;""</formula>
    </cfRule>
  </conditionalFormatting>
  <conditionalFormatting sqref="G29:H29">
    <cfRule type="expression" dxfId="47" priority="48">
      <formula>$D29&lt;&gt;""</formula>
    </cfRule>
  </conditionalFormatting>
  <conditionalFormatting sqref="G35:H35">
    <cfRule type="expression" dxfId="46" priority="47">
      <formula>$D35&lt;&gt;""</formula>
    </cfRule>
  </conditionalFormatting>
  <conditionalFormatting sqref="G36:H36">
    <cfRule type="expression" dxfId="45" priority="46">
      <formula>$D36&lt;&gt;""</formula>
    </cfRule>
  </conditionalFormatting>
  <conditionalFormatting sqref="G32:H32">
    <cfRule type="expression" dxfId="44" priority="45">
      <formula>$D32&lt;&gt;""</formula>
    </cfRule>
  </conditionalFormatting>
  <conditionalFormatting sqref="G32:H32">
    <cfRule type="expression" dxfId="43" priority="44">
      <formula>$B32=""</formula>
    </cfRule>
  </conditionalFormatting>
  <conditionalFormatting sqref="G9:H9">
    <cfRule type="expression" dxfId="42" priority="43">
      <formula>$D9&lt;&gt;""</formula>
    </cfRule>
  </conditionalFormatting>
  <conditionalFormatting sqref="U10:V39">
    <cfRule type="expression" dxfId="41" priority="42">
      <formula>$D10&lt;&gt;""</formula>
    </cfRule>
  </conditionalFormatting>
  <conditionalFormatting sqref="G10:H10">
    <cfRule type="expression" dxfId="40" priority="41">
      <formula>$D10&lt;&gt;""</formula>
    </cfRule>
  </conditionalFormatting>
  <conditionalFormatting sqref="E11:F11">
    <cfRule type="expression" dxfId="39" priority="40">
      <formula>$D11&lt;&gt;""</formula>
    </cfRule>
  </conditionalFormatting>
  <conditionalFormatting sqref="G11:H11">
    <cfRule type="expression" dxfId="38" priority="39">
      <formula>$D11&lt;&gt;""</formula>
    </cfRule>
  </conditionalFormatting>
  <conditionalFormatting sqref="E12:F12">
    <cfRule type="expression" dxfId="37" priority="38">
      <formula>$D12&lt;&gt;""</formula>
    </cfRule>
  </conditionalFormatting>
  <conditionalFormatting sqref="G12:H12">
    <cfRule type="expression" dxfId="36" priority="37">
      <formula>$D12&lt;&gt;""</formula>
    </cfRule>
  </conditionalFormatting>
  <conditionalFormatting sqref="E13:F13">
    <cfRule type="expression" dxfId="35" priority="36">
      <formula>$D13&lt;&gt;""</formula>
    </cfRule>
  </conditionalFormatting>
  <conditionalFormatting sqref="G13:H13">
    <cfRule type="expression" dxfId="34" priority="35">
      <formula>$D13&lt;&gt;""</formula>
    </cfRule>
  </conditionalFormatting>
  <conditionalFormatting sqref="E14:F14">
    <cfRule type="expression" dxfId="33" priority="34">
      <formula>$D14&lt;&gt;""</formula>
    </cfRule>
  </conditionalFormatting>
  <conditionalFormatting sqref="G14:H14">
    <cfRule type="expression" dxfId="32" priority="33">
      <formula>$D14&lt;&gt;""</formula>
    </cfRule>
  </conditionalFormatting>
  <conditionalFormatting sqref="E15:F15">
    <cfRule type="expression" dxfId="31" priority="32">
      <formula>$D15&lt;&gt;""</formula>
    </cfRule>
  </conditionalFormatting>
  <conditionalFormatting sqref="G15:H15">
    <cfRule type="expression" dxfId="30" priority="31">
      <formula>$D15&lt;&gt;""</formula>
    </cfRule>
  </conditionalFormatting>
  <conditionalFormatting sqref="E16:F16">
    <cfRule type="expression" dxfId="29" priority="30">
      <formula>$D16&lt;&gt;""</formula>
    </cfRule>
  </conditionalFormatting>
  <conditionalFormatting sqref="G16:H16">
    <cfRule type="expression" dxfId="28" priority="29">
      <formula>$D16&lt;&gt;""</formula>
    </cfRule>
  </conditionalFormatting>
  <conditionalFormatting sqref="E17:F17">
    <cfRule type="expression" dxfId="27" priority="28">
      <formula>$D17&lt;&gt;""</formula>
    </cfRule>
  </conditionalFormatting>
  <conditionalFormatting sqref="G17:H17">
    <cfRule type="expression" dxfId="26" priority="27">
      <formula>$D17&lt;&gt;""</formula>
    </cfRule>
  </conditionalFormatting>
  <conditionalFormatting sqref="E18:F18">
    <cfRule type="expression" dxfId="25" priority="26">
      <formula>$D18&lt;&gt;""</formula>
    </cfRule>
  </conditionalFormatting>
  <conditionalFormatting sqref="G18:H18">
    <cfRule type="expression" dxfId="24" priority="25">
      <formula>$D18&lt;&gt;""</formula>
    </cfRule>
  </conditionalFormatting>
  <conditionalFormatting sqref="E19:F19">
    <cfRule type="expression" dxfId="23" priority="24">
      <formula>$D19&lt;&gt;""</formula>
    </cfRule>
  </conditionalFormatting>
  <conditionalFormatting sqref="G19:H19">
    <cfRule type="expression" dxfId="22" priority="23">
      <formula>$D19&lt;&gt;""</formula>
    </cfRule>
  </conditionalFormatting>
  <conditionalFormatting sqref="E20:F20">
    <cfRule type="expression" dxfId="21" priority="22">
      <formula>$D20&lt;&gt;""</formula>
    </cfRule>
  </conditionalFormatting>
  <conditionalFormatting sqref="G20:H20">
    <cfRule type="expression" dxfId="20" priority="21">
      <formula>$D20&lt;&gt;""</formula>
    </cfRule>
  </conditionalFormatting>
  <conditionalFormatting sqref="E21:F21">
    <cfRule type="expression" dxfId="19" priority="20">
      <formula>$D21&lt;&gt;""</formula>
    </cfRule>
  </conditionalFormatting>
  <conditionalFormatting sqref="G21:H21">
    <cfRule type="expression" dxfId="18" priority="19">
      <formula>$D21&lt;&gt;""</formula>
    </cfRule>
  </conditionalFormatting>
  <conditionalFormatting sqref="E22:F22">
    <cfRule type="expression" dxfId="17" priority="18">
      <formula>$D22&lt;&gt;""</formula>
    </cfRule>
  </conditionalFormatting>
  <conditionalFormatting sqref="G22:H22">
    <cfRule type="expression" dxfId="16" priority="17">
      <formula>$D22&lt;&gt;""</formula>
    </cfRule>
  </conditionalFormatting>
  <conditionalFormatting sqref="E23:F23">
    <cfRule type="expression" dxfId="15" priority="16">
      <formula>$D23&lt;&gt;""</formula>
    </cfRule>
  </conditionalFormatting>
  <conditionalFormatting sqref="G23:H23">
    <cfRule type="expression" dxfId="14" priority="15">
      <formula>$D23&lt;&gt;""</formula>
    </cfRule>
  </conditionalFormatting>
  <conditionalFormatting sqref="E24:F24">
    <cfRule type="expression" dxfId="13" priority="14">
      <formula>$D24&lt;&gt;""</formula>
    </cfRule>
  </conditionalFormatting>
  <conditionalFormatting sqref="G24:H24">
    <cfRule type="expression" dxfId="12" priority="13">
      <formula>$D24&lt;&gt;""</formula>
    </cfRule>
  </conditionalFormatting>
  <conditionalFormatting sqref="E25:F25">
    <cfRule type="expression" dxfId="11" priority="12">
      <formula>$D25&lt;&gt;""</formula>
    </cfRule>
  </conditionalFormatting>
  <conditionalFormatting sqref="G25:H25">
    <cfRule type="expression" dxfId="10" priority="11">
      <formula>$D25&lt;&gt;""</formula>
    </cfRule>
  </conditionalFormatting>
  <conditionalFormatting sqref="E26:F26">
    <cfRule type="expression" dxfId="9" priority="10">
      <formula>$D26&lt;&gt;""</formula>
    </cfRule>
  </conditionalFormatting>
  <conditionalFormatting sqref="G26:H26">
    <cfRule type="expression" dxfId="8" priority="9">
      <formula>$D26&lt;&gt;""</formula>
    </cfRule>
  </conditionalFormatting>
  <conditionalFormatting sqref="E27:F27">
    <cfRule type="expression" dxfId="7" priority="8">
      <formula>$D27&lt;&gt;""</formula>
    </cfRule>
  </conditionalFormatting>
  <conditionalFormatting sqref="G27:H27">
    <cfRule type="expression" dxfId="6" priority="7">
      <formula>$D27&lt;&gt;""</formula>
    </cfRule>
  </conditionalFormatting>
  <conditionalFormatting sqref="E28:F28">
    <cfRule type="expression" dxfId="5" priority="6">
      <formula>$D28&lt;&gt;""</formula>
    </cfRule>
  </conditionalFormatting>
  <conditionalFormatting sqref="G28:H28">
    <cfRule type="expression" dxfId="4" priority="5">
      <formula>$D28&lt;&gt;""</formula>
    </cfRule>
  </conditionalFormatting>
  <conditionalFormatting sqref="E38:F38">
    <cfRule type="expression" dxfId="3" priority="4">
      <formula>$D38&lt;&gt;""</formula>
    </cfRule>
  </conditionalFormatting>
  <conditionalFormatting sqref="E39:F39">
    <cfRule type="expression" dxfId="2" priority="3">
      <formula>$D39&lt;&gt;""</formula>
    </cfRule>
  </conditionalFormatting>
  <conditionalFormatting sqref="G38:H38">
    <cfRule type="expression" dxfId="1" priority="2">
      <formula>$D38&lt;&gt;""</formula>
    </cfRule>
  </conditionalFormatting>
  <conditionalFormatting sqref="G39:H39">
    <cfRule type="expression" dxfId="0" priority="1">
      <formula>$D39&lt;&gt;""</formula>
    </cfRule>
  </conditionalFormatting>
  <dataValidations count="6">
    <dataValidation type="list" allowBlank="1" showInputMessage="1" showErrorMessage="1" sqref="W9:X39" xr:uid="{01F0DB73-B59A-45D6-8161-AEAF764BAA2F}">
      <formula1>"取得,振替先"</formula1>
    </dataValidation>
    <dataValidation type="list" allowBlank="1" showInputMessage="1" showErrorMessage="1" sqref="AC9:AD39" xr:uid="{A29A914E-B5DD-4174-83B6-6CF495A9CA36}">
      <formula1>"8.0"</formula1>
    </dataValidation>
    <dataValidation type="list" allowBlank="1" showInputMessage="1" showErrorMessage="1" sqref="U9:V39" xr:uid="{1DA32DA0-55B4-4B1D-81C2-D83C230506A4}">
      <formula1>"〇"</formula1>
    </dataValidation>
    <dataValidation type="list" allowBlank="1" showInputMessage="1" showErrorMessage="1" error="4.0又は8.0を入力" sqref="S9:T39" xr:uid="{859B56E8-FE78-490E-93C1-05C6DD71205D}">
      <formula1>"0.5,1.0"</formula1>
    </dataValidation>
    <dataValidation type="decimal" operator="lessThanOrEqual" allowBlank="1" showInputMessage="1" showErrorMessage="1" error="休憩時間は1時間以内です。1時間以上のは「不動」欄の外出休憩に入力ください" sqref="I9:J39" xr:uid="{0CEF5FAC-45BA-43C9-ABDC-A0794D3D6BE0}">
      <formula1>1</formula1>
    </dataValidation>
    <dataValidation type="list" allowBlank="1" showInputMessage="1" showErrorMessage="1" sqref="AK3:AM5" xr:uid="{ADC78612-7621-4885-997B-7C80594BD419}">
      <formula1>"申請"</formula1>
    </dataValidation>
  </dataValidations>
  <pageMargins left="0.7" right="0.7" top="0.75" bottom="0.75" header="0.3" footer="0.3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月</vt:lpstr>
      <vt:lpstr>現場勤務時間</vt:lpstr>
      <vt:lpstr>祝日</vt:lpstr>
      <vt:lpstr>サンプル</vt:lpstr>
      <vt:lpstr>旧サンプル</vt:lpstr>
      <vt:lpstr>サンプル!Print_Area</vt:lpstr>
      <vt:lpstr>旧サンプル!Print_Area</vt:lpstr>
      <vt:lpstr>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飯山武史</dc:creator>
  <cp:keywords/>
  <dc:description/>
  <cp:lastModifiedBy>飯山武史</cp:lastModifiedBy>
  <cp:revision/>
  <cp:lastPrinted>2023-02-28T07:03:29Z</cp:lastPrinted>
  <dcterms:created xsi:type="dcterms:W3CDTF">2020-03-11T10:23:13Z</dcterms:created>
  <dcterms:modified xsi:type="dcterms:W3CDTF">2023-03-01T04:25:05Z</dcterms:modified>
  <cp:category/>
  <cp:contentStatus/>
</cp:coreProperties>
</file>