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yam\Downloads\"/>
    </mc:Choice>
  </mc:AlternateContent>
  <xr:revisionPtr revIDLastSave="0" documentId="13_ncr:1_{DBDC187E-CC93-4B9A-A380-0F8CAE9EA75E}" xr6:coauthVersionLast="47" xr6:coauthVersionMax="47" xr10:uidLastSave="{00000000-0000-0000-0000-000000000000}"/>
  <bookViews>
    <workbookView xWindow="4590" yWindow="1215" windowWidth="21090" windowHeight="14190" xr2:uid="{00A60558-0664-48B6-86AC-65913DBD4839}"/>
  </bookViews>
  <sheets>
    <sheet name="月" sheetId="27" r:id="rId1"/>
    <sheet name="サンプル" sheetId="26" r:id="rId2"/>
    <sheet name="祝日" sheetId="3" r:id="rId3"/>
    <sheet name="勤務時間" sheetId="28" state="hidden" r:id="rId4"/>
  </sheets>
  <definedNames>
    <definedName name="_xlnm._FilterDatabase" localSheetId="1" hidden="1">サンプル!$A$7:$BI$40</definedName>
    <definedName name="_xlnm._FilterDatabase" localSheetId="0" hidden="1">月!$A$7:$BI$40</definedName>
    <definedName name="_xlnm.Criteria" localSheetId="1">サンプル!#REF!</definedName>
    <definedName name="_xlnm.Criteria" localSheetId="0">月!#REF!</definedName>
    <definedName name="_xlnm.Print_Area" localSheetId="1">サンプル!$A$1:$AX$44</definedName>
    <definedName name="_xlnm.Print_Area" localSheetId="0">月!$A$1:$AX$44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9" i="27" l="1"/>
  <c r="AY38" i="27"/>
  <c r="AY37" i="27"/>
  <c r="AY36" i="27"/>
  <c r="AY35" i="27"/>
  <c r="AY34" i="27"/>
  <c r="AY33" i="27"/>
  <c r="AY32" i="27"/>
  <c r="AY31" i="27"/>
  <c r="AY30" i="27"/>
  <c r="AY29" i="27"/>
  <c r="AY28" i="27"/>
  <c r="AY27" i="27"/>
  <c r="AY26" i="27"/>
  <c r="AY25" i="27"/>
  <c r="AY24" i="27"/>
  <c r="AY23" i="27"/>
  <c r="AY22" i="27"/>
  <c r="AY21" i="27"/>
  <c r="AY20" i="27"/>
  <c r="AY19" i="27"/>
  <c r="AY18" i="27"/>
  <c r="AY17" i="27"/>
  <c r="AY16" i="27"/>
  <c r="AY15" i="27"/>
  <c r="AY14" i="27"/>
  <c r="AY12" i="27"/>
  <c r="AY11" i="27"/>
  <c r="AY10" i="27"/>
  <c r="AY9" i="27"/>
  <c r="CL39" i="27"/>
  <c r="CK39" i="27"/>
  <c r="CL38" i="27"/>
  <c r="CK38" i="27"/>
  <c r="CL37" i="27"/>
  <c r="CK37" i="27"/>
  <c r="CL36" i="27"/>
  <c r="CK36" i="27"/>
  <c r="CL35" i="27"/>
  <c r="CK35" i="27"/>
  <c r="CL34" i="27"/>
  <c r="CK34" i="27"/>
  <c r="CL33" i="27"/>
  <c r="CK33" i="27"/>
  <c r="CL32" i="27"/>
  <c r="CK32" i="27"/>
  <c r="CL31" i="27"/>
  <c r="CK31" i="27"/>
  <c r="CL30" i="27"/>
  <c r="CK30" i="27"/>
  <c r="CL29" i="27"/>
  <c r="CK29" i="27"/>
  <c r="CL28" i="27"/>
  <c r="CK28" i="27"/>
  <c r="CL27" i="27"/>
  <c r="CK27" i="27"/>
  <c r="CL26" i="27"/>
  <c r="CK26" i="27"/>
  <c r="CL25" i="27"/>
  <c r="CK25" i="27"/>
  <c r="CL24" i="27"/>
  <c r="CK24" i="27"/>
  <c r="CL23" i="27"/>
  <c r="CK23" i="27"/>
  <c r="CL22" i="27"/>
  <c r="CK22" i="27"/>
  <c r="CL21" i="27"/>
  <c r="CK21" i="27"/>
  <c r="CL20" i="27"/>
  <c r="CK20" i="27"/>
  <c r="CL19" i="27"/>
  <c r="CK19" i="27"/>
  <c r="CL18" i="27"/>
  <c r="CK18" i="27"/>
  <c r="CL17" i="27"/>
  <c r="CK17" i="27"/>
  <c r="CL16" i="27"/>
  <c r="CK16" i="27"/>
  <c r="CL15" i="27"/>
  <c r="CK15" i="27"/>
  <c r="CL14" i="27"/>
  <c r="CK14" i="27"/>
  <c r="CK13" i="27"/>
  <c r="CL12" i="27"/>
  <c r="CK12" i="27"/>
  <c r="CL11" i="27"/>
  <c r="CK11" i="27"/>
  <c r="CL10" i="27"/>
  <c r="CK10" i="27"/>
  <c r="CL9" i="27"/>
  <c r="CK9" i="27"/>
  <c r="BK13" i="27"/>
  <c r="BL13" i="27" s="1"/>
  <c r="BM13" i="27" s="1"/>
  <c r="BT13" i="27" s="1"/>
  <c r="CD39" i="27"/>
  <c r="CC39" i="27"/>
  <c r="CF39" i="27" s="1"/>
  <c r="CE38" i="27"/>
  <c r="CD38" i="27"/>
  <c r="CC38" i="27"/>
  <c r="CD37" i="27"/>
  <c r="CC37" i="27"/>
  <c r="CF37" i="27" s="1"/>
  <c r="CD36" i="27"/>
  <c r="CC36" i="27"/>
  <c r="CE35" i="27"/>
  <c r="CD35" i="27"/>
  <c r="CC35" i="27"/>
  <c r="CD34" i="27"/>
  <c r="CC34" i="27"/>
  <c r="CE34" i="27" s="1"/>
  <c r="CD33" i="27"/>
  <c r="CC33" i="27"/>
  <c r="CF33" i="27" s="1"/>
  <c r="CD32" i="27"/>
  <c r="CC32" i="27"/>
  <c r="CD31" i="27"/>
  <c r="CC31" i="27"/>
  <c r="CF31" i="27" s="1"/>
  <c r="CE30" i="27"/>
  <c r="CD30" i="27"/>
  <c r="CC30" i="27"/>
  <c r="CD29" i="27"/>
  <c r="CC29" i="27"/>
  <c r="CF29" i="27" s="1"/>
  <c r="CD28" i="27"/>
  <c r="CC28" i="27"/>
  <c r="CE27" i="27"/>
  <c r="CD27" i="27"/>
  <c r="CC27" i="27"/>
  <c r="CD26" i="27"/>
  <c r="CC26" i="27"/>
  <c r="CE26" i="27" s="1"/>
  <c r="CD25" i="27"/>
  <c r="CC25" i="27"/>
  <c r="CF25" i="27" s="1"/>
  <c r="CD24" i="27"/>
  <c r="CC24" i="27"/>
  <c r="CD23" i="27"/>
  <c r="CC23" i="27"/>
  <c r="CF23" i="27" s="1"/>
  <c r="CE22" i="27"/>
  <c r="CD22" i="27"/>
  <c r="CC22" i="27"/>
  <c r="CD21" i="27"/>
  <c r="CC21" i="27"/>
  <c r="CF21" i="27" s="1"/>
  <c r="CD20" i="27"/>
  <c r="CC20" i="27"/>
  <c r="CE19" i="27"/>
  <c r="CD19" i="27"/>
  <c r="CC19" i="27"/>
  <c r="CD18" i="27"/>
  <c r="CC18" i="27"/>
  <c r="CE18" i="27" s="1"/>
  <c r="CD17" i="27"/>
  <c r="CC17" i="27"/>
  <c r="CF17" i="27" s="1"/>
  <c r="CD16" i="27"/>
  <c r="CC16" i="27"/>
  <c r="CD15" i="27"/>
  <c r="CC15" i="27"/>
  <c r="CF15" i="27" s="1"/>
  <c r="CE14" i="27"/>
  <c r="CD14" i="27"/>
  <c r="CC14" i="27"/>
  <c r="CE12" i="27"/>
  <c r="CD12" i="27"/>
  <c r="CC12" i="27"/>
  <c r="CD11" i="27"/>
  <c r="CC11" i="27"/>
  <c r="CE11" i="27" s="1"/>
  <c r="CD10" i="27"/>
  <c r="CC10" i="27"/>
  <c r="CD9" i="27"/>
  <c r="CC9" i="27"/>
  <c r="CD13" i="27"/>
  <c r="CC13" i="27"/>
  <c r="CF10" i="27"/>
  <c r="CF11" i="27"/>
  <c r="CF12" i="27"/>
  <c r="CJ39" i="27"/>
  <c r="CJ38" i="27"/>
  <c r="CJ37" i="27"/>
  <c r="CJ36" i="27"/>
  <c r="CJ35" i="27"/>
  <c r="CJ34" i="27"/>
  <c r="CJ33" i="27"/>
  <c r="CJ32" i="27"/>
  <c r="CJ31" i="27"/>
  <c r="CJ30" i="27"/>
  <c r="CJ29" i="27"/>
  <c r="CJ28" i="27"/>
  <c r="CJ27" i="27"/>
  <c r="CJ26" i="27"/>
  <c r="CJ25" i="27"/>
  <c r="CJ24" i="27"/>
  <c r="CJ23" i="27"/>
  <c r="CJ22" i="27"/>
  <c r="CJ21" i="27"/>
  <c r="CJ20" i="27"/>
  <c r="CJ19" i="27"/>
  <c r="CJ17" i="27"/>
  <c r="CJ16" i="27"/>
  <c r="CJ15" i="27"/>
  <c r="CJ12" i="27"/>
  <c r="CJ11" i="27"/>
  <c r="CJ10" i="27"/>
  <c r="CJ9" i="27"/>
  <c r="BY39" i="27"/>
  <c r="BY38" i="27"/>
  <c r="BY37" i="27"/>
  <c r="BY36" i="27"/>
  <c r="BY35" i="27"/>
  <c r="BY34" i="27"/>
  <c r="BY33" i="27"/>
  <c r="BY32" i="27"/>
  <c r="BY31" i="27"/>
  <c r="BY30" i="27"/>
  <c r="BY29" i="27"/>
  <c r="BY28" i="27"/>
  <c r="BY27" i="27"/>
  <c r="BY26" i="27"/>
  <c r="BY25" i="27"/>
  <c r="BY24" i="27"/>
  <c r="BY23" i="27"/>
  <c r="BY22" i="27"/>
  <c r="BY21" i="27"/>
  <c r="BY20" i="27"/>
  <c r="BY18" i="27"/>
  <c r="BY17" i="27"/>
  <c r="BY16" i="27"/>
  <c r="BY15" i="27"/>
  <c r="BY14" i="27"/>
  <c r="BY12" i="27"/>
  <c r="BY11" i="27"/>
  <c r="BY10" i="27"/>
  <c r="BY9" i="27"/>
  <c r="AY40" i="27"/>
  <c r="CB9" i="27"/>
  <c r="CI9" i="27"/>
  <c r="AU40" i="27"/>
  <c r="AS40" i="27"/>
  <c r="AW4" i="27" s="1"/>
  <c r="AQ40" i="27"/>
  <c r="AO40" i="27"/>
  <c r="AE40" i="27"/>
  <c r="AC40" i="27"/>
  <c r="AA40" i="27"/>
  <c r="Y40" i="27"/>
  <c r="W40" i="27"/>
  <c r="U40" i="27"/>
  <c r="S40" i="27"/>
  <c r="M40" i="27"/>
  <c r="I40" i="27"/>
  <c r="CI39" i="27"/>
  <c r="CB39" i="27"/>
  <c r="CA39" i="27"/>
  <c r="BW39" i="27"/>
  <c r="BN39" i="27"/>
  <c r="BO39" i="27" s="1"/>
  <c r="Q39" i="27" s="1"/>
  <c r="BK39" i="27"/>
  <c r="BL39" i="27" s="1"/>
  <c r="BM39" i="27" s="1"/>
  <c r="BA39" i="27"/>
  <c r="BF39" i="27" s="1"/>
  <c r="AW39" i="27"/>
  <c r="CI38" i="27"/>
  <c r="CF38" i="27"/>
  <c r="CB38" i="27"/>
  <c r="CA38" i="27"/>
  <c r="BW38" i="27"/>
  <c r="BN38" i="27"/>
  <c r="BO38" i="27" s="1"/>
  <c r="Q38" i="27" s="1"/>
  <c r="BK38" i="27"/>
  <c r="BL38" i="27" s="1"/>
  <c r="BM38" i="27" s="1"/>
  <c r="BA38" i="27"/>
  <c r="BE38" i="27" s="1"/>
  <c r="AW38" i="27"/>
  <c r="CI37" i="27"/>
  <c r="CB37" i="27"/>
  <c r="CA37" i="27"/>
  <c r="BW37" i="27"/>
  <c r="BN37" i="27"/>
  <c r="BO37" i="27" s="1"/>
  <c r="Q37" i="27" s="1"/>
  <c r="BK37" i="27"/>
  <c r="BL37" i="27" s="1"/>
  <c r="BM37" i="27" s="1"/>
  <c r="BA37" i="27"/>
  <c r="BF37" i="27" s="1"/>
  <c r="AW37" i="27"/>
  <c r="CI36" i="27"/>
  <c r="CB36" i="27"/>
  <c r="CA36" i="27"/>
  <c r="BW36" i="27"/>
  <c r="BN36" i="27"/>
  <c r="BO36" i="27" s="1"/>
  <c r="Q36" i="27" s="1"/>
  <c r="BK36" i="27"/>
  <c r="BL36" i="27" s="1"/>
  <c r="BM36" i="27" s="1"/>
  <c r="BA36" i="27"/>
  <c r="BE36" i="27" s="1"/>
  <c r="AW36" i="27"/>
  <c r="CI35" i="27"/>
  <c r="CF35" i="27"/>
  <c r="CB35" i="27"/>
  <c r="CA35" i="27"/>
  <c r="BW35" i="27"/>
  <c r="BN35" i="27"/>
  <c r="BO35" i="27" s="1"/>
  <c r="Q35" i="27" s="1"/>
  <c r="BK35" i="27"/>
  <c r="BL35" i="27" s="1"/>
  <c r="BM35" i="27" s="1"/>
  <c r="BT35" i="27" s="1"/>
  <c r="O35" i="27" s="1"/>
  <c r="CG35" i="27" s="1"/>
  <c r="BA35" i="27"/>
  <c r="BE35" i="27" s="1"/>
  <c r="AW35" i="27"/>
  <c r="CI34" i="27"/>
  <c r="CF34" i="27"/>
  <c r="CB34" i="27"/>
  <c r="CA34" i="27"/>
  <c r="BW34" i="27"/>
  <c r="BN34" i="27"/>
  <c r="BO34" i="27" s="1"/>
  <c r="Q34" i="27" s="1"/>
  <c r="BK34" i="27"/>
  <c r="BL34" i="27" s="1"/>
  <c r="BM34" i="27" s="1"/>
  <c r="BT34" i="27" s="1"/>
  <c r="O34" i="27" s="1"/>
  <c r="CG34" i="27" s="1"/>
  <c r="BA34" i="27"/>
  <c r="BE34" i="27" s="1"/>
  <c r="AW34" i="27"/>
  <c r="CI33" i="27"/>
  <c r="CB33" i="27"/>
  <c r="CA33" i="27"/>
  <c r="BW33" i="27"/>
  <c r="BN33" i="27"/>
  <c r="BO33" i="27" s="1"/>
  <c r="Q33" i="27" s="1"/>
  <c r="BK33" i="27"/>
  <c r="BL33" i="27" s="1"/>
  <c r="BM33" i="27" s="1"/>
  <c r="BA33" i="27"/>
  <c r="BE33" i="27" s="1"/>
  <c r="AW33" i="27"/>
  <c r="CI32" i="27"/>
  <c r="CB32" i="27"/>
  <c r="CA32" i="27"/>
  <c r="BW32" i="27"/>
  <c r="BN32" i="27"/>
  <c r="BO32" i="27" s="1"/>
  <c r="Q32" i="27" s="1"/>
  <c r="BK32" i="27"/>
  <c r="BL32" i="27" s="1"/>
  <c r="BM32" i="27" s="1"/>
  <c r="BT32" i="27" s="1"/>
  <c r="O32" i="27" s="1"/>
  <c r="CG32" i="27" s="1"/>
  <c r="BA32" i="27"/>
  <c r="BB32" i="27" s="1"/>
  <c r="AW32" i="27"/>
  <c r="CI31" i="27"/>
  <c r="CB31" i="27"/>
  <c r="CA31" i="27"/>
  <c r="BW31" i="27"/>
  <c r="BN31" i="27"/>
  <c r="BO31" i="27" s="1"/>
  <c r="Q31" i="27" s="1"/>
  <c r="BK31" i="27"/>
  <c r="BL31" i="27" s="1"/>
  <c r="BM31" i="27" s="1"/>
  <c r="BA31" i="27"/>
  <c r="BE31" i="27" s="1"/>
  <c r="AW31" i="27"/>
  <c r="CI30" i="27"/>
  <c r="CF30" i="27"/>
  <c r="CB30" i="27"/>
  <c r="CA30" i="27"/>
  <c r="BW30" i="27"/>
  <c r="BN30" i="27"/>
  <c r="BO30" i="27" s="1"/>
  <c r="Q30" i="27" s="1"/>
  <c r="BK30" i="27"/>
  <c r="BL30" i="27" s="1"/>
  <c r="BM30" i="27" s="1"/>
  <c r="BA30" i="27"/>
  <c r="BF30" i="27" s="1"/>
  <c r="AW30" i="27"/>
  <c r="CI29" i="27"/>
  <c r="CB29" i="27"/>
  <c r="CA29" i="27"/>
  <c r="BW29" i="27"/>
  <c r="BN29" i="27"/>
  <c r="BO29" i="27" s="1"/>
  <c r="Q29" i="27" s="1"/>
  <c r="BK29" i="27"/>
  <c r="BL29" i="27" s="1"/>
  <c r="BM29" i="27" s="1"/>
  <c r="BA29" i="27"/>
  <c r="BE29" i="27" s="1"/>
  <c r="AW29" i="27"/>
  <c r="CI28" i="27"/>
  <c r="CB28" i="27"/>
  <c r="CA28" i="27"/>
  <c r="BW28" i="27"/>
  <c r="BN28" i="27"/>
  <c r="BO28" i="27" s="1"/>
  <c r="Q28" i="27" s="1"/>
  <c r="BK28" i="27"/>
  <c r="BL28" i="27" s="1"/>
  <c r="BM28" i="27" s="1"/>
  <c r="BA28" i="27"/>
  <c r="BF28" i="27" s="1"/>
  <c r="AW28" i="27"/>
  <c r="CI27" i="27"/>
  <c r="CF27" i="27"/>
  <c r="CB27" i="27"/>
  <c r="CA27" i="27"/>
  <c r="BW27" i="27"/>
  <c r="BN27" i="27"/>
  <c r="BO27" i="27" s="1"/>
  <c r="Q27" i="27" s="1"/>
  <c r="BK27" i="27"/>
  <c r="BL27" i="27" s="1"/>
  <c r="BM27" i="27" s="1"/>
  <c r="BA27" i="27"/>
  <c r="BE27" i="27" s="1"/>
  <c r="AW27" i="27"/>
  <c r="CI26" i="27"/>
  <c r="CF26" i="27"/>
  <c r="CB26" i="27"/>
  <c r="CA26" i="27"/>
  <c r="BW26" i="27"/>
  <c r="BN26" i="27"/>
  <c r="BO26" i="27" s="1"/>
  <c r="Q26" i="27" s="1"/>
  <c r="BK26" i="27"/>
  <c r="BL26" i="27" s="1"/>
  <c r="BM26" i="27" s="1"/>
  <c r="BA26" i="27"/>
  <c r="BE26" i="27" s="1"/>
  <c r="AW26" i="27"/>
  <c r="CI25" i="27"/>
  <c r="CB25" i="27"/>
  <c r="CA25" i="27"/>
  <c r="BW25" i="27"/>
  <c r="BN25" i="27"/>
  <c r="BO25" i="27" s="1"/>
  <c r="Q25" i="27" s="1"/>
  <c r="BK25" i="27"/>
  <c r="BL25" i="27" s="1"/>
  <c r="BM25" i="27" s="1"/>
  <c r="BA25" i="27"/>
  <c r="BE25" i="27" s="1"/>
  <c r="AW25" i="27"/>
  <c r="CI24" i="27"/>
  <c r="CB24" i="27"/>
  <c r="CA24" i="27"/>
  <c r="BW24" i="27"/>
  <c r="BN24" i="27"/>
  <c r="BO24" i="27" s="1"/>
  <c r="Q24" i="27" s="1"/>
  <c r="BK24" i="27"/>
  <c r="BL24" i="27" s="1"/>
  <c r="BM24" i="27" s="1"/>
  <c r="BA24" i="27"/>
  <c r="BE24" i="27" s="1"/>
  <c r="AW24" i="27"/>
  <c r="CI23" i="27"/>
  <c r="CB23" i="27"/>
  <c r="CA23" i="27"/>
  <c r="BW23" i="27"/>
  <c r="BN23" i="27"/>
  <c r="BO23" i="27" s="1"/>
  <c r="Q23" i="27" s="1"/>
  <c r="BK23" i="27"/>
  <c r="BL23" i="27" s="1"/>
  <c r="BM23" i="27" s="1"/>
  <c r="BA23" i="27"/>
  <c r="BE23" i="27" s="1"/>
  <c r="AW23" i="27"/>
  <c r="CI22" i="27"/>
  <c r="CF22" i="27"/>
  <c r="CB22" i="27"/>
  <c r="CA22" i="27"/>
  <c r="BW22" i="27"/>
  <c r="BN22" i="27"/>
  <c r="BO22" i="27" s="1"/>
  <c r="Q22" i="27" s="1"/>
  <c r="BK22" i="27"/>
  <c r="BL22" i="27" s="1"/>
  <c r="BM22" i="27" s="1"/>
  <c r="BA22" i="27"/>
  <c r="BE22" i="27" s="1"/>
  <c r="AW22" i="27"/>
  <c r="CI21" i="27"/>
  <c r="CB21" i="27"/>
  <c r="CA21" i="27"/>
  <c r="BW21" i="27"/>
  <c r="BN21" i="27"/>
  <c r="BO21" i="27" s="1"/>
  <c r="Q21" i="27" s="1"/>
  <c r="BK21" i="27"/>
  <c r="BL21" i="27" s="1"/>
  <c r="BM21" i="27" s="1"/>
  <c r="K21" i="27" s="1"/>
  <c r="BA21" i="27"/>
  <c r="BE21" i="27" s="1"/>
  <c r="AW21" i="27"/>
  <c r="CI20" i="27"/>
  <c r="CB20" i="27"/>
  <c r="CA20" i="27"/>
  <c r="BW20" i="27"/>
  <c r="BN20" i="27"/>
  <c r="BO20" i="27" s="1"/>
  <c r="Q20" i="27" s="1"/>
  <c r="BK20" i="27"/>
  <c r="BL20" i="27" s="1"/>
  <c r="BM20" i="27" s="1"/>
  <c r="BA20" i="27"/>
  <c r="BE20" i="27" s="1"/>
  <c r="AW20" i="27"/>
  <c r="CI19" i="27"/>
  <c r="CF19" i="27"/>
  <c r="CB19" i="27"/>
  <c r="CA19" i="27"/>
  <c r="BW19" i="27"/>
  <c r="BN19" i="27"/>
  <c r="BO19" i="27" s="1"/>
  <c r="Q19" i="27" s="1"/>
  <c r="BK19" i="27"/>
  <c r="BL19" i="27" s="1"/>
  <c r="BM19" i="27" s="1"/>
  <c r="BA19" i="27"/>
  <c r="BF19" i="27" s="1"/>
  <c r="AW19" i="27"/>
  <c r="CI18" i="27"/>
  <c r="CF18" i="27"/>
  <c r="CB18" i="27"/>
  <c r="CA18" i="27"/>
  <c r="BW18" i="27"/>
  <c r="BN18" i="27"/>
  <c r="BO18" i="27" s="1"/>
  <c r="Q18" i="27" s="1"/>
  <c r="BK18" i="27"/>
  <c r="BL18" i="27" s="1"/>
  <c r="BM18" i="27" s="1"/>
  <c r="BA18" i="27"/>
  <c r="BE18" i="27" s="1"/>
  <c r="AW18" i="27"/>
  <c r="CI17" i="27"/>
  <c r="CB17" i="27"/>
  <c r="CA17" i="27"/>
  <c r="BW17" i="27"/>
  <c r="BN17" i="27"/>
  <c r="BO17" i="27" s="1"/>
  <c r="Q17" i="27" s="1"/>
  <c r="BK17" i="27"/>
  <c r="BL17" i="27" s="1"/>
  <c r="BM17" i="27" s="1"/>
  <c r="BT17" i="27" s="1"/>
  <c r="O17" i="27" s="1"/>
  <c r="CG17" i="27" s="1"/>
  <c r="BA17" i="27"/>
  <c r="BB17" i="27" s="1"/>
  <c r="AW17" i="27"/>
  <c r="CI16" i="27"/>
  <c r="CB16" i="27"/>
  <c r="CA16" i="27"/>
  <c r="BW16" i="27"/>
  <c r="BN16" i="27"/>
  <c r="BO16" i="27" s="1"/>
  <c r="Q16" i="27" s="1"/>
  <c r="BK16" i="27"/>
  <c r="BL16" i="27" s="1"/>
  <c r="BM16" i="27" s="1"/>
  <c r="BA16" i="27"/>
  <c r="BE16" i="27" s="1"/>
  <c r="AW16" i="27"/>
  <c r="CI15" i="27"/>
  <c r="CB15" i="27"/>
  <c r="CA15" i="27"/>
  <c r="BW15" i="27"/>
  <c r="BN15" i="27"/>
  <c r="BO15" i="27" s="1"/>
  <c r="Q15" i="27" s="1"/>
  <c r="BK15" i="27"/>
  <c r="BL15" i="27" s="1"/>
  <c r="BM15" i="27" s="1"/>
  <c r="BT15" i="27" s="1"/>
  <c r="BA15" i="27"/>
  <c r="BE15" i="27" s="1"/>
  <c r="AW15" i="27"/>
  <c r="CI14" i="27"/>
  <c r="CF14" i="27"/>
  <c r="CB14" i="27"/>
  <c r="CA14" i="27"/>
  <c r="BW14" i="27"/>
  <c r="BN14" i="27"/>
  <c r="BO14" i="27" s="1"/>
  <c r="Q14" i="27" s="1"/>
  <c r="BK14" i="27"/>
  <c r="BL14" i="27" s="1"/>
  <c r="BM14" i="27" s="1"/>
  <c r="BA14" i="27"/>
  <c r="BE14" i="27" s="1"/>
  <c r="AW14" i="27"/>
  <c r="CI13" i="27"/>
  <c r="CB13" i="27"/>
  <c r="CA13" i="27"/>
  <c r="BW13" i="27"/>
  <c r="BN13" i="27"/>
  <c r="BO13" i="27" s="1"/>
  <c r="Q13" i="27" s="1"/>
  <c r="BA13" i="27"/>
  <c r="BE13" i="27" s="1"/>
  <c r="AW13" i="27"/>
  <c r="CI12" i="27"/>
  <c r="CB12" i="27"/>
  <c r="CA12" i="27"/>
  <c r="BW12" i="27"/>
  <c r="BN12" i="27"/>
  <c r="BO12" i="27" s="1"/>
  <c r="Q12" i="27" s="1"/>
  <c r="BK12" i="27"/>
  <c r="BL12" i="27" s="1"/>
  <c r="BM12" i="27" s="1"/>
  <c r="BA12" i="27"/>
  <c r="BE12" i="27" s="1"/>
  <c r="AW12" i="27"/>
  <c r="CI11" i="27"/>
  <c r="CB11" i="27"/>
  <c r="CA11" i="27"/>
  <c r="BW11" i="27"/>
  <c r="BN11" i="27"/>
  <c r="BO11" i="27" s="1"/>
  <c r="Q11" i="27" s="1"/>
  <c r="BK11" i="27"/>
  <c r="BL11" i="27" s="1"/>
  <c r="BM11" i="27" s="1"/>
  <c r="BA11" i="27"/>
  <c r="BE11" i="27" s="1"/>
  <c r="AW11" i="27"/>
  <c r="CI10" i="27"/>
  <c r="CB10" i="27"/>
  <c r="CA10" i="27"/>
  <c r="BW10" i="27"/>
  <c r="BN10" i="27"/>
  <c r="BO10" i="27" s="1"/>
  <c r="Q10" i="27" s="1"/>
  <c r="BK10" i="27"/>
  <c r="BL10" i="27" s="1"/>
  <c r="BM10" i="27" s="1"/>
  <c r="BA10" i="27"/>
  <c r="BE10" i="27" s="1"/>
  <c r="AW10" i="27"/>
  <c r="CA9" i="27"/>
  <c r="BW9" i="27"/>
  <c r="BN9" i="27"/>
  <c r="BO9" i="27" s="1"/>
  <c r="Q9" i="27" s="1"/>
  <c r="BK9" i="27"/>
  <c r="BL9" i="27" s="1"/>
  <c r="BM9" i="27" s="1"/>
  <c r="BA9" i="27"/>
  <c r="BE9" i="27" s="1"/>
  <c r="AW9" i="27"/>
  <c r="AW5" i="27"/>
  <c r="AW3" i="27"/>
  <c r="AW2" i="27"/>
  <c r="U40" i="26"/>
  <c r="AY40" i="26"/>
  <c r="AU40" i="26"/>
  <c r="AS40" i="26"/>
  <c r="AQ40" i="26"/>
  <c r="AO40" i="26"/>
  <c r="AW2" i="26" s="1"/>
  <c r="AE40" i="26"/>
  <c r="AC40" i="26"/>
  <c r="M5" i="26" s="1"/>
  <c r="AA40" i="26"/>
  <c r="Y40" i="26"/>
  <c r="W40" i="26"/>
  <c r="S40" i="26"/>
  <c r="M40" i="26"/>
  <c r="I40" i="26"/>
  <c r="CE39" i="26"/>
  <c r="CD39" i="26"/>
  <c r="CC39" i="26"/>
  <c r="CB39" i="26"/>
  <c r="CA39" i="26"/>
  <c r="BY39" i="26"/>
  <c r="BW39" i="26"/>
  <c r="BT39" i="26"/>
  <c r="BN39" i="26"/>
  <c r="BO39" i="26" s="1"/>
  <c r="Q39" i="26" s="1"/>
  <c r="BK39" i="26"/>
  <c r="BL39" i="26" s="1"/>
  <c r="BM39" i="26" s="1"/>
  <c r="K39" i="26" s="1"/>
  <c r="BA39" i="26"/>
  <c r="BF39" i="26" s="1"/>
  <c r="AW39" i="26"/>
  <c r="O39" i="26"/>
  <c r="BX39" i="26" s="1"/>
  <c r="CE38" i="26"/>
  <c r="CC38" i="26"/>
  <c r="CD38" i="26" s="1"/>
  <c r="CB38" i="26"/>
  <c r="CA38" i="26"/>
  <c r="BY38" i="26"/>
  <c r="BW38" i="26"/>
  <c r="BN38" i="26"/>
  <c r="BO38" i="26" s="1"/>
  <c r="Q38" i="26" s="1"/>
  <c r="BK38" i="26"/>
  <c r="BL38" i="26" s="1"/>
  <c r="BM38" i="26" s="1"/>
  <c r="BA38" i="26"/>
  <c r="AW38" i="26"/>
  <c r="CE37" i="26"/>
  <c r="CC37" i="26"/>
  <c r="CD37" i="26" s="1"/>
  <c r="CB37" i="26"/>
  <c r="CA37" i="26"/>
  <c r="BY37" i="26"/>
  <c r="BW37" i="26"/>
  <c r="BO37" i="26"/>
  <c r="BN37" i="26"/>
  <c r="BL37" i="26"/>
  <c r="BM37" i="26" s="1"/>
  <c r="BK37" i="26"/>
  <c r="BA37" i="26"/>
  <c r="BF37" i="26" s="1"/>
  <c r="AW37" i="26"/>
  <c r="Q37" i="26"/>
  <c r="CE36" i="26"/>
  <c r="CC36" i="26"/>
  <c r="CD36" i="26" s="1"/>
  <c r="CB36" i="26"/>
  <c r="CA36" i="26"/>
  <c r="BY36" i="26"/>
  <c r="BW36" i="26"/>
  <c r="BO36" i="26"/>
  <c r="Q36" i="26" s="1"/>
  <c r="BN36" i="26"/>
  <c r="BL36" i="26"/>
  <c r="BM36" i="26" s="1"/>
  <c r="BK36" i="26"/>
  <c r="BF36" i="26"/>
  <c r="BB36" i="26"/>
  <c r="BD36" i="26" s="1"/>
  <c r="BA36" i="26"/>
  <c r="BE36" i="26" s="1"/>
  <c r="AW36" i="26"/>
  <c r="C36" i="26"/>
  <c r="CE35" i="26"/>
  <c r="CC35" i="26"/>
  <c r="CD35" i="26" s="1"/>
  <c r="CB35" i="26"/>
  <c r="CA35" i="26"/>
  <c r="BY35" i="26"/>
  <c r="BW35" i="26"/>
  <c r="BN35" i="26"/>
  <c r="BO35" i="26" s="1"/>
  <c r="Q35" i="26" s="1"/>
  <c r="BM35" i="26"/>
  <c r="BK35" i="26"/>
  <c r="BL35" i="26" s="1"/>
  <c r="BE35" i="26"/>
  <c r="BA35" i="26"/>
  <c r="AW35" i="26"/>
  <c r="CE34" i="26"/>
  <c r="CC34" i="26"/>
  <c r="CD34" i="26" s="1"/>
  <c r="CB34" i="26"/>
  <c r="CA34" i="26"/>
  <c r="BY34" i="26"/>
  <c r="BW34" i="26"/>
  <c r="BO34" i="26"/>
  <c r="Q34" i="26" s="1"/>
  <c r="BN34" i="26"/>
  <c r="BK34" i="26"/>
  <c r="BL34" i="26" s="1"/>
  <c r="BM34" i="26" s="1"/>
  <c r="BF34" i="26"/>
  <c r="BB34" i="26"/>
  <c r="BD34" i="26" s="1"/>
  <c r="BA34" i="26"/>
  <c r="BE34" i="26" s="1"/>
  <c r="AW34" i="26"/>
  <c r="C34" i="26"/>
  <c r="CE33" i="26"/>
  <c r="CC33" i="26"/>
  <c r="CD33" i="26" s="1"/>
  <c r="CB33" i="26"/>
  <c r="CA33" i="26"/>
  <c r="BY33" i="26"/>
  <c r="BW33" i="26"/>
  <c r="BN33" i="26"/>
  <c r="BO33" i="26" s="1"/>
  <c r="Q33" i="26" s="1"/>
  <c r="BK33" i="26"/>
  <c r="BL33" i="26" s="1"/>
  <c r="BM33" i="26" s="1"/>
  <c r="BE33" i="26"/>
  <c r="BA33" i="26"/>
  <c r="AW33" i="26"/>
  <c r="CE32" i="26"/>
  <c r="CC32" i="26"/>
  <c r="CD32" i="26" s="1"/>
  <c r="CB32" i="26"/>
  <c r="CA32" i="26"/>
  <c r="BY32" i="26"/>
  <c r="BW32" i="26"/>
  <c r="BO32" i="26"/>
  <c r="Q32" i="26" s="1"/>
  <c r="BN32" i="26"/>
  <c r="BK32" i="26"/>
  <c r="BL32" i="26" s="1"/>
  <c r="BM32" i="26" s="1"/>
  <c r="BF32" i="26"/>
  <c r="BB32" i="26"/>
  <c r="BD32" i="26" s="1"/>
  <c r="BA32" i="26"/>
  <c r="BE32" i="26" s="1"/>
  <c r="AW32" i="26"/>
  <c r="C32" i="26"/>
  <c r="CE31" i="26"/>
  <c r="CC31" i="26"/>
  <c r="CD31" i="26" s="1"/>
  <c r="CB31" i="26"/>
  <c r="CA31" i="26"/>
  <c r="BY31" i="26"/>
  <c r="BW31" i="26"/>
  <c r="BN31" i="26"/>
  <c r="BO31" i="26" s="1"/>
  <c r="Q31" i="26" s="1"/>
  <c r="BK31" i="26"/>
  <c r="BL31" i="26" s="1"/>
  <c r="BM31" i="26" s="1"/>
  <c r="BE31" i="26"/>
  <c r="BA31" i="26"/>
  <c r="AW31" i="26"/>
  <c r="CE30" i="26"/>
  <c r="CC30" i="26"/>
  <c r="CD30" i="26" s="1"/>
  <c r="CB30" i="26"/>
  <c r="CA30" i="26"/>
  <c r="BY30" i="26"/>
  <c r="BW30" i="26"/>
  <c r="BN30" i="26"/>
  <c r="BO30" i="26" s="1"/>
  <c r="Q30" i="26" s="1"/>
  <c r="BK30" i="26"/>
  <c r="BL30" i="26" s="1"/>
  <c r="BM30" i="26" s="1"/>
  <c r="BF30" i="26"/>
  <c r="BB30" i="26"/>
  <c r="BD30" i="26" s="1"/>
  <c r="BA30" i="26"/>
  <c r="BE30" i="26" s="1"/>
  <c r="AW30" i="26"/>
  <c r="C30" i="26"/>
  <c r="CE29" i="26"/>
  <c r="CC29" i="26"/>
  <c r="CD29" i="26" s="1"/>
  <c r="CB29" i="26"/>
  <c r="CA29" i="26"/>
  <c r="BY29" i="26"/>
  <c r="BW29" i="26"/>
  <c r="BN29" i="26"/>
  <c r="BO29" i="26" s="1"/>
  <c r="Q29" i="26" s="1"/>
  <c r="BK29" i="26"/>
  <c r="BL29" i="26" s="1"/>
  <c r="BM29" i="26" s="1"/>
  <c r="BE29" i="26"/>
  <c r="BA29" i="26"/>
  <c r="AW29" i="26"/>
  <c r="CE28" i="26"/>
  <c r="CC28" i="26"/>
  <c r="CD28" i="26" s="1"/>
  <c r="CB28" i="26"/>
  <c r="CA28" i="26"/>
  <c r="BY28" i="26"/>
  <c r="BW28" i="26"/>
  <c r="BN28" i="26"/>
  <c r="BO28" i="26" s="1"/>
  <c r="Q28" i="26" s="1"/>
  <c r="BK28" i="26"/>
  <c r="BL28" i="26" s="1"/>
  <c r="BM28" i="26" s="1"/>
  <c r="BF28" i="26"/>
  <c r="BB28" i="26"/>
  <c r="BA28" i="26"/>
  <c r="BE28" i="26" s="1"/>
  <c r="AW28" i="26"/>
  <c r="C28" i="26"/>
  <c r="CE27" i="26"/>
  <c r="CC27" i="26"/>
  <c r="CD27" i="26" s="1"/>
  <c r="CB27" i="26"/>
  <c r="CA27" i="26"/>
  <c r="BY27" i="26"/>
  <c r="BW27" i="26"/>
  <c r="BN27" i="26"/>
  <c r="BO27" i="26" s="1"/>
  <c r="Q27" i="26" s="1"/>
  <c r="BK27" i="26"/>
  <c r="BL27" i="26" s="1"/>
  <c r="BM27" i="26" s="1"/>
  <c r="BA27" i="26"/>
  <c r="AW27" i="26"/>
  <c r="CE26" i="26"/>
  <c r="CD26" i="26"/>
  <c r="CC26" i="26"/>
  <c r="CB26" i="26"/>
  <c r="CA26" i="26"/>
  <c r="BY26" i="26"/>
  <c r="BW26" i="26"/>
  <c r="BO26" i="26"/>
  <c r="BN26" i="26"/>
  <c r="BL26" i="26"/>
  <c r="BM26" i="26" s="1"/>
  <c r="BK26" i="26"/>
  <c r="BF26" i="26"/>
  <c r="BC26" i="26"/>
  <c r="BB26" i="26"/>
  <c r="BD26" i="26" s="1"/>
  <c r="BA26" i="26"/>
  <c r="BE26" i="26" s="1"/>
  <c r="AW26" i="26"/>
  <c r="Q26" i="26"/>
  <c r="C26" i="26"/>
  <c r="CE25" i="26"/>
  <c r="CC25" i="26"/>
  <c r="CD25" i="26" s="1"/>
  <c r="CB25" i="26"/>
  <c r="CA25" i="26"/>
  <c r="BY25" i="26"/>
  <c r="BX25" i="26"/>
  <c r="BW25" i="26"/>
  <c r="BN25" i="26"/>
  <c r="BO25" i="26" s="1"/>
  <c r="Q25" i="26" s="1"/>
  <c r="BL25" i="26"/>
  <c r="BM25" i="26" s="1"/>
  <c r="BT25" i="26" s="1"/>
  <c r="O25" i="26" s="1"/>
  <c r="BZ25" i="26" s="1"/>
  <c r="BK25" i="26"/>
  <c r="BE25" i="26"/>
  <c r="BA25" i="26"/>
  <c r="AW25" i="26"/>
  <c r="K25" i="26"/>
  <c r="CE24" i="26"/>
  <c r="CC24" i="26"/>
  <c r="CD24" i="26" s="1"/>
  <c r="CB24" i="26"/>
  <c r="CA24" i="26"/>
  <c r="BY24" i="26"/>
  <c r="BW24" i="26"/>
  <c r="BN24" i="26"/>
  <c r="BO24" i="26" s="1"/>
  <c r="Q24" i="26" s="1"/>
  <c r="BK24" i="26"/>
  <c r="BL24" i="26" s="1"/>
  <c r="BM24" i="26" s="1"/>
  <c r="K24" i="26" s="1"/>
  <c r="BA24" i="26"/>
  <c r="AW24" i="26"/>
  <c r="CE23" i="26"/>
  <c r="CC23" i="26"/>
  <c r="CD23" i="26" s="1"/>
  <c r="CB23" i="26"/>
  <c r="CA23" i="26"/>
  <c r="BY23" i="26"/>
  <c r="BW23" i="26"/>
  <c r="BO23" i="26"/>
  <c r="Q23" i="26" s="1"/>
  <c r="BN23" i="26"/>
  <c r="BK23" i="26"/>
  <c r="BL23" i="26" s="1"/>
  <c r="BM23" i="26" s="1"/>
  <c r="BH23" i="26"/>
  <c r="BF23" i="26"/>
  <c r="BD23" i="26"/>
  <c r="BC23" i="26"/>
  <c r="BG23" i="26" s="1"/>
  <c r="BI23" i="26" s="1"/>
  <c r="BB23" i="26"/>
  <c r="BA23" i="26"/>
  <c r="BE23" i="26" s="1"/>
  <c r="AW23" i="26"/>
  <c r="C23" i="26"/>
  <c r="CE22" i="26"/>
  <c r="CD22" i="26"/>
  <c r="CC22" i="26"/>
  <c r="CB22" i="26"/>
  <c r="CA22" i="26"/>
  <c r="BY22" i="26"/>
  <c r="BW22" i="26"/>
  <c r="BO22" i="26"/>
  <c r="Q22" i="26" s="1"/>
  <c r="BN22" i="26"/>
  <c r="BK22" i="26"/>
  <c r="BL22" i="26" s="1"/>
  <c r="BM22" i="26" s="1"/>
  <c r="BB22" i="26"/>
  <c r="BA22" i="26"/>
  <c r="BF22" i="26" s="1"/>
  <c r="AW22" i="26"/>
  <c r="CE21" i="26"/>
  <c r="CC21" i="26"/>
  <c r="CD21" i="26" s="1"/>
  <c r="CB21" i="26"/>
  <c r="CA21" i="26"/>
  <c r="BY21" i="26"/>
  <c r="BW21" i="26"/>
  <c r="BN21" i="26"/>
  <c r="BO21" i="26" s="1"/>
  <c r="Q21" i="26" s="1"/>
  <c r="BK21" i="26"/>
  <c r="BL21" i="26" s="1"/>
  <c r="BM21" i="26" s="1"/>
  <c r="BF21" i="26"/>
  <c r="BD21" i="26"/>
  <c r="BB21" i="26"/>
  <c r="BC21" i="26" s="1"/>
  <c r="BA21" i="26"/>
  <c r="BE21" i="26" s="1"/>
  <c r="AW21" i="26"/>
  <c r="CE20" i="26"/>
  <c r="CC20" i="26"/>
  <c r="CD20" i="26" s="1"/>
  <c r="CB20" i="26"/>
  <c r="CA20" i="26"/>
  <c r="BY20" i="26"/>
  <c r="BW20" i="26"/>
  <c r="BO20" i="26"/>
  <c r="Q20" i="26" s="1"/>
  <c r="BN20" i="26"/>
  <c r="BK20" i="26"/>
  <c r="BL20" i="26" s="1"/>
  <c r="BM20" i="26" s="1"/>
  <c r="BT20" i="26" s="1"/>
  <c r="O20" i="26" s="1"/>
  <c r="BA20" i="26"/>
  <c r="BB20" i="26" s="1"/>
  <c r="BC20" i="26" s="1"/>
  <c r="AW20" i="26"/>
  <c r="CE19" i="26"/>
  <c r="CC19" i="26"/>
  <c r="CD19" i="26" s="1"/>
  <c r="CB19" i="26"/>
  <c r="CA19" i="26"/>
  <c r="BY19" i="26"/>
  <c r="BW19" i="26"/>
  <c r="BN19" i="26"/>
  <c r="BO19" i="26" s="1"/>
  <c r="Q19" i="26" s="1"/>
  <c r="BK19" i="26"/>
  <c r="BL19" i="26" s="1"/>
  <c r="BM19" i="26" s="1"/>
  <c r="BA19" i="26"/>
  <c r="BE19" i="26" s="1"/>
  <c r="AW19" i="26"/>
  <c r="CE18" i="26"/>
  <c r="CD18" i="26"/>
  <c r="CC18" i="26"/>
  <c r="CB18" i="26"/>
  <c r="CA18" i="26"/>
  <c r="BY18" i="26"/>
  <c r="BW18" i="26"/>
  <c r="BN18" i="26"/>
  <c r="BO18" i="26" s="1"/>
  <c r="Q18" i="26" s="1"/>
  <c r="BK18" i="26"/>
  <c r="BL18" i="26" s="1"/>
  <c r="BM18" i="26" s="1"/>
  <c r="K18" i="26" s="1"/>
  <c r="BE18" i="26"/>
  <c r="BA18" i="26"/>
  <c r="AW18" i="26"/>
  <c r="CE17" i="26"/>
  <c r="CD17" i="26"/>
  <c r="CC17" i="26"/>
  <c r="CB17" i="26"/>
  <c r="CA17" i="26"/>
  <c r="BY17" i="26"/>
  <c r="BW17" i="26"/>
  <c r="BN17" i="26"/>
  <c r="BO17" i="26" s="1"/>
  <c r="Q17" i="26" s="1"/>
  <c r="BK17" i="26"/>
  <c r="BL17" i="26" s="1"/>
  <c r="BM17" i="26" s="1"/>
  <c r="BA17" i="26"/>
  <c r="BF17" i="26" s="1"/>
  <c r="AW17" i="26"/>
  <c r="CE16" i="26"/>
  <c r="CD16" i="26"/>
  <c r="CC16" i="26"/>
  <c r="CB16" i="26"/>
  <c r="CA16" i="26"/>
  <c r="BY16" i="26"/>
  <c r="BW16" i="26"/>
  <c r="BN16" i="26"/>
  <c r="BO16" i="26" s="1"/>
  <c r="Q16" i="26" s="1"/>
  <c r="BL16" i="26"/>
  <c r="BM16" i="26" s="1"/>
  <c r="K16" i="26" s="1"/>
  <c r="BK16" i="26"/>
  <c r="BE16" i="26"/>
  <c r="BA16" i="26"/>
  <c r="AW16" i="26"/>
  <c r="CE15" i="26"/>
  <c r="CD15" i="26"/>
  <c r="CC15" i="26"/>
  <c r="CB15" i="26"/>
  <c r="CA15" i="26"/>
  <c r="BY15" i="26"/>
  <c r="BW15" i="26"/>
  <c r="BT15" i="26"/>
  <c r="O15" i="26" s="1"/>
  <c r="BN15" i="26"/>
  <c r="BO15" i="26" s="1"/>
  <c r="Q15" i="26" s="1"/>
  <c r="BL15" i="26"/>
  <c r="BM15" i="26" s="1"/>
  <c r="K15" i="26" s="1"/>
  <c r="BK15" i="26"/>
  <c r="BE15" i="26"/>
  <c r="BA15" i="26"/>
  <c r="AW15" i="26"/>
  <c r="CE14" i="26"/>
  <c r="CD14" i="26"/>
  <c r="CC14" i="26"/>
  <c r="CB14" i="26"/>
  <c r="CA14" i="26"/>
  <c r="BY14" i="26"/>
  <c r="BW14" i="26"/>
  <c r="BT14" i="26"/>
  <c r="O14" i="26" s="1"/>
  <c r="BN14" i="26"/>
  <c r="BO14" i="26" s="1"/>
  <c r="Q14" i="26" s="1"/>
  <c r="BL14" i="26"/>
  <c r="BM14" i="26" s="1"/>
  <c r="K14" i="26" s="1"/>
  <c r="BK14" i="26"/>
  <c r="BA14" i="26"/>
  <c r="AW14" i="26"/>
  <c r="CE13" i="26"/>
  <c r="CD13" i="26"/>
  <c r="CC13" i="26"/>
  <c r="CB13" i="26"/>
  <c r="CA13" i="26"/>
  <c r="BY13" i="26"/>
  <c r="BW13" i="26"/>
  <c r="BO13" i="26"/>
  <c r="BN13" i="26"/>
  <c r="BK13" i="26"/>
  <c r="BL13" i="26" s="1"/>
  <c r="BM13" i="26" s="1"/>
  <c r="BE13" i="26"/>
  <c r="BC13" i="26"/>
  <c r="BB13" i="26"/>
  <c r="BD13" i="26" s="1"/>
  <c r="BA13" i="26"/>
  <c r="BF13" i="26" s="1"/>
  <c r="AW13" i="26"/>
  <c r="Q13" i="26"/>
  <c r="C13" i="26"/>
  <c r="CE12" i="26"/>
  <c r="CC12" i="26"/>
  <c r="CD12" i="26" s="1"/>
  <c r="CB12" i="26"/>
  <c r="CA12" i="26"/>
  <c r="BY12" i="26"/>
  <c r="BW12" i="26"/>
  <c r="BN12" i="26"/>
  <c r="BO12" i="26" s="1"/>
  <c r="Q12" i="26" s="1"/>
  <c r="BL12" i="26"/>
  <c r="BM12" i="26" s="1"/>
  <c r="BK12" i="26"/>
  <c r="BE12" i="26"/>
  <c r="BA12" i="26"/>
  <c r="AW12" i="26"/>
  <c r="CE11" i="26"/>
  <c r="CD11" i="26"/>
  <c r="CC11" i="26"/>
  <c r="CB11" i="26"/>
  <c r="CA11" i="26"/>
  <c r="BY11" i="26"/>
  <c r="BW11" i="26"/>
  <c r="BO11" i="26"/>
  <c r="BN11" i="26"/>
  <c r="BK11" i="26"/>
  <c r="BL11" i="26" s="1"/>
  <c r="BM11" i="26" s="1"/>
  <c r="BE11" i="26"/>
  <c r="BA11" i="26"/>
  <c r="BF11" i="26" s="1"/>
  <c r="AW11" i="26"/>
  <c r="Q11" i="26"/>
  <c r="CE10" i="26"/>
  <c r="CC10" i="26"/>
  <c r="CD10" i="26" s="1"/>
  <c r="CB10" i="26"/>
  <c r="CA10" i="26"/>
  <c r="BY10" i="26"/>
  <c r="BW10" i="26"/>
  <c r="BN10" i="26"/>
  <c r="BO10" i="26" s="1"/>
  <c r="Q10" i="26" s="1"/>
  <c r="BL10" i="26"/>
  <c r="BM10" i="26" s="1"/>
  <c r="BK10" i="26"/>
  <c r="BA10" i="26"/>
  <c r="AW10" i="26"/>
  <c r="CE9" i="26"/>
  <c r="CD9" i="26"/>
  <c r="CC9" i="26"/>
  <c r="CB9" i="26"/>
  <c r="CA9" i="26"/>
  <c r="BY9" i="26"/>
  <c r="BW9" i="26"/>
  <c r="BN9" i="26"/>
  <c r="BO9" i="26" s="1"/>
  <c r="Q9" i="26" s="1"/>
  <c r="BL9" i="26"/>
  <c r="BM9" i="26" s="1"/>
  <c r="K9" i="26" s="1"/>
  <c r="BK9" i="26"/>
  <c r="BA9" i="26"/>
  <c r="BE9" i="26" s="1"/>
  <c r="AW9" i="26"/>
  <c r="AW5" i="26"/>
  <c r="AW4" i="26"/>
  <c r="AW3" i="26"/>
  <c r="CL13" i="27" l="1"/>
  <c r="CE10" i="27"/>
  <c r="CE20" i="27"/>
  <c r="CE28" i="27"/>
  <c r="CE36" i="27"/>
  <c r="CE15" i="27"/>
  <c r="CE23" i="27"/>
  <c r="CE31" i="27"/>
  <c r="CE39" i="27"/>
  <c r="CE9" i="27"/>
  <c r="CE16" i="27"/>
  <c r="CE24" i="27"/>
  <c r="CE32" i="27"/>
  <c r="CF16" i="27"/>
  <c r="CF20" i="27"/>
  <c r="CF24" i="27"/>
  <c r="CF28" i="27"/>
  <c r="CF32" i="27"/>
  <c r="CF36" i="27"/>
  <c r="CE17" i="27"/>
  <c r="CE21" i="27"/>
  <c r="CE25" i="27"/>
  <c r="CE29" i="27"/>
  <c r="CE33" i="27"/>
  <c r="CE37" i="27"/>
  <c r="CF9" i="27"/>
  <c r="CE13" i="27"/>
  <c r="CF13" i="27" s="1"/>
  <c r="M5" i="27"/>
  <c r="BB18" i="27"/>
  <c r="BB38" i="27"/>
  <c r="BB22" i="27"/>
  <c r="BB26" i="27"/>
  <c r="BB14" i="27"/>
  <c r="BB12" i="27"/>
  <c r="BD12" i="27" s="1"/>
  <c r="BB16" i="27"/>
  <c r="BD16" i="27" s="1"/>
  <c r="BB20" i="27"/>
  <c r="BB24" i="27"/>
  <c r="BB28" i="27"/>
  <c r="BB36" i="27"/>
  <c r="C36" i="27" s="1"/>
  <c r="BF13" i="27"/>
  <c r="BF31" i="27"/>
  <c r="BB9" i="27"/>
  <c r="BC9" i="27" s="1"/>
  <c r="BB13" i="27"/>
  <c r="BB21" i="27"/>
  <c r="BC21" i="27" s="1"/>
  <c r="BB25" i="27"/>
  <c r="C25" i="27" s="1"/>
  <c r="BB29" i="27"/>
  <c r="BC29" i="27" s="1"/>
  <c r="BB33" i="27"/>
  <c r="C33" i="27" s="1"/>
  <c r="BB37" i="27"/>
  <c r="BB10" i="27"/>
  <c r="C10" i="27" s="1"/>
  <c r="BB30" i="27"/>
  <c r="BB34" i="27"/>
  <c r="BB11" i="27"/>
  <c r="BC11" i="27" s="1"/>
  <c r="BB15" i="27"/>
  <c r="BC15" i="27" s="1"/>
  <c r="BB19" i="27"/>
  <c r="BD19" i="27" s="1"/>
  <c r="BB23" i="27"/>
  <c r="C23" i="27" s="1"/>
  <c r="BB27" i="27"/>
  <c r="BD27" i="27" s="1"/>
  <c r="BB31" i="27"/>
  <c r="BC31" i="27" s="1"/>
  <c r="BB35" i="27"/>
  <c r="BC35" i="27" s="1"/>
  <c r="BB39" i="27"/>
  <c r="BF9" i="27"/>
  <c r="BF15" i="27"/>
  <c r="BF21" i="27"/>
  <c r="BF12" i="27"/>
  <c r="BF27" i="27"/>
  <c r="BF33" i="27"/>
  <c r="BF11" i="27"/>
  <c r="BF16" i="27"/>
  <c r="BF23" i="27"/>
  <c r="BE28" i="27"/>
  <c r="BF10" i="27"/>
  <c r="BF14" i="27"/>
  <c r="BE19" i="27"/>
  <c r="BF25" i="27"/>
  <c r="BF35" i="27"/>
  <c r="BF36" i="27"/>
  <c r="BF29" i="27"/>
  <c r="BE30" i="27"/>
  <c r="BF34" i="27"/>
  <c r="BT24" i="27"/>
  <c r="O24" i="27" s="1"/>
  <c r="K24" i="27"/>
  <c r="BT26" i="27"/>
  <c r="O26" i="27" s="1"/>
  <c r="BX26" i="27" s="1"/>
  <c r="K26" i="27"/>
  <c r="K17" i="27"/>
  <c r="BT10" i="27"/>
  <c r="O10" i="27" s="1"/>
  <c r="CG10" i="27" s="1"/>
  <c r="K10" i="27"/>
  <c r="BD17" i="27"/>
  <c r="BC17" i="27"/>
  <c r="C17" i="27"/>
  <c r="K14" i="27"/>
  <c r="BT14" i="27"/>
  <c r="O14" i="27" s="1"/>
  <c r="CJ14" i="27" s="1"/>
  <c r="O15" i="27"/>
  <c r="K15" i="27"/>
  <c r="BT9" i="27"/>
  <c r="O9" i="27" s="1"/>
  <c r="CG9" i="27" s="1"/>
  <c r="K9" i="27"/>
  <c r="BT12" i="27"/>
  <c r="O12" i="27" s="1"/>
  <c r="CG12" i="27" s="1"/>
  <c r="K12" i="27"/>
  <c r="K13" i="27"/>
  <c r="BX17" i="27"/>
  <c r="BZ17" i="27"/>
  <c r="BT20" i="27"/>
  <c r="O20" i="27" s="1"/>
  <c r="CG20" i="27" s="1"/>
  <c r="K20" i="27"/>
  <c r="BT11" i="27"/>
  <c r="O11" i="27" s="1"/>
  <c r="CG11" i="27" s="1"/>
  <c r="K11" i="27"/>
  <c r="BT18" i="27"/>
  <c r="O18" i="27" s="1"/>
  <c r="K18" i="27"/>
  <c r="K19" i="27"/>
  <c r="BT19" i="27"/>
  <c r="O19" i="27" s="1"/>
  <c r="K16" i="27"/>
  <c r="BT16" i="27"/>
  <c r="O16" i="27" s="1"/>
  <c r="CG16" i="27" s="1"/>
  <c r="BT22" i="27"/>
  <c r="O22" i="27" s="1"/>
  <c r="CG22" i="27" s="1"/>
  <c r="K22" i="27"/>
  <c r="AW40" i="27"/>
  <c r="BE17" i="27"/>
  <c r="BT21" i="27"/>
  <c r="O21" i="27" s="1"/>
  <c r="CG21" i="27" s="1"/>
  <c r="BT27" i="27"/>
  <c r="O27" i="27" s="1"/>
  <c r="CG27" i="27" s="1"/>
  <c r="K27" i="27"/>
  <c r="BC32" i="27"/>
  <c r="BD32" i="27"/>
  <c r="C32" i="27"/>
  <c r="BF17" i="27"/>
  <c r="BF18" i="27"/>
  <c r="BT25" i="27"/>
  <c r="O25" i="27" s="1"/>
  <c r="CG25" i="27" s="1"/>
  <c r="K25" i="27"/>
  <c r="BT29" i="27"/>
  <c r="O29" i="27" s="1"/>
  <c r="CG29" i="27" s="1"/>
  <c r="K29" i="27"/>
  <c r="BT30" i="27"/>
  <c r="O30" i="27" s="1"/>
  <c r="CG30" i="27" s="1"/>
  <c r="K30" i="27"/>
  <c r="BT31" i="27"/>
  <c r="O31" i="27" s="1"/>
  <c r="CG31" i="27" s="1"/>
  <c r="K31" i="27"/>
  <c r="BX32" i="27"/>
  <c r="BZ32" i="27"/>
  <c r="Q40" i="27"/>
  <c r="V5" i="27" s="1"/>
  <c r="BT23" i="27"/>
  <c r="O23" i="27" s="1"/>
  <c r="CG23" i="27" s="1"/>
  <c r="K23" i="27"/>
  <c r="K28" i="27"/>
  <c r="BT28" i="27"/>
  <c r="O28" i="27" s="1"/>
  <c r="CG28" i="27" s="1"/>
  <c r="BT33" i="27"/>
  <c r="O33" i="27" s="1"/>
  <c r="CG33" i="27" s="1"/>
  <c r="K33" i="27"/>
  <c r="BF20" i="27"/>
  <c r="BF22" i="27"/>
  <c r="BF24" i="27"/>
  <c r="BF26" i="27"/>
  <c r="K35" i="27"/>
  <c r="K32" i="27"/>
  <c r="BE32" i="27"/>
  <c r="BX34" i="27"/>
  <c r="BZ34" i="27"/>
  <c r="BT38" i="27"/>
  <c r="O38" i="27" s="1"/>
  <c r="CG38" i="27" s="1"/>
  <c r="K38" i="27"/>
  <c r="BT39" i="27"/>
  <c r="O39" i="27" s="1"/>
  <c r="CG39" i="27" s="1"/>
  <c r="K39" i="27"/>
  <c r="BF32" i="27"/>
  <c r="BZ35" i="27"/>
  <c r="BX35" i="27"/>
  <c r="BT36" i="27"/>
  <c r="O36" i="27" s="1"/>
  <c r="CG36" i="27" s="1"/>
  <c r="K36" i="27"/>
  <c r="K37" i="27"/>
  <c r="BT37" i="27"/>
  <c r="O37" i="27" s="1"/>
  <c r="CG37" i="27" s="1"/>
  <c r="K34" i="27"/>
  <c r="BE37" i="27"/>
  <c r="BF38" i="27"/>
  <c r="BE39" i="27"/>
  <c r="AY25" i="26"/>
  <c r="A25" i="26" s="1"/>
  <c r="BT27" i="26"/>
  <c r="O27" i="26" s="1"/>
  <c r="BX27" i="26" s="1"/>
  <c r="K27" i="26"/>
  <c r="BT24" i="26"/>
  <c r="O24" i="26" s="1"/>
  <c r="BX24" i="26" s="1"/>
  <c r="Q40" i="26"/>
  <c r="V5" i="26" s="1"/>
  <c r="BT18" i="26"/>
  <c r="O18" i="26" s="1"/>
  <c r="BT10" i="26"/>
  <c r="O10" i="26" s="1"/>
  <c r="K10" i="26"/>
  <c r="K11" i="26"/>
  <c r="BT11" i="26"/>
  <c r="O11" i="26" s="1"/>
  <c r="BX14" i="26"/>
  <c r="BZ14" i="26"/>
  <c r="K13" i="26"/>
  <c r="BT13" i="26"/>
  <c r="O13" i="26" s="1"/>
  <c r="BT12" i="26"/>
  <c r="O12" i="26" s="1"/>
  <c r="K12" i="26"/>
  <c r="BZ15" i="26"/>
  <c r="BX15" i="26"/>
  <c r="BF9" i="26"/>
  <c r="BF10" i="26"/>
  <c r="BB10" i="26"/>
  <c r="BF14" i="26"/>
  <c r="BB14" i="26"/>
  <c r="AY15" i="26"/>
  <c r="A15" i="26" s="1"/>
  <c r="BT19" i="26"/>
  <c r="O19" i="26" s="1"/>
  <c r="K19" i="26"/>
  <c r="BD20" i="26"/>
  <c r="BH21" i="26"/>
  <c r="BG21" i="26"/>
  <c r="BI21" i="26" s="1"/>
  <c r="BD22" i="26"/>
  <c r="BC22" i="26"/>
  <c r="C22" i="26"/>
  <c r="BR23" i="26"/>
  <c r="BQ23" i="26"/>
  <c r="D23" i="26"/>
  <c r="BF24" i="26"/>
  <c r="BE24" i="26"/>
  <c r="BB24" i="26"/>
  <c r="K33" i="26"/>
  <c r="BT33" i="26"/>
  <c r="O33" i="26" s="1"/>
  <c r="BT9" i="26"/>
  <c r="O9" i="26" s="1"/>
  <c r="BH13" i="26"/>
  <c r="BX20" i="26"/>
  <c r="AY20" i="26" s="1"/>
  <c r="A20" i="26" s="1"/>
  <c r="BZ20" i="26"/>
  <c r="BT21" i="26"/>
  <c r="O21" i="26" s="1"/>
  <c r="K21" i="26"/>
  <c r="AY14" i="26"/>
  <c r="A14" i="26" s="1"/>
  <c r="BT17" i="26"/>
  <c r="O17" i="26" s="1"/>
  <c r="K17" i="26"/>
  <c r="BB11" i="26"/>
  <c r="BE14" i="26"/>
  <c r="BF16" i="26"/>
  <c r="BB16" i="26"/>
  <c r="C20" i="26"/>
  <c r="K22" i="26"/>
  <c r="BT22" i="26"/>
  <c r="O22" i="26" s="1"/>
  <c r="BT23" i="26"/>
  <c r="O23" i="26" s="1"/>
  <c r="K23" i="26"/>
  <c r="BT30" i="26"/>
  <c r="O30" i="26" s="1"/>
  <c r="K30" i="26"/>
  <c r="BB9" i="26"/>
  <c r="BF12" i="26"/>
  <c r="BB12" i="26"/>
  <c r="AW40" i="26"/>
  <c r="BE10" i="26"/>
  <c r="BG13" i="26"/>
  <c r="BI13" i="26" s="1"/>
  <c r="BF15" i="26"/>
  <c r="BB15" i="26"/>
  <c r="BT16" i="26"/>
  <c r="O16" i="26" s="1"/>
  <c r="BF18" i="26"/>
  <c r="BB18" i="26"/>
  <c r="BF27" i="26"/>
  <c r="BB27" i="26"/>
  <c r="BE27" i="26"/>
  <c r="K20" i="26"/>
  <c r="BE20" i="26"/>
  <c r="BG20" i="26" s="1"/>
  <c r="BE22" i="26"/>
  <c r="BF25" i="26"/>
  <c r="BB25" i="26"/>
  <c r="BT26" i="26"/>
  <c r="O26" i="26" s="1"/>
  <c r="K26" i="26"/>
  <c r="BD28" i="26"/>
  <c r="BC28" i="26"/>
  <c r="K31" i="26"/>
  <c r="BT31" i="26"/>
  <c r="O31" i="26" s="1"/>
  <c r="BT38" i="26"/>
  <c r="O38" i="26" s="1"/>
  <c r="K38" i="26"/>
  <c r="BE17" i="26"/>
  <c r="BF19" i="26"/>
  <c r="BF20" i="26"/>
  <c r="BH26" i="26"/>
  <c r="BG26" i="26"/>
  <c r="K29" i="26"/>
  <c r="BT29" i="26"/>
  <c r="O29" i="26" s="1"/>
  <c r="BT34" i="26"/>
  <c r="O34" i="26" s="1"/>
  <c r="K34" i="26"/>
  <c r="BT37" i="26"/>
  <c r="O37" i="26" s="1"/>
  <c r="K37" i="26"/>
  <c r="BB17" i="26"/>
  <c r="BB19" i="26"/>
  <c r="C21" i="26"/>
  <c r="BT28" i="26"/>
  <c r="O28" i="26" s="1"/>
  <c r="K28" i="26"/>
  <c r="BT32" i="26"/>
  <c r="O32" i="26" s="1"/>
  <c r="K32" i="26"/>
  <c r="K35" i="26"/>
  <c r="BT35" i="26"/>
  <c r="O35" i="26" s="1"/>
  <c r="BF38" i="26"/>
  <c r="BB38" i="26"/>
  <c r="BB39" i="26"/>
  <c r="BE39" i="26"/>
  <c r="BF29" i="26"/>
  <c r="BB29" i="26"/>
  <c r="BC30" i="26"/>
  <c r="BF31" i="26"/>
  <c r="BB31" i="26"/>
  <c r="BC32" i="26"/>
  <c r="BF33" i="26"/>
  <c r="BB33" i="26"/>
  <c r="BC34" i="26"/>
  <c r="BF35" i="26"/>
  <c r="BB35" i="26"/>
  <c r="BC36" i="26"/>
  <c r="BT36" i="26"/>
  <c r="O36" i="26" s="1"/>
  <c r="K36" i="26"/>
  <c r="BE38" i="26"/>
  <c r="BZ39" i="26"/>
  <c r="AY39" i="26"/>
  <c r="A39" i="26" s="1"/>
  <c r="BE37" i="26"/>
  <c r="BB37" i="26"/>
  <c r="CG19" i="27" l="1"/>
  <c r="BY19" i="27"/>
  <c r="CG18" i="27"/>
  <c r="CJ18" i="27"/>
  <c r="BC10" i="27"/>
  <c r="BD23" i="27"/>
  <c r="BD21" i="27"/>
  <c r="BG21" i="27" s="1"/>
  <c r="BD29" i="27"/>
  <c r="BH29" i="27" s="1"/>
  <c r="BC16" i="27"/>
  <c r="BH16" i="27" s="1"/>
  <c r="BC33" i="27"/>
  <c r="BC36" i="27"/>
  <c r="C16" i="27"/>
  <c r="BC23" i="27"/>
  <c r="BD15" i="27"/>
  <c r="BG15" i="27" s="1"/>
  <c r="C29" i="27"/>
  <c r="C27" i="27"/>
  <c r="C21" i="27"/>
  <c r="BC27" i="27"/>
  <c r="BG27" i="27" s="1"/>
  <c r="BC19" i="27"/>
  <c r="BG19" i="27" s="1"/>
  <c r="BG29" i="27"/>
  <c r="BD35" i="27"/>
  <c r="BH35" i="27" s="1"/>
  <c r="C15" i="27"/>
  <c r="BC25" i="27"/>
  <c r="CG14" i="27"/>
  <c r="CG15" i="27"/>
  <c r="BC13" i="27"/>
  <c r="C13" i="27"/>
  <c r="C31" i="27"/>
  <c r="C19" i="27"/>
  <c r="BZ26" i="27"/>
  <c r="CG26" i="27"/>
  <c r="BD31" i="27"/>
  <c r="BG31" i="27" s="1"/>
  <c r="BD9" i="27"/>
  <c r="BH9" i="27" s="1"/>
  <c r="BZ24" i="27"/>
  <c r="CG24" i="27"/>
  <c r="BD13" i="27"/>
  <c r="C9" i="27"/>
  <c r="BD14" i="27"/>
  <c r="C14" i="27"/>
  <c r="C35" i="27"/>
  <c r="BD36" i="27"/>
  <c r="BD33" i="27"/>
  <c r="BC14" i="27"/>
  <c r="BD25" i="27"/>
  <c r="BD10" i="27"/>
  <c r="BC28" i="27"/>
  <c r="BD28" i="27"/>
  <c r="C28" i="27"/>
  <c r="BC12" i="27"/>
  <c r="BH12" i="27" s="1"/>
  <c r="C12" i="27"/>
  <c r="BC34" i="27"/>
  <c r="BD34" i="27"/>
  <c r="C34" i="27"/>
  <c r="C11" i="27"/>
  <c r="BD11" i="27"/>
  <c r="BH11" i="27" s="1"/>
  <c r="BX24" i="27"/>
  <c r="C39" i="27"/>
  <c r="B39" i="27" s="1"/>
  <c r="BD39" i="27"/>
  <c r="BC39" i="27"/>
  <c r="BC30" i="27"/>
  <c r="BD30" i="27"/>
  <c r="C30" i="27"/>
  <c r="BZ33" i="27"/>
  <c r="BX33" i="27"/>
  <c r="BX25" i="27"/>
  <c r="BZ25" i="27"/>
  <c r="BX36" i="27"/>
  <c r="BZ36" i="27"/>
  <c r="BZ38" i="27"/>
  <c r="BX38" i="27"/>
  <c r="BC24" i="27"/>
  <c r="C24" i="27"/>
  <c r="BD24" i="27"/>
  <c r="C20" i="27"/>
  <c r="BD20" i="27"/>
  <c r="BC20" i="27"/>
  <c r="BX28" i="27"/>
  <c r="BZ28" i="27"/>
  <c r="BZ29" i="27"/>
  <c r="BX29" i="27"/>
  <c r="C18" i="27"/>
  <c r="BD18" i="27"/>
  <c r="BC18" i="27"/>
  <c r="BZ22" i="27"/>
  <c r="BX22" i="27"/>
  <c r="BZ18" i="27"/>
  <c r="BX18" i="27"/>
  <c r="BZ9" i="27"/>
  <c r="BX9" i="27"/>
  <c r="BX14" i="27"/>
  <c r="BZ14" i="27"/>
  <c r="BD37" i="27"/>
  <c r="BC37" i="27"/>
  <c r="C37" i="27"/>
  <c r="B37" i="27" s="1"/>
  <c r="BX37" i="27"/>
  <c r="BZ37" i="27"/>
  <c r="BG32" i="27"/>
  <c r="BH32" i="27"/>
  <c r="BX16" i="27"/>
  <c r="BZ16" i="27"/>
  <c r="BZ19" i="27"/>
  <c r="BX19" i="27"/>
  <c r="BZ11" i="27"/>
  <c r="BX11" i="27"/>
  <c r="BZ39" i="27"/>
  <c r="BX39" i="27"/>
  <c r="BD26" i="27"/>
  <c r="BC26" i="27"/>
  <c r="C26" i="27"/>
  <c r="C22" i="27"/>
  <c r="BD22" i="27"/>
  <c r="BC22" i="27"/>
  <c r="BZ31" i="27"/>
  <c r="BX31" i="27"/>
  <c r="BX30" i="27"/>
  <c r="BZ30" i="27"/>
  <c r="BX21" i="27"/>
  <c r="BZ21" i="27"/>
  <c r="BH17" i="27"/>
  <c r="BG17" i="27"/>
  <c r="BD38" i="27"/>
  <c r="BC38" i="27"/>
  <c r="C38" i="27"/>
  <c r="B38" i="27" s="1"/>
  <c r="BX23" i="27"/>
  <c r="BZ23" i="27"/>
  <c r="BZ27" i="27"/>
  <c r="BX27" i="27"/>
  <c r="BZ20" i="27"/>
  <c r="BX20" i="27"/>
  <c r="BX12" i="27"/>
  <c r="BZ12" i="27"/>
  <c r="K40" i="27"/>
  <c r="BZ15" i="27"/>
  <c r="BX15" i="27"/>
  <c r="BX10" i="27"/>
  <c r="BZ10" i="27"/>
  <c r="BZ24" i="26"/>
  <c r="AY24" i="26" s="1"/>
  <c r="A24" i="26" s="1"/>
  <c r="BZ27" i="26"/>
  <c r="AY27" i="26" s="1"/>
  <c r="A27" i="26" s="1"/>
  <c r="BX18" i="26"/>
  <c r="BZ18" i="26"/>
  <c r="K40" i="26"/>
  <c r="BZ36" i="26"/>
  <c r="BX36" i="26"/>
  <c r="AY36" i="26" s="1"/>
  <c r="A36" i="26" s="1"/>
  <c r="BH34" i="26"/>
  <c r="BG34" i="26"/>
  <c r="BX35" i="26"/>
  <c r="BZ35" i="26"/>
  <c r="BZ37" i="26"/>
  <c r="BX37" i="26"/>
  <c r="AY37" i="26" s="1"/>
  <c r="A37" i="26" s="1"/>
  <c r="BD25" i="26"/>
  <c r="C25" i="26"/>
  <c r="BC25" i="26"/>
  <c r="C37" i="26"/>
  <c r="B37" i="26" s="1"/>
  <c r="BD37" i="26"/>
  <c r="BC37" i="26"/>
  <c r="BC35" i="26"/>
  <c r="C35" i="26"/>
  <c r="BD35" i="26"/>
  <c r="BH30" i="26"/>
  <c r="BG30" i="26"/>
  <c r="BI30" i="26" s="1"/>
  <c r="BZ28" i="26"/>
  <c r="BX28" i="26"/>
  <c r="AY28" i="26" s="1"/>
  <c r="A28" i="26" s="1"/>
  <c r="C17" i="26"/>
  <c r="BD17" i="26"/>
  <c r="BC17" i="26"/>
  <c r="BZ34" i="26"/>
  <c r="BX34" i="26"/>
  <c r="BI26" i="26"/>
  <c r="BH28" i="26"/>
  <c r="BG28" i="26"/>
  <c r="BI28" i="26" s="1"/>
  <c r="BD18" i="26"/>
  <c r="BC18" i="26"/>
  <c r="C18" i="26"/>
  <c r="C15" i="26"/>
  <c r="BD15" i="26"/>
  <c r="BC15" i="26"/>
  <c r="BH20" i="26"/>
  <c r="BI20" i="26" s="1"/>
  <c r="BZ17" i="26"/>
  <c r="BX17" i="26"/>
  <c r="AY17" i="26" s="1"/>
  <c r="A17" i="26" s="1"/>
  <c r="BZ21" i="26"/>
  <c r="BX21" i="26"/>
  <c r="BH22" i="26"/>
  <c r="BG22" i="26"/>
  <c r="BI22" i="26" s="1"/>
  <c r="BD14" i="26"/>
  <c r="C14" i="26"/>
  <c r="BC14" i="26"/>
  <c r="BX12" i="26"/>
  <c r="AY12" i="26" s="1"/>
  <c r="A12" i="26" s="1"/>
  <c r="BZ12" i="26"/>
  <c r="BX11" i="26"/>
  <c r="BZ11" i="26"/>
  <c r="BC31" i="26"/>
  <c r="C31" i="26"/>
  <c r="BD31" i="26"/>
  <c r="BX31" i="26"/>
  <c r="BZ31" i="26"/>
  <c r="BH32" i="26"/>
  <c r="BG32" i="26"/>
  <c r="BI32" i="26" s="1"/>
  <c r="BC29" i="26"/>
  <c r="C29" i="26"/>
  <c r="BD29" i="26"/>
  <c r="BZ32" i="26"/>
  <c r="BX32" i="26"/>
  <c r="BZ26" i="26"/>
  <c r="BX26" i="26"/>
  <c r="BC27" i="26"/>
  <c r="C27" i="26"/>
  <c r="BD27" i="26"/>
  <c r="C12" i="26"/>
  <c r="BD12" i="26"/>
  <c r="BC12" i="26"/>
  <c r="BZ23" i="26"/>
  <c r="BX23" i="26"/>
  <c r="BX33" i="26"/>
  <c r="AY33" i="26" s="1"/>
  <c r="A33" i="26" s="1"/>
  <c r="BZ33" i="26"/>
  <c r="BD24" i="26"/>
  <c r="BC24" i="26"/>
  <c r="C24" i="26"/>
  <c r="BX22" i="26"/>
  <c r="BZ22" i="26"/>
  <c r="BD16" i="26"/>
  <c r="C16" i="26"/>
  <c r="BC16" i="26"/>
  <c r="BD11" i="26"/>
  <c r="BC11" i="26"/>
  <c r="C11" i="26"/>
  <c r="BR21" i="26"/>
  <c r="BQ21" i="26"/>
  <c r="D21" i="26"/>
  <c r="BZ19" i="26"/>
  <c r="BX19" i="26"/>
  <c r="C10" i="26"/>
  <c r="BD10" i="26"/>
  <c r="BC10" i="26"/>
  <c r="BZ13" i="26"/>
  <c r="BX13" i="26"/>
  <c r="AY13" i="26" s="1"/>
  <c r="A13" i="26" s="1"/>
  <c r="BD39" i="26"/>
  <c r="BC39" i="26"/>
  <c r="C39" i="26"/>
  <c r="B39" i="26" s="1"/>
  <c r="BX29" i="26"/>
  <c r="BZ29" i="26"/>
  <c r="BR13" i="26"/>
  <c r="D13" i="26"/>
  <c r="BQ13" i="26"/>
  <c r="BH36" i="26"/>
  <c r="BG36" i="26"/>
  <c r="BC33" i="26"/>
  <c r="C33" i="26"/>
  <c r="BD33" i="26"/>
  <c r="BC38" i="26"/>
  <c r="C38" i="26"/>
  <c r="B38" i="26" s="1"/>
  <c r="BD38" i="26"/>
  <c r="C19" i="26"/>
  <c r="BD19" i="26"/>
  <c r="BC19" i="26"/>
  <c r="BX38" i="26"/>
  <c r="AY38" i="26" s="1"/>
  <c r="A38" i="26" s="1"/>
  <c r="BZ38" i="26"/>
  <c r="BZ16" i="26"/>
  <c r="BX16" i="26"/>
  <c r="AY16" i="26" s="1"/>
  <c r="A16" i="26" s="1"/>
  <c r="BD9" i="26"/>
  <c r="C9" i="26"/>
  <c r="BC9" i="26"/>
  <c r="BZ30" i="26"/>
  <c r="BX30" i="26"/>
  <c r="O40" i="26"/>
  <c r="G5" i="26" s="1"/>
  <c r="BX9" i="26"/>
  <c r="BZ9" i="26"/>
  <c r="BX10" i="26"/>
  <c r="BZ10" i="26"/>
  <c r="BH19" i="27" l="1"/>
  <c r="BI19" i="27" s="1"/>
  <c r="D19" i="27" s="1"/>
  <c r="CH19" i="27" s="1"/>
  <c r="BH21" i="27"/>
  <c r="BH25" i="27"/>
  <c r="BG11" i="27"/>
  <c r="BI11" i="27" s="1"/>
  <c r="BG36" i="27"/>
  <c r="BG23" i="27"/>
  <c r="BH23" i="27"/>
  <c r="BI17" i="27"/>
  <c r="D17" i="27" s="1"/>
  <c r="CH17" i="27" s="1"/>
  <c r="BG35" i="27"/>
  <c r="BI35" i="27" s="1"/>
  <c r="BQ35" i="27" s="1"/>
  <c r="BG16" i="27"/>
  <c r="BI16" i="27" s="1"/>
  <c r="BH15" i="27"/>
  <c r="BI15" i="27" s="1"/>
  <c r="BI29" i="27"/>
  <c r="BR29" i="27" s="1"/>
  <c r="BH33" i="27"/>
  <c r="BH27" i="27"/>
  <c r="BI27" i="27" s="1"/>
  <c r="BR27" i="27" s="1"/>
  <c r="BH14" i="27"/>
  <c r="BH31" i="27"/>
  <c r="BI31" i="27" s="1"/>
  <c r="D31" i="27" s="1"/>
  <c r="CH31" i="27" s="1"/>
  <c r="BG25" i="27"/>
  <c r="BG33" i="27"/>
  <c r="BH36" i="27"/>
  <c r="BG14" i="27"/>
  <c r="BH13" i="27"/>
  <c r="BG13" i="27"/>
  <c r="BG9" i="27"/>
  <c r="BI9" i="27" s="1"/>
  <c r="BH10" i="27"/>
  <c r="BG10" i="27"/>
  <c r="BH34" i="27"/>
  <c r="BG34" i="27"/>
  <c r="BI32" i="27"/>
  <c r="BG12" i="27"/>
  <c r="BI12" i="27" s="1"/>
  <c r="D12" i="27" s="1"/>
  <c r="CH12" i="27" s="1"/>
  <c r="BG28" i="27"/>
  <c r="BH28" i="27"/>
  <c r="BH38" i="27"/>
  <c r="BG38" i="27"/>
  <c r="BI21" i="27"/>
  <c r="BG24" i="27"/>
  <c r="BH24" i="27"/>
  <c r="BG30" i="27"/>
  <c r="BH30" i="27"/>
  <c r="BH22" i="27"/>
  <c r="BG22" i="27"/>
  <c r="BH26" i="27"/>
  <c r="BG26" i="27"/>
  <c r="BH37" i="27"/>
  <c r="BG37" i="27"/>
  <c r="BH18" i="27"/>
  <c r="BG18" i="27"/>
  <c r="BH39" i="27"/>
  <c r="BG39" i="27"/>
  <c r="BH20" i="27"/>
  <c r="BG20" i="27"/>
  <c r="AY34" i="26"/>
  <c r="A34" i="26" s="1"/>
  <c r="AY21" i="26"/>
  <c r="A21" i="26" s="1"/>
  <c r="AY18" i="26"/>
  <c r="A18" i="26" s="1"/>
  <c r="BQ20" i="26"/>
  <c r="D20" i="26"/>
  <c r="BR20" i="26"/>
  <c r="BG33" i="26"/>
  <c r="BI33" i="26" s="1"/>
  <c r="BH33" i="26"/>
  <c r="BG31" i="26"/>
  <c r="BI31" i="26" s="1"/>
  <c r="BH31" i="26"/>
  <c r="BR22" i="26"/>
  <c r="BQ22" i="26"/>
  <c r="D22" i="26"/>
  <c r="BG37" i="26"/>
  <c r="BI37" i="26" s="1"/>
  <c r="BH37" i="26"/>
  <c r="BH25" i="26"/>
  <c r="BG25" i="26"/>
  <c r="BI25" i="26" s="1"/>
  <c r="AY10" i="26"/>
  <c r="A10" i="26" s="1"/>
  <c r="AY30" i="26"/>
  <c r="A30" i="26" s="1"/>
  <c r="BG38" i="26"/>
  <c r="BH38" i="26"/>
  <c r="BI36" i="26"/>
  <c r="AY19" i="26"/>
  <c r="A19" i="26" s="1"/>
  <c r="BH16" i="26"/>
  <c r="BG16" i="26"/>
  <c r="BI16" i="26" s="1"/>
  <c r="AY22" i="26"/>
  <c r="A22" i="26" s="1"/>
  <c r="BH12" i="26"/>
  <c r="BG12" i="26"/>
  <c r="BI12" i="26" s="1"/>
  <c r="AY32" i="26"/>
  <c r="A32" i="26" s="1"/>
  <c r="BG29" i="26"/>
  <c r="BH29" i="26"/>
  <c r="AY31" i="26"/>
  <c r="A31" i="26" s="1"/>
  <c r="BH14" i="26"/>
  <c r="BG14" i="26"/>
  <c r="BR28" i="26"/>
  <c r="BQ28" i="26"/>
  <c r="D28" i="26"/>
  <c r="BH39" i="26"/>
  <c r="BG39" i="26"/>
  <c r="BI39" i="26" s="1"/>
  <c r="BG10" i="26"/>
  <c r="BI10" i="26" s="1"/>
  <c r="BH10" i="26"/>
  <c r="BG27" i="26"/>
  <c r="BH27" i="26"/>
  <c r="BR32" i="26"/>
  <c r="BQ32" i="26"/>
  <c r="D32" i="26"/>
  <c r="AY11" i="26"/>
  <c r="A11" i="26" s="1"/>
  <c r="BH17" i="26"/>
  <c r="BG17" i="26"/>
  <c r="BI17" i="26" s="1"/>
  <c r="AY35" i="26"/>
  <c r="A35" i="26" s="1"/>
  <c r="AY9" i="26"/>
  <c r="A9" i="26" s="1"/>
  <c r="BH9" i="26"/>
  <c r="BG9" i="26"/>
  <c r="BI9" i="26" s="1"/>
  <c r="BG19" i="26"/>
  <c r="BH19" i="26"/>
  <c r="AY29" i="26"/>
  <c r="A29" i="26" s="1"/>
  <c r="BH11" i="26"/>
  <c r="BG11" i="26"/>
  <c r="BH24" i="26"/>
  <c r="BG24" i="26"/>
  <c r="BI24" i="26" s="1"/>
  <c r="AY23" i="26"/>
  <c r="A23" i="26" s="1"/>
  <c r="AY26" i="26"/>
  <c r="A26" i="26" s="1"/>
  <c r="BH15" i="26"/>
  <c r="BG15" i="26"/>
  <c r="BI15" i="26" s="1"/>
  <c r="BH18" i="26"/>
  <c r="BG18" i="26"/>
  <c r="BR26" i="26"/>
  <c r="BQ26" i="26"/>
  <c r="D26" i="26"/>
  <c r="BR30" i="26"/>
  <c r="BQ30" i="26"/>
  <c r="D30" i="26"/>
  <c r="BG35" i="26"/>
  <c r="BI35" i="26" s="1"/>
  <c r="BH35" i="26"/>
  <c r="BI34" i="26"/>
  <c r="A17" i="27" l="1"/>
  <c r="A19" i="27"/>
  <c r="A12" i="27"/>
  <c r="A31" i="27"/>
  <c r="D29" i="27"/>
  <c r="CH29" i="27" s="1"/>
  <c r="BQ17" i="27"/>
  <c r="BI23" i="27"/>
  <c r="BR23" i="27" s="1"/>
  <c r="BR17" i="27"/>
  <c r="BI14" i="27"/>
  <c r="BR14" i="27" s="1"/>
  <c r="BQ29" i="27"/>
  <c r="BI10" i="27"/>
  <c r="BR10" i="27" s="1"/>
  <c r="BI25" i="27"/>
  <c r="BQ25" i="27" s="1"/>
  <c r="BI36" i="27"/>
  <c r="D36" i="27" s="1"/>
  <c r="CH36" i="27" s="1"/>
  <c r="BR35" i="27"/>
  <c r="D35" i="27"/>
  <c r="CH35" i="27" s="1"/>
  <c r="BI33" i="27"/>
  <c r="D33" i="27" s="1"/>
  <c r="CH33" i="27" s="1"/>
  <c r="BQ27" i="27"/>
  <c r="BR16" i="27"/>
  <c r="BQ16" i="27"/>
  <c r="D16" i="27"/>
  <c r="CH16" i="27" s="1"/>
  <c r="D15" i="27"/>
  <c r="CH15" i="27" s="1"/>
  <c r="BR15" i="27"/>
  <c r="BQ15" i="27"/>
  <c r="D27" i="27"/>
  <c r="CH27" i="27" s="1"/>
  <c r="BI38" i="27"/>
  <c r="BQ38" i="27" s="1"/>
  <c r="BI20" i="27"/>
  <c r="BR20" i="27" s="1"/>
  <c r="BI39" i="27"/>
  <c r="BR39" i="27" s="1"/>
  <c r="BI37" i="27"/>
  <c r="BQ37" i="27" s="1"/>
  <c r="BI30" i="27"/>
  <c r="BR30" i="27" s="1"/>
  <c r="BQ21" i="27"/>
  <c r="BR21" i="27"/>
  <c r="BR31" i="27"/>
  <c r="BQ31" i="27"/>
  <c r="BQ12" i="27"/>
  <c r="BR12" i="27"/>
  <c r="BR19" i="27"/>
  <c r="BQ19" i="27"/>
  <c r="D32" i="27"/>
  <c r="CH32" i="27" s="1"/>
  <c r="BQ32" i="27"/>
  <c r="BR32" i="27"/>
  <c r="BR11" i="27"/>
  <c r="BQ11" i="27"/>
  <c r="BR9" i="27"/>
  <c r="BQ9" i="27"/>
  <c r="BI13" i="27"/>
  <c r="D9" i="27"/>
  <c r="CH9" i="27" s="1"/>
  <c r="BI26" i="27"/>
  <c r="BI34" i="27"/>
  <c r="BI18" i="27"/>
  <c r="BI22" i="27"/>
  <c r="D22" i="27" s="1"/>
  <c r="CH22" i="27" s="1"/>
  <c r="BI28" i="27"/>
  <c r="D11" i="27"/>
  <c r="CH11" i="27" s="1"/>
  <c r="BI24" i="27"/>
  <c r="D21" i="27"/>
  <c r="CH21" i="27" s="1"/>
  <c r="BI18" i="26"/>
  <c r="BI11" i="26"/>
  <c r="BI19" i="26"/>
  <c r="BI27" i="26"/>
  <c r="BI14" i="26"/>
  <c r="BI29" i="26"/>
  <c r="BR36" i="26"/>
  <c r="BQ36" i="26"/>
  <c r="D36" i="26"/>
  <c r="BR37" i="26"/>
  <c r="D37" i="26"/>
  <c r="BQ37" i="26"/>
  <c r="BR9" i="26"/>
  <c r="BQ9" i="26"/>
  <c r="D9" i="26"/>
  <c r="BR17" i="26"/>
  <c r="BQ17" i="26"/>
  <c r="D17" i="26"/>
  <c r="BR16" i="26"/>
  <c r="D16" i="26"/>
  <c r="BQ16" i="26"/>
  <c r="BQ25" i="26"/>
  <c r="D25" i="26"/>
  <c r="BR25" i="26"/>
  <c r="BQ31" i="26"/>
  <c r="D31" i="26"/>
  <c r="BR31" i="26"/>
  <c r="BR15" i="26"/>
  <c r="BQ15" i="26"/>
  <c r="D15" i="26"/>
  <c r="BR24" i="26"/>
  <c r="BQ24" i="26"/>
  <c r="D24" i="26"/>
  <c r="BQ10" i="26"/>
  <c r="D10" i="26"/>
  <c r="BR10" i="26"/>
  <c r="BQ12" i="26"/>
  <c r="D12" i="26"/>
  <c r="BR12" i="26"/>
  <c r="BI38" i="26"/>
  <c r="BQ35" i="26"/>
  <c r="D35" i="26"/>
  <c r="BR35" i="26"/>
  <c r="BR34" i="26"/>
  <c r="BQ34" i="26"/>
  <c r="D34" i="26"/>
  <c r="BR39" i="26"/>
  <c r="BQ39" i="26"/>
  <c r="D39" i="26"/>
  <c r="BQ33" i="26"/>
  <c r="D33" i="26"/>
  <c r="BR33" i="26"/>
  <c r="A15" i="27" l="1"/>
  <c r="A36" i="27"/>
  <c r="A16" i="27"/>
  <c r="A11" i="27"/>
  <c r="A9" i="27"/>
  <c r="A21" i="27"/>
  <c r="A22" i="27"/>
  <c r="A32" i="27"/>
  <c r="A29" i="27"/>
  <c r="A27" i="27"/>
  <c r="A33" i="27"/>
  <c r="A35" i="27"/>
  <c r="BR25" i="27"/>
  <c r="BQ23" i="27"/>
  <c r="D10" i="27"/>
  <c r="CH10" i="27" s="1"/>
  <c r="BQ10" i="27"/>
  <c r="D23" i="27"/>
  <c r="CH23" i="27" s="1"/>
  <c r="D14" i="27"/>
  <c r="CH14" i="27" s="1"/>
  <c r="BQ14" i="27"/>
  <c r="D25" i="27"/>
  <c r="CH25" i="27" s="1"/>
  <c r="BQ20" i="27"/>
  <c r="D38" i="27"/>
  <c r="CH38" i="27" s="1"/>
  <c r="BQ36" i="27"/>
  <c r="BR36" i="27"/>
  <c r="BR33" i="27"/>
  <c r="BQ30" i="27"/>
  <c r="D30" i="27"/>
  <c r="CH30" i="27" s="1"/>
  <c r="BQ33" i="27"/>
  <c r="BR38" i="27"/>
  <c r="D39" i="27"/>
  <c r="CH39" i="27" s="1"/>
  <c r="BQ39" i="27"/>
  <c r="D20" i="27"/>
  <c r="CH20" i="27" s="1"/>
  <c r="BR37" i="27"/>
  <c r="D37" i="27"/>
  <c r="CH37" i="27" s="1"/>
  <c r="BR18" i="27"/>
  <c r="BQ18" i="27"/>
  <c r="BQ13" i="27"/>
  <c r="BR13" i="27"/>
  <c r="BR34" i="27"/>
  <c r="BQ34" i="27"/>
  <c r="D18" i="27"/>
  <c r="CH18" i="27" s="1"/>
  <c r="BQ24" i="27"/>
  <c r="BR24" i="27"/>
  <c r="BR28" i="27"/>
  <c r="BQ28" i="27"/>
  <c r="BR26" i="27"/>
  <c r="BQ26" i="27"/>
  <c r="BQ22" i="27"/>
  <c r="BR22" i="27"/>
  <c r="D26" i="27"/>
  <c r="CH26" i="27" s="1"/>
  <c r="D13" i="27"/>
  <c r="D34" i="27"/>
  <c r="CH34" i="27" s="1"/>
  <c r="D28" i="27"/>
  <c r="CH28" i="27" s="1"/>
  <c r="D24" i="27"/>
  <c r="CH24" i="27" s="1"/>
  <c r="BQ38" i="26"/>
  <c r="D38" i="26"/>
  <c r="BR38" i="26"/>
  <c r="BQ27" i="26"/>
  <c r="D27" i="26"/>
  <c r="BR27" i="26"/>
  <c r="BR19" i="26"/>
  <c r="BQ19" i="26"/>
  <c r="D19" i="26"/>
  <c r="BQ29" i="26"/>
  <c r="D29" i="26"/>
  <c r="BR29" i="26"/>
  <c r="BR11" i="26"/>
  <c r="BQ11" i="26"/>
  <c r="D11" i="26"/>
  <c r="BR14" i="26"/>
  <c r="BQ14" i="26"/>
  <c r="D14" i="26"/>
  <c r="BR18" i="26"/>
  <c r="BQ18" i="26"/>
  <c r="D18" i="26"/>
  <c r="A5" i="26" s="1"/>
  <c r="D5" i="26" s="1"/>
  <c r="J5" i="26" s="1"/>
  <c r="Y5" i="26" s="1"/>
  <c r="A10" i="27" l="1"/>
  <c r="A39" i="27"/>
  <c r="A38" i="27"/>
  <c r="A37" i="27"/>
  <c r="A28" i="27"/>
  <c r="A24" i="27"/>
  <c r="A26" i="27"/>
  <c r="A23" i="27"/>
  <c r="A34" i="27"/>
  <c r="A20" i="27"/>
  <c r="A25" i="27"/>
  <c r="A30" i="27"/>
  <c r="A18" i="27"/>
  <c r="A14" i="27"/>
  <c r="A5" i="27"/>
  <c r="D5" i="27" s="1"/>
  <c r="BR40" i="27"/>
  <c r="S5" i="27" s="1"/>
  <c r="BQ40" i="27"/>
  <c r="P5" i="27" s="1"/>
  <c r="BQ40" i="26"/>
  <c r="P5" i="26" s="1"/>
  <c r="BR40" i="26"/>
  <c r="S5" i="26" s="1"/>
  <c r="O13" i="27"/>
  <c r="BX13" i="27" l="1"/>
  <c r="BY13" i="27"/>
  <c r="O40" i="27"/>
  <c r="CG13" i="27"/>
  <c r="CJ13" i="27"/>
  <c r="BZ13" i="27"/>
  <c r="CH13" i="27"/>
  <c r="G5" i="27" l="1"/>
  <c r="J5" i="27" s="1"/>
  <c r="Y5" i="27" s="1"/>
  <c r="AY13" i="27"/>
  <c r="A13" i="27" s="1"/>
</calcChain>
</file>

<file path=xl/sharedStrings.xml><?xml version="1.0" encoding="utf-8"?>
<sst xmlns="http://schemas.openxmlformats.org/spreadsheetml/2006/main" count="233" uniqueCount="113">
  <si>
    <t>年</t>
    <rPh sb="0" eb="1">
      <t>ネン</t>
    </rPh>
    <phoneticPr fontId="1"/>
  </si>
  <si>
    <t>月</t>
    <rPh sb="0" eb="1">
      <t>ガツ</t>
    </rPh>
    <phoneticPr fontId="1"/>
  </si>
  <si>
    <t>勤 務 時 間 報 告 書</t>
    <rPh sb="0" eb="1">
      <t>ツトム</t>
    </rPh>
    <rPh sb="2" eb="3">
      <t>ツトム</t>
    </rPh>
    <rPh sb="4" eb="5">
      <t>トキ</t>
    </rPh>
    <rPh sb="6" eb="7">
      <t>アイダ</t>
    </rPh>
    <rPh sb="8" eb="9">
      <t>ホウ</t>
    </rPh>
    <rPh sb="10" eb="11">
      <t>コク</t>
    </rPh>
    <rPh sb="12" eb="13">
      <t>ショ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</si>
  <si>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</si>
  <si>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</si>
  <si>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職位</t>
    <rPh sb="0" eb="2">
      <t>ショクイ</t>
    </rPh>
    <phoneticPr fontId="1"/>
  </si>
  <si>
    <t>氏名</t>
    <rPh sb="0" eb="2">
      <t>シメイ</t>
    </rPh>
    <phoneticPr fontId="1"/>
  </si>
  <si>
    <t>承認</t>
    <rPh sb="0" eb="2">
      <t>ショウニン</t>
    </rPh>
    <phoneticPr fontId="1"/>
  </si>
  <si>
    <t>審査</t>
    <rPh sb="0" eb="2">
      <t>シンサ</t>
    </rPh>
    <phoneticPr fontId="1"/>
  </si>
  <si>
    <t>本人</t>
    <rPh sb="0" eb="2">
      <t>ホンニン</t>
    </rPh>
    <phoneticPr fontId="1"/>
  </si>
  <si>
    <t>①</t>
    <phoneticPr fontId="1"/>
  </si>
  <si>
    <t>②</t>
    <phoneticPr fontId="1"/>
  </si>
  <si>
    <t>基準日</t>
    <rPh sb="0" eb="3">
      <t>キジュンビ</t>
    </rPh>
    <phoneticPr fontId="1"/>
  </si>
  <si>
    <t>基準時間</t>
    <rPh sb="0" eb="2">
      <t>キジュン</t>
    </rPh>
    <rPh sb="2" eb="4">
      <t>ジカン</t>
    </rPh>
    <phoneticPr fontId="1"/>
  </si>
  <si>
    <t>総時間</t>
    <rPh sb="0" eb="1">
      <t>ソウ</t>
    </rPh>
    <rPh sb="1" eb="3">
      <t>ジカン</t>
    </rPh>
    <phoneticPr fontId="1"/>
  </si>
  <si>
    <t>（休日）</t>
    <rPh sb="1" eb="3">
      <t>キュウジツ</t>
    </rPh>
    <phoneticPr fontId="1"/>
  </si>
  <si>
    <t>（法定休日）</t>
    <rPh sb="1" eb="3">
      <t>ホウテイ</t>
    </rPh>
    <rPh sb="3" eb="5">
      <t>キュウジツ</t>
    </rPh>
    <phoneticPr fontId="1"/>
  </si>
  <si>
    <t>（深夜）</t>
    <rPh sb="1" eb="3">
      <t>シンヤ</t>
    </rPh>
    <phoneticPr fontId="1"/>
  </si>
  <si>
    <t>➂</t>
    <phoneticPr fontId="1"/>
  </si>
  <si>
    <t>④</t>
    <phoneticPr fontId="1"/>
  </si>
  <si>
    <t>通常
出社時刻</t>
    <rPh sb="0" eb="2">
      <t>ツウジョウ</t>
    </rPh>
    <rPh sb="3" eb="5">
      <t>シュッシャ</t>
    </rPh>
    <rPh sb="5" eb="7">
      <t>ジコク</t>
    </rPh>
    <phoneticPr fontId="1"/>
  </si>
  <si>
    <t>通常
退社時刻</t>
    <rPh sb="0" eb="2">
      <t>ツウジョウ</t>
    </rPh>
    <rPh sb="3" eb="5">
      <t>タイシャ</t>
    </rPh>
    <rPh sb="5" eb="7">
      <t>ジコク</t>
    </rPh>
    <phoneticPr fontId="1"/>
  </si>
  <si>
    <t>通常
勤務時間</t>
    <rPh sb="0" eb="2">
      <t>ツウジョウ</t>
    </rPh>
    <rPh sb="3" eb="5">
      <t>キンム</t>
    </rPh>
    <rPh sb="5" eb="7">
      <t>ジカン</t>
    </rPh>
    <phoneticPr fontId="1"/>
  </si>
  <si>
    <t>ネビット</t>
    <phoneticPr fontId="1"/>
  </si>
  <si>
    <t>備考
（通常外等の作業内容）</t>
    <rPh sb="0" eb="2">
      <t>ビコウ</t>
    </rPh>
    <rPh sb="4" eb="6">
      <t>ツウジョウ</t>
    </rPh>
    <rPh sb="6" eb="7">
      <t>ガイ</t>
    </rPh>
    <rPh sb="7" eb="8">
      <t>トウ</t>
    </rPh>
    <rPh sb="9" eb="11">
      <t>サギョウ</t>
    </rPh>
    <rPh sb="11" eb="13">
      <t>ナイヨウ</t>
    </rPh>
    <phoneticPr fontId="1"/>
  </si>
  <si>
    <t>プロジェクト</t>
    <phoneticPr fontId="1"/>
  </si>
  <si>
    <t>計算領域</t>
    <rPh sb="0" eb="2">
      <t>ケイサン</t>
    </rPh>
    <rPh sb="2" eb="4">
      <t>リョウイキ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</si>
  <si>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</si>
  <si>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</si>
  <si>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休</t>
    <rPh sb="0" eb="1">
      <t>ヤス</t>
    </rPh>
    <phoneticPr fontId="1"/>
  </si>
  <si>
    <t>稼働時間</t>
    <rPh sb="0" eb="2">
      <t>カドウ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</si>
  <si>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</si>
  <si>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年休</t>
    <rPh sb="0" eb="2">
      <t>ネンキュウ</t>
    </rPh>
    <phoneticPr fontId="1"/>
  </si>
  <si>
    <t>特別休暇</t>
    <rPh sb="0" eb="2">
      <t>トクベツ</t>
    </rPh>
    <rPh sb="2" eb="4">
      <t>キュウカ</t>
    </rPh>
    <phoneticPr fontId="1"/>
  </si>
  <si>
    <t>その他</t>
    <rPh sb="2" eb="3">
      <t>タ</t>
    </rPh>
    <phoneticPr fontId="1"/>
  </si>
  <si>
    <t>欠勤</t>
    <rPh sb="0" eb="2">
      <t>ケッキン</t>
    </rPh>
    <phoneticPr fontId="1"/>
  </si>
  <si>
    <t>③</t>
    <phoneticPr fontId="1"/>
  </si>
  <si>
    <t>計</t>
    <rPh sb="0" eb="1">
      <t>ケイ</t>
    </rPh>
    <phoneticPr fontId="1"/>
  </si>
  <si>
    <t>日付</t>
    <rPh sb="0" eb="2">
      <t>ヒヅケ</t>
    </rPh>
    <phoneticPr fontId="1"/>
  </si>
  <si>
    <t>勤怠
曜</t>
    <rPh sb="0" eb="2">
      <t>キンタイ</t>
    </rPh>
    <rPh sb="3" eb="4">
      <t>ヨウ</t>
    </rPh>
    <phoneticPr fontId="1"/>
  </si>
  <si>
    <t>法令</t>
    <rPh sb="0" eb="2">
      <t>ホウレイ</t>
    </rPh>
    <phoneticPr fontId="1"/>
  </si>
  <si>
    <t>休日</t>
    <rPh sb="0" eb="2">
      <t>キュウジツ</t>
    </rPh>
    <phoneticPr fontId="1"/>
  </si>
  <si>
    <t>年末</t>
    <rPh sb="0" eb="2">
      <t>ネンマツ</t>
    </rPh>
    <phoneticPr fontId="1"/>
  </si>
  <si>
    <t>祝日</t>
    <rPh sb="0" eb="2">
      <t>シュクジツ</t>
    </rPh>
    <phoneticPr fontId="1"/>
  </si>
  <si>
    <t>法令
数</t>
    <rPh sb="0" eb="2">
      <t>ホウレイ</t>
    </rPh>
    <rPh sb="3" eb="4">
      <t>スウ</t>
    </rPh>
    <phoneticPr fontId="1"/>
  </si>
  <si>
    <t>休日
数</t>
    <rPh sb="0" eb="2">
      <t>キュウジツ</t>
    </rPh>
    <rPh sb="3" eb="4">
      <t>スウ</t>
    </rPh>
    <phoneticPr fontId="1"/>
  </si>
  <si>
    <t>勤怠
休</t>
    <rPh sb="0" eb="2">
      <t>キンタイ</t>
    </rPh>
    <rPh sb="3" eb="4">
      <t>キュウ</t>
    </rPh>
    <phoneticPr fontId="1"/>
  </si>
  <si>
    <t>通常時間</t>
    <rPh sb="0" eb="2">
      <t>ツウジョウ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</si>
  <si>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</si>
  <si>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法定時間</t>
    <rPh sb="0" eb="2">
      <t>ホウテイ</t>
    </rPh>
    <rPh sb="2" eb="4">
      <t>ジカン</t>
    </rPh>
    <phoneticPr fontId="1"/>
  </si>
  <si>
    <t>合計</t>
    <rPh sb="0" eb="2">
      <t>ゴウケイ</t>
    </rPh>
    <phoneticPr fontId="1"/>
  </si>
  <si>
    <t>★メッセージ</t>
    <phoneticPr fontId="1"/>
  </si>
  <si>
    <t>時間外作業/備考</t>
    <rPh sb="0" eb="2">
      <t>ジカン</t>
    </rPh>
    <rPh sb="2" eb="3">
      <t>ガイ</t>
    </rPh>
    <rPh sb="3" eb="5">
      <t>サギョウ</t>
    </rPh>
    <rPh sb="6" eb="8">
      <t>ビコウ</t>
    </rPh>
    <phoneticPr fontId="1"/>
  </si>
  <si>
    <t>稼働時間/PJ時間</t>
    <rPh sb="0" eb="2">
      <t>カドウ</t>
    </rPh>
    <rPh sb="2" eb="4">
      <t>ジカン</t>
    </rPh>
    <rPh sb="7" eb="9">
      <t>ジカン</t>
    </rPh>
    <phoneticPr fontId="1"/>
  </si>
  <si>
    <t>年休/時刻</t>
    <rPh sb="0" eb="2">
      <t>ネンキュウ</t>
    </rPh>
    <rPh sb="3" eb="5">
      <t>ジコク</t>
    </rPh>
    <phoneticPr fontId="1"/>
  </si>
  <si>
    <t>欠勤/時刻</t>
    <rPh sb="0" eb="2">
      <t>ケッキン</t>
    </rPh>
    <rPh sb="3" eb="5">
      <t>ジコク</t>
    </rPh>
    <phoneticPr fontId="1"/>
  </si>
  <si>
    <t>年末年始</t>
    <rPh sb="0" eb="2">
      <t>ネンマツ</t>
    </rPh>
    <rPh sb="2" eb="4">
      <t>ネンシ</t>
    </rPh>
    <phoneticPr fontId="1"/>
  </si>
  <si>
    <t>深夜時間帯</t>
    <rPh sb="0" eb="2">
      <t>シンヤ</t>
    </rPh>
    <rPh sb="2" eb="5">
      <t>ジカンタイ</t>
    </rPh>
    <phoneticPr fontId="1"/>
  </si>
  <si>
    <t>休</t>
    <rPh sb="0" eb="1">
      <t>キュウ</t>
    </rPh>
    <phoneticPr fontId="1"/>
  </si>
  <si>
    <t>法</t>
    <rPh sb="0" eb="1">
      <t>ホウ</t>
    </rPh>
    <phoneticPr fontId="1"/>
  </si>
  <si>
    <t>控除</t>
    <rPh sb="0" eb="2">
      <t>コウジョ</t>
    </rPh>
    <phoneticPr fontId="1"/>
  </si>
  <si>
    <t>有給等</t>
    <rPh sb="0" eb="2">
      <t>ユウキュウ</t>
    </rPh>
    <rPh sb="2" eb="3">
      <t>トウ</t>
    </rPh>
    <phoneticPr fontId="1"/>
  </si>
  <si>
    <t>振替
休暇</t>
    <rPh sb="0" eb="2">
      <t>フリカエ</t>
    </rPh>
    <rPh sb="3" eb="5">
      <t>キュウカ</t>
    </rPh>
    <phoneticPr fontId="1"/>
  </si>
  <si>
    <t>特別
休暇等</t>
    <rPh sb="0" eb="2">
      <t>トクベツ</t>
    </rPh>
    <rPh sb="3" eb="5">
      <t>キュウカ</t>
    </rPh>
    <rPh sb="5" eb="6">
      <t>トウ</t>
    </rPh>
    <phoneticPr fontId="1"/>
  </si>
  <si>
    <t>遅刻早退
外出期間</t>
    <rPh sb="0" eb="2">
      <t>チコク</t>
    </rPh>
    <rPh sb="2" eb="4">
      <t>ソウタイ</t>
    </rPh>
    <rPh sb="5" eb="7">
      <t>ガイシュツ</t>
    </rPh>
    <rPh sb="7" eb="9">
      <t>キカン</t>
    </rPh>
    <phoneticPr fontId="1"/>
  </si>
  <si>
    <t>（控除）</t>
    <rPh sb="1" eb="3">
      <t>コウジョ</t>
    </rPh>
    <phoneticPr fontId="1"/>
  </si>
  <si>
    <t>振替先</t>
    <rPh sb="0" eb="2">
      <t>フリカエ</t>
    </rPh>
    <rPh sb="2" eb="3">
      <t>サキ</t>
    </rPh>
    <phoneticPr fontId="1"/>
  </si>
  <si>
    <t>選択数</t>
    <rPh sb="0" eb="3">
      <t>センタクスウ</t>
    </rPh>
    <phoneticPr fontId="1"/>
  </si>
  <si>
    <t>★
ｴﾗｰ</t>
    <phoneticPr fontId="1"/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</si>
  <si>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</si>
  <si>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</si>
  <si>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</si>
  <si>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</si>
  <si>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</si>
  <si>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</si>
  <si>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</si>
  <si>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</si>
  <si>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</si>
  <si>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</si>
  <si>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</si>
  <si>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</si>
  <si>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</si>
  <si>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</si>
  <si>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</si>
  <si>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</si>
  <si>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</si>
  <si>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1"/>
  </si>
  <si>
    <r>
      <t xml:space="preserve">通常勤務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4">
      <t>キンム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</si>
  <si>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r>
      <t xml:space="preserve">通常外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</si>
  <si>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（普通超過）</t>
    <rPh sb="1" eb="3">
      <t>フツウ</t>
    </rPh>
    <rPh sb="3" eb="5">
      <t>チョウカ</t>
    </rPh>
    <phoneticPr fontId="1"/>
  </si>
  <si>
    <t>超過時間</t>
    <rPh sb="0" eb="2">
      <t>チョウカ</t>
    </rPh>
    <rPh sb="2" eb="4">
      <t>ジカン</t>
    </rPh>
    <phoneticPr fontId="1"/>
  </si>
  <si>
    <t>〇</t>
  </si>
  <si>
    <t>取得</t>
  </si>
  <si>
    <t>振替先</t>
  </si>
  <si>
    <t>15日分振替</t>
    <rPh sb="2" eb="3">
      <t>ヒ</t>
    </rPh>
    <rPh sb="3" eb="4">
      <t>ブン</t>
    </rPh>
    <rPh sb="4" eb="6">
      <t>フリカエ</t>
    </rPh>
    <phoneticPr fontId="1"/>
  </si>
  <si>
    <t>忌引休暇</t>
    <rPh sb="0" eb="2">
      <t>キビキ</t>
    </rPh>
    <rPh sb="2" eb="4">
      <t>キュウカ</t>
    </rPh>
    <phoneticPr fontId="1"/>
  </si>
  <si>
    <t>グループトーク参加</t>
    <rPh sb="7" eb="9">
      <t>サンカ</t>
    </rPh>
    <phoneticPr fontId="1"/>
  </si>
  <si>
    <t>モードツー</t>
    <phoneticPr fontId="1"/>
  </si>
  <si>
    <t>〇〇　〇〇</t>
    <phoneticPr fontId="1"/>
  </si>
  <si>
    <t>システム開発部</t>
    <rPh sb="4" eb="7">
      <t>カイハツブ</t>
    </rPh>
    <phoneticPr fontId="1"/>
  </si>
  <si>
    <t>現場
出社時刻</t>
    <rPh sb="0" eb="2">
      <t>ゲンバ</t>
    </rPh>
    <rPh sb="3" eb="5">
      <t>シュッシャ</t>
    </rPh>
    <rPh sb="5" eb="7">
      <t>ジコク</t>
    </rPh>
    <phoneticPr fontId="1"/>
  </si>
  <si>
    <t>現場
退社時刻</t>
    <rPh sb="0" eb="2">
      <t>ゲンバ</t>
    </rPh>
    <rPh sb="3" eb="5">
      <t>タイシャ</t>
    </rPh>
    <rPh sb="5" eb="7">
      <t>ジコク</t>
    </rPh>
    <phoneticPr fontId="1"/>
  </si>
  <si>
    <r>
      <t xml:space="preserve">現場勤務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ゲンバ</t>
    </rPh>
    <rPh sb="2" eb="4">
      <t>キンム</t>
    </rPh>
    <rPh sb="3" eb="4">
      <t>ジョウキン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</si>
  <si>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t>現場
勤務時間</t>
    <rPh sb="0" eb="2">
      <t>ゲンバ</t>
    </rPh>
    <rPh sb="3" eb="5">
      <t>キンム</t>
    </rPh>
    <rPh sb="5" eb="7">
      <t>ジカン</t>
    </rPh>
    <phoneticPr fontId="1"/>
  </si>
  <si>
    <r>
      <t xml:space="preserve">現場外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ゲンバ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</si>
  <si>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稼働時間計</t>
    <rPh sb="0" eb="2">
      <t>カドウ</t>
    </rPh>
    <rPh sb="2" eb="4">
      <t>ジカン</t>
    </rPh>
    <rPh sb="4" eb="5">
      <t>ケイ</t>
    </rPh>
    <phoneticPr fontId="1"/>
  </si>
  <si>
    <t>振替時間</t>
    <rPh sb="0" eb="2">
      <t>フリカエ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</si>
  <si>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</si>
  <si>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4">
      <t>シュウリョウジカン</t>
    </rPh>
    <phoneticPr fontId="1"/>
  </si>
  <si>
    <t>終業時間</t>
    <rPh sb="0" eb="2">
      <t>シュウギョウ</t>
    </rPh>
    <rPh sb="2" eb="4">
      <t>ジカン</t>
    </rPh>
    <phoneticPr fontId="1"/>
  </si>
  <si>
    <t>振替取得</t>
    <rPh sb="0" eb="2">
      <t>フリカエ</t>
    </rPh>
    <rPh sb="2" eb="4">
      <t>シュトク</t>
    </rPh>
    <phoneticPr fontId="1"/>
  </si>
  <si>
    <t>有給等/時刻</t>
    <rPh sb="0" eb="3">
      <t>ユウキュウトウ</t>
    </rPh>
    <rPh sb="4" eb="6">
      <t>ジコク</t>
    </rPh>
    <phoneticPr fontId="1"/>
  </si>
  <si>
    <t>所定労働時間</t>
    <rPh sb="0" eb="2">
      <t>ショテイ</t>
    </rPh>
    <rPh sb="2" eb="6">
      <t>ロウドウジカン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</si>
</sst>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/m/d;@"/>
    <numFmt numFmtId="177" formatCode="h:mm;@"/>
    <numFmt numFmtId="178" formatCode="0.0_ "/>
    <numFmt numFmtId="179" formatCode="0.0_);[Red]\(0.0\)"/>
    <numFmt numFmtId="180" formatCode="0.0;&quot;△ &quot;0.0"/>
    <numFmt numFmtId="181" formatCode="0_ &quot;日&quot;"/>
    <numFmt numFmtId="182" formatCode="0.0_ &quot;日&quot;"/>
    <numFmt numFmtId="183" formatCode="0.00_ "/>
    <numFmt numFmtId="184" formatCode="0.00_);[Red]\(0.0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G創英角ｺﾞｼｯｸUB"/>
      <family val="3"/>
      <charset val="128"/>
    </font>
    <font>
      <sz val="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FC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7" fillId="2" borderId="17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vertical="center" shrinkToFit="1"/>
    </xf>
    <xf numFmtId="0" fontId="2" fillId="2" borderId="19" xfId="0" applyFont="1" applyFill="1" applyBorder="1" applyAlignment="1">
      <alignment vertical="center" shrinkToFi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shrinkToFit="1"/>
    </xf>
    <xf numFmtId="0" fontId="0" fillId="3" borderId="5" xfId="0" applyFill="1" applyBorder="1">
      <alignment vertical="center"/>
    </xf>
    <xf numFmtId="178" fontId="0" fillId="3" borderId="5" xfId="0" applyNumberFormat="1" applyFill="1" applyBorder="1" applyAlignment="1">
      <alignment horizontal="center" vertical="center"/>
    </xf>
    <xf numFmtId="180" fontId="0" fillId="3" borderId="5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shrinkToFi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 shrinkToFit="1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183" fontId="8" fillId="4" borderId="2" xfId="0" applyNumberFormat="1" applyFont="1" applyFill="1" applyBorder="1" applyAlignment="1" applyProtection="1">
      <alignment horizontal="center" vertical="center"/>
      <protection locked="0"/>
    </xf>
    <xf numFmtId="183" fontId="8" fillId="4" borderId="4" xfId="0" applyNumberFormat="1" applyFont="1" applyFill="1" applyBorder="1" applyAlignment="1" applyProtection="1">
      <alignment horizontal="center" vertical="center"/>
      <protection locked="0"/>
    </xf>
    <xf numFmtId="184" fontId="0" fillId="4" borderId="2" xfId="0" applyNumberFormat="1" applyFill="1" applyBorder="1" applyAlignment="1" applyProtection="1">
      <alignment horizontal="center" vertical="center"/>
      <protection locked="0"/>
    </xf>
    <xf numFmtId="184" fontId="0" fillId="4" borderId="4" xfId="0" applyNumberFormat="1" applyFill="1" applyBorder="1" applyAlignment="1" applyProtection="1">
      <alignment horizontal="center" vertical="center"/>
      <protection locked="0"/>
    </xf>
    <xf numFmtId="183" fontId="0" fillId="3" borderId="2" xfId="0" applyNumberFormat="1" applyFill="1" applyBorder="1" applyAlignment="1">
      <alignment horizontal="center" vertical="center"/>
    </xf>
    <xf numFmtId="183" fontId="0" fillId="3" borderId="4" xfId="0" applyNumberFormat="1" applyFill="1" applyBorder="1" applyAlignment="1">
      <alignment horizontal="center" vertical="center"/>
    </xf>
    <xf numFmtId="179" fontId="7" fillId="4" borderId="2" xfId="0" applyNumberFormat="1" applyFont="1" applyFill="1" applyBorder="1" applyAlignment="1" applyProtection="1">
      <alignment horizontal="center" vertical="center"/>
      <protection locked="0"/>
    </xf>
    <xf numFmtId="179" fontId="7" fillId="4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178" fontId="0" fillId="4" borderId="2" xfId="0" applyNumberFormat="1" applyFill="1" applyBorder="1" applyAlignment="1" applyProtection="1">
      <alignment horizontal="center" vertical="center"/>
      <protection locked="0"/>
    </xf>
    <xf numFmtId="178" fontId="0" fillId="4" borderId="4" xfId="0" applyNumberFormat="1" applyFill="1" applyBorder="1" applyAlignment="1" applyProtection="1">
      <alignment horizontal="center" vertical="center"/>
      <protection locked="0"/>
    </xf>
    <xf numFmtId="183" fontId="0" fillId="4" borderId="2" xfId="0" applyNumberFormat="1" applyFill="1" applyBorder="1" applyAlignment="1" applyProtection="1">
      <alignment horizontal="center" vertical="center"/>
      <protection locked="0"/>
    </xf>
    <xf numFmtId="183" fontId="0" fillId="4" borderId="4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shrinkToFit="1"/>
    </xf>
    <xf numFmtId="0" fontId="0" fillId="4" borderId="8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10" xfId="0" applyFill="1" applyBorder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left" vertical="top"/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4" fontId="0" fillId="3" borderId="2" xfId="0" applyNumberFormat="1" applyFill="1" applyBorder="1" applyAlignment="1" applyProtection="1">
      <alignment horizontal="center" vertical="center"/>
      <protection locked="0"/>
    </xf>
    <xf numFmtId="184" fontId="0" fillId="3" borderId="4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7" fontId="0" fillId="4" borderId="4" xfId="0" applyNumberForma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56" fontId="0" fillId="4" borderId="2" xfId="0" applyNumberForma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184" fontId="0" fillId="3" borderId="1" xfId="0" applyNumberFormat="1" applyFill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84" fontId="3" fillId="3" borderId="3" xfId="0" applyNumberFormat="1" applyFont="1" applyFill="1" applyBorder="1" applyAlignment="1">
      <alignment horizontal="center" vertical="center"/>
    </xf>
    <xf numFmtId="184" fontId="3" fillId="3" borderId="4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3" fillId="2" borderId="21" xfId="0" applyFont="1" applyFill="1" applyBorder="1" applyAlignment="1" applyProtection="1">
      <alignment horizontal="center" vertical="center" wrapText="1" shrinkToFit="1"/>
      <protection locked="0"/>
    </xf>
    <xf numFmtId="0" fontId="3" fillId="2" borderId="22" xfId="0" applyFont="1" applyFill="1" applyBorder="1" applyAlignment="1" applyProtection="1">
      <alignment horizontal="center" vertical="center" wrapText="1" shrinkToFit="1"/>
      <protection locked="0"/>
    </xf>
    <xf numFmtId="0" fontId="3" fillId="2" borderId="6" xfId="0" applyFont="1" applyFill="1" applyBorder="1" applyAlignment="1" applyProtection="1">
      <alignment horizontal="center" vertical="center" wrapText="1" shrinkToFit="1"/>
      <protection locked="0"/>
    </xf>
    <xf numFmtId="0" fontId="3" fillId="2" borderId="5" xfId="0" applyFont="1" applyFill="1" applyBorder="1" applyAlignment="1" applyProtection="1">
      <alignment horizontal="center" vertical="center" wrapText="1" shrinkToFit="1"/>
      <protection locked="0"/>
    </xf>
    <xf numFmtId="0" fontId="3" fillId="2" borderId="7" xfId="0" applyFont="1" applyFill="1" applyBorder="1" applyAlignment="1" applyProtection="1">
      <alignment horizontal="center" vertical="center" wrapText="1" shrinkToFit="1"/>
      <protection locked="0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 applyProtection="1">
      <alignment horizontal="center" vertical="center"/>
      <protection locked="0"/>
    </xf>
    <xf numFmtId="0" fontId="11" fillId="4" borderId="18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19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 shrinkToFit="1"/>
      <protection locked="0"/>
    </xf>
    <xf numFmtId="0" fontId="0" fillId="4" borderId="3" xfId="0" applyFill="1" applyBorder="1" applyAlignment="1" applyProtection="1">
      <alignment horizontal="center" vertical="center" shrinkToFit="1"/>
      <protection locked="0"/>
    </xf>
    <xf numFmtId="0" fontId="0" fillId="4" borderId="4" xfId="0" applyFill="1" applyBorder="1" applyAlignment="1" applyProtection="1">
      <alignment horizontal="center" vertical="center" shrinkToFit="1"/>
      <protection locked="0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3" fillId="4" borderId="4" xfId="0" applyFont="1" applyFill="1" applyBorder="1" applyAlignment="1" applyProtection="1">
      <alignment horizontal="left" vertical="center"/>
      <protection locked="0"/>
    </xf>
    <xf numFmtId="184" fontId="3" fillId="3" borderId="2" xfId="0" applyNumberFormat="1" applyFont="1" applyFill="1" applyBorder="1" applyAlignment="1">
      <alignment horizontal="center" vertical="center"/>
    </xf>
    <xf numFmtId="184" fontId="0" fillId="3" borderId="4" xfId="0" applyNumberForma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14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E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8</xdr:row>
      <xdr:rowOff>22413</xdr:rowOff>
    </xdr:from>
    <xdr:to>
      <xdr:col>19</xdr:col>
      <xdr:colOff>212911</xdr:colOff>
      <xdr:row>11</xdr:row>
      <xdr:rowOff>179294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2F0E3E-6E2F-D2A7-BC66-0BDC23EFEFB3}"/>
            </a:ext>
          </a:extLst>
        </xdr:cNvPr>
        <xdr:cNvSpPr/>
      </xdr:nvSpPr>
      <xdr:spPr>
        <a:xfrm>
          <a:off x="89647" y="2095501"/>
          <a:ext cx="5871882" cy="8628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エラーが無いように入力してください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エラー表示も参考例として表示しています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8976-1A82-4A8D-9F07-511A16509D94}">
  <sheetPr>
    <pageSetUpPr fitToPage="1"/>
  </sheetPr>
  <dimension ref="A1:CM44"/>
  <sheetViews>
    <sheetView tabSelected="1" zoomScale="85" zoomScaleNormal="85" workbookViewId="0">
      <selection activeCell="G13" sqref="G13:H13"/>
    </sheetView>
  </sheetViews>
  <sheetFormatPr defaultColWidth="4" defaultRowHeight="18.75" outlineLevelCol="1" x14ac:dyDescent="0.4"/>
  <cols>
    <col min="1" max="4" width="4" style="2"/>
    <col min="5" max="40" width="4" customWidth="1"/>
    <col min="51" max="51" width="21.3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5" width="5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0" width="6.875" hidden="1" customWidth="1" outlineLevel="1"/>
    <col min="81" max="83" width="3.75" hidden="1" customWidth="1" outlineLevel="1"/>
    <col min="84" max="89" width="6.875" hidden="1" customWidth="1" outlineLevel="1"/>
    <col min="90" max="90" width="7.75" hidden="1" customWidth="1" outlineLevel="1"/>
    <col min="91" max="91" width="4" collapsed="1"/>
  </cols>
  <sheetData>
    <row r="1" spans="1:90" ht="25.5" x14ac:dyDescent="0.4">
      <c r="A1" s="153">
        <v>2023</v>
      </c>
      <c r="B1" s="153"/>
      <c r="C1" s="17" t="s">
        <v>0</v>
      </c>
      <c r="D1" s="154">
        <v>1</v>
      </c>
      <c r="E1" s="154"/>
      <c r="F1" t="s">
        <v>1</v>
      </c>
      <c r="G1" s="18"/>
      <c r="H1" s="18"/>
      <c r="I1" s="18"/>
      <c r="J1" s="18"/>
      <c r="K1" s="18"/>
      <c r="L1" s="18"/>
      <c r="M1" s="18"/>
      <c r="N1" s="18"/>
      <c r="O1" s="155" t="s">
        <v>2</v>
      </c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8"/>
      <c r="AC1" s="18"/>
      <c r="AD1" s="18"/>
      <c r="AE1" s="25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90" s="1" customFormat="1" x14ac:dyDescent="0.4">
      <c r="A2" s="124" t="s">
        <v>3</v>
      </c>
      <c r="B2" s="124"/>
      <c r="C2" s="124"/>
      <c r="D2" s="156"/>
      <c r="E2" s="156"/>
      <c r="F2" s="156"/>
      <c r="G2" s="124" t="s">
        <v>4</v>
      </c>
      <c r="H2" s="124"/>
      <c r="I2" s="156"/>
      <c r="J2" s="156"/>
      <c r="K2" s="156"/>
      <c r="L2" s="156"/>
      <c r="M2" s="156"/>
      <c r="N2" s="124" t="s">
        <v>5</v>
      </c>
      <c r="O2" s="124"/>
      <c r="P2" s="156"/>
      <c r="Q2" s="156"/>
      <c r="R2" s="156"/>
      <c r="S2" s="156"/>
      <c r="T2" s="124" t="s">
        <v>6</v>
      </c>
      <c r="U2" s="124"/>
      <c r="V2" s="157"/>
      <c r="W2" s="144"/>
      <c r="X2" s="145"/>
      <c r="Y2" s="145"/>
      <c r="Z2" s="145"/>
      <c r="AA2" s="146"/>
      <c r="AB2" s="26"/>
      <c r="AC2" s="26"/>
      <c r="AD2" s="26"/>
      <c r="AE2" s="147" t="s">
        <v>7</v>
      </c>
      <c r="AF2" s="148"/>
      <c r="AG2" s="149"/>
      <c r="AH2" s="68" t="s">
        <v>8</v>
      </c>
      <c r="AI2" s="69"/>
      <c r="AJ2" s="70"/>
      <c r="AK2" s="147" t="s">
        <v>9</v>
      </c>
      <c r="AL2" s="148"/>
      <c r="AM2" s="149"/>
      <c r="AO2" s="8" t="s">
        <v>10</v>
      </c>
      <c r="AP2" s="97"/>
      <c r="AQ2" s="98"/>
      <c r="AR2" s="98"/>
      <c r="AS2" s="98"/>
      <c r="AT2" s="98"/>
      <c r="AU2" s="98"/>
      <c r="AV2" s="150"/>
      <c r="AW2" s="151">
        <f>AO40</f>
        <v>0</v>
      </c>
      <c r="AX2" s="152"/>
      <c r="AY2" s="28"/>
    </row>
    <row r="3" spans="1:90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25"/>
      <c r="AF3" s="126"/>
      <c r="AG3" s="127"/>
      <c r="AH3" s="125"/>
      <c r="AI3" s="126"/>
      <c r="AJ3" s="127"/>
      <c r="AK3" s="134"/>
      <c r="AL3" s="135"/>
      <c r="AM3" s="136"/>
      <c r="AN3" s="18"/>
      <c r="AO3" s="8" t="s">
        <v>11</v>
      </c>
      <c r="AP3" s="97"/>
      <c r="AQ3" s="98"/>
      <c r="AR3" s="98"/>
      <c r="AS3" s="98"/>
      <c r="AT3" s="98"/>
      <c r="AU3" s="99"/>
      <c r="AV3" s="100"/>
      <c r="AW3" s="101">
        <f>AQ40</f>
        <v>0</v>
      </c>
      <c r="AX3" s="102"/>
    </row>
    <row r="4" spans="1:90" s="34" customFormat="1" x14ac:dyDescent="0.4">
      <c r="A4" s="124" t="s">
        <v>12</v>
      </c>
      <c r="B4" s="124"/>
      <c r="C4" s="124"/>
      <c r="D4" s="124" t="s">
        <v>13</v>
      </c>
      <c r="E4" s="124"/>
      <c r="F4" s="124"/>
      <c r="G4" s="124" t="s">
        <v>14</v>
      </c>
      <c r="H4" s="124"/>
      <c r="I4" s="124"/>
      <c r="J4" s="124" t="s">
        <v>90</v>
      </c>
      <c r="K4" s="124"/>
      <c r="L4" s="124"/>
      <c r="M4" s="124" t="s">
        <v>65</v>
      </c>
      <c r="N4" s="124"/>
      <c r="O4" s="124"/>
      <c r="P4" s="124" t="s">
        <v>15</v>
      </c>
      <c r="Q4" s="124"/>
      <c r="R4" s="124"/>
      <c r="S4" s="124" t="s">
        <v>16</v>
      </c>
      <c r="T4" s="124"/>
      <c r="U4" s="124"/>
      <c r="V4" s="124" t="s">
        <v>17</v>
      </c>
      <c r="W4" s="124"/>
      <c r="X4" s="124"/>
      <c r="Y4" s="124" t="s">
        <v>89</v>
      </c>
      <c r="Z4" s="124"/>
      <c r="AA4" s="124"/>
      <c r="AB4" s="19"/>
      <c r="AC4" s="19"/>
      <c r="AD4" s="19"/>
      <c r="AE4" s="128"/>
      <c r="AF4" s="129"/>
      <c r="AG4" s="130"/>
      <c r="AH4" s="128"/>
      <c r="AI4" s="129"/>
      <c r="AJ4" s="130"/>
      <c r="AK4" s="137"/>
      <c r="AL4" s="138"/>
      <c r="AM4" s="139"/>
      <c r="AN4" s="19"/>
      <c r="AO4" s="9" t="s">
        <v>18</v>
      </c>
      <c r="AP4" s="97"/>
      <c r="AQ4" s="98"/>
      <c r="AR4" s="98"/>
      <c r="AS4" s="98"/>
      <c r="AT4" s="98"/>
      <c r="AU4" s="99"/>
      <c r="AV4" s="100"/>
      <c r="AW4" s="101">
        <f>AS40</f>
        <v>0</v>
      </c>
      <c r="AX4" s="102"/>
      <c r="AY4" s="29"/>
    </row>
    <row r="5" spans="1:90" x14ac:dyDescent="0.4">
      <c r="A5" s="143">
        <f>COUNTIF(D9:D39,"")</f>
        <v>18</v>
      </c>
      <c r="B5" s="143"/>
      <c r="C5" s="143"/>
      <c r="D5" s="96">
        <f>A5*8</f>
        <v>144</v>
      </c>
      <c r="E5" s="96"/>
      <c r="F5" s="96"/>
      <c r="G5" s="96">
        <f>O40</f>
        <v>0</v>
      </c>
      <c r="H5" s="96"/>
      <c r="I5" s="96"/>
      <c r="J5" s="96">
        <f>IF((G5-D5)&lt;0,0,G5-D5)</f>
        <v>0</v>
      </c>
      <c r="K5" s="96"/>
      <c r="L5" s="96"/>
      <c r="M5" s="96">
        <f>AA40+AC40+AE40</f>
        <v>0</v>
      </c>
      <c r="N5" s="96"/>
      <c r="O5" s="96"/>
      <c r="P5" s="96">
        <f>BQ40</f>
        <v>0</v>
      </c>
      <c r="Q5" s="96"/>
      <c r="R5" s="96"/>
      <c r="S5" s="96">
        <f>BR40</f>
        <v>0</v>
      </c>
      <c r="T5" s="96"/>
      <c r="U5" s="96"/>
      <c r="V5" s="96">
        <f>Q40</f>
        <v>0</v>
      </c>
      <c r="W5" s="96"/>
      <c r="X5" s="96"/>
      <c r="Y5" s="96">
        <f>IF((J5-27)&lt;0,0,(J5-27))</f>
        <v>0</v>
      </c>
      <c r="Z5" s="96"/>
      <c r="AA5" s="96"/>
      <c r="AB5" s="18"/>
      <c r="AC5" s="18"/>
      <c r="AD5" s="18"/>
      <c r="AE5" s="131"/>
      <c r="AF5" s="132"/>
      <c r="AG5" s="133"/>
      <c r="AH5" s="131"/>
      <c r="AI5" s="132"/>
      <c r="AJ5" s="133"/>
      <c r="AK5" s="140"/>
      <c r="AL5" s="141"/>
      <c r="AM5" s="142"/>
      <c r="AN5" s="18"/>
      <c r="AO5" s="8" t="s">
        <v>19</v>
      </c>
      <c r="AP5" s="97"/>
      <c r="AQ5" s="98"/>
      <c r="AR5" s="98"/>
      <c r="AS5" s="98"/>
      <c r="AT5" s="98"/>
      <c r="AU5" s="99"/>
      <c r="AV5" s="100"/>
      <c r="AW5" s="101">
        <f>AU40</f>
        <v>0</v>
      </c>
      <c r="AX5" s="102"/>
    </row>
    <row r="6" spans="1:90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90" ht="18.75" customHeight="1" x14ac:dyDescent="0.4">
      <c r="A7" s="14"/>
      <c r="B7" s="160"/>
      <c r="C7" s="160"/>
      <c r="D7" s="160"/>
      <c r="E7" s="103" t="s">
        <v>100</v>
      </c>
      <c r="F7" s="104"/>
      <c r="G7" s="103" t="s">
        <v>101</v>
      </c>
      <c r="H7" s="104"/>
      <c r="I7" s="103" t="s">
        <v>102</v>
      </c>
      <c r="J7" s="104"/>
      <c r="K7" s="103" t="s">
        <v>103</v>
      </c>
      <c r="L7" s="104"/>
      <c r="M7" s="103" t="s">
        <v>104</v>
      </c>
      <c r="N7" s="104"/>
      <c r="O7" s="107" t="s">
        <v>23</v>
      </c>
      <c r="P7" s="108"/>
      <c r="Q7" s="15"/>
      <c r="R7" s="16"/>
      <c r="S7" s="109" t="s">
        <v>61</v>
      </c>
      <c r="T7" s="110"/>
      <c r="U7" s="110"/>
      <c r="V7" s="110"/>
      <c r="W7" s="110"/>
      <c r="X7" s="111"/>
      <c r="Y7" s="112"/>
      <c r="Z7" s="113"/>
      <c r="AA7" s="109" t="s">
        <v>60</v>
      </c>
      <c r="AB7" s="110"/>
      <c r="AC7" s="110"/>
      <c r="AD7" s="110"/>
      <c r="AE7" s="110"/>
      <c r="AF7" s="111"/>
      <c r="AG7" s="116" t="s">
        <v>24</v>
      </c>
      <c r="AH7" s="117"/>
      <c r="AI7" s="117"/>
      <c r="AJ7" s="117"/>
      <c r="AK7" s="117"/>
      <c r="AL7" s="117"/>
      <c r="AM7" s="117"/>
      <c r="AN7" s="118"/>
      <c r="AO7" s="109" t="s">
        <v>25</v>
      </c>
      <c r="AP7" s="110"/>
      <c r="AQ7" s="110"/>
      <c r="AR7" s="110"/>
      <c r="AS7" s="110"/>
      <c r="AT7" s="110"/>
      <c r="AU7" s="110"/>
      <c r="AV7" s="110"/>
      <c r="AW7" s="110"/>
      <c r="AX7" s="111"/>
      <c r="BA7" t="s">
        <v>26</v>
      </c>
    </row>
    <row r="8" spans="1:90" s="1" customFormat="1" ht="36.75" customHeight="1" x14ac:dyDescent="0.4">
      <c r="A8" s="32" t="s">
        <v>68</v>
      </c>
      <c r="B8" s="10" t="s">
        <v>27</v>
      </c>
      <c r="C8" s="10" t="s">
        <v>28</v>
      </c>
      <c r="D8" s="10" t="s">
        <v>29</v>
      </c>
      <c r="E8" s="105"/>
      <c r="F8" s="106"/>
      <c r="G8" s="105"/>
      <c r="H8" s="106"/>
      <c r="I8" s="105"/>
      <c r="J8" s="106"/>
      <c r="K8" s="105"/>
      <c r="L8" s="106"/>
      <c r="M8" s="105"/>
      <c r="N8" s="106"/>
      <c r="O8" s="122" t="s">
        <v>105</v>
      </c>
      <c r="P8" s="123"/>
      <c r="Q8" s="105" t="s">
        <v>31</v>
      </c>
      <c r="R8" s="123"/>
      <c r="S8" s="93" t="s">
        <v>32</v>
      </c>
      <c r="T8" s="91"/>
      <c r="U8" s="90" t="s">
        <v>63</v>
      </c>
      <c r="V8" s="91"/>
      <c r="W8" s="90" t="s">
        <v>62</v>
      </c>
      <c r="X8" s="91"/>
      <c r="Y8" s="114"/>
      <c r="Z8" s="115"/>
      <c r="AA8" s="90" t="s">
        <v>64</v>
      </c>
      <c r="AB8" s="92"/>
      <c r="AC8" s="93" t="s">
        <v>35</v>
      </c>
      <c r="AD8" s="91"/>
      <c r="AE8" s="90" t="s">
        <v>34</v>
      </c>
      <c r="AF8" s="91"/>
      <c r="AG8" s="119"/>
      <c r="AH8" s="120"/>
      <c r="AI8" s="120"/>
      <c r="AJ8" s="120"/>
      <c r="AK8" s="120"/>
      <c r="AL8" s="120"/>
      <c r="AM8" s="120"/>
      <c r="AN8" s="121"/>
      <c r="AO8" s="94" t="s">
        <v>10</v>
      </c>
      <c r="AP8" s="95"/>
      <c r="AQ8" s="94" t="s">
        <v>11</v>
      </c>
      <c r="AR8" s="95"/>
      <c r="AS8" s="94" t="s">
        <v>36</v>
      </c>
      <c r="AT8" s="95"/>
      <c r="AU8" s="94" t="s">
        <v>19</v>
      </c>
      <c r="AV8" s="95"/>
      <c r="AW8" s="94" t="s">
        <v>37</v>
      </c>
      <c r="AX8" s="95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58" t="s">
        <v>67</v>
      </c>
      <c r="CD8" s="58"/>
      <c r="CE8" s="58"/>
      <c r="CF8" s="58"/>
      <c r="CG8" s="34" t="s">
        <v>106</v>
      </c>
      <c r="CH8" s="34" t="s">
        <v>110</v>
      </c>
      <c r="CI8" s="1" t="s">
        <v>86</v>
      </c>
      <c r="CJ8" s="1" t="s">
        <v>111</v>
      </c>
      <c r="CK8" s="58" t="s">
        <v>112</v>
      </c>
      <c r="CL8" s="58"/>
    </row>
    <row r="9" spans="1:90" x14ac:dyDescent="0.4">
      <c r="A9" s="31" t="str">
        <f>IF(AY9&lt;&gt;"","★","")</f>
        <v/>
      </c>
      <c r="B9" s="39">
        <v>1</v>
      </c>
      <c r="C9" s="39" t="str">
        <f>BB9</f>
        <v>日</v>
      </c>
      <c r="D9" s="39" t="str">
        <f>BI9</f>
        <v>法</v>
      </c>
      <c r="E9" s="84"/>
      <c r="F9" s="85"/>
      <c r="G9" s="84"/>
      <c r="H9" s="85"/>
      <c r="I9" s="56"/>
      <c r="J9" s="57"/>
      <c r="K9" s="48" t="str">
        <f>IF(BM9&gt;0,BM9,"")</f>
        <v/>
      </c>
      <c r="L9" s="49"/>
      <c r="M9" s="56"/>
      <c r="N9" s="57"/>
      <c r="O9" s="48" t="str">
        <f>IF(BT9&gt;0,BT9,"")</f>
        <v/>
      </c>
      <c r="P9" s="49"/>
      <c r="Q9" s="48" t="str">
        <f t="shared" ref="Q9:Q39" si="0">BO9</f>
        <v/>
      </c>
      <c r="R9" s="49"/>
      <c r="S9" s="50"/>
      <c r="T9" s="51"/>
      <c r="U9" s="52"/>
      <c r="V9" s="53"/>
      <c r="W9" s="52"/>
      <c r="X9" s="53"/>
      <c r="Y9" s="54"/>
      <c r="Z9" s="55"/>
      <c r="AA9" s="56"/>
      <c r="AB9" s="57"/>
      <c r="AC9" s="44"/>
      <c r="AD9" s="45"/>
      <c r="AE9" s="56"/>
      <c r="AF9" s="57"/>
      <c r="AG9" s="86"/>
      <c r="AH9" s="87"/>
      <c r="AI9" s="87"/>
      <c r="AJ9" s="87"/>
      <c r="AK9" s="87"/>
      <c r="AL9" s="87"/>
      <c r="AM9" s="87"/>
      <c r="AN9" s="88"/>
      <c r="AO9" s="46"/>
      <c r="AP9" s="47"/>
      <c r="AQ9" s="46"/>
      <c r="AR9" s="47"/>
      <c r="AS9" s="46"/>
      <c r="AT9" s="47"/>
      <c r="AU9" s="46"/>
      <c r="AV9" s="47"/>
      <c r="AW9" s="79">
        <f t="shared" ref="AW9:AW30" si="1">SUM(AO9:AV9)</f>
        <v>0</v>
      </c>
      <c r="AX9" s="80"/>
      <c r="AY9" s="28" t="str">
        <f t="shared" ref="AY9:AY12" si="2">IF(CF9="NG","複数を選択",IF(BW9="NG","備考欄の通常外作業理由未記入",IF(BX9="NG","PJ時間が大きい",IF(BY9="NG","時刻が未記入",IF(BZ9="NG","時刻が記入",IF(CA9="NG","備考欄の振替元日が未記入",IF(CB9="NG","備考欄の特別休暇種類が未記入",IF(CG9="NG","労働時間が不足",IF(CH9="NG","振替休暇の取得不可",IF(CI9="NG","休憩時間が未記入",IF(CJ9="NG","時刻及び有給等が重複",IF(CL9="NG","労働時間不足(要年休取得)",""))))))))))))</f>
        <v/>
      </c>
      <c r="AZ9">
        <v>1</v>
      </c>
      <c r="BA9" s="3">
        <f t="shared" ref="BA9:BA39" si="3">IFERROR(($A$1&amp;"/"&amp;$D$1&amp;"/"&amp;AZ9)*1,"")</f>
        <v>44927</v>
      </c>
      <c r="BB9" t="str">
        <f>IF(TEXT(BA9,"ddd")="Wed","水",IF(TEXT(BA9,"ddd")="Thu","木",IF(TEXT(BA9,"ddd")="Fri","金",IF(TEXT(BA9,"ddd")="Sat","土",IF(TEXT(BA9,"ddd")="Sun","日",IF(TEXT(BA9,"ddd")="Mon","月",IF(TEXT(BA9,"ddd")="Tue","火",TEXT(BA9,"ddd"))))))))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法</v>
      </c>
      <c r="BG9">
        <f>COUNTIF(BC9:BF9,"法")</f>
        <v>2</v>
      </c>
      <c r="BH9">
        <f>COUNTIF(BC9:BF9,"休")</f>
        <v>1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12">
        <f>IF(BL9=0,0,BL9-I9)</f>
        <v>0</v>
      </c>
      <c r="BN9" t="str">
        <f>IF(G9&gt;祝日!$F$2,TEXT(G9-祝日!$F$2,"h:mm"),"")</f>
        <v/>
      </c>
      <c r="BO9" t="str">
        <f>IF(BN9&lt;&gt;"",BN9*24,"")</f>
        <v/>
      </c>
      <c r="BQ9" s="12" t="str">
        <f>IF(BI9="休",IF(W9="取得",BT9-勤務時間!$D$2,BT9),"")</f>
        <v/>
      </c>
      <c r="BR9" s="12">
        <f>IF(BI9="法",IF(W9="取得",BT9-勤務時間!$D$2,BT9),"")</f>
        <v>0</v>
      </c>
      <c r="BT9" s="12">
        <f>BM9+M9</f>
        <v>0</v>
      </c>
      <c r="BW9" t="str">
        <f>IF(AND(M9&lt;&gt;"",AG9=""),"NG","")</f>
        <v/>
      </c>
      <c r="BX9" t="str">
        <f>IF(O9&lt;AW9,"NG","")</f>
        <v/>
      </c>
      <c r="BY9" t="str">
        <f t="shared" ref="BY9:BY13" si="4"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 t="shared" ref="CC9:CC12" si="5">COUNTA(S9:Z9)</f>
        <v>0</v>
      </c>
      <c r="CD9">
        <f t="shared" ref="CD9:CD12" si="6">COUNTA(AC9:AF9)</f>
        <v>0</v>
      </c>
      <c r="CE9">
        <f t="shared" ref="CE9:CE12" si="7">CC9+CD9</f>
        <v>0</v>
      </c>
      <c r="CF9" t="str">
        <f>IF(CC9&gt;1,"NG","")</f>
        <v/>
      </c>
      <c r="CG9" t="str">
        <f>IF(AND(W9="取得",O9&lt;勤務時間!$D$2),"NG","")</f>
        <v/>
      </c>
      <c r="CH9" t="str">
        <f t="shared" ref="CH9:CH13" si="8">IF(AND(W9="取得",O9=""),"NG",IF(AND(W9="取得",D9=""),"NG",""))</f>
        <v/>
      </c>
      <c r="CI9" t="str">
        <f>IF(AND(E9&lt;&gt;"",G9&lt;&gt;"",I9=""),"NG","")</f>
        <v/>
      </c>
      <c r="CJ9" t="str">
        <f t="shared" ref="CJ9:CJ12" si="9">IF(OR(S9=1,U9="〇",W9="振替先"),IF(O9&lt;&gt;"","NG",""),"")</f>
        <v/>
      </c>
      <c r="CK9" s="33">
        <f t="shared" ref="CK9" si="10">IF(S9=0.5,4,0)</f>
        <v>0</v>
      </c>
      <c r="CL9" s="33" t="str">
        <f>IF(BT9&lt;&gt;0,IF((BT9+CK9)&lt;8,"NG",""),"")</f>
        <v/>
      </c>
    </row>
    <row r="10" spans="1:90" x14ac:dyDescent="0.4">
      <c r="A10" s="31" t="str">
        <f t="shared" ref="A10:A39" si="11">IF(AY10&lt;&gt;"","★","")</f>
        <v/>
      </c>
      <c r="B10" s="39">
        <v>2</v>
      </c>
      <c r="C10" s="39" t="str">
        <f t="shared" ref="C10:C39" si="12">BB10</f>
        <v>月</v>
      </c>
      <c r="D10" s="39" t="str">
        <f t="shared" ref="D10:D38" si="13">BI10</f>
        <v>法</v>
      </c>
      <c r="E10" s="84"/>
      <c r="F10" s="85"/>
      <c r="G10" s="84"/>
      <c r="H10" s="85"/>
      <c r="I10" s="56"/>
      <c r="J10" s="57"/>
      <c r="K10" s="48" t="str">
        <f>IF(BM10&gt;0,BM10,"")</f>
        <v/>
      </c>
      <c r="L10" s="49"/>
      <c r="M10" s="56"/>
      <c r="N10" s="57"/>
      <c r="O10" s="48" t="str">
        <f t="shared" ref="O10:O39" si="14">IF(BT10&gt;0,BT10,"")</f>
        <v/>
      </c>
      <c r="P10" s="49"/>
      <c r="Q10" s="48" t="str">
        <f t="shared" si="0"/>
        <v/>
      </c>
      <c r="R10" s="49"/>
      <c r="S10" s="50"/>
      <c r="T10" s="51"/>
      <c r="U10" s="52"/>
      <c r="V10" s="53"/>
      <c r="W10" s="52"/>
      <c r="X10" s="53"/>
      <c r="Y10" s="54"/>
      <c r="Z10" s="55"/>
      <c r="AA10" s="56"/>
      <c r="AB10" s="57"/>
      <c r="AC10" s="44"/>
      <c r="AD10" s="45"/>
      <c r="AE10" s="56"/>
      <c r="AF10" s="57"/>
      <c r="AG10" s="86"/>
      <c r="AH10" s="87"/>
      <c r="AI10" s="87"/>
      <c r="AJ10" s="87"/>
      <c r="AK10" s="87"/>
      <c r="AL10" s="87"/>
      <c r="AM10" s="87"/>
      <c r="AN10" s="88"/>
      <c r="AO10" s="46"/>
      <c r="AP10" s="47"/>
      <c r="AQ10" s="46"/>
      <c r="AR10" s="47"/>
      <c r="AS10" s="46"/>
      <c r="AT10" s="47"/>
      <c r="AU10" s="46"/>
      <c r="AV10" s="47"/>
      <c r="AW10" s="79">
        <f t="shared" si="1"/>
        <v>0</v>
      </c>
      <c r="AX10" s="80"/>
      <c r="AY10" s="28" t="str">
        <f t="shared" si="2"/>
        <v/>
      </c>
      <c r="AZ10">
        <v>2</v>
      </c>
      <c r="BA10" s="3">
        <f t="shared" si="3"/>
        <v>44928</v>
      </c>
      <c r="BB10" t="str">
        <f t="shared" ref="BB10:BB39" si="15">IF(TEXT(BA10,"ddd")="Wed","水",IF(TEXT(BA10,"ddd")="Thu","木",IF(TEXT(BA10,"ddd")="Fri","金",IF(TEXT(BA10,"ddd")="Sat","土",IF(TEXT(BA10,"ddd")="Sun","日",IF(TEXT(BA10,"ddd")="Mon","月",IF(TEXT(BA10,"ddd")="Tue","火",TEXT(BA10,"ddd"))))))))</f>
        <v>月</v>
      </c>
      <c r="BC10" t="str">
        <f t="shared" ref="BC10:BC39" si="16">IF(BB10="日","法","")</f>
        <v/>
      </c>
      <c r="BD10" t="str">
        <f t="shared" ref="BD10:BD39" si="17">IF(BB10="土","休","")</f>
        <v/>
      </c>
      <c r="BE10" t="str">
        <f>_xlfn.IFNA(VLOOKUP(BA10,祝日!A:B,2,0),"")</f>
        <v>休</v>
      </c>
      <c r="BF10" t="str">
        <f>_xlfn.IFNA(VLOOKUP(BA10,祝日!C:D,2,0),"")</f>
        <v>法</v>
      </c>
      <c r="BG10">
        <f>COUNTIF(BC10:BF10,"法")</f>
        <v>1</v>
      </c>
      <c r="BH10">
        <f t="shared" ref="BH10:BH39" si="18">COUNTIF(BC10:BF10,"休")</f>
        <v>1</v>
      </c>
      <c r="BI10" t="str">
        <f t="shared" ref="BI10:BI36" si="19">IF(BG10&gt;0,"法",IF(BH10&gt;0,"休",""))</f>
        <v>法</v>
      </c>
      <c r="BK10">
        <f t="shared" ref="BK10:BK39" si="20">IF(G10&lt;&gt;"",TEXT(G10-E10,"h:mm"),0)</f>
        <v>0</v>
      </c>
      <c r="BL10" s="33">
        <f t="shared" ref="BL10:BL39" si="21">ROUND(BK10*24,2)</f>
        <v>0</v>
      </c>
      <c r="BM10" s="12">
        <f>IF(BL10=0,0,BL10-I10)</f>
        <v>0</v>
      </c>
      <c r="BN10" t="str">
        <f>IF(G10&gt;祝日!$F$2,TEXT(G10-祝日!$F$2,"h:mm"),"")</f>
        <v/>
      </c>
      <c r="BO10" t="str">
        <f t="shared" ref="BO10:BO39" si="22">IF(BN10&lt;&gt;"",BN10*24,"")</f>
        <v/>
      </c>
      <c r="BQ10" s="12" t="str">
        <f>IF(BI10="休",IF(W10="取得",BT10-勤務時間!$D$2,BT10),"")</f>
        <v/>
      </c>
      <c r="BR10" s="12">
        <f>IF(BI10="法",IF(W10="取得",BT10-勤務時間!$D$2,BT10),"")</f>
        <v>0</v>
      </c>
      <c r="BT10" s="12">
        <f t="shared" ref="BT10:BT39" si="23">BM10+M10</f>
        <v>0</v>
      </c>
      <c r="BW10" t="str">
        <f t="shared" ref="BW10:BW39" si="24">IF(AND(M10&lt;&gt;"",AG10=""),"NG","")</f>
        <v/>
      </c>
      <c r="BX10" t="str">
        <f t="shared" ref="BX10:BX39" si="25">IF(O10&lt;AW10,"NG","")</f>
        <v/>
      </c>
      <c r="BY10" t="str">
        <f t="shared" si="4"/>
        <v/>
      </c>
      <c r="BZ10" t="str">
        <f t="shared" ref="BZ10:BZ39" si="26">IF(AND(AC10&lt;&gt;"",O10&lt;&gt;""),"NG","")</f>
        <v/>
      </c>
      <c r="CA10" t="str">
        <f t="shared" ref="CA10:CA39" si="27">IF(AND(W10="振替先",AG10=""),"NG","")</f>
        <v/>
      </c>
      <c r="CB10" t="str">
        <f t="shared" ref="CB10:CB39" si="28">IF(AND(U10&lt;&gt;"",AG10=""),"NG","")</f>
        <v/>
      </c>
      <c r="CC10">
        <f t="shared" si="5"/>
        <v>0</v>
      </c>
      <c r="CD10">
        <f t="shared" si="6"/>
        <v>0</v>
      </c>
      <c r="CE10">
        <f t="shared" si="7"/>
        <v>0</v>
      </c>
      <c r="CF10" t="str">
        <f t="shared" ref="CF10:CF39" si="29">IF(CC10&gt;1,"NG","")</f>
        <v/>
      </c>
      <c r="CG10" t="str">
        <f>IF(AND(W10="取得",O10&lt;勤務時間!$D$2),"NG","")</f>
        <v/>
      </c>
      <c r="CH10" t="str">
        <f t="shared" si="8"/>
        <v/>
      </c>
      <c r="CI10" t="str">
        <f t="shared" ref="CI10:CI39" si="30">IF(AND(E10&lt;&gt;"",G10&lt;&gt;"",I10=""),"NG","")</f>
        <v/>
      </c>
      <c r="CJ10" t="str">
        <f t="shared" si="9"/>
        <v/>
      </c>
      <c r="CK10" s="33">
        <f t="shared" ref="CK10:CK39" si="31">IF(S10=0.5,4,0)</f>
        <v>0</v>
      </c>
      <c r="CL10" s="33" t="str">
        <f t="shared" ref="CL10:CL39" si="32">IF(BT10&lt;&gt;0,IF((BT10+CK10)&lt;8,"NG",""),"")</f>
        <v/>
      </c>
    </row>
    <row r="11" spans="1:90" x14ac:dyDescent="0.4">
      <c r="A11" s="31" t="str">
        <f t="shared" si="11"/>
        <v/>
      </c>
      <c r="B11" s="39">
        <v>3</v>
      </c>
      <c r="C11" s="39" t="str">
        <f t="shared" si="12"/>
        <v>火</v>
      </c>
      <c r="D11" s="39" t="str">
        <f t="shared" si="13"/>
        <v>休</v>
      </c>
      <c r="E11" s="84"/>
      <c r="F11" s="85"/>
      <c r="G11" s="84"/>
      <c r="H11" s="85"/>
      <c r="I11" s="56"/>
      <c r="J11" s="57"/>
      <c r="K11" s="48" t="str">
        <f t="shared" ref="K11:K39" si="33">IF(BM11&gt;0,BM11,"")</f>
        <v/>
      </c>
      <c r="L11" s="49"/>
      <c r="M11" s="56"/>
      <c r="N11" s="57"/>
      <c r="O11" s="48" t="str">
        <f t="shared" si="14"/>
        <v/>
      </c>
      <c r="P11" s="49"/>
      <c r="Q11" s="48" t="str">
        <f t="shared" si="0"/>
        <v/>
      </c>
      <c r="R11" s="49"/>
      <c r="S11" s="50"/>
      <c r="T11" s="51"/>
      <c r="U11" s="52"/>
      <c r="V11" s="53"/>
      <c r="W11" s="52"/>
      <c r="X11" s="53"/>
      <c r="Y11" s="54"/>
      <c r="Z11" s="55"/>
      <c r="AA11" s="56"/>
      <c r="AB11" s="57"/>
      <c r="AC11" s="44"/>
      <c r="AD11" s="45"/>
      <c r="AE11" s="56"/>
      <c r="AF11" s="57"/>
      <c r="AG11" s="86"/>
      <c r="AH11" s="87"/>
      <c r="AI11" s="87"/>
      <c r="AJ11" s="87"/>
      <c r="AK11" s="87"/>
      <c r="AL11" s="87"/>
      <c r="AM11" s="87"/>
      <c r="AN11" s="88"/>
      <c r="AO11" s="46"/>
      <c r="AP11" s="47"/>
      <c r="AQ11" s="46"/>
      <c r="AR11" s="47"/>
      <c r="AS11" s="46"/>
      <c r="AT11" s="47"/>
      <c r="AU11" s="46"/>
      <c r="AV11" s="47"/>
      <c r="AW11" s="79">
        <f t="shared" si="1"/>
        <v>0</v>
      </c>
      <c r="AX11" s="80"/>
      <c r="AY11" s="28" t="str">
        <f t="shared" si="2"/>
        <v/>
      </c>
      <c r="AZ11">
        <v>3</v>
      </c>
      <c r="BA11" s="3">
        <f t="shared" si="3"/>
        <v>44929</v>
      </c>
      <c r="BB11" t="str">
        <f t="shared" si="15"/>
        <v>火</v>
      </c>
      <c r="BC11" t="str">
        <f t="shared" si="16"/>
        <v/>
      </c>
      <c r="BD11" t="str">
        <f t="shared" si="17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34">COUNTIF(BC11:BF11,"法")</f>
        <v>0</v>
      </c>
      <c r="BH11">
        <f t="shared" si="18"/>
        <v>1</v>
      </c>
      <c r="BI11" t="str">
        <f t="shared" si="19"/>
        <v>休</v>
      </c>
      <c r="BK11">
        <f t="shared" si="20"/>
        <v>0</v>
      </c>
      <c r="BL11" s="33">
        <f t="shared" si="21"/>
        <v>0</v>
      </c>
      <c r="BM11" s="12">
        <f>IF(BL11=0,0,BL11-I11)</f>
        <v>0</v>
      </c>
      <c r="BN11" t="str">
        <f>IF(G11&gt;祝日!$F$2,TEXT(G11-祝日!$F$2,"h:mm"),"")</f>
        <v/>
      </c>
      <c r="BO11" t="str">
        <f t="shared" si="22"/>
        <v/>
      </c>
      <c r="BQ11" s="12">
        <f>IF(BI11="休",IF(W11="取得",BT11-勤務時間!$D$2,BT11),"")</f>
        <v>0</v>
      </c>
      <c r="BR11" s="12" t="str">
        <f>IF(BI11="法",IF(W11="取得",BT11-勤務時間!$D$2,BT11),"")</f>
        <v/>
      </c>
      <c r="BT11" s="12">
        <f>BM11+M11</f>
        <v>0</v>
      </c>
      <c r="BW11" t="str">
        <f t="shared" si="24"/>
        <v/>
      </c>
      <c r="BX11" t="str">
        <f t="shared" si="25"/>
        <v/>
      </c>
      <c r="BY11" t="str">
        <f t="shared" si="4"/>
        <v/>
      </c>
      <c r="BZ11" t="str">
        <f t="shared" si="26"/>
        <v/>
      </c>
      <c r="CA11" t="str">
        <f t="shared" si="27"/>
        <v/>
      </c>
      <c r="CB11" t="str">
        <f t="shared" si="28"/>
        <v/>
      </c>
      <c r="CC11">
        <f t="shared" si="5"/>
        <v>0</v>
      </c>
      <c r="CD11">
        <f t="shared" si="6"/>
        <v>0</v>
      </c>
      <c r="CE11">
        <f t="shared" si="7"/>
        <v>0</v>
      </c>
      <c r="CF11" t="str">
        <f t="shared" si="29"/>
        <v/>
      </c>
      <c r="CG11" t="str">
        <f>IF(AND(W11="取得",O11&lt;勤務時間!$D$2),"NG","")</f>
        <v/>
      </c>
      <c r="CH11" t="str">
        <f t="shared" si="8"/>
        <v/>
      </c>
      <c r="CI11" t="str">
        <f t="shared" si="30"/>
        <v/>
      </c>
      <c r="CJ11" t="str">
        <f t="shared" si="9"/>
        <v/>
      </c>
      <c r="CK11" s="33">
        <f t="shared" si="31"/>
        <v>0</v>
      </c>
      <c r="CL11" s="33" t="str">
        <f t="shared" si="32"/>
        <v/>
      </c>
    </row>
    <row r="12" spans="1:90" x14ac:dyDescent="0.4">
      <c r="A12" s="31" t="str">
        <f t="shared" si="11"/>
        <v/>
      </c>
      <c r="B12" s="39">
        <v>4</v>
      </c>
      <c r="C12" s="39" t="str">
        <f t="shared" si="12"/>
        <v>水</v>
      </c>
      <c r="D12" s="39" t="str">
        <f t="shared" si="13"/>
        <v>休</v>
      </c>
      <c r="E12" s="84"/>
      <c r="F12" s="85"/>
      <c r="G12" s="84"/>
      <c r="H12" s="85"/>
      <c r="I12" s="56"/>
      <c r="J12" s="57"/>
      <c r="K12" s="48" t="str">
        <f t="shared" si="33"/>
        <v/>
      </c>
      <c r="L12" s="49"/>
      <c r="M12" s="56"/>
      <c r="N12" s="57"/>
      <c r="O12" s="48" t="str">
        <f t="shared" si="14"/>
        <v/>
      </c>
      <c r="P12" s="49"/>
      <c r="Q12" s="48" t="str">
        <f t="shared" si="0"/>
        <v/>
      </c>
      <c r="R12" s="49"/>
      <c r="S12" s="50"/>
      <c r="T12" s="51"/>
      <c r="U12" s="52"/>
      <c r="V12" s="53"/>
      <c r="W12" s="52"/>
      <c r="X12" s="53"/>
      <c r="Y12" s="54"/>
      <c r="Z12" s="55"/>
      <c r="AA12" s="56"/>
      <c r="AB12" s="57"/>
      <c r="AC12" s="44"/>
      <c r="AD12" s="45"/>
      <c r="AE12" s="56"/>
      <c r="AF12" s="57"/>
      <c r="AG12" s="89"/>
      <c r="AH12" s="87"/>
      <c r="AI12" s="87"/>
      <c r="AJ12" s="87"/>
      <c r="AK12" s="87"/>
      <c r="AL12" s="87"/>
      <c r="AM12" s="87"/>
      <c r="AN12" s="88"/>
      <c r="AO12" s="46"/>
      <c r="AP12" s="47"/>
      <c r="AQ12" s="46"/>
      <c r="AR12" s="47"/>
      <c r="AS12" s="46"/>
      <c r="AT12" s="47"/>
      <c r="AU12" s="46"/>
      <c r="AV12" s="47"/>
      <c r="AW12" s="79">
        <f t="shared" ref="AW12" si="35">SUM(AO12:AV12)</f>
        <v>0</v>
      </c>
      <c r="AX12" s="80"/>
      <c r="AY12" s="28" t="str">
        <f t="shared" si="2"/>
        <v/>
      </c>
      <c r="AZ12">
        <v>4</v>
      </c>
      <c r="BA12" s="3">
        <f t="shared" si="3"/>
        <v>44930</v>
      </c>
      <c r="BB12" t="str">
        <f t="shared" si="15"/>
        <v>水</v>
      </c>
      <c r="BC12" t="str">
        <f t="shared" si="16"/>
        <v/>
      </c>
      <c r="BD12" t="str">
        <f t="shared" si="17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34"/>
        <v>0</v>
      </c>
      <c r="BH12">
        <f t="shared" si="18"/>
        <v>1</v>
      </c>
      <c r="BI12" t="str">
        <f t="shared" si="19"/>
        <v>休</v>
      </c>
      <c r="BK12">
        <f t="shared" si="20"/>
        <v>0</v>
      </c>
      <c r="BL12" s="33">
        <f t="shared" si="21"/>
        <v>0</v>
      </c>
      <c r="BM12" s="12">
        <f>IF(BL12=0,0,BL12-I12)</f>
        <v>0</v>
      </c>
      <c r="BN12" t="str">
        <f>IF(G12&gt;祝日!$F$2,TEXT(G12-祝日!$F$2,"h:mm"),"")</f>
        <v/>
      </c>
      <c r="BO12" t="str">
        <f t="shared" si="22"/>
        <v/>
      </c>
      <c r="BQ12" s="12">
        <f>IF(BI12="休",IF(W12="取得",BT12-勤務時間!$D$2,BT12),"")</f>
        <v>0</v>
      </c>
      <c r="BR12" s="12" t="str">
        <f>IF(BI12="法",IF(W12="取得",BT12-勤務時間!$D$2,BT12),"")</f>
        <v/>
      </c>
      <c r="BT12" s="12">
        <f t="shared" si="23"/>
        <v>0</v>
      </c>
      <c r="BW12" t="str">
        <f t="shared" si="24"/>
        <v/>
      </c>
      <c r="BX12" t="str">
        <f t="shared" si="25"/>
        <v/>
      </c>
      <c r="BY12" t="str">
        <f t="shared" si="4"/>
        <v/>
      </c>
      <c r="BZ12" t="str">
        <f t="shared" si="26"/>
        <v/>
      </c>
      <c r="CA12" t="str">
        <f t="shared" si="27"/>
        <v/>
      </c>
      <c r="CB12" t="str">
        <f t="shared" si="28"/>
        <v/>
      </c>
      <c r="CC12">
        <f t="shared" si="5"/>
        <v>0</v>
      </c>
      <c r="CD12">
        <f t="shared" si="6"/>
        <v>0</v>
      </c>
      <c r="CE12">
        <f t="shared" si="7"/>
        <v>0</v>
      </c>
      <c r="CF12" t="str">
        <f t="shared" si="29"/>
        <v/>
      </c>
      <c r="CG12" t="str">
        <f>IF(AND(W12="取得",O12&lt;勤務時間!$D$2),"NG","")</f>
        <v/>
      </c>
      <c r="CH12" t="str">
        <f t="shared" si="8"/>
        <v/>
      </c>
      <c r="CI12" t="str">
        <f t="shared" si="30"/>
        <v/>
      </c>
      <c r="CJ12" t="str">
        <f t="shared" si="9"/>
        <v/>
      </c>
      <c r="CK12" s="33">
        <f t="shared" si="31"/>
        <v>0</v>
      </c>
      <c r="CL12" s="33" t="str">
        <f t="shared" si="32"/>
        <v/>
      </c>
    </row>
    <row r="13" spans="1:90" x14ac:dyDescent="0.4">
      <c r="A13" s="31" t="str">
        <f t="shared" si="11"/>
        <v/>
      </c>
      <c r="B13" s="39">
        <v>5</v>
      </c>
      <c r="C13" s="39" t="str">
        <f t="shared" si="12"/>
        <v>木</v>
      </c>
      <c r="D13" s="39" t="str">
        <f t="shared" si="13"/>
        <v/>
      </c>
      <c r="E13" s="84"/>
      <c r="F13" s="85"/>
      <c r="G13" s="84"/>
      <c r="H13" s="85"/>
      <c r="I13" s="56"/>
      <c r="J13" s="57"/>
      <c r="K13" s="48" t="str">
        <f t="shared" si="33"/>
        <v/>
      </c>
      <c r="L13" s="49"/>
      <c r="M13" s="56"/>
      <c r="N13" s="57"/>
      <c r="O13" s="48" t="str">
        <f t="shared" si="14"/>
        <v/>
      </c>
      <c r="P13" s="49"/>
      <c r="Q13" s="48" t="str">
        <f t="shared" si="0"/>
        <v/>
      </c>
      <c r="R13" s="49"/>
      <c r="S13" s="50"/>
      <c r="T13" s="51"/>
      <c r="U13" s="52"/>
      <c r="V13" s="53"/>
      <c r="W13" s="52"/>
      <c r="X13" s="53"/>
      <c r="Y13" s="54"/>
      <c r="Z13" s="55"/>
      <c r="AA13" s="56"/>
      <c r="AB13" s="57"/>
      <c r="AC13" s="44"/>
      <c r="AD13" s="45"/>
      <c r="AE13" s="56"/>
      <c r="AF13" s="57"/>
      <c r="AG13" s="89"/>
      <c r="AH13" s="87"/>
      <c r="AI13" s="87"/>
      <c r="AJ13" s="87"/>
      <c r="AK13" s="87"/>
      <c r="AL13" s="87"/>
      <c r="AM13" s="87"/>
      <c r="AN13" s="88"/>
      <c r="AO13" s="46"/>
      <c r="AP13" s="47"/>
      <c r="AQ13" s="46"/>
      <c r="AR13" s="47"/>
      <c r="AS13" s="46"/>
      <c r="AT13" s="47"/>
      <c r="AU13" s="46"/>
      <c r="AV13" s="47"/>
      <c r="AW13" s="79">
        <f t="shared" si="1"/>
        <v>0</v>
      </c>
      <c r="AX13" s="80"/>
      <c r="AY13" s="28" t="str">
        <f>IF(CF13="NG","複数を選択",IF(BW13="NG","備考欄の通常外作業理由未記入",IF(BX13="NG","PJ時間が大きい",IF(BY13="NG","時刻が未記入",IF(BZ13="NG","時刻が記入",IF(CA13="NG","備考欄の振替元日が未記入",IF(CB13="NG","備考欄の特別休暇種類が未記入",IF(CG13="NG","労働時間が不足",IF(CH13="NG","振替休暇の取得不可",IF(CI13="NG","休憩時間が未記入",IF(CJ13="NG","時刻及び有給等が重複",IF(CL13="NG","労働時間不足(要年休取得)",""))))))))))))</f>
        <v/>
      </c>
      <c r="AZ13">
        <v>5</v>
      </c>
      <c r="BA13" s="3">
        <f t="shared" si="3"/>
        <v>44931</v>
      </c>
      <c r="BB13" t="str">
        <f t="shared" si="15"/>
        <v>木</v>
      </c>
      <c r="BC13" t="str">
        <f t="shared" si="16"/>
        <v/>
      </c>
      <c r="BD13" t="str">
        <f t="shared" si="17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34"/>
        <v>0</v>
      </c>
      <c r="BH13">
        <f t="shared" si="18"/>
        <v>0</v>
      </c>
      <c r="BI13" t="str">
        <f t="shared" si="19"/>
        <v/>
      </c>
      <c r="BK13">
        <f>IF(G13&lt;&gt;"",TEXT(G13-E13,"h:mm"),0)</f>
        <v>0</v>
      </c>
      <c r="BL13" s="33">
        <f t="shared" si="21"/>
        <v>0</v>
      </c>
      <c r="BM13" s="12">
        <f>IF(BL13=0,0,BL13-I13)-AA13</f>
        <v>0</v>
      </c>
      <c r="BN13" t="str">
        <f>IF(G13&gt;祝日!$F$2,TEXT(G13-祝日!$F$2,"h:mm"),"")</f>
        <v/>
      </c>
      <c r="BO13" t="str">
        <f t="shared" si="22"/>
        <v/>
      </c>
      <c r="BQ13" s="12" t="str">
        <f>IF(BI13="休",IF(W13="取得",BT13-勤務時間!$D$2,BT13),"")</f>
        <v/>
      </c>
      <c r="BR13" s="12" t="str">
        <f>IF(BI13="法",IF(W13="取得",BT13-勤務時間!$D$2,BT13),"")</f>
        <v/>
      </c>
      <c r="BT13" s="12">
        <f>BM13+M13</f>
        <v>0</v>
      </c>
      <c r="BW13" t="str">
        <f t="shared" si="24"/>
        <v/>
      </c>
      <c r="BX13" t="str">
        <f t="shared" si="25"/>
        <v/>
      </c>
      <c r="BY13" t="str">
        <f t="shared" si="4"/>
        <v/>
      </c>
      <c r="BZ13" t="str">
        <f>IF(AND(AC13&lt;&gt;"",O13&lt;&gt;""),"NG","")</f>
        <v/>
      </c>
      <c r="CA13" t="str">
        <f t="shared" si="27"/>
        <v/>
      </c>
      <c r="CB13" t="str">
        <f t="shared" si="28"/>
        <v/>
      </c>
      <c r="CC13">
        <f>COUNTA(S13:Z13)</f>
        <v>0</v>
      </c>
      <c r="CD13">
        <f>COUNTA(AC13:AF13)</f>
        <v>0</v>
      </c>
      <c r="CE13">
        <f>CC13+CD13</f>
        <v>0</v>
      </c>
      <c r="CF13" t="str">
        <f>IF(CE13&gt;1,"NG","")</f>
        <v/>
      </c>
      <c r="CG13" t="str">
        <f>IF(AND(W13="取得",O13&lt;勤務時間!$D$2),"NG","")</f>
        <v/>
      </c>
      <c r="CH13" t="str">
        <f t="shared" si="8"/>
        <v/>
      </c>
      <c r="CI13" t="str">
        <f t="shared" si="30"/>
        <v/>
      </c>
      <c r="CJ13" t="str">
        <f>IF(OR(S13=1,U13="〇",W13="振替先"),IF(O13&lt;&gt;"","NG",""),"")</f>
        <v/>
      </c>
      <c r="CK13" s="33">
        <f t="shared" si="31"/>
        <v>0</v>
      </c>
      <c r="CL13" s="33" t="str">
        <f t="shared" si="32"/>
        <v/>
      </c>
    </row>
    <row r="14" spans="1:90" x14ac:dyDescent="0.4">
      <c r="A14" s="31" t="str">
        <f t="shared" si="11"/>
        <v/>
      </c>
      <c r="B14" s="39">
        <v>6</v>
      </c>
      <c r="C14" s="39" t="str">
        <f t="shared" si="12"/>
        <v>金</v>
      </c>
      <c r="D14" s="39" t="str">
        <f t="shared" si="13"/>
        <v/>
      </c>
      <c r="E14" s="84"/>
      <c r="F14" s="85"/>
      <c r="G14" s="84"/>
      <c r="H14" s="85"/>
      <c r="I14" s="56"/>
      <c r="J14" s="57"/>
      <c r="K14" s="48" t="str">
        <f t="shared" si="33"/>
        <v/>
      </c>
      <c r="L14" s="49"/>
      <c r="M14" s="56"/>
      <c r="N14" s="57"/>
      <c r="O14" s="48" t="str">
        <f t="shared" si="14"/>
        <v/>
      </c>
      <c r="P14" s="49"/>
      <c r="Q14" s="48" t="str">
        <f t="shared" si="0"/>
        <v/>
      </c>
      <c r="R14" s="49"/>
      <c r="S14" s="50"/>
      <c r="T14" s="51"/>
      <c r="U14" s="52"/>
      <c r="V14" s="53"/>
      <c r="W14" s="52"/>
      <c r="X14" s="53"/>
      <c r="Y14" s="54"/>
      <c r="Z14" s="55"/>
      <c r="AA14" s="56"/>
      <c r="AB14" s="57"/>
      <c r="AC14" s="44"/>
      <c r="AD14" s="45"/>
      <c r="AE14" s="56"/>
      <c r="AF14" s="57"/>
      <c r="AG14" s="86"/>
      <c r="AH14" s="87"/>
      <c r="AI14" s="87"/>
      <c r="AJ14" s="87"/>
      <c r="AK14" s="87"/>
      <c r="AL14" s="87"/>
      <c r="AM14" s="87"/>
      <c r="AN14" s="88"/>
      <c r="AO14" s="46"/>
      <c r="AP14" s="47"/>
      <c r="AQ14" s="46"/>
      <c r="AR14" s="47"/>
      <c r="AS14" s="46"/>
      <c r="AT14" s="47"/>
      <c r="AU14" s="46"/>
      <c r="AV14" s="47"/>
      <c r="AW14" s="79">
        <f t="shared" si="1"/>
        <v>0</v>
      </c>
      <c r="AX14" s="80"/>
      <c r="AY14" s="28" t="str">
        <f t="shared" ref="AY14:AY39" si="36">IF(CF14="NG","複数を選択",IF(BW14="NG","備考欄の通常外作業理由未記入",IF(BX14="NG","PJ時間が大きい",IF(BY14="NG","時刻が未記入",IF(BZ14="NG","時刻が記入",IF(CA14="NG","備考欄の振替元日が未記入",IF(CB14="NG","備考欄の特別休暇種類が未記入",IF(CG14="NG","労働時間が不足",IF(CH14="NG","振替休暇の取得不可",IF(CI14="NG","休憩時間が未記入",IF(CJ14="NG","時刻及び有給等が重複",IF(CL14="NG","労働時間不足(要年休取得)",""))))))))))))</f>
        <v/>
      </c>
      <c r="AZ14">
        <v>6</v>
      </c>
      <c r="BA14" s="3">
        <f t="shared" si="3"/>
        <v>44932</v>
      </c>
      <c r="BB14" t="str">
        <f t="shared" si="15"/>
        <v>金</v>
      </c>
      <c r="BC14" t="str">
        <f t="shared" si="16"/>
        <v/>
      </c>
      <c r="BD14" t="str">
        <f t="shared" si="17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34"/>
        <v>0</v>
      </c>
      <c r="BH14">
        <f t="shared" si="18"/>
        <v>0</v>
      </c>
      <c r="BI14" t="str">
        <f t="shared" si="19"/>
        <v/>
      </c>
      <c r="BK14">
        <f t="shared" si="20"/>
        <v>0</v>
      </c>
      <c r="BL14" s="33">
        <f t="shared" si="21"/>
        <v>0</v>
      </c>
      <c r="BM14" s="12">
        <f t="shared" ref="BM14:BM39" si="37">IF(BL14=0,0,BL14-I14)</f>
        <v>0</v>
      </c>
      <c r="BN14" t="str">
        <f>IF(G14&gt;祝日!$F$2,TEXT(G14-祝日!$F$2,"h:mm"),"")</f>
        <v/>
      </c>
      <c r="BO14" t="str">
        <f t="shared" si="22"/>
        <v/>
      </c>
      <c r="BQ14" s="12" t="str">
        <f>IF(BI14="休",IF(W14="取得",BT14-勤務時間!$D$2,BT14),"")</f>
        <v/>
      </c>
      <c r="BR14" s="12" t="str">
        <f>IF(BI14="法",IF(W14="取得",BT14-勤務時間!$D$2,BT14),"")</f>
        <v/>
      </c>
      <c r="BT14" s="12">
        <f t="shared" si="23"/>
        <v>0</v>
      </c>
      <c r="BW14" t="str">
        <f t="shared" si="24"/>
        <v/>
      </c>
      <c r="BX14" t="str">
        <f t="shared" si="25"/>
        <v/>
      </c>
      <c r="BY14" t="str">
        <f t="shared" ref="BY14:BY39" si="38">IF(S14=0.5,IF(O14="","NG",""),"")</f>
        <v/>
      </c>
      <c r="BZ14" t="str">
        <f t="shared" si="26"/>
        <v/>
      </c>
      <c r="CA14" t="str">
        <f t="shared" si="27"/>
        <v/>
      </c>
      <c r="CB14" t="str">
        <f t="shared" si="28"/>
        <v/>
      </c>
      <c r="CC14">
        <f t="shared" ref="CC14:CC39" si="39">COUNTA(S14:Z14)</f>
        <v>0</v>
      </c>
      <c r="CD14">
        <f t="shared" ref="CD14:CD39" si="40">COUNTA(AC14:AF14)</f>
        <v>0</v>
      </c>
      <c r="CE14">
        <f t="shared" ref="CE14:CE39" si="41">CC14+CD14</f>
        <v>0</v>
      </c>
      <c r="CF14" t="str">
        <f t="shared" si="29"/>
        <v/>
      </c>
      <c r="CG14" t="str">
        <f>IF(AND(W14="取得",O14&lt;勤務時間!$D$2),"NG","")</f>
        <v/>
      </c>
      <c r="CH14" t="str">
        <f>IF(AND(W14="取得",O14=""),"NG",IF(AND(W14="取得",D14=""),"NG",""))</f>
        <v/>
      </c>
      <c r="CI14" t="str">
        <f t="shared" si="30"/>
        <v/>
      </c>
      <c r="CJ14" t="str">
        <f t="shared" ref="CJ14:CJ39" si="42">IF(OR(S14=1,U14="〇",W14="振替先"),IF(O14&lt;&gt;"","NG",""),"")</f>
        <v/>
      </c>
      <c r="CK14" s="33">
        <f t="shared" si="31"/>
        <v>0</v>
      </c>
      <c r="CL14" s="33" t="str">
        <f t="shared" si="32"/>
        <v/>
      </c>
    </row>
    <row r="15" spans="1:90" x14ac:dyDescent="0.4">
      <c r="A15" s="31" t="str">
        <f t="shared" si="11"/>
        <v/>
      </c>
      <c r="B15" s="39">
        <v>7</v>
      </c>
      <c r="C15" s="39" t="str">
        <f t="shared" si="12"/>
        <v>土</v>
      </c>
      <c r="D15" s="39" t="str">
        <f t="shared" si="13"/>
        <v>休</v>
      </c>
      <c r="E15" s="84"/>
      <c r="F15" s="85"/>
      <c r="G15" s="84"/>
      <c r="H15" s="85"/>
      <c r="I15" s="56"/>
      <c r="J15" s="57"/>
      <c r="K15" s="48" t="str">
        <f t="shared" si="33"/>
        <v/>
      </c>
      <c r="L15" s="49"/>
      <c r="M15" s="56"/>
      <c r="N15" s="57"/>
      <c r="O15" s="48" t="str">
        <f t="shared" si="14"/>
        <v/>
      </c>
      <c r="P15" s="49"/>
      <c r="Q15" s="48" t="str">
        <f t="shared" si="0"/>
        <v/>
      </c>
      <c r="R15" s="49"/>
      <c r="S15" s="50"/>
      <c r="T15" s="51"/>
      <c r="U15" s="52"/>
      <c r="V15" s="53"/>
      <c r="W15" s="52"/>
      <c r="X15" s="53"/>
      <c r="Y15" s="54"/>
      <c r="Z15" s="55"/>
      <c r="AA15" s="56"/>
      <c r="AB15" s="57"/>
      <c r="AC15" s="44"/>
      <c r="AD15" s="45"/>
      <c r="AE15" s="56"/>
      <c r="AF15" s="57"/>
      <c r="AG15" s="86"/>
      <c r="AH15" s="87"/>
      <c r="AI15" s="87"/>
      <c r="AJ15" s="87"/>
      <c r="AK15" s="87"/>
      <c r="AL15" s="87"/>
      <c r="AM15" s="87"/>
      <c r="AN15" s="88"/>
      <c r="AO15" s="46"/>
      <c r="AP15" s="47"/>
      <c r="AQ15" s="46"/>
      <c r="AR15" s="47"/>
      <c r="AS15" s="46"/>
      <c r="AT15" s="47"/>
      <c r="AU15" s="46"/>
      <c r="AV15" s="47"/>
      <c r="AW15" s="79">
        <f t="shared" si="1"/>
        <v>0</v>
      </c>
      <c r="AX15" s="80"/>
      <c r="AY15" s="28" t="str">
        <f t="shared" si="36"/>
        <v/>
      </c>
      <c r="AZ15">
        <v>7</v>
      </c>
      <c r="BA15" s="3">
        <f t="shared" si="3"/>
        <v>44933</v>
      </c>
      <c r="BB15" t="str">
        <f t="shared" si="15"/>
        <v>土</v>
      </c>
      <c r="BC15" t="str">
        <f t="shared" si="16"/>
        <v/>
      </c>
      <c r="BD15" t="str">
        <f t="shared" si="17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34"/>
        <v>0</v>
      </c>
      <c r="BH15">
        <f t="shared" si="18"/>
        <v>1</v>
      </c>
      <c r="BI15" t="str">
        <f t="shared" si="19"/>
        <v>休</v>
      </c>
      <c r="BK15">
        <f t="shared" si="20"/>
        <v>0</v>
      </c>
      <c r="BL15" s="33">
        <f>ROUND(BK15*24,2)</f>
        <v>0</v>
      </c>
      <c r="BM15" s="12">
        <f>IF(BL15=0,0,BL15-I15)</f>
        <v>0</v>
      </c>
      <c r="BN15" t="str">
        <f>IF(G15&gt;祝日!$F$2,TEXT(G15-祝日!$F$2,"h:mm"),"")</f>
        <v/>
      </c>
      <c r="BO15" t="str">
        <f t="shared" si="22"/>
        <v/>
      </c>
      <c r="BQ15" s="12">
        <f>IF(BI15="休",IF(W15="取得",BT15-勤務時間!$D$2,BT15),"")</f>
        <v>0</v>
      </c>
      <c r="BR15" s="12" t="str">
        <f>IF(BI15="法",IF(W15="取得",BT15-勤務時間!$D$2,BT15),"")</f>
        <v/>
      </c>
      <c r="BT15" s="12">
        <f>BM15+M15</f>
        <v>0</v>
      </c>
      <c r="BW15" t="str">
        <f t="shared" si="24"/>
        <v/>
      </c>
      <c r="BX15" t="str">
        <f t="shared" si="25"/>
        <v/>
      </c>
      <c r="BY15" t="str">
        <f t="shared" si="38"/>
        <v/>
      </c>
      <c r="BZ15" t="str">
        <f t="shared" si="26"/>
        <v/>
      </c>
      <c r="CA15" t="str">
        <f t="shared" si="27"/>
        <v/>
      </c>
      <c r="CB15" t="str">
        <f t="shared" si="28"/>
        <v/>
      </c>
      <c r="CC15">
        <f t="shared" si="39"/>
        <v>0</v>
      </c>
      <c r="CD15">
        <f t="shared" si="40"/>
        <v>0</v>
      </c>
      <c r="CE15">
        <f t="shared" si="41"/>
        <v>0</v>
      </c>
      <c r="CF15" t="str">
        <f t="shared" si="29"/>
        <v/>
      </c>
      <c r="CG15" t="str">
        <f>IF(AND(W15="取得",O15&lt;勤務時間!$D$2),"NG","")</f>
        <v/>
      </c>
      <c r="CH15" t="str">
        <f t="shared" ref="CH15:CH39" si="43">IF(AND(W15="取得",O15=""),"NG",IF(AND(W15="取得",D15=""),"NG",""))</f>
        <v/>
      </c>
      <c r="CI15" t="str">
        <f t="shared" si="30"/>
        <v/>
      </c>
      <c r="CJ15" t="str">
        <f t="shared" si="42"/>
        <v/>
      </c>
      <c r="CK15" s="33">
        <f t="shared" si="31"/>
        <v>0</v>
      </c>
      <c r="CL15" s="33" t="str">
        <f t="shared" si="32"/>
        <v/>
      </c>
    </row>
    <row r="16" spans="1:90" x14ac:dyDescent="0.4">
      <c r="A16" s="31" t="str">
        <f t="shared" si="11"/>
        <v/>
      </c>
      <c r="B16" s="39">
        <v>8</v>
      </c>
      <c r="C16" s="39" t="str">
        <f t="shared" si="12"/>
        <v>日</v>
      </c>
      <c r="D16" s="39" t="str">
        <f t="shared" si="13"/>
        <v>法</v>
      </c>
      <c r="E16" s="84"/>
      <c r="F16" s="85"/>
      <c r="G16" s="84"/>
      <c r="H16" s="85"/>
      <c r="I16" s="56"/>
      <c r="J16" s="57"/>
      <c r="K16" s="48" t="str">
        <f t="shared" si="33"/>
        <v/>
      </c>
      <c r="L16" s="49"/>
      <c r="M16" s="56"/>
      <c r="N16" s="57"/>
      <c r="O16" s="48" t="str">
        <f t="shared" si="14"/>
        <v/>
      </c>
      <c r="P16" s="49"/>
      <c r="Q16" s="48" t="str">
        <f t="shared" si="0"/>
        <v/>
      </c>
      <c r="R16" s="49"/>
      <c r="S16" s="50"/>
      <c r="T16" s="51"/>
      <c r="U16" s="52"/>
      <c r="V16" s="53"/>
      <c r="W16" s="52"/>
      <c r="X16" s="53"/>
      <c r="Y16" s="54"/>
      <c r="Z16" s="55"/>
      <c r="AA16" s="56"/>
      <c r="AB16" s="57"/>
      <c r="AC16" s="44"/>
      <c r="AD16" s="45"/>
      <c r="AE16" s="56"/>
      <c r="AF16" s="57"/>
      <c r="AG16" s="86"/>
      <c r="AH16" s="87"/>
      <c r="AI16" s="87"/>
      <c r="AJ16" s="87"/>
      <c r="AK16" s="87"/>
      <c r="AL16" s="87"/>
      <c r="AM16" s="87"/>
      <c r="AN16" s="88"/>
      <c r="AO16" s="46"/>
      <c r="AP16" s="47"/>
      <c r="AQ16" s="46"/>
      <c r="AR16" s="47"/>
      <c r="AS16" s="46"/>
      <c r="AT16" s="47"/>
      <c r="AU16" s="46"/>
      <c r="AV16" s="47"/>
      <c r="AW16" s="79">
        <f t="shared" si="1"/>
        <v>0</v>
      </c>
      <c r="AX16" s="80"/>
      <c r="AY16" s="28" t="str">
        <f t="shared" si="36"/>
        <v/>
      </c>
      <c r="AZ16">
        <v>8</v>
      </c>
      <c r="BA16" s="3">
        <f t="shared" si="3"/>
        <v>44934</v>
      </c>
      <c r="BB16" t="str">
        <f t="shared" si="15"/>
        <v>日</v>
      </c>
      <c r="BC16" t="str">
        <f t="shared" si="16"/>
        <v>法</v>
      </c>
      <c r="BD16" t="str">
        <f t="shared" si="17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34"/>
        <v>1</v>
      </c>
      <c r="BH16">
        <f t="shared" si="18"/>
        <v>0</v>
      </c>
      <c r="BI16" t="str">
        <f t="shared" si="19"/>
        <v>法</v>
      </c>
      <c r="BK16">
        <f t="shared" si="20"/>
        <v>0</v>
      </c>
      <c r="BL16" s="33">
        <f t="shared" si="21"/>
        <v>0</v>
      </c>
      <c r="BM16" s="12">
        <f t="shared" si="37"/>
        <v>0</v>
      </c>
      <c r="BN16" t="str">
        <f>IF(G16&gt;祝日!$F$2,TEXT(G16-祝日!$F$2,"h:mm"),"")</f>
        <v/>
      </c>
      <c r="BO16" t="str">
        <f t="shared" si="22"/>
        <v/>
      </c>
      <c r="BQ16" s="12" t="str">
        <f>IF(BI16="休",IF(W16="取得",BT16-勤務時間!$D$2,BT16),"")</f>
        <v/>
      </c>
      <c r="BR16" s="12">
        <f>IF(BI16="法",IF(W16="取得",BT16-勤務時間!$D$2,BT16),"")</f>
        <v>0</v>
      </c>
      <c r="BT16" s="12">
        <f t="shared" si="23"/>
        <v>0</v>
      </c>
      <c r="BW16" t="str">
        <f t="shared" si="24"/>
        <v/>
      </c>
      <c r="BX16" t="str">
        <f t="shared" si="25"/>
        <v/>
      </c>
      <c r="BY16" t="str">
        <f t="shared" si="38"/>
        <v/>
      </c>
      <c r="BZ16" t="str">
        <f t="shared" si="26"/>
        <v/>
      </c>
      <c r="CA16" t="str">
        <f t="shared" si="27"/>
        <v/>
      </c>
      <c r="CB16" t="str">
        <f t="shared" si="28"/>
        <v/>
      </c>
      <c r="CC16">
        <f t="shared" si="39"/>
        <v>0</v>
      </c>
      <c r="CD16">
        <f t="shared" si="40"/>
        <v>0</v>
      </c>
      <c r="CE16">
        <f t="shared" si="41"/>
        <v>0</v>
      </c>
      <c r="CF16" t="str">
        <f t="shared" si="29"/>
        <v/>
      </c>
      <c r="CG16" t="str">
        <f>IF(AND(W16="取得",O16&lt;勤務時間!$D$2),"NG","")</f>
        <v/>
      </c>
      <c r="CH16" t="str">
        <f t="shared" si="43"/>
        <v/>
      </c>
      <c r="CI16" t="str">
        <f t="shared" si="30"/>
        <v/>
      </c>
      <c r="CJ16" t="str">
        <f t="shared" si="42"/>
        <v/>
      </c>
      <c r="CK16" s="33">
        <f t="shared" si="31"/>
        <v>0</v>
      </c>
      <c r="CL16" s="33" t="str">
        <f t="shared" si="32"/>
        <v/>
      </c>
    </row>
    <row r="17" spans="1:90" x14ac:dyDescent="0.4">
      <c r="A17" s="31" t="str">
        <f t="shared" si="11"/>
        <v/>
      </c>
      <c r="B17" s="39">
        <v>9</v>
      </c>
      <c r="C17" s="39" t="str">
        <f t="shared" si="12"/>
        <v>月</v>
      </c>
      <c r="D17" s="39" t="str">
        <f t="shared" si="13"/>
        <v>法</v>
      </c>
      <c r="E17" s="84"/>
      <c r="F17" s="85"/>
      <c r="G17" s="84"/>
      <c r="H17" s="85"/>
      <c r="I17" s="56"/>
      <c r="J17" s="57"/>
      <c r="K17" s="48" t="str">
        <f t="shared" si="33"/>
        <v/>
      </c>
      <c r="L17" s="49"/>
      <c r="M17" s="56"/>
      <c r="N17" s="57"/>
      <c r="O17" s="48" t="str">
        <f t="shared" si="14"/>
        <v/>
      </c>
      <c r="P17" s="49"/>
      <c r="Q17" s="48" t="str">
        <f t="shared" si="0"/>
        <v/>
      </c>
      <c r="R17" s="49"/>
      <c r="S17" s="50"/>
      <c r="T17" s="51"/>
      <c r="U17" s="52"/>
      <c r="V17" s="53"/>
      <c r="W17" s="52"/>
      <c r="X17" s="53"/>
      <c r="Y17" s="54"/>
      <c r="Z17" s="55"/>
      <c r="AA17" s="56"/>
      <c r="AB17" s="57"/>
      <c r="AC17" s="44"/>
      <c r="AD17" s="45"/>
      <c r="AE17" s="56"/>
      <c r="AF17" s="57"/>
      <c r="AG17" s="86"/>
      <c r="AH17" s="87"/>
      <c r="AI17" s="87"/>
      <c r="AJ17" s="87"/>
      <c r="AK17" s="87"/>
      <c r="AL17" s="87"/>
      <c r="AM17" s="87"/>
      <c r="AN17" s="88"/>
      <c r="AO17" s="46"/>
      <c r="AP17" s="47"/>
      <c r="AQ17" s="46"/>
      <c r="AR17" s="47"/>
      <c r="AS17" s="46"/>
      <c r="AT17" s="47"/>
      <c r="AU17" s="46"/>
      <c r="AV17" s="47"/>
      <c r="AW17" s="79">
        <f t="shared" si="1"/>
        <v>0</v>
      </c>
      <c r="AX17" s="80"/>
      <c r="AY17" s="28" t="str">
        <f t="shared" si="36"/>
        <v/>
      </c>
      <c r="AZ17">
        <v>9</v>
      </c>
      <c r="BA17" s="3">
        <f t="shared" si="3"/>
        <v>44935</v>
      </c>
      <c r="BB17" t="str">
        <f t="shared" si="15"/>
        <v>月</v>
      </c>
      <c r="BC17" t="str">
        <f t="shared" si="16"/>
        <v/>
      </c>
      <c r="BD17" t="str">
        <f t="shared" si="17"/>
        <v/>
      </c>
      <c r="BE17" t="str">
        <f>_xlfn.IFNA(VLOOKUP(BA17,祝日!A:B,2,0),"")</f>
        <v/>
      </c>
      <c r="BF17" t="str">
        <f>_xlfn.IFNA(VLOOKUP(BA17,祝日!C:D,2,0),"")</f>
        <v>法</v>
      </c>
      <c r="BG17">
        <f t="shared" si="34"/>
        <v>1</v>
      </c>
      <c r="BH17">
        <f t="shared" si="18"/>
        <v>0</v>
      </c>
      <c r="BI17" t="str">
        <f t="shared" si="19"/>
        <v>法</v>
      </c>
      <c r="BK17">
        <f t="shared" si="20"/>
        <v>0</v>
      </c>
      <c r="BL17" s="33">
        <f t="shared" si="21"/>
        <v>0</v>
      </c>
      <c r="BM17" s="12">
        <f t="shared" si="37"/>
        <v>0</v>
      </c>
      <c r="BN17" t="str">
        <f>IF(G17&gt;祝日!$F$2,TEXT(G17-祝日!$F$2,"h:mm"),"")</f>
        <v/>
      </c>
      <c r="BO17" t="str">
        <f t="shared" si="22"/>
        <v/>
      </c>
      <c r="BQ17" s="12" t="str">
        <f>IF(BI17="休",IF(W17="取得",BT17-勤務時間!$D$2,BT17),"")</f>
        <v/>
      </c>
      <c r="BR17" s="12">
        <f>IF(BI17="法",IF(W17="取得",BT17-勤務時間!$D$2,BT17),"")</f>
        <v>0</v>
      </c>
      <c r="BT17" s="12">
        <f t="shared" si="23"/>
        <v>0</v>
      </c>
      <c r="BW17" t="str">
        <f t="shared" si="24"/>
        <v/>
      </c>
      <c r="BX17" t="str">
        <f t="shared" si="25"/>
        <v/>
      </c>
      <c r="BY17" t="str">
        <f t="shared" si="38"/>
        <v/>
      </c>
      <c r="BZ17" t="str">
        <f t="shared" si="26"/>
        <v/>
      </c>
      <c r="CA17" t="str">
        <f t="shared" si="27"/>
        <v/>
      </c>
      <c r="CB17" t="str">
        <f t="shared" si="28"/>
        <v/>
      </c>
      <c r="CC17">
        <f t="shared" si="39"/>
        <v>0</v>
      </c>
      <c r="CD17">
        <f t="shared" si="40"/>
        <v>0</v>
      </c>
      <c r="CE17">
        <f t="shared" si="41"/>
        <v>0</v>
      </c>
      <c r="CF17" t="str">
        <f t="shared" si="29"/>
        <v/>
      </c>
      <c r="CG17" t="str">
        <f>IF(AND(W17="取得",O17&lt;勤務時間!$D$2),"NG","")</f>
        <v/>
      </c>
      <c r="CH17" t="str">
        <f t="shared" si="43"/>
        <v/>
      </c>
      <c r="CI17" t="str">
        <f t="shared" si="30"/>
        <v/>
      </c>
      <c r="CJ17" t="str">
        <f t="shared" si="42"/>
        <v/>
      </c>
      <c r="CK17" s="33">
        <f t="shared" si="31"/>
        <v>0</v>
      </c>
      <c r="CL17" s="33" t="str">
        <f t="shared" si="32"/>
        <v/>
      </c>
    </row>
    <row r="18" spans="1:90" x14ac:dyDescent="0.4">
      <c r="A18" s="31" t="str">
        <f t="shared" si="11"/>
        <v/>
      </c>
      <c r="B18" s="39">
        <v>10</v>
      </c>
      <c r="C18" s="39" t="str">
        <f t="shared" si="12"/>
        <v>火</v>
      </c>
      <c r="D18" s="39" t="str">
        <f t="shared" si="13"/>
        <v/>
      </c>
      <c r="E18" s="84"/>
      <c r="F18" s="85"/>
      <c r="G18" s="84"/>
      <c r="H18" s="85"/>
      <c r="I18" s="56"/>
      <c r="J18" s="57"/>
      <c r="K18" s="48" t="str">
        <f t="shared" si="33"/>
        <v/>
      </c>
      <c r="L18" s="49"/>
      <c r="M18" s="56"/>
      <c r="N18" s="57"/>
      <c r="O18" s="48" t="str">
        <f t="shared" si="14"/>
        <v/>
      </c>
      <c r="P18" s="49"/>
      <c r="Q18" s="48" t="str">
        <f t="shared" si="0"/>
        <v/>
      </c>
      <c r="R18" s="49"/>
      <c r="S18" s="50"/>
      <c r="T18" s="51"/>
      <c r="U18" s="52"/>
      <c r="V18" s="53"/>
      <c r="W18" s="52"/>
      <c r="X18" s="53"/>
      <c r="Y18" s="54"/>
      <c r="Z18" s="55"/>
      <c r="AA18" s="56"/>
      <c r="AB18" s="57"/>
      <c r="AC18" s="44"/>
      <c r="AD18" s="45"/>
      <c r="AE18" s="56"/>
      <c r="AF18" s="57"/>
      <c r="AG18" s="86"/>
      <c r="AH18" s="87"/>
      <c r="AI18" s="87"/>
      <c r="AJ18" s="87"/>
      <c r="AK18" s="87"/>
      <c r="AL18" s="87"/>
      <c r="AM18" s="87"/>
      <c r="AN18" s="88"/>
      <c r="AO18" s="46"/>
      <c r="AP18" s="47"/>
      <c r="AQ18" s="46"/>
      <c r="AR18" s="47"/>
      <c r="AS18" s="46"/>
      <c r="AT18" s="47"/>
      <c r="AU18" s="46"/>
      <c r="AV18" s="47"/>
      <c r="AW18" s="79">
        <f t="shared" si="1"/>
        <v>0</v>
      </c>
      <c r="AX18" s="80"/>
      <c r="AY18" s="28" t="str">
        <f t="shared" si="36"/>
        <v/>
      </c>
      <c r="AZ18">
        <v>10</v>
      </c>
      <c r="BA18" s="3">
        <f t="shared" si="3"/>
        <v>44936</v>
      </c>
      <c r="BB18" t="str">
        <f t="shared" si="15"/>
        <v>火</v>
      </c>
      <c r="BC18" t="str">
        <f t="shared" si="16"/>
        <v/>
      </c>
      <c r="BD18" t="str">
        <f t="shared" si="17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34"/>
        <v>0</v>
      </c>
      <c r="BH18">
        <f t="shared" si="18"/>
        <v>0</v>
      </c>
      <c r="BI18" t="str">
        <f t="shared" si="19"/>
        <v/>
      </c>
      <c r="BK18">
        <f t="shared" si="20"/>
        <v>0</v>
      </c>
      <c r="BL18" s="33">
        <f t="shared" si="21"/>
        <v>0</v>
      </c>
      <c r="BM18" s="12">
        <f t="shared" si="37"/>
        <v>0</v>
      </c>
      <c r="BN18" t="str">
        <f>IF(G18&gt;祝日!$F$2,TEXT(G18-祝日!$F$2,"h:mm"),"")</f>
        <v/>
      </c>
      <c r="BO18" t="str">
        <f t="shared" si="22"/>
        <v/>
      </c>
      <c r="BQ18" s="12" t="str">
        <f>IF(BI18="休",IF(W18="取得",BT18-勤務時間!$D$2,BT18),"")</f>
        <v/>
      </c>
      <c r="BR18" s="12" t="str">
        <f>IF(BI18="法",IF(W18="取得",BT18-勤務時間!$D$2,BT18),"")</f>
        <v/>
      </c>
      <c r="BT18" s="12">
        <f t="shared" si="23"/>
        <v>0</v>
      </c>
      <c r="BW18" t="str">
        <f t="shared" si="24"/>
        <v/>
      </c>
      <c r="BX18" t="str">
        <f t="shared" si="25"/>
        <v/>
      </c>
      <c r="BY18" t="str">
        <f t="shared" si="38"/>
        <v/>
      </c>
      <c r="BZ18" t="str">
        <f t="shared" si="26"/>
        <v/>
      </c>
      <c r="CA18" t="str">
        <f t="shared" si="27"/>
        <v/>
      </c>
      <c r="CB18" t="str">
        <f t="shared" si="28"/>
        <v/>
      </c>
      <c r="CC18">
        <f t="shared" si="39"/>
        <v>0</v>
      </c>
      <c r="CD18">
        <f t="shared" si="40"/>
        <v>0</v>
      </c>
      <c r="CE18">
        <f t="shared" si="41"/>
        <v>0</v>
      </c>
      <c r="CF18" t="str">
        <f t="shared" si="29"/>
        <v/>
      </c>
      <c r="CG18" t="str">
        <f>IF(AND(W18="取得",O18&lt;勤務時間!$D$2),"NG","")</f>
        <v/>
      </c>
      <c r="CH18" t="str">
        <f t="shared" si="43"/>
        <v/>
      </c>
      <c r="CI18" t="str">
        <f t="shared" si="30"/>
        <v/>
      </c>
      <c r="CJ18" t="str">
        <f t="shared" si="42"/>
        <v/>
      </c>
      <c r="CK18" s="33">
        <f t="shared" si="31"/>
        <v>0</v>
      </c>
      <c r="CL18" s="33" t="str">
        <f t="shared" si="32"/>
        <v/>
      </c>
    </row>
    <row r="19" spans="1:90" x14ac:dyDescent="0.4">
      <c r="A19" s="31" t="str">
        <f t="shared" si="11"/>
        <v/>
      </c>
      <c r="B19" s="39">
        <v>11</v>
      </c>
      <c r="C19" s="39" t="str">
        <f t="shared" si="12"/>
        <v>水</v>
      </c>
      <c r="D19" s="39" t="str">
        <f t="shared" si="13"/>
        <v/>
      </c>
      <c r="E19" s="84"/>
      <c r="F19" s="85"/>
      <c r="G19" s="84"/>
      <c r="H19" s="85"/>
      <c r="I19" s="56"/>
      <c r="J19" s="57"/>
      <c r="K19" s="48" t="str">
        <f t="shared" si="33"/>
        <v/>
      </c>
      <c r="L19" s="49"/>
      <c r="M19" s="56"/>
      <c r="N19" s="57"/>
      <c r="O19" s="48" t="str">
        <f t="shared" si="14"/>
        <v/>
      </c>
      <c r="P19" s="49"/>
      <c r="Q19" s="48" t="str">
        <f t="shared" si="0"/>
        <v/>
      </c>
      <c r="R19" s="49"/>
      <c r="S19" s="50"/>
      <c r="T19" s="51"/>
      <c r="U19" s="52"/>
      <c r="V19" s="53"/>
      <c r="W19" s="52"/>
      <c r="X19" s="53"/>
      <c r="Y19" s="54"/>
      <c r="Z19" s="55"/>
      <c r="AA19" s="56"/>
      <c r="AB19" s="57"/>
      <c r="AC19" s="44"/>
      <c r="AD19" s="45"/>
      <c r="AE19" s="56"/>
      <c r="AF19" s="57"/>
      <c r="AG19" s="86"/>
      <c r="AH19" s="87"/>
      <c r="AI19" s="87"/>
      <c r="AJ19" s="87"/>
      <c r="AK19" s="87"/>
      <c r="AL19" s="87"/>
      <c r="AM19" s="87"/>
      <c r="AN19" s="88"/>
      <c r="AO19" s="46"/>
      <c r="AP19" s="47"/>
      <c r="AQ19" s="46"/>
      <c r="AR19" s="47"/>
      <c r="AS19" s="46"/>
      <c r="AT19" s="47"/>
      <c r="AU19" s="46"/>
      <c r="AV19" s="47"/>
      <c r="AW19" s="79">
        <f t="shared" si="1"/>
        <v>0</v>
      </c>
      <c r="AX19" s="80"/>
      <c r="AY19" s="28" t="str">
        <f t="shared" si="36"/>
        <v/>
      </c>
      <c r="AZ19">
        <v>11</v>
      </c>
      <c r="BA19" s="3">
        <f t="shared" si="3"/>
        <v>44937</v>
      </c>
      <c r="BB19" t="str">
        <f t="shared" si="15"/>
        <v>水</v>
      </c>
      <c r="BC19" t="str">
        <f t="shared" si="16"/>
        <v/>
      </c>
      <c r="BD19" t="str">
        <f t="shared" si="17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34"/>
        <v>0</v>
      </c>
      <c r="BH19">
        <f t="shared" si="18"/>
        <v>0</v>
      </c>
      <c r="BI19" t="str">
        <f t="shared" si="19"/>
        <v/>
      </c>
      <c r="BK19">
        <f t="shared" si="20"/>
        <v>0</v>
      </c>
      <c r="BL19" s="33">
        <f t="shared" si="21"/>
        <v>0</v>
      </c>
      <c r="BM19" s="12">
        <f t="shared" si="37"/>
        <v>0</v>
      </c>
      <c r="BN19" t="str">
        <f>IF(G19&gt;祝日!$F$2,TEXT(G19-祝日!$F$2,"h:mm"),"")</f>
        <v/>
      </c>
      <c r="BO19" t="str">
        <f t="shared" si="22"/>
        <v/>
      </c>
      <c r="BQ19" s="12" t="str">
        <f>IF(BI19="休",IF(W19="取得",BT19-勤務時間!$D$2,BT19),"")</f>
        <v/>
      </c>
      <c r="BR19" s="12" t="str">
        <f>IF(BI19="法",IF(W19="取得",BT19-勤務時間!$D$2,BT19),"")</f>
        <v/>
      </c>
      <c r="BT19" s="12">
        <f t="shared" si="23"/>
        <v>0</v>
      </c>
      <c r="BW19" t="str">
        <f t="shared" si="24"/>
        <v/>
      </c>
      <c r="BX19" t="str">
        <f t="shared" si="25"/>
        <v/>
      </c>
      <c r="BY19" t="str">
        <f t="shared" si="38"/>
        <v/>
      </c>
      <c r="BZ19" t="str">
        <f t="shared" si="26"/>
        <v/>
      </c>
      <c r="CA19" t="str">
        <f t="shared" si="27"/>
        <v/>
      </c>
      <c r="CB19" t="str">
        <f t="shared" si="28"/>
        <v/>
      </c>
      <c r="CC19">
        <f t="shared" si="39"/>
        <v>0</v>
      </c>
      <c r="CD19">
        <f t="shared" si="40"/>
        <v>0</v>
      </c>
      <c r="CE19">
        <f t="shared" si="41"/>
        <v>0</v>
      </c>
      <c r="CF19" t="str">
        <f t="shared" si="29"/>
        <v/>
      </c>
      <c r="CG19" t="str">
        <f>IF(AND(W19="取得",O19&lt;勤務時間!$D$2),"NG","")</f>
        <v/>
      </c>
      <c r="CH19" t="str">
        <f t="shared" si="43"/>
        <v/>
      </c>
      <c r="CI19" t="str">
        <f t="shared" si="30"/>
        <v/>
      </c>
      <c r="CJ19" t="str">
        <f t="shared" si="42"/>
        <v/>
      </c>
      <c r="CK19" s="33">
        <f t="shared" si="31"/>
        <v>0</v>
      </c>
      <c r="CL19" s="33" t="str">
        <f t="shared" si="32"/>
        <v/>
      </c>
    </row>
    <row r="20" spans="1:90" x14ac:dyDescent="0.4">
      <c r="A20" s="31" t="str">
        <f t="shared" si="11"/>
        <v/>
      </c>
      <c r="B20" s="39">
        <v>12</v>
      </c>
      <c r="C20" s="39" t="str">
        <f t="shared" si="12"/>
        <v>木</v>
      </c>
      <c r="D20" s="39" t="str">
        <f t="shared" si="13"/>
        <v/>
      </c>
      <c r="E20" s="84"/>
      <c r="F20" s="85"/>
      <c r="G20" s="84"/>
      <c r="H20" s="85"/>
      <c r="I20" s="56"/>
      <c r="J20" s="57"/>
      <c r="K20" s="48" t="str">
        <f t="shared" si="33"/>
        <v/>
      </c>
      <c r="L20" s="49"/>
      <c r="M20" s="56"/>
      <c r="N20" s="57"/>
      <c r="O20" s="48" t="str">
        <f t="shared" si="14"/>
        <v/>
      </c>
      <c r="P20" s="49"/>
      <c r="Q20" s="48" t="str">
        <f t="shared" si="0"/>
        <v/>
      </c>
      <c r="R20" s="49"/>
      <c r="S20" s="50"/>
      <c r="T20" s="51"/>
      <c r="U20" s="52"/>
      <c r="V20" s="53"/>
      <c r="W20" s="52"/>
      <c r="X20" s="53"/>
      <c r="Y20" s="54"/>
      <c r="Z20" s="55"/>
      <c r="AA20" s="56"/>
      <c r="AB20" s="57"/>
      <c r="AC20" s="44"/>
      <c r="AD20" s="45"/>
      <c r="AE20" s="56"/>
      <c r="AF20" s="57"/>
      <c r="AG20" s="86"/>
      <c r="AH20" s="87"/>
      <c r="AI20" s="87"/>
      <c r="AJ20" s="87"/>
      <c r="AK20" s="87"/>
      <c r="AL20" s="87"/>
      <c r="AM20" s="87"/>
      <c r="AN20" s="88"/>
      <c r="AO20" s="46"/>
      <c r="AP20" s="47"/>
      <c r="AQ20" s="46"/>
      <c r="AR20" s="47"/>
      <c r="AS20" s="46"/>
      <c r="AT20" s="47"/>
      <c r="AU20" s="46"/>
      <c r="AV20" s="47"/>
      <c r="AW20" s="79">
        <f t="shared" si="1"/>
        <v>0</v>
      </c>
      <c r="AX20" s="80"/>
      <c r="AY20" s="28" t="str">
        <f t="shared" si="36"/>
        <v/>
      </c>
      <c r="AZ20">
        <v>12</v>
      </c>
      <c r="BA20" s="3">
        <f t="shared" si="3"/>
        <v>44938</v>
      </c>
      <c r="BB20" t="str">
        <f t="shared" si="15"/>
        <v>木</v>
      </c>
      <c r="BC20" t="str">
        <f t="shared" si="16"/>
        <v/>
      </c>
      <c r="BD20" t="str">
        <f t="shared" si="17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34"/>
        <v>0</v>
      </c>
      <c r="BH20">
        <f t="shared" si="18"/>
        <v>0</v>
      </c>
      <c r="BI20" t="str">
        <f t="shared" si="19"/>
        <v/>
      </c>
      <c r="BK20">
        <f t="shared" si="20"/>
        <v>0</v>
      </c>
      <c r="BL20" s="33">
        <f t="shared" si="21"/>
        <v>0</v>
      </c>
      <c r="BM20" s="12">
        <f t="shared" si="37"/>
        <v>0</v>
      </c>
      <c r="BN20" t="str">
        <f>IF(G20&gt;祝日!$F$2,TEXT(G20-祝日!$F$2,"h:mm"),"")</f>
        <v/>
      </c>
      <c r="BO20" t="str">
        <f t="shared" si="22"/>
        <v/>
      </c>
      <c r="BQ20" s="12" t="str">
        <f>IF(BI20="休",IF(W20="取得",BT20-勤務時間!$D$2,BT20),"")</f>
        <v/>
      </c>
      <c r="BR20" s="12" t="str">
        <f>IF(BI20="法",IF(W20="取得",BT20-勤務時間!$D$2,BT20),"")</f>
        <v/>
      </c>
      <c r="BT20" s="12">
        <f t="shared" si="23"/>
        <v>0</v>
      </c>
      <c r="BW20" t="str">
        <f t="shared" si="24"/>
        <v/>
      </c>
      <c r="BX20" t="str">
        <f t="shared" si="25"/>
        <v/>
      </c>
      <c r="BY20" t="str">
        <f t="shared" si="38"/>
        <v/>
      </c>
      <c r="BZ20" t="str">
        <f t="shared" si="26"/>
        <v/>
      </c>
      <c r="CA20" t="str">
        <f t="shared" si="27"/>
        <v/>
      </c>
      <c r="CB20" t="str">
        <f t="shared" si="28"/>
        <v/>
      </c>
      <c r="CC20">
        <f t="shared" si="39"/>
        <v>0</v>
      </c>
      <c r="CD20">
        <f t="shared" si="40"/>
        <v>0</v>
      </c>
      <c r="CE20">
        <f t="shared" si="41"/>
        <v>0</v>
      </c>
      <c r="CF20" t="str">
        <f t="shared" si="29"/>
        <v/>
      </c>
      <c r="CG20" t="str">
        <f>IF(AND(W20="取得",O20&lt;勤務時間!$D$2),"NG","")</f>
        <v/>
      </c>
      <c r="CH20" t="str">
        <f t="shared" si="43"/>
        <v/>
      </c>
      <c r="CI20" t="str">
        <f t="shared" si="30"/>
        <v/>
      </c>
      <c r="CJ20" t="str">
        <f t="shared" si="42"/>
        <v/>
      </c>
      <c r="CK20" s="33">
        <f t="shared" si="31"/>
        <v>0</v>
      </c>
      <c r="CL20" s="33" t="str">
        <f t="shared" si="32"/>
        <v/>
      </c>
    </row>
    <row r="21" spans="1:90" x14ac:dyDescent="0.4">
      <c r="A21" s="31" t="str">
        <f t="shared" si="11"/>
        <v/>
      </c>
      <c r="B21" s="39">
        <v>13</v>
      </c>
      <c r="C21" s="39" t="str">
        <f t="shared" si="12"/>
        <v>金</v>
      </c>
      <c r="D21" s="39" t="str">
        <f t="shared" si="13"/>
        <v/>
      </c>
      <c r="E21" s="84"/>
      <c r="F21" s="85"/>
      <c r="G21" s="84"/>
      <c r="H21" s="85"/>
      <c r="I21" s="56"/>
      <c r="J21" s="57"/>
      <c r="K21" s="48" t="str">
        <f t="shared" si="33"/>
        <v/>
      </c>
      <c r="L21" s="49"/>
      <c r="M21" s="56"/>
      <c r="N21" s="57"/>
      <c r="O21" s="48" t="str">
        <f t="shared" si="14"/>
        <v/>
      </c>
      <c r="P21" s="49"/>
      <c r="Q21" s="48" t="str">
        <f t="shared" si="0"/>
        <v/>
      </c>
      <c r="R21" s="49"/>
      <c r="S21" s="50"/>
      <c r="T21" s="51"/>
      <c r="U21" s="52"/>
      <c r="V21" s="53"/>
      <c r="W21" s="52"/>
      <c r="X21" s="53"/>
      <c r="Y21" s="54"/>
      <c r="Z21" s="55"/>
      <c r="AA21" s="56"/>
      <c r="AB21" s="57"/>
      <c r="AC21" s="44"/>
      <c r="AD21" s="45"/>
      <c r="AE21" s="56"/>
      <c r="AF21" s="57"/>
      <c r="AG21" s="86"/>
      <c r="AH21" s="87"/>
      <c r="AI21" s="87"/>
      <c r="AJ21" s="87"/>
      <c r="AK21" s="87"/>
      <c r="AL21" s="87"/>
      <c r="AM21" s="87"/>
      <c r="AN21" s="88"/>
      <c r="AO21" s="46"/>
      <c r="AP21" s="47"/>
      <c r="AQ21" s="46"/>
      <c r="AR21" s="47"/>
      <c r="AS21" s="46"/>
      <c r="AT21" s="47"/>
      <c r="AU21" s="46"/>
      <c r="AV21" s="47"/>
      <c r="AW21" s="79">
        <f t="shared" si="1"/>
        <v>0</v>
      </c>
      <c r="AX21" s="80"/>
      <c r="AY21" s="28" t="str">
        <f t="shared" si="36"/>
        <v/>
      </c>
      <c r="AZ21">
        <v>13</v>
      </c>
      <c r="BA21" s="3">
        <f t="shared" si="3"/>
        <v>44939</v>
      </c>
      <c r="BB21" t="str">
        <f t="shared" si="15"/>
        <v>金</v>
      </c>
      <c r="BC21" t="str">
        <f t="shared" si="16"/>
        <v/>
      </c>
      <c r="BD21" t="str">
        <f t="shared" si="17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34"/>
        <v>0</v>
      </c>
      <c r="BH21">
        <f t="shared" si="18"/>
        <v>0</v>
      </c>
      <c r="BI21" t="str">
        <f t="shared" si="19"/>
        <v/>
      </c>
      <c r="BK21">
        <f t="shared" si="20"/>
        <v>0</v>
      </c>
      <c r="BL21" s="33">
        <f t="shared" si="21"/>
        <v>0</v>
      </c>
      <c r="BM21" s="12">
        <f t="shared" si="37"/>
        <v>0</v>
      </c>
      <c r="BN21" t="str">
        <f>IF(G21&gt;祝日!$F$2,TEXT(G21-祝日!$F$2,"h:mm"),"")</f>
        <v/>
      </c>
      <c r="BO21" t="str">
        <f t="shared" si="22"/>
        <v/>
      </c>
      <c r="BQ21" s="12" t="str">
        <f>IF(BI21="休",IF(W21="取得",BT21-勤務時間!$D$2,BT21),"")</f>
        <v/>
      </c>
      <c r="BR21" s="12" t="str">
        <f>IF(BI21="法",IF(W21="取得",BT21-勤務時間!$D$2,BT21),"")</f>
        <v/>
      </c>
      <c r="BT21" s="12">
        <f t="shared" si="23"/>
        <v>0</v>
      </c>
      <c r="BW21" t="str">
        <f t="shared" si="24"/>
        <v/>
      </c>
      <c r="BX21" t="str">
        <f t="shared" si="25"/>
        <v/>
      </c>
      <c r="BY21" t="str">
        <f t="shared" si="38"/>
        <v/>
      </c>
      <c r="BZ21" t="str">
        <f t="shared" si="26"/>
        <v/>
      </c>
      <c r="CA21" t="str">
        <f t="shared" si="27"/>
        <v/>
      </c>
      <c r="CB21" t="str">
        <f t="shared" si="28"/>
        <v/>
      </c>
      <c r="CC21">
        <f t="shared" si="39"/>
        <v>0</v>
      </c>
      <c r="CD21">
        <f t="shared" si="40"/>
        <v>0</v>
      </c>
      <c r="CE21">
        <f t="shared" si="41"/>
        <v>0</v>
      </c>
      <c r="CF21" t="str">
        <f t="shared" si="29"/>
        <v/>
      </c>
      <c r="CG21" t="str">
        <f>IF(AND(W21="取得",O21&lt;勤務時間!$D$2),"NG","")</f>
        <v/>
      </c>
      <c r="CH21" t="str">
        <f t="shared" si="43"/>
        <v/>
      </c>
      <c r="CI21" t="str">
        <f t="shared" si="30"/>
        <v/>
      </c>
      <c r="CJ21" t="str">
        <f t="shared" si="42"/>
        <v/>
      </c>
      <c r="CK21" s="33">
        <f t="shared" si="31"/>
        <v>0</v>
      </c>
      <c r="CL21" s="33" t="str">
        <f t="shared" si="32"/>
        <v/>
      </c>
    </row>
    <row r="22" spans="1:90" x14ac:dyDescent="0.4">
      <c r="A22" s="31" t="str">
        <f t="shared" si="11"/>
        <v/>
      </c>
      <c r="B22" s="39">
        <v>14</v>
      </c>
      <c r="C22" s="39" t="str">
        <f t="shared" si="12"/>
        <v>土</v>
      </c>
      <c r="D22" s="39" t="str">
        <f t="shared" si="13"/>
        <v>休</v>
      </c>
      <c r="E22" s="84"/>
      <c r="F22" s="85"/>
      <c r="G22" s="84"/>
      <c r="H22" s="85"/>
      <c r="I22" s="56"/>
      <c r="J22" s="57"/>
      <c r="K22" s="48" t="str">
        <f t="shared" si="33"/>
        <v/>
      </c>
      <c r="L22" s="49"/>
      <c r="M22" s="56"/>
      <c r="N22" s="57"/>
      <c r="O22" s="48" t="str">
        <f t="shared" si="14"/>
        <v/>
      </c>
      <c r="P22" s="49"/>
      <c r="Q22" s="48" t="str">
        <f t="shared" si="0"/>
        <v/>
      </c>
      <c r="R22" s="49"/>
      <c r="S22" s="50"/>
      <c r="T22" s="51"/>
      <c r="U22" s="52"/>
      <c r="V22" s="53"/>
      <c r="W22" s="52"/>
      <c r="X22" s="53"/>
      <c r="Y22" s="54"/>
      <c r="Z22" s="55"/>
      <c r="AA22" s="56"/>
      <c r="AB22" s="57"/>
      <c r="AC22" s="44"/>
      <c r="AD22" s="45"/>
      <c r="AE22" s="56"/>
      <c r="AF22" s="57"/>
      <c r="AG22" s="86"/>
      <c r="AH22" s="87"/>
      <c r="AI22" s="87"/>
      <c r="AJ22" s="87"/>
      <c r="AK22" s="87"/>
      <c r="AL22" s="87"/>
      <c r="AM22" s="87"/>
      <c r="AN22" s="88"/>
      <c r="AO22" s="46"/>
      <c r="AP22" s="47"/>
      <c r="AQ22" s="46"/>
      <c r="AR22" s="47"/>
      <c r="AS22" s="46"/>
      <c r="AT22" s="47"/>
      <c r="AU22" s="46"/>
      <c r="AV22" s="47"/>
      <c r="AW22" s="79">
        <f t="shared" si="1"/>
        <v>0</v>
      </c>
      <c r="AX22" s="80"/>
      <c r="AY22" s="28" t="str">
        <f t="shared" si="36"/>
        <v/>
      </c>
      <c r="AZ22">
        <v>14</v>
      </c>
      <c r="BA22" s="3">
        <f t="shared" si="3"/>
        <v>44940</v>
      </c>
      <c r="BB22" t="str">
        <f t="shared" si="15"/>
        <v>土</v>
      </c>
      <c r="BC22" t="str">
        <f t="shared" si="16"/>
        <v/>
      </c>
      <c r="BD22" t="str">
        <f t="shared" si="17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34"/>
        <v>0</v>
      </c>
      <c r="BH22">
        <f t="shared" si="18"/>
        <v>1</v>
      </c>
      <c r="BI22" t="str">
        <f t="shared" si="19"/>
        <v>休</v>
      </c>
      <c r="BK22">
        <f t="shared" si="20"/>
        <v>0</v>
      </c>
      <c r="BL22" s="33">
        <f t="shared" si="21"/>
        <v>0</v>
      </c>
      <c r="BM22" s="12">
        <f t="shared" si="37"/>
        <v>0</v>
      </c>
      <c r="BN22" t="str">
        <f>IF(G22&gt;祝日!$F$2,TEXT(G22-祝日!$F$2,"h:mm"),"")</f>
        <v/>
      </c>
      <c r="BO22" t="str">
        <f t="shared" si="22"/>
        <v/>
      </c>
      <c r="BQ22" s="12">
        <f>IF(BI22="休",IF(W22="取得",BT22-勤務時間!$D$2,BT22),"")</f>
        <v>0</v>
      </c>
      <c r="BR22" s="12" t="str">
        <f>IF(BI22="法",IF(W22="取得",BT22-勤務時間!$D$2,BT22),"")</f>
        <v/>
      </c>
      <c r="BT22" s="12">
        <f t="shared" si="23"/>
        <v>0</v>
      </c>
      <c r="BW22" t="str">
        <f t="shared" si="24"/>
        <v/>
      </c>
      <c r="BX22" t="str">
        <f t="shared" si="25"/>
        <v/>
      </c>
      <c r="BY22" t="str">
        <f t="shared" si="38"/>
        <v/>
      </c>
      <c r="BZ22" t="str">
        <f t="shared" si="26"/>
        <v/>
      </c>
      <c r="CA22" t="str">
        <f t="shared" si="27"/>
        <v/>
      </c>
      <c r="CB22" t="str">
        <f t="shared" si="28"/>
        <v/>
      </c>
      <c r="CC22">
        <f t="shared" si="39"/>
        <v>0</v>
      </c>
      <c r="CD22">
        <f t="shared" si="40"/>
        <v>0</v>
      </c>
      <c r="CE22">
        <f t="shared" si="41"/>
        <v>0</v>
      </c>
      <c r="CF22" t="str">
        <f t="shared" si="29"/>
        <v/>
      </c>
      <c r="CG22" t="str">
        <f>IF(AND(W22="取得",O22&lt;勤務時間!$D$2),"NG","")</f>
        <v/>
      </c>
      <c r="CH22" t="str">
        <f t="shared" si="43"/>
        <v/>
      </c>
      <c r="CI22" t="str">
        <f t="shared" si="30"/>
        <v/>
      </c>
      <c r="CJ22" t="str">
        <f t="shared" si="42"/>
        <v/>
      </c>
      <c r="CK22" s="33">
        <f t="shared" si="31"/>
        <v>0</v>
      </c>
      <c r="CL22" s="33" t="str">
        <f t="shared" si="32"/>
        <v/>
      </c>
    </row>
    <row r="23" spans="1:90" x14ac:dyDescent="0.4">
      <c r="A23" s="31" t="str">
        <f t="shared" si="11"/>
        <v/>
      </c>
      <c r="B23" s="39">
        <v>15</v>
      </c>
      <c r="C23" s="39" t="str">
        <f t="shared" si="12"/>
        <v>日</v>
      </c>
      <c r="D23" s="39" t="str">
        <f t="shared" si="13"/>
        <v>法</v>
      </c>
      <c r="E23" s="84"/>
      <c r="F23" s="85"/>
      <c r="G23" s="84"/>
      <c r="H23" s="85"/>
      <c r="I23" s="56"/>
      <c r="J23" s="57"/>
      <c r="K23" s="48" t="str">
        <f t="shared" si="33"/>
        <v/>
      </c>
      <c r="L23" s="49"/>
      <c r="M23" s="56"/>
      <c r="N23" s="57"/>
      <c r="O23" s="48" t="str">
        <f t="shared" si="14"/>
        <v/>
      </c>
      <c r="P23" s="49"/>
      <c r="Q23" s="48" t="str">
        <f t="shared" si="0"/>
        <v/>
      </c>
      <c r="R23" s="49"/>
      <c r="S23" s="50"/>
      <c r="T23" s="51"/>
      <c r="U23" s="52"/>
      <c r="V23" s="53"/>
      <c r="W23" s="52"/>
      <c r="X23" s="53"/>
      <c r="Y23" s="54"/>
      <c r="Z23" s="55"/>
      <c r="AA23" s="56"/>
      <c r="AB23" s="57"/>
      <c r="AC23" s="44"/>
      <c r="AD23" s="45"/>
      <c r="AE23" s="56"/>
      <c r="AF23" s="57"/>
      <c r="AG23" s="86"/>
      <c r="AH23" s="87"/>
      <c r="AI23" s="87"/>
      <c r="AJ23" s="87"/>
      <c r="AK23" s="87"/>
      <c r="AL23" s="87"/>
      <c r="AM23" s="87"/>
      <c r="AN23" s="88"/>
      <c r="AO23" s="46"/>
      <c r="AP23" s="47"/>
      <c r="AQ23" s="46"/>
      <c r="AR23" s="47"/>
      <c r="AS23" s="46"/>
      <c r="AT23" s="47"/>
      <c r="AU23" s="46"/>
      <c r="AV23" s="47"/>
      <c r="AW23" s="79">
        <f t="shared" si="1"/>
        <v>0</v>
      </c>
      <c r="AX23" s="80"/>
      <c r="AY23" s="28" t="str">
        <f t="shared" si="36"/>
        <v/>
      </c>
      <c r="AZ23">
        <v>15</v>
      </c>
      <c r="BA23" s="3">
        <f t="shared" si="3"/>
        <v>44941</v>
      </c>
      <c r="BB23" t="str">
        <f t="shared" si="15"/>
        <v>日</v>
      </c>
      <c r="BC23" t="str">
        <f t="shared" si="16"/>
        <v>法</v>
      </c>
      <c r="BD23" t="str">
        <f t="shared" si="17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34"/>
        <v>1</v>
      </c>
      <c r="BH23">
        <f t="shared" si="18"/>
        <v>0</v>
      </c>
      <c r="BI23" t="str">
        <f t="shared" si="19"/>
        <v>法</v>
      </c>
      <c r="BK23">
        <f t="shared" si="20"/>
        <v>0</v>
      </c>
      <c r="BL23" s="33">
        <f t="shared" si="21"/>
        <v>0</v>
      </c>
      <c r="BM23" s="12">
        <f t="shared" si="37"/>
        <v>0</v>
      </c>
      <c r="BN23" t="str">
        <f>IF(G23&gt;祝日!$F$2,TEXT(G23-祝日!$F$2,"h:mm"),"")</f>
        <v/>
      </c>
      <c r="BO23" t="str">
        <f t="shared" si="22"/>
        <v/>
      </c>
      <c r="BQ23" s="12" t="str">
        <f>IF(BI23="休",IF(W23="取得",BT23-勤務時間!$D$2,BT23),"")</f>
        <v/>
      </c>
      <c r="BR23" s="12">
        <f>IF(BI23="法",IF(W23="取得",BT23-勤務時間!$D$2,BT23),"")</f>
        <v>0</v>
      </c>
      <c r="BT23" s="12">
        <f t="shared" si="23"/>
        <v>0</v>
      </c>
      <c r="BW23" t="str">
        <f t="shared" si="24"/>
        <v/>
      </c>
      <c r="BX23" t="str">
        <f t="shared" si="25"/>
        <v/>
      </c>
      <c r="BY23" t="str">
        <f t="shared" si="38"/>
        <v/>
      </c>
      <c r="BZ23" t="str">
        <f t="shared" si="26"/>
        <v/>
      </c>
      <c r="CA23" t="str">
        <f t="shared" si="27"/>
        <v/>
      </c>
      <c r="CB23" t="str">
        <f t="shared" si="28"/>
        <v/>
      </c>
      <c r="CC23">
        <f t="shared" si="39"/>
        <v>0</v>
      </c>
      <c r="CD23">
        <f t="shared" si="40"/>
        <v>0</v>
      </c>
      <c r="CE23">
        <f t="shared" si="41"/>
        <v>0</v>
      </c>
      <c r="CF23" t="str">
        <f t="shared" si="29"/>
        <v/>
      </c>
      <c r="CG23" t="str">
        <f>IF(AND(W23="取得",O23&lt;勤務時間!$D$2),"NG","")</f>
        <v/>
      </c>
      <c r="CH23" t="str">
        <f t="shared" si="43"/>
        <v/>
      </c>
      <c r="CI23" t="str">
        <f t="shared" si="30"/>
        <v/>
      </c>
      <c r="CJ23" t="str">
        <f t="shared" si="42"/>
        <v/>
      </c>
      <c r="CK23" s="33">
        <f t="shared" si="31"/>
        <v>0</v>
      </c>
      <c r="CL23" s="33" t="str">
        <f t="shared" si="32"/>
        <v/>
      </c>
    </row>
    <row r="24" spans="1:90" x14ac:dyDescent="0.4">
      <c r="A24" s="31" t="str">
        <f t="shared" si="11"/>
        <v/>
      </c>
      <c r="B24" s="39">
        <v>16</v>
      </c>
      <c r="C24" s="39" t="str">
        <f t="shared" si="12"/>
        <v>月</v>
      </c>
      <c r="D24" s="39" t="str">
        <f t="shared" si="13"/>
        <v/>
      </c>
      <c r="E24" s="84"/>
      <c r="F24" s="85"/>
      <c r="G24" s="84"/>
      <c r="H24" s="85"/>
      <c r="I24" s="56"/>
      <c r="J24" s="57"/>
      <c r="K24" s="48" t="str">
        <f t="shared" si="33"/>
        <v/>
      </c>
      <c r="L24" s="49"/>
      <c r="M24" s="56"/>
      <c r="N24" s="57"/>
      <c r="O24" s="48" t="str">
        <f t="shared" si="14"/>
        <v/>
      </c>
      <c r="P24" s="49"/>
      <c r="Q24" s="48" t="str">
        <f t="shared" si="0"/>
        <v/>
      </c>
      <c r="R24" s="49"/>
      <c r="S24" s="50"/>
      <c r="T24" s="51"/>
      <c r="U24" s="52"/>
      <c r="V24" s="53"/>
      <c r="W24" s="52"/>
      <c r="X24" s="53"/>
      <c r="Y24" s="54"/>
      <c r="Z24" s="55"/>
      <c r="AA24" s="56"/>
      <c r="AB24" s="57"/>
      <c r="AC24" s="44"/>
      <c r="AD24" s="45"/>
      <c r="AE24" s="56"/>
      <c r="AF24" s="57"/>
      <c r="AG24" s="86"/>
      <c r="AH24" s="87"/>
      <c r="AI24" s="87"/>
      <c r="AJ24" s="87"/>
      <c r="AK24" s="87"/>
      <c r="AL24" s="87"/>
      <c r="AM24" s="87"/>
      <c r="AN24" s="88"/>
      <c r="AO24" s="46"/>
      <c r="AP24" s="47"/>
      <c r="AQ24" s="46"/>
      <c r="AR24" s="47"/>
      <c r="AS24" s="46"/>
      <c r="AT24" s="47"/>
      <c r="AU24" s="46"/>
      <c r="AV24" s="47"/>
      <c r="AW24" s="79">
        <f t="shared" si="1"/>
        <v>0</v>
      </c>
      <c r="AX24" s="80"/>
      <c r="AY24" s="28" t="str">
        <f t="shared" si="36"/>
        <v/>
      </c>
      <c r="AZ24">
        <v>16</v>
      </c>
      <c r="BA24" s="3">
        <f t="shared" si="3"/>
        <v>44942</v>
      </c>
      <c r="BB24" t="str">
        <f t="shared" si="15"/>
        <v>月</v>
      </c>
      <c r="BC24" t="str">
        <f t="shared" si="16"/>
        <v/>
      </c>
      <c r="BD24" t="str">
        <f t="shared" si="17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34"/>
        <v>0</v>
      </c>
      <c r="BH24">
        <f t="shared" si="18"/>
        <v>0</v>
      </c>
      <c r="BI24" t="str">
        <f t="shared" si="19"/>
        <v/>
      </c>
      <c r="BK24">
        <f t="shared" si="20"/>
        <v>0</v>
      </c>
      <c r="BL24" s="33">
        <f t="shared" si="21"/>
        <v>0</v>
      </c>
      <c r="BM24" s="12">
        <f t="shared" si="37"/>
        <v>0</v>
      </c>
      <c r="BN24" t="str">
        <f>IF(G24&gt;祝日!$F$2,TEXT(G24-祝日!$F$2,"h:mm"),"")</f>
        <v/>
      </c>
      <c r="BO24" t="str">
        <f t="shared" si="22"/>
        <v/>
      </c>
      <c r="BQ24" s="12" t="str">
        <f>IF(BI24="休",IF(W24="取得",BT24-勤務時間!$D$2,BT24),"")</f>
        <v/>
      </c>
      <c r="BR24" s="12" t="str">
        <f>IF(BI24="法",IF(W24="取得",BT24-勤務時間!$D$2,BT24),"")</f>
        <v/>
      </c>
      <c r="BT24" s="12">
        <f t="shared" si="23"/>
        <v>0</v>
      </c>
      <c r="BW24" t="str">
        <f t="shared" si="24"/>
        <v/>
      </c>
      <c r="BX24" t="str">
        <f t="shared" si="25"/>
        <v/>
      </c>
      <c r="BY24" t="str">
        <f t="shared" si="38"/>
        <v/>
      </c>
      <c r="BZ24" t="str">
        <f t="shared" si="26"/>
        <v/>
      </c>
      <c r="CA24" t="str">
        <f t="shared" si="27"/>
        <v/>
      </c>
      <c r="CB24" t="str">
        <f t="shared" si="28"/>
        <v/>
      </c>
      <c r="CC24">
        <f t="shared" si="39"/>
        <v>0</v>
      </c>
      <c r="CD24">
        <f t="shared" si="40"/>
        <v>0</v>
      </c>
      <c r="CE24">
        <f t="shared" si="41"/>
        <v>0</v>
      </c>
      <c r="CF24" t="str">
        <f t="shared" si="29"/>
        <v/>
      </c>
      <c r="CG24" t="str">
        <f>IF(AND(W24="取得",O24&lt;勤務時間!$D$2),"NG","")</f>
        <v/>
      </c>
      <c r="CH24" t="str">
        <f t="shared" si="43"/>
        <v/>
      </c>
      <c r="CI24" t="str">
        <f t="shared" si="30"/>
        <v/>
      </c>
      <c r="CJ24" t="str">
        <f t="shared" si="42"/>
        <v/>
      </c>
      <c r="CK24" s="33">
        <f t="shared" si="31"/>
        <v>0</v>
      </c>
      <c r="CL24" s="33" t="str">
        <f t="shared" si="32"/>
        <v/>
      </c>
    </row>
    <row r="25" spans="1:90" x14ac:dyDescent="0.4">
      <c r="A25" s="31" t="str">
        <f t="shared" si="11"/>
        <v/>
      </c>
      <c r="B25" s="39">
        <v>17</v>
      </c>
      <c r="C25" s="39" t="str">
        <f t="shared" si="12"/>
        <v>火</v>
      </c>
      <c r="D25" s="39" t="str">
        <f t="shared" si="13"/>
        <v/>
      </c>
      <c r="E25" s="84"/>
      <c r="F25" s="85"/>
      <c r="G25" s="84"/>
      <c r="H25" s="85"/>
      <c r="I25" s="56"/>
      <c r="J25" s="57"/>
      <c r="K25" s="48" t="str">
        <f t="shared" si="33"/>
        <v/>
      </c>
      <c r="L25" s="49"/>
      <c r="M25" s="56"/>
      <c r="N25" s="57"/>
      <c r="O25" s="48" t="str">
        <f t="shared" si="14"/>
        <v/>
      </c>
      <c r="P25" s="49"/>
      <c r="Q25" s="48" t="str">
        <f t="shared" si="0"/>
        <v/>
      </c>
      <c r="R25" s="49"/>
      <c r="S25" s="50"/>
      <c r="T25" s="51"/>
      <c r="U25" s="52"/>
      <c r="V25" s="53"/>
      <c r="W25" s="52"/>
      <c r="X25" s="53"/>
      <c r="Y25" s="54"/>
      <c r="Z25" s="55"/>
      <c r="AA25" s="56"/>
      <c r="AB25" s="57"/>
      <c r="AC25" s="44"/>
      <c r="AD25" s="45"/>
      <c r="AE25" s="56"/>
      <c r="AF25" s="57"/>
      <c r="AG25" s="86"/>
      <c r="AH25" s="87"/>
      <c r="AI25" s="87"/>
      <c r="AJ25" s="87"/>
      <c r="AK25" s="87"/>
      <c r="AL25" s="87"/>
      <c r="AM25" s="87"/>
      <c r="AN25" s="88"/>
      <c r="AO25" s="46"/>
      <c r="AP25" s="47"/>
      <c r="AQ25" s="46"/>
      <c r="AR25" s="47"/>
      <c r="AS25" s="46"/>
      <c r="AT25" s="47"/>
      <c r="AU25" s="46"/>
      <c r="AV25" s="47"/>
      <c r="AW25" s="79">
        <f t="shared" si="1"/>
        <v>0</v>
      </c>
      <c r="AX25" s="80"/>
      <c r="AY25" s="28" t="str">
        <f t="shared" si="36"/>
        <v/>
      </c>
      <c r="AZ25">
        <v>17</v>
      </c>
      <c r="BA25" s="3">
        <f t="shared" si="3"/>
        <v>44943</v>
      </c>
      <c r="BB25" t="str">
        <f t="shared" si="15"/>
        <v>火</v>
      </c>
      <c r="BC25" t="str">
        <f t="shared" si="16"/>
        <v/>
      </c>
      <c r="BD25" t="str">
        <f t="shared" si="17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34"/>
        <v>0</v>
      </c>
      <c r="BH25">
        <f t="shared" si="18"/>
        <v>0</v>
      </c>
      <c r="BI25" t="str">
        <f t="shared" si="19"/>
        <v/>
      </c>
      <c r="BK25">
        <f t="shared" si="20"/>
        <v>0</v>
      </c>
      <c r="BL25" s="33">
        <f t="shared" si="21"/>
        <v>0</v>
      </c>
      <c r="BM25" s="12">
        <f t="shared" si="37"/>
        <v>0</v>
      </c>
      <c r="BN25" t="str">
        <f>IF(G25&gt;祝日!$F$2,TEXT(G25-祝日!$F$2,"h:mm"),"")</f>
        <v/>
      </c>
      <c r="BO25" t="str">
        <f t="shared" si="22"/>
        <v/>
      </c>
      <c r="BQ25" s="12" t="str">
        <f>IF(BI25="休",IF(W25="取得",BT25-勤務時間!$D$2,BT25),"")</f>
        <v/>
      </c>
      <c r="BR25" s="12" t="str">
        <f>IF(BI25="法",IF(W25="取得",BT25-勤務時間!$D$2,BT25),"")</f>
        <v/>
      </c>
      <c r="BT25" s="12">
        <f t="shared" si="23"/>
        <v>0</v>
      </c>
      <c r="BW25" t="str">
        <f t="shared" si="24"/>
        <v/>
      </c>
      <c r="BX25" t="str">
        <f t="shared" si="25"/>
        <v/>
      </c>
      <c r="BY25" t="str">
        <f t="shared" si="38"/>
        <v/>
      </c>
      <c r="BZ25" t="str">
        <f t="shared" si="26"/>
        <v/>
      </c>
      <c r="CA25" t="str">
        <f t="shared" si="27"/>
        <v/>
      </c>
      <c r="CB25" t="str">
        <f t="shared" si="28"/>
        <v/>
      </c>
      <c r="CC25">
        <f t="shared" si="39"/>
        <v>0</v>
      </c>
      <c r="CD25">
        <f t="shared" si="40"/>
        <v>0</v>
      </c>
      <c r="CE25">
        <f t="shared" si="41"/>
        <v>0</v>
      </c>
      <c r="CF25" t="str">
        <f t="shared" si="29"/>
        <v/>
      </c>
      <c r="CG25" t="str">
        <f>IF(AND(W25="取得",O25&lt;勤務時間!$D$2),"NG","")</f>
        <v/>
      </c>
      <c r="CH25" t="str">
        <f t="shared" si="43"/>
        <v/>
      </c>
      <c r="CI25" t="str">
        <f t="shared" si="30"/>
        <v/>
      </c>
      <c r="CJ25" t="str">
        <f t="shared" si="42"/>
        <v/>
      </c>
      <c r="CK25" s="33">
        <f t="shared" si="31"/>
        <v>0</v>
      </c>
      <c r="CL25" s="33" t="str">
        <f t="shared" si="32"/>
        <v/>
      </c>
    </row>
    <row r="26" spans="1:90" x14ac:dyDescent="0.4">
      <c r="A26" s="31" t="str">
        <f t="shared" si="11"/>
        <v/>
      </c>
      <c r="B26" s="39">
        <v>18</v>
      </c>
      <c r="C26" s="39" t="str">
        <f t="shared" si="12"/>
        <v>水</v>
      </c>
      <c r="D26" s="39" t="str">
        <f t="shared" si="13"/>
        <v/>
      </c>
      <c r="E26" s="84"/>
      <c r="F26" s="85"/>
      <c r="G26" s="84"/>
      <c r="H26" s="85"/>
      <c r="I26" s="56"/>
      <c r="J26" s="57"/>
      <c r="K26" s="48" t="str">
        <f t="shared" si="33"/>
        <v/>
      </c>
      <c r="L26" s="49"/>
      <c r="M26" s="56"/>
      <c r="N26" s="57"/>
      <c r="O26" s="48" t="str">
        <f t="shared" si="14"/>
        <v/>
      </c>
      <c r="P26" s="49"/>
      <c r="Q26" s="48" t="str">
        <f t="shared" si="0"/>
        <v/>
      </c>
      <c r="R26" s="49"/>
      <c r="S26" s="50"/>
      <c r="T26" s="51"/>
      <c r="U26" s="52"/>
      <c r="V26" s="53"/>
      <c r="W26" s="52"/>
      <c r="X26" s="53"/>
      <c r="Y26" s="54"/>
      <c r="Z26" s="55"/>
      <c r="AA26" s="56"/>
      <c r="AB26" s="57"/>
      <c r="AC26" s="44"/>
      <c r="AD26" s="45"/>
      <c r="AE26" s="56"/>
      <c r="AF26" s="57"/>
      <c r="AG26" s="86"/>
      <c r="AH26" s="87"/>
      <c r="AI26" s="87"/>
      <c r="AJ26" s="87"/>
      <c r="AK26" s="87"/>
      <c r="AL26" s="87"/>
      <c r="AM26" s="87"/>
      <c r="AN26" s="88"/>
      <c r="AO26" s="46"/>
      <c r="AP26" s="47"/>
      <c r="AQ26" s="46"/>
      <c r="AR26" s="47"/>
      <c r="AS26" s="46"/>
      <c r="AT26" s="47"/>
      <c r="AU26" s="46"/>
      <c r="AV26" s="47"/>
      <c r="AW26" s="79">
        <f t="shared" si="1"/>
        <v>0</v>
      </c>
      <c r="AX26" s="80"/>
      <c r="AY26" s="28" t="str">
        <f t="shared" si="36"/>
        <v/>
      </c>
      <c r="AZ26">
        <v>18</v>
      </c>
      <c r="BA26" s="3">
        <f t="shared" si="3"/>
        <v>44944</v>
      </c>
      <c r="BB26" t="str">
        <f t="shared" si="15"/>
        <v>水</v>
      </c>
      <c r="BC26" t="str">
        <f t="shared" si="16"/>
        <v/>
      </c>
      <c r="BD26" t="str">
        <f t="shared" si="17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34"/>
        <v>0</v>
      </c>
      <c r="BH26">
        <f t="shared" si="18"/>
        <v>0</v>
      </c>
      <c r="BI26" t="str">
        <f t="shared" si="19"/>
        <v/>
      </c>
      <c r="BK26">
        <f t="shared" si="20"/>
        <v>0</v>
      </c>
      <c r="BL26" s="33">
        <f t="shared" si="21"/>
        <v>0</v>
      </c>
      <c r="BM26" s="12">
        <f t="shared" si="37"/>
        <v>0</v>
      </c>
      <c r="BN26" t="str">
        <f>IF(G26&gt;祝日!$F$2,TEXT(G26-祝日!$F$2,"h:mm"),"")</f>
        <v/>
      </c>
      <c r="BO26" t="str">
        <f t="shared" si="22"/>
        <v/>
      </c>
      <c r="BQ26" s="12" t="str">
        <f>IF(BI26="休",IF(W26="取得",BT26-勤務時間!$D$2,BT26),"")</f>
        <v/>
      </c>
      <c r="BR26" s="12" t="str">
        <f>IF(BI26="法",IF(W26="取得",BT26-勤務時間!$D$2,BT26),"")</f>
        <v/>
      </c>
      <c r="BT26" s="12">
        <f t="shared" si="23"/>
        <v>0</v>
      </c>
      <c r="BW26" t="str">
        <f t="shared" si="24"/>
        <v/>
      </c>
      <c r="BX26" t="str">
        <f t="shared" si="25"/>
        <v/>
      </c>
      <c r="BY26" t="str">
        <f t="shared" si="38"/>
        <v/>
      </c>
      <c r="BZ26" t="str">
        <f t="shared" si="26"/>
        <v/>
      </c>
      <c r="CA26" t="str">
        <f t="shared" si="27"/>
        <v/>
      </c>
      <c r="CB26" t="str">
        <f t="shared" si="28"/>
        <v/>
      </c>
      <c r="CC26">
        <f t="shared" si="39"/>
        <v>0</v>
      </c>
      <c r="CD26">
        <f t="shared" si="40"/>
        <v>0</v>
      </c>
      <c r="CE26">
        <f t="shared" si="41"/>
        <v>0</v>
      </c>
      <c r="CF26" t="str">
        <f t="shared" si="29"/>
        <v/>
      </c>
      <c r="CG26" t="str">
        <f>IF(AND(W26="取得",O26&lt;勤務時間!$D$2),"NG","")</f>
        <v/>
      </c>
      <c r="CH26" t="str">
        <f t="shared" si="43"/>
        <v/>
      </c>
      <c r="CI26" t="str">
        <f t="shared" si="30"/>
        <v/>
      </c>
      <c r="CJ26" t="str">
        <f t="shared" si="42"/>
        <v/>
      </c>
      <c r="CK26" s="33">
        <f t="shared" si="31"/>
        <v>0</v>
      </c>
      <c r="CL26" s="33" t="str">
        <f t="shared" si="32"/>
        <v/>
      </c>
    </row>
    <row r="27" spans="1:90" x14ac:dyDescent="0.4">
      <c r="A27" s="31" t="str">
        <f t="shared" si="11"/>
        <v/>
      </c>
      <c r="B27" s="39">
        <v>19</v>
      </c>
      <c r="C27" s="39" t="str">
        <f t="shared" si="12"/>
        <v>木</v>
      </c>
      <c r="D27" s="39" t="str">
        <f t="shared" si="13"/>
        <v/>
      </c>
      <c r="E27" s="84"/>
      <c r="F27" s="85"/>
      <c r="G27" s="84"/>
      <c r="H27" s="85"/>
      <c r="I27" s="56"/>
      <c r="J27" s="57"/>
      <c r="K27" s="48" t="str">
        <f t="shared" si="33"/>
        <v/>
      </c>
      <c r="L27" s="49"/>
      <c r="M27" s="56"/>
      <c r="N27" s="57"/>
      <c r="O27" s="48" t="str">
        <f t="shared" si="14"/>
        <v/>
      </c>
      <c r="P27" s="49"/>
      <c r="Q27" s="48" t="str">
        <f t="shared" si="0"/>
        <v/>
      </c>
      <c r="R27" s="49"/>
      <c r="S27" s="50"/>
      <c r="T27" s="51"/>
      <c r="U27" s="52"/>
      <c r="V27" s="53"/>
      <c r="W27" s="52"/>
      <c r="X27" s="53"/>
      <c r="Y27" s="54"/>
      <c r="Z27" s="55"/>
      <c r="AA27" s="56"/>
      <c r="AB27" s="57"/>
      <c r="AC27" s="44"/>
      <c r="AD27" s="45"/>
      <c r="AE27" s="56"/>
      <c r="AF27" s="57"/>
      <c r="AG27" s="86"/>
      <c r="AH27" s="87"/>
      <c r="AI27" s="87"/>
      <c r="AJ27" s="87"/>
      <c r="AK27" s="87"/>
      <c r="AL27" s="87"/>
      <c r="AM27" s="87"/>
      <c r="AN27" s="88"/>
      <c r="AO27" s="46"/>
      <c r="AP27" s="47"/>
      <c r="AQ27" s="46"/>
      <c r="AR27" s="47"/>
      <c r="AS27" s="46"/>
      <c r="AT27" s="47"/>
      <c r="AU27" s="46"/>
      <c r="AV27" s="47"/>
      <c r="AW27" s="79">
        <f t="shared" si="1"/>
        <v>0</v>
      </c>
      <c r="AX27" s="80"/>
      <c r="AY27" s="28" t="str">
        <f t="shared" si="36"/>
        <v/>
      </c>
      <c r="AZ27">
        <v>19</v>
      </c>
      <c r="BA27" s="3">
        <f t="shared" si="3"/>
        <v>44945</v>
      </c>
      <c r="BB27" t="str">
        <f t="shared" si="15"/>
        <v>木</v>
      </c>
      <c r="BC27" t="str">
        <f t="shared" si="16"/>
        <v/>
      </c>
      <c r="BD27" t="str">
        <f t="shared" si="17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34"/>
        <v>0</v>
      </c>
      <c r="BH27">
        <f t="shared" si="18"/>
        <v>0</v>
      </c>
      <c r="BI27" t="str">
        <f t="shared" si="19"/>
        <v/>
      </c>
      <c r="BK27">
        <f t="shared" si="20"/>
        <v>0</v>
      </c>
      <c r="BL27" s="33">
        <f t="shared" si="21"/>
        <v>0</v>
      </c>
      <c r="BM27" s="12">
        <f t="shared" si="37"/>
        <v>0</v>
      </c>
      <c r="BN27" t="str">
        <f>IF(G27&gt;祝日!$F$2,TEXT(G27-祝日!$F$2,"h:mm"),"")</f>
        <v/>
      </c>
      <c r="BO27" t="str">
        <f t="shared" si="22"/>
        <v/>
      </c>
      <c r="BQ27" s="12" t="str">
        <f>IF(BI27="休",IF(W27="取得",BT27-勤務時間!$D$2,BT27),"")</f>
        <v/>
      </c>
      <c r="BR27" s="12" t="str">
        <f>IF(BI27="法",IF(W27="取得",BT27-勤務時間!$D$2,BT27),"")</f>
        <v/>
      </c>
      <c r="BT27" s="12">
        <f t="shared" si="23"/>
        <v>0</v>
      </c>
      <c r="BW27" t="str">
        <f t="shared" si="24"/>
        <v/>
      </c>
      <c r="BX27" t="str">
        <f t="shared" si="25"/>
        <v/>
      </c>
      <c r="BY27" t="str">
        <f t="shared" si="38"/>
        <v/>
      </c>
      <c r="BZ27" t="str">
        <f t="shared" si="26"/>
        <v/>
      </c>
      <c r="CA27" t="str">
        <f t="shared" si="27"/>
        <v/>
      </c>
      <c r="CB27" t="str">
        <f t="shared" si="28"/>
        <v/>
      </c>
      <c r="CC27">
        <f t="shared" si="39"/>
        <v>0</v>
      </c>
      <c r="CD27">
        <f t="shared" si="40"/>
        <v>0</v>
      </c>
      <c r="CE27">
        <f t="shared" si="41"/>
        <v>0</v>
      </c>
      <c r="CF27" t="str">
        <f t="shared" si="29"/>
        <v/>
      </c>
      <c r="CG27" t="str">
        <f>IF(AND(W27="取得",O27&lt;勤務時間!$D$2),"NG","")</f>
        <v/>
      </c>
      <c r="CH27" t="str">
        <f t="shared" si="43"/>
        <v/>
      </c>
      <c r="CI27" t="str">
        <f t="shared" si="30"/>
        <v/>
      </c>
      <c r="CJ27" t="str">
        <f t="shared" si="42"/>
        <v/>
      </c>
      <c r="CK27" s="33">
        <f t="shared" si="31"/>
        <v>0</v>
      </c>
      <c r="CL27" s="33" t="str">
        <f t="shared" si="32"/>
        <v/>
      </c>
    </row>
    <row r="28" spans="1:90" x14ac:dyDescent="0.4">
      <c r="A28" s="31" t="str">
        <f t="shared" si="11"/>
        <v/>
      </c>
      <c r="B28" s="39">
        <v>20</v>
      </c>
      <c r="C28" s="39" t="str">
        <f t="shared" si="12"/>
        <v>金</v>
      </c>
      <c r="D28" s="39" t="str">
        <f t="shared" si="13"/>
        <v/>
      </c>
      <c r="E28" s="84"/>
      <c r="F28" s="85"/>
      <c r="G28" s="84"/>
      <c r="H28" s="85"/>
      <c r="I28" s="56"/>
      <c r="J28" s="57"/>
      <c r="K28" s="48" t="str">
        <f t="shared" si="33"/>
        <v/>
      </c>
      <c r="L28" s="49"/>
      <c r="M28" s="56"/>
      <c r="N28" s="57"/>
      <c r="O28" s="48" t="str">
        <f t="shared" si="14"/>
        <v/>
      </c>
      <c r="P28" s="49"/>
      <c r="Q28" s="48" t="str">
        <f t="shared" si="0"/>
        <v/>
      </c>
      <c r="R28" s="49"/>
      <c r="S28" s="50"/>
      <c r="T28" s="51"/>
      <c r="U28" s="52"/>
      <c r="V28" s="53"/>
      <c r="W28" s="52"/>
      <c r="X28" s="53"/>
      <c r="Y28" s="54"/>
      <c r="Z28" s="55"/>
      <c r="AA28" s="56"/>
      <c r="AB28" s="57"/>
      <c r="AC28" s="44"/>
      <c r="AD28" s="45"/>
      <c r="AE28" s="56"/>
      <c r="AF28" s="57"/>
      <c r="AG28" s="86"/>
      <c r="AH28" s="87"/>
      <c r="AI28" s="87"/>
      <c r="AJ28" s="87"/>
      <c r="AK28" s="87"/>
      <c r="AL28" s="87"/>
      <c r="AM28" s="87"/>
      <c r="AN28" s="88"/>
      <c r="AO28" s="46"/>
      <c r="AP28" s="47"/>
      <c r="AQ28" s="46"/>
      <c r="AR28" s="47"/>
      <c r="AS28" s="46"/>
      <c r="AT28" s="47"/>
      <c r="AU28" s="46"/>
      <c r="AV28" s="47"/>
      <c r="AW28" s="79">
        <f t="shared" si="1"/>
        <v>0</v>
      </c>
      <c r="AX28" s="80"/>
      <c r="AY28" s="28" t="str">
        <f t="shared" si="36"/>
        <v/>
      </c>
      <c r="AZ28">
        <v>20</v>
      </c>
      <c r="BA28" s="3">
        <f t="shared" si="3"/>
        <v>44946</v>
      </c>
      <c r="BB28" t="str">
        <f t="shared" si="15"/>
        <v>金</v>
      </c>
      <c r="BC28" t="str">
        <f t="shared" si="16"/>
        <v/>
      </c>
      <c r="BD28" t="str">
        <f t="shared" si="17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34"/>
        <v>0</v>
      </c>
      <c r="BH28">
        <f t="shared" si="18"/>
        <v>0</v>
      </c>
      <c r="BI28" t="str">
        <f t="shared" si="19"/>
        <v/>
      </c>
      <c r="BK28">
        <f t="shared" si="20"/>
        <v>0</v>
      </c>
      <c r="BL28" s="33">
        <f t="shared" si="21"/>
        <v>0</v>
      </c>
      <c r="BM28" s="12">
        <f t="shared" si="37"/>
        <v>0</v>
      </c>
      <c r="BN28" t="str">
        <f>IF(G28&gt;祝日!$F$2,TEXT(G28-祝日!$F$2,"h:mm"),"")</f>
        <v/>
      </c>
      <c r="BO28" t="str">
        <f t="shared" si="22"/>
        <v/>
      </c>
      <c r="BQ28" s="12" t="str">
        <f>IF(BI28="休",IF(W28="取得",BT28-勤務時間!$D$2,BT28),"")</f>
        <v/>
      </c>
      <c r="BR28" s="12" t="str">
        <f>IF(BI28="法",IF(W28="取得",BT28-勤務時間!$D$2,BT28),"")</f>
        <v/>
      </c>
      <c r="BT28" s="12">
        <f t="shared" si="23"/>
        <v>0</v>
      </c>
      <c r="BW28" t="str">
        <f t="shared" si="24"/>
        <v/>
      </c>
      <c r="BX28" t="str">
        <f t="shared" si="25"/>
        <v/>
      </c>
      <c r="BY28" t="str">
        <f t="shared" si="38"/>
        <v/>
      </c>
      <c r="BZ28" t="str">
        <f t="shared" si="26"/>
        <v/>
      </c>
      <c r="CA28" t="str">
        <f t="shared" si="27"/>
        <v/>
      </c>
      <c r="CB28" t="str">
        <f t="shared" si="28"/>
        <v/>
      </c>
      <c r="CC28">
        <f t="shared" si="39"/>
        <v>0</v>
      </c>
      <c r="CD28">
        <f t="shared" si="40"/>
        <v>0</v>
      </c>
      <c r="CE28">
        <f t="shared" si="41"/>
        <v>0</v>
      </c>
      <c r="CF28" t="str">
        <f t="shared" si="29"/>
        <v/>
      </c>
      <c r="CG28" t="str">
        <f>IF(AND(W28="取得",O28&lt;勤務時間!$D$2),"NG","")</f>
        <v/>
      </c>
      <c r="CH28" t="str">
        <f t="shared" si="43"/>
        <v/>
      </c>
      <c r="CI28" t="str">
        <f t="shared" si="30"/>
        <v/>
      </c>
      <c r="CJ28" t="str">
        <f t="shared" si="42"/>
        <v/>
      </c>
      <c r="CK28" s="33">
        <f t="shared" si="31"/>
        <v>0</v>
      </c>
      <c r="CL28" s="33" t="str">
        <f t="shared" si="32"/>
        <v/>
      </c>
    </row>
    <row r="29" spans="1:90" x14ac:dyDescent="0.4">
      <c r="A29" s="31" t="str">
        <f t="shared" si="11"/>
        <v/>
      </c>
      <c r="B29" s="39">
        <v>21</v>
      </c>
      <c r="C29" s="39" t="str">
        <f t="shared" si="12"/>
        <v>土</v>
      </c>
      <c r="D29" s="39" t="str">
        <f t="shared" si="13"/>
        <v>休</v>
      </c>
      <c r="E29" s="84"/>
      <c r="F29" s="85"/>
      <c r="G29" s="84"/>
      <c r="H29" s="85"/>
      <c r="I29" s="56"/>
      <c r="J29" s="57"/>
      <c r="K29" s="48" t="str">
        <f t="shared" si="33"/>
        <v/>
      </c>
      <c r="L29" s="49"/>
      <c r="M29" s="56"/>
      <c r="N29" s="57"/>
      <c r="O29" s="48" t="str">
        <f t="shared" si="14"/>
        <v/>
      </c>
      <c r="P29" s="49"/>
      <c r="Q29" s="48" t="str">
        <f t="shared" si="0"/>
        <v/>
      </c>
      <c r="R29" s="49"/>
      <c r="S29" s="50"/>
      <c r="T29" s="51"/>
      <c r="U29" s="52"/>
      <c r="V29" s="53"/>
      <c r="W29" s="52"/>
      <c r="X29" s="53"/>
      <c r="Y29" s="54"/>
      <c r="Z29" s="55"/>
      <c r="AA29" s="56"/>
      <c r="AB29" s="57"/>
      <c r="AC29" s="44"/>
      <c r="AD29" s="45"/>
      <c r="AE29" s="56"/>
      <c r="AF29" s="57"/>
      <c r="AG29" s="86"/>
      <c r="AH29" s="87"/>
      <c r="AI29" s="87"/>
      <c r="AJ29" s="87"/>
      <c r="AK29" s="87"/>
      <c r="AL29" s="87"/>
      <c r="AM29" s="87"/>
      <c r="AN29" s="88"/>
      <c r="AO29" s="46"/>
      <c r="AP29" s="47"/>
      <c r="AQ29" s="46"/>
      <c r="AR29" s="47"/>
      <c r="AS29" s="46"/>
      <c r="AT29" s="47"/>
      <c r="AU29" s="46"/>
      <c r="AV29" s="47"/>
      <c r="AW29" s="79">
        <f t="shared" si="1"/>
        <v>0</v>
      </c>
      <c r="AX29" s="80"/>
      <c r="AY29" s="28" t="str">
        <f t="shared" si="36"/>
        <v/>
      </c>
      <c r="AZ29">
        <v>21</v>
      </c>
      <c r="BA29" s="3">
        <f t="shared" si="3"/>
        <v>44947</v>
      </c>
      <c r="BB29" t="str">
        <f t="shared" si="15"/>
        <v>土</v>
      </c>
      <c r="BC29" t="str">
        <f t="shared" si="16"/>
        <v/>
      </c>
      <c r="BD29" t="str">
        <f t="shared" si="17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34"/>
        <v>0</v>
      </c>
      <c r="BH29">
        <f t="shared" si="18"/>
        <v>1</v>
      </c>
      <c r="BI29" t="str">
        <f t="shared" si="19"/>
        <v>休</v>
      </c>
      <c r="BK29">
        <f t="shared" si="20"/>
        <v>0</v>
      </c>
      <c r="BL29" s="33">
        <f t="shared" si="21"/>
        <v>0</v>
      </c>
      <c r="BM29" s="12">
        <f t="shared" si="37"/>
        <v>0</v>
      </c>
      <c r="BN29" t="str">
        <f>IF(G29&gt;祝日!$F$2,TEXT(G29-祝日!$F$2,"h:mm"),"")</f>
        <v/>
      </c>
      <c r="BO29" t="str">
        <f t="shared" si="22"/>
        <v/>
      </c>
      <c r="BQ29" s="12">
        <f>IF(BI29="休",IF(W29="取得",BT29-勤務時間!$D$2,BT29),"")</f>
        <v>0</v>
      </c>
      <c r="BR29" s="12" t="str">
        <f>IF(BI29="法",IF(W29="取得",BT29-勤務時間!$D$2,BT29),"")</f>
        <v/>
      </c>
      <c r="BT29" s="12">
        <f t="shared" si="23"/>
        <v>0</v>
      </c>
      <c r="BW29" t="str">
        <f t="shared" si="24"/>
        <v/>
      </c>
      <c r="BX29" t="str">
        <f t="shared" si="25"/>
        <v/>
      </c>
      <c r="BY29" t="str">
        <f t="shared" si="38"/>
        <v/>
      </c>
      <c r="BZ29" t="str">
        <f t="shared" si="26"/>
        <v/>
      </c>
      <c r="CA29" t="str">
        <f t="shared" si="27"/>
        <v/>
      </c>
      <c r="CB29" t="str">
        <f t="shared" si="28"/>
        <v/>
      </c>
      <c r="CC29">
        <f t="shared" si="39"/>
        <v>0</v>
      </c>
      <c r="CD29">
        <f t="shared" si="40"/>
        <v>0</v>
      </c>
      <c r="CE29">
        <f t="shared" si="41"/>
        <v>0</v>
      </c>
      <c r="CF29" t="str">
        <f t="shared" si="29"/>
        <v/>
      </c>
      <c r="CG29" t="str">
        <f>IF(AND(W29="取得",O29&lt;勤務時間!$D$2),"NG","")</f>
        <v/>
      </c>
      <c r="CH29" t="str">
        <f t="shared" si="43"/>
        <v/>
      </c>
      <c r="CI29" t="str">
        <f t="shared" si="30"/>
        <v/>
      </c>
      <c r="CJ29" t="str">
        <f t="shared" si="42"/>
        <v/>
      </c>
      <c r="CK29" s="33">
        <f t="shared" si="31"/>
        <v>0</v>
      </c>
      <c r="CL29" s="33" t="str">
        <f t="shared" si="32"/>
        <v/>
      </c>
    </row>
    <row r="30" spans="1:90" x14ac:dyDescent="0.4">
      <c r="A30" s="31" t="str">
        <f t="shared" si="11"/>
        <v/>
      </c>
      <c r="B30" s="39">
        <v>22</v>
      </c>
      <c r="C30" s="39" t="str">
        <f t="shared" si="12"/>
        <v>日</v>
      </c>
      <c r="D30" s="39" t="str">
        <f t="shared" si="13"/>
        <v>法</v>
      </c>
      <c r="E30" s="84"/>
      <c r="F30" s="85"/>
      <c r="G30" s="84"/>
      <c r="H30" s="85"/>
      <c r="I30" s="56"/>
      <c r="J30" s="57"/>
      <c r="K30" s="48" t="str">
        <f t="shared" si="33"/>
        <v/>
      </c>
      <c r="L30" s="49"/>
      <c r="M30" s="56"/>
      <c r="N30" s="57"/>
      <c r="O30" s="48" t="str">
        <f t="shared" si="14"/>
        <v/>
      </c>
      <c r="P30" s="49"/>
      <c r="Q30" s="48" t="str">
        <f t="shared" si="0"/>
        <v/>
      </c>
      <c r="R30" s="49"/>
      <c r="S30" s="50"/>
      <c r="T30" s="51"/>
      <c r="U30" s="52"/>
      <c r="V30" s="53"/>
      <c r="W30" s="52"/>
      <c r="X30" s="53"/>
      <c r="Y30" s="54"/>
      <c r="Z30" s="55"/>
      <c r="AA30" s="56"/>
      <c r="AB30" s="57"/>
      <c r="AC30" s="44"/>
      <c r="AD30" s="45"/>
      <c r="AE30" s="56"/>
      <c r="AF30" s="57"/>
      <c r="AG30" s="86"/>
      <c r="AH30" s="87"/>
      <c r="AI30" s="87"/>
      <c r="AJ30" s="87"/>
      <c r="AK30" s="87"/>
      <c r="AL30" s="87"/>
      <c r="AM30" s="87"/>
      <c r="AN30" s="88"/>
      <c r="AO30" s="46"/>
      <c r="AP30" s="47"/>
      <c r="AQ30" s="46"/>
      <c r="AR30" s="47"/>
      <c r="AS30" s="46"/>
      <c r="AT30" s="47"/>
      <c r="AU30" s="46"/>
      <c r="AV30" s="47"/>
      <c r="AW30" s="79">
        <f t="shared" si="1"/>
        <v>0</v>
      </c>
      <c r="AX30" s="80"/>
      <c r="AY30" s="28" t="str">
        <f t="shared" si="36"/>
        <v/>
      </c>
      <c r="AZ30">
        <v>22</v>
      </c>
      <c r="BA30" s="3">
        <f t="shared" si="3"/>
        <v>44948</v>
      </c>
      <c r="BB30" t="str">
        <f t="shared" si="15"/>
        <v>日</v>
      </c>
      <c r="BC30" t="str">
        <f t="shared" si="16"/>
        <v>法</v>
      </c>
      <c r="BD30" t="str">
        <f t="shared" si="17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34"/>
        <v>1</v>
      </c>
      <c r="BH30">
        <f t="shared" si="18"/>
        <v>0</v>
      </c>
      <c r="BI30" t="str">
        <f t="shared" si="19"/>
        <v>法</v>
      </c>
      <c r="BK30">
        <f t="shared" si="20"/>
        <v>0</v>
      </c>
      <c r="BL30" s="33">
        <f t="shared" si="21"/>
        <v>0</v>
      </c>
      <c r="BM30" s="12">
        <f t="shared" si="37"/>
        <v>0</v>
      </c>
      <c r="BN30" t="str">
        <f>IF(G30&gt;祝日!$F$2,TEXT(G30-祝日!$F$2,"h:mm"),"")</f>
        <v/>
      </c>
      <c r="BO30" t="str">
        <f t="shared" si="22"/>
        <v/>
      </c>
      <c r="BQ30" s="12" t="str">
        <f>IF(BI30="休",IF(W30="取得",BT30-勤務時間!$D$2,BT30),"")</f>
        <v/>
      </c>
      <c r="BR30" s="12">
        <f>IF(BI30="法",IF(W30="取得",BT30-勤務時間!$D$2,BT30),"")</f>
        <v>0</v>
      </c>
      <c r="BT30" s="12">
        <f t="shared" si="23"/>
        <v>0</v>
      </c>
      <c r="BW30" t="str">
        <f t="shared" si="24"/>
        <v/>
      </c>
      <c r="BX30" t="str">
        <f t="shared" si="25"/>
        <v/>
      </c>
      <c r="BY30" t="str">
        <f t="shared" si="38"/>
        <v/>
      </c>
      <c r="BZ30" t="str">
        <f t="shared" si="26"/>
        <v/>
      </c>
      <c r="CA30" t="str">
        <f t="shared" si="27"/>
        <v/>
      </c>
      <c r="CB30" t="str">
        <f t="shared" si="28"/>
        <v/>
      </c>
      <c r="CC30">
        <f t="shared" si="39"/>
        <v>0</v>
      </c>
      <c r="CD30">
        <f t="shared" si="40"/>
        <v>0</v>
      </c>
      <c r="CE30">
        <f t="shared" si="41"/>
        <v>0</v>
      </c>
      <c r="CF30" t="str">
        <f t="shared" si="29"/>
        <v/>
      </c>
      <c r="CG30" t="str">
        <f>IF(AND(W30="取得",O30&lt;勤務時間!$D$2),"NG","")</f>
        <v/>
      </c>
      <c r="CH30" t="str">
        <f t="shared" si="43"/>
        <v/>
      </c>
      <c r="CI30" t="str">
        <f t="shared" si="30"/>
        <v/>
      </c>
      <c r="CJ30" t="str">
        <f t="shared" si="42"/>
        <v/>
      </c>
      <c r="CK30" s="33">
        <f t="shared" si="31"/>
        <v>0</v>
      </c>
      <c r="CL30" s="33" t="str">
        <f t="shared" si="32"/>
        <v/>
      </c>
    </row>
    <row r="31" spans="1:90" x14ac:dyDescent="0.4">
      <c r="A31" s="31" t="str">
        <f t="shared" si="11"/>
        <v/>
      </c>
      <c r="B31" s="39">
        <v>23</v>
      </c>
      <c r="C31" s="39" t="str">
        <f t="shared" si="12"/>
        <v>月</v>
      </c>
      <c r="D31" s="39" t="str">
        <f t="shared" si="13"/>
        <v/>
      </c>
      <c r="E31" s="84"/>
      <c r="F31" s="85"/>
      <c r="G31" s="84"/>
      <c r="H31" s="85"/>
      <c r="I31" s="56"/>
      <c r="J31" s="57"/>
      <c r="K31" s="48" t="str">
        <f t="shared" si="33"/>
        <v/>
      </c>
      <c r="L31" s="49"/>
      <c r="M31" s="56"/>
      <c r="N31" s="57"/>
      <c r="O31" s="48" t="str">
        <f t="shared" si="14"/>
        <v/>
      </c>
      <c r="P31" s="49"/>
      <c r="Q31" s="48" t="str">
        <f t="shared" si="0"/>
        <v/>
      </c>
      <c r="R31" s="49"/>
      <c r="S31" s="50"/>
      <c r="T31" s="51"/>
      <c r="U31" s="52"/>
      <c r="V31" s="53"/>
      <c r="W31" s="52"/>
      <c r="X31" s="53"/>
      <c r="Y31" s="54"/>
      <c r="Z31" s="55"/>
      <c r="AA31" s="56"/>
      <c r="AB31" s="57"/>
      <c r="AC31" s="44"/>
      <c r="AD31" s="45"/>
      <c r="AE31" s="56"/>
      <c r="AF31" s="57"/>
      <c r="AG31" s="86"/>
      <c r="AH31" s="87"/>
      <c r="AI31" s="87"/>
      <c r="AJ31" s="87"/>
      <c r="AK31" s="87"/>
      <c r="AL31" s="87"/>
      <c r="AM31" s="87"/>
      <c r="AN31" s="88"/>
      <c r="AO31" s="46"/>
      <c r="AP31" s="47"/>
      <c r="AQ31" s="46"/>
      <c r="AR31" s="47"/>
      <c r="AS31" s="46"/>
      <c r="AT31" s="47"/>
      <c r="AU31" s="46"/>
      <c r="AV31" s="47"/>
      <c r="AW31" s="79">
        <f t="shared" ref="AW31:AW39" si="44">SUM(AO31:AV31)</f>
        <v>0</v>
      </c>
      <c r="AX31" s="80"/>
      <c r="AY31" s="28" t="str">
        <f t="shared" si="36"/>
        <v/>
      </c>
      <c r="AZ31">
        <v>23</v>
      </c>
      <c r="BA31" s="3">
        <f t="shared" si="3"/>
        <v>44949</v>
      </c>
      <c r="BB31" t="str">
        <f t="shared" si="15"/>
        <v>月</v>
      </c>
      <c r="BC31" t="str">
        <f t="shared" si="16"/>
        <v/>
      </c>
      <c r="BD31" t="str">
        <f t="shared" si="17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34"/>
        <v>0</v>
      </c>
      <c r="BH31">
        <f t="shared" si="18"/>
        <v>0</v>
      </c>
      <c r="BI31" t="str">
        <f t="shared" si="19"/>
        <v/>
      </c>
      <c r="BK31">
        <f t="shared" si="20"/>
        <v>0</v>
      </c>
      <c r="BL31" s="33">
        <f t="shared" si="21"/>
        <v>0</v>
      </c>
      <c r="BM31" s="12">
        <f t="shared" si="37"/>
        <v>0</v>
      </c>
      <c r="BN31" t="str">
        <f>IF(G31&gt;祝日!$F$2,TEXT(G31-祝日!$F$2,"h:mm"),"")</f>
        <v/>
      </c>
      <c r="BO31" t="str">
        <f t="shared" si="22"/>
        <v/>
      </c>
      <c r="BQ31" s="12" t="str">
        <f>IF(BI31="休",IF(W31="取得",BT31-勤務時間!$D$2,BT31),"")</f>
        <v/>
      </c>
      <c r="BR31" s="12" t="str">
        <f>IF(BI31="法",IF(W31="取得",BT31-勤務時間!$D$2,BT31),"")</f>
        <v/>
      </c>
      <c r="BT31" s="12">
        <f t="shared" si="23"/>
        <v>0</v>
      </c>
      <c r="BW31" t="str">
        <f t="shared" si="24"/>
        <v/>
      </c>
      <c r="BX31" t="str">
        <f t="shared" si="25"/>
        <v/>
      </c>
      <c r="BY31" t="str">
        <f t="shared" si="38"/>
        <v/>
      </c>
      <c r="BZ31" t="str">
        <f t="shared" si="26"/>
        <v/>
      </c>
      <c r="CA31" t="str">
        <f t="shared" si="27"/>
        <v/>
      </c>
      <c r="CB31" t="str">
        <f t="shared" si="28"/>
        <v/>
      </c>
      <c r="CC31">
        <f t="shared" si="39"/>
        <v>0</v>
      </c>
      <c r="CD31">
        <f t="shared" si="40"/>
        <v>0</v>
      </c>
      <c r="CE31">
        <f t="shared" si="41"/>
        <v>0</v>
      </c>
      <c r="CF31" t="str">
        <f t="shared" si="29"/>
        <v/>
      </c>
      <c r="CG31" t="str">
        <f>IF(AND(W31="取得",O31&lt;勤務時間!$D$2),"NG","")</f>
        <v/>
      </c>
      <c r="CH31" t="str">
        <f t="shared" si="43"/>
        <v/>
      </c>
      <c r="CI31" t="str">
        <f t="shared" si="30"/>
        <v/>
      </c>
      <c r="CJ31" t="str">
        <f t="shared" si="42"/>
        <v/>
      </c>
      <c r="CK31" s="33">
        <f t="shared" si="31"/>
        <v>0</v>
      </c>
      <c r="CL31" s="33" t="str">
        <f t="shared" si="32"/>
        <v/>
      </c>
    </row>
    <row r="32" spans="1:90" x14ac:dyDescent="0.4">
      <c r="A32" s="31" t="str">
        <f t="shared" si="11"/>
        <v/>
      </c>
      <c r="B32" s="39">
        <v>24</v>
      </c>
      <c r="C32" s="39" t="str">
        <f t="shared" si="12"/>
        <v>火</v>
      </c>
      <c r="D32" s="39" t="str">
        <f t="shared" si="13"/>
        <v/>
      </c>
      <c r="E32" s="84"/>
      <c r="F32" s="85"/>
      <c r="G32" s="84"/>
      <c r="H32" s="85"/>
      <c r="I32" s="56"/>
      <c r="J32" s="57"/>
      <c r="K32" s="48" t="str">
        <f t="shared" si="33"/>
        <v/>
      </c>
      <c r="L32" s="49"/>
      <c r="M32" s="56"/>
      <c r="N32" s="57"/>
      <c r="O32" s="48" t="str">
        <f t="shared" si="14"/>
        <v/>
      </c>
      <c r="P32" s="49"/>
      <c r="Q32" s="48" t="str">
        <f t="shared" si="0"/>
        <v/>
      </c>
      <c r="R32" s="49"/>
      <c r="S32" s="50"/>
      <c r="T32" s="51"/>
      <c r="U32" s="52"/>
      <c r="V32" s="53"/>
      <c r="W32" s="52"/>
      <c r="X32" s="53"/>
      <c r="Y32" s="54"/>
      <c r="Z32" s="55"/>
      <c r="AA32" s="56"/>
      <c r="AB32" s="57"/>
      <c r="AC32" s="44"/>
      <c r="AD32" s="45"/>
      <c r="AE32" s="56"/>
      <c r="AF32" s="57"/>
      <c r="AG32" s="86"/>
      <c r="AH32" s="87"/>
      <c r="AI32" s="87"/>
      <c r="AJ32" s="87"/>
      <c r="AK32" s="87"/>
      <c r="AL32" s="87"/>
      <c r="AM32" s="87"/>
      <c r="AN32" s="88"/>
      <c r="AO32" s="46"/>
      <c r="AP32" s="47"/>
      <c r="AQ32" s="46"/>
      <c r="AR32" s="47"/>
      <c r="AS32" s="46"/>
      <c r="AT32" s="47"/>
      <c r="AU32" s="46"/>
      <c r="AV32" s="47"/>
      <c r="AW32" s="79">
        <f t="shared" si="44"/>
        <v>0</v>
      </c>
      <c r="AX32" s="80"/>
      <c r="AY32" s="28" t="str">
        <f t="shared" si="36"/>
        <v/>
      </c>
      <c r="AZ32">
        <v>24</v>
      </c>
      <c r="BA32" s="3">
        <f t="shared" si="3"/>
        <v>44950</v>
      </c>
      <c r="BB32" t="str">
        <f t="shared" si="15"/>
        <v>火</v>
      </c>
      <c r="BC32" t="str">
        <f t="shared" si="16"/>
        <v/>
      </c>
      <c r="BD32" t="str">
        <f t="shared" si="17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34"/>
        <v>0</v>
      </c>
      <c r="BH32">
        <f t="shared" si="18"/>
        <v>0</v>
      </c>
      <c r="BI32" t="str">
        <f t="shared" si="19"/>
        <v/>
      </c>
      <c r="BK32">
        <f t="shared" si="20"/>
        <v>0</v>
      </c>
      <c r="BL32" s="33">
        <f t="shared" si="21"/>
        <v>0</v>
      </c>
      <c r="BM32" s="12">
        <f t="shared" si="37"/>
        <v>0</v>
      </c>
      <c r="BN32" t="str">
        <f>IF(G32&gt;祝日!$F$2,TEXT(G32-祝日!$F$2,"h:mm"),"")</f>
        <v/>
      </c>
      <c r="BO32" t="str">
        <f t="shared" si="22"/>
        <v/>
      </c>
      <c r="BQ32" s="12" t="str">
        <f>IF(BI32="休",IF(W32="取得",BT32-勤務時間!$D$2,BT32),"")</f>
        <v/>
      </c>
      <c r="BR32" s="12" t="str">
        <f>IF(BI32="法",IF(W32="取得",BT32-勤務時間!$D$2,BT32),"")</f>
        <v/>
      </c>
      <c r="BT32" s="12">
        <f t="shared" si="23"/>
        <v>0</v>
      </c>
      <c r="BW32" t="str">
        <f t="shared" si="24"/>
        <v/>
      </c>
      <c r="BX32" t="str">
        <f t="shared" si="25"/>
        <v/>
      </c>
      <c r="BY32" t="str">
        <f t="shared" si="38"/>
        <v/>
      </c>
      <c r="BZ32" t="str">
        <f t="shared" si="26"/>
        <v/>
      </c>
      <c r="CA32" t="str">
        <f t="shared" si="27"/>
        <v/>
      </c>
      <c r="CB32" t="str">
        <f t="shared" si="28"/>
        <v/>
      </c>
      <c r="CC32">
        <f t="shared" si="39"/>
        <v>0</v>
      </c>
      <c r="CD32">
        <f t="shared" si="40"/>
        <v>0</v>
      </c>
      <c r="CE32">
        <f t="shared" si="41"/>
        <v>0</v>
      </c>
      <c r="CF32" t="str">
        <f t="shared" si="29"/>
        <v/>
      </c>
      <c r="CG32" t="str">
        <f>IF(AND(W32="取得",O32&lt;勤務時間!$D$2),"NG","")</f>
        <v/>
      </c>
      <c r="CH32" t="str">
        <f t="shared" si="43"/>
        <v/>
      </c>
      <c r="CI32" t="str">
        <f t="shared" si="30"/>
        <v/>
      </c>
      <c r="CJ32" t="str">
        <f t="shared" si="42"/>
        <v/>
      </c>
      <c r="CK32" s="33">
        <f t="shared" si="31"/>
        <v>0</v>
      </c>
      <c r="CL32" s="33" t="str">
        <f t="shared" si="32"/>
        <v/>
      </c>
    </row>
    <row r="33" spans="1:90" x14ac:dyDescent="0.4">
      <c r="A33" s="31" t="str">
        <f t="shared" si="11"/>
        <v/>
      </c>
      <c r="B33" s="39">
        <v>25</v>
      </c>
      <c r="C33" s="39" t="str">
        <f t="shared" si="12"/>
        <v>水</v>
      </c>
      <c r="D33" s="39" t="str">
        <f t="shared" si="13"/>
        <v/>
      </c>
      <c r="E33" s="84"/>
      <c r="F33" s="85"/>
      <c r="G33" s="84"/>
      <c r="H33" s="85"/>
      <c r="I33" s="56"/>
      <c r="J33" s="57"/>
      <c r="K33" s="48" t="str">
        <f t="shared" si="33"/>
        <v/>
      </c>
      <c r="L33" s="49"/>
      <c r="M33" s="56"/>
      <c r="N33" s="57"/>
      <c r="O33" s="48" t="str">
        <f t="shared" si="14"/>
        <v/>
      </c>
      <c r="P33" s="49"/>
      <c r="Q33" s="48" t="str">
        <f t="shared" si="0"/>
        <v/>
      </c>
      <c r="R33" s="49"/>
      <c r="S33" s="50"/>
      <c r="T33" s="51"/>
      <c r="U33" s="52"/>
      <c r="V33" s="53"/>
      <c r="W33" s="52"/>
      <c r="X33" s="53"/>
      <c r="Y33" s="54"/>
      <c r="Z33" s="55"/>
      <c r="AA33" s="56"/>
      <c r="AB33" s="57"/>
      <c r="AC33" s="44"/>
      <c r="AD33" s="45"/>
      <c r="AE33" s="56"/>
      <c r="AF33" s="57"/>
      <c r="AG33" s="86"/>
      <c r="AH33" s="87"/>
      <c r="AI33" s="87"/>
      <c r="AJ33" s="87"/>
      <c r="AK33" s="87"/>
      <c r="AL33" s="87"/>
      <c r="AM33" s="87"/>
      <c r="AN33" s="88"/>
      <c r="AO33" s="46"/>
      <c r="AP33" s="47"/>
      <c r="AQ33" s="46"/>
      <c r="AR33" s="47"/>
      <c r="AS33" s="46"/>
      <c r="AT33" s="47"/>
      <c r="AU33" s="46"/>
      <c r="AV33" s="47"/>
      <c r="AW33" s="79">
        <f t="shared" si="44"/>
        <v>0</v>
      </c>
      <c r="AX33" s="80"/>
      <c r="AY33" s="28" t="str">
        <f t="shared" si="36"/>
        <v/>
      </c>
      <c r="AZ33">
        <v>25</v>
      </c>
      <c r="BA33" s="3">
        <f t="shared" si="3"/>
        <v>44951</v>
      </c>
      <c r="BB33" t="str">
        <f t="shared" si="15"/>
        <v>水</v>
      </c>
      <c r="BC33" t="str">
        <f t="shared" si="16"/>
        <v/>
      </c>
      <c r="BD33" t="str">
        <f t="shared" si="17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34"/>
        <v>0</v>
      </c>
      <c r="BH33">
        <f t="shared" si="18"/>
        <v>0</v>
      </c>
      <c r="BI33" t="str">
        <f t="shared" si="19"/>
        <v/>
      </c>
      <c r="BK33">
        <f t="shared" si="20"/>
        <v>0</v>
      </c>
      <c r="BL33" s="33">
        <f t="shared" si="21"/>
        <v>0</v>
      </c>
      <c r="BM33" s="12">
        <f t="shared" si="37"/>
        <v>0</v>
      </c>
      <c r="BN33" t="str">
        <f>IF(G33&gt;祝日!$F$2,TEXT(G33-祝日!$F$2,"h:mm"),"")</f>
        <v/>
      </c>
      <c r="BO33" t="str">
        <f t="shared" si="22"/>
        <v/>
      </c>
      <c r="BQ33" s="12" t="str">
        <f>IF(BI33="休",IF(W33="取得",BT33-勤務時間!$D$2,BT33),"")</f>
        <v/>
      </c>
      <c r="BR33" s="12" t="str">
        <f>IF(BI33="法",IF(W33="取得",BT33-勤務時間!$D$2,BT33),"")</f>
        <v/>
      </c>
      <c r="BT33" s="12">
        <f t="shared" si="23"/>
        <v>0</v>
      </c>
      <c r="BW33" t="str">
        <f t="shared" si="24"/>
        <v/>
      </c>
      <c r="BX33" t="str">
        <f t="shared" si="25"/>
        <v/>
      </c>
      <c r="BY33" t="str">
        <f t="shared" si="38"/>
        <v/>
      </c>
      <c r="BZ33" t="str">
        <f t="shared" si="26"/>
        <v/>
      </c>
      <c r="CA33" t="str">
        <f t="shared" si="27"/>
        <v/>
      </c>
      <c r="CB33" t="str">
        <f t="shared" si="28"/>
        <v/>
      </c>
      <c r="CC33">
        <f t="shared" si="39"/>
        <v>0</v>
      </c>
      <c r="CD33">
        <f t="shared" si="40"/>
        <v>0</v>
      </c>
      <c r="CE33">
        <f t="shared" si="41"/>
        <v>0</v>
      </c>
      <c r="CF33" t="str">
        <f t="shared" si="29"/>
        <v/>
      </c>
      <c r="CG33" t="str">
        <f>IF(AND(W33="取得",O33&lt;勤務時間!$D$2),"NG","")</f>
        <v/>
      </c>
      <c r="CH33" t="str">
        <f t="shared" si="43"/>
        <v/>
      </c>
      <c r="CI33" t="str">
        <f t="shared" si="30"/>
        <v/>
      </c>
      <c r="CJ33" t="str">
        <f t="shared" si="42"/>
        <v/>
      </c>
      <c r="CK33" s="33">
        <f t="shared" si="31"/>
        <v>0</v>
      </c>
      <c r="CL33" s="33" t="str">
        <f t="shared" si="32"/>
        <v/>
      </c>
    </row>
    <row r="34" spans="1:90" x14ac:dyDescent="0.4">
      <c r="A34" s="31" t="str">
        <f t="shared" si="11"/>
        <v/>
      </c>
      <c r="B34" s="39">
        <v>26</v>
      </c>
      <c r="C34" s="39" t="str">
        <f t="shared" si="12"/>
        <v>木</v>
      </c>
      <c r="D34" s="39" t="str">
        <f t="shared" si="13"/>
        <v/>
      </c>
      <c r="E34" s="84"/>
      <c r="F34" s="85"/>
      <c r="G34" s="84"/>
      <c r="H34" s="85"/>
      <c r="I34" s="56"/>
      <c r="J34" s="57"/>
      <c r="K34" s="48" t="str">
        <f t="shared" si="33"/>
        <v/>
      </c>
      <c r="L34" s="49"/>
      <c r="M34" s="56"/>
      <c r="N34" s="57"/>
      <c r="O34" s="48" t="str">
        <f t="shared" si="14"/>
        <v/>
      </c>
      <c r="P34" s="49"/>
      <c r="Q34" s="48" t="str">
        <f t="shared" si="0"/>
        <v/>
      </c>
      <c r="R34" s="49"/>
      <c r="S34" s="50"/>
      <c r="T34" s="51"/>
      <c r="U34" s="52"/>
      <c r="V34" s="53"/>
      <c r="W34" s="52"/>
      <c r="X34" s="53"/>
      <c r="Y34" s="54"/>
      <c r="Z34" s="55"/>
      <c r="AA34" s="56"/>
      <c r="AB34" s="57"/>
      <c r="AC34" s="44"/>
      <c r="AD34" s="45"/>
      <c r="AE34" s="56"/>
      <c r="AF34" s="57"/>
      <c r="AG34" s="86"/>
      <c r="AH34" s="87"/>
      <c r="AI34" s="87"/>
      <c r="AJ34" s="87"/>
      <c r="AK34" s="87"/>
      <c r="AL34" s="87"/>
      <c r="AM34" s="87"/>
      <c r="AN34" s="88"/>
      <c r="AO34" s="46"/>
      <c r="AP34" s="47"/>
      <c r="AQ34" s="46"/>
      <c r="AR34" s="47"/>
      <c r="AS34" s="46"/>
      <c r="AT34" s="47"/>
      <c r="AU34" s="46"/>
      <c r="AV34" s="47"/>
      <c r="AW34" s="79">
        <f t="shared" si="44"/>
        <v>0</v>
      </c>
      <c r="AX34" s="80"/>
      <c r="AY34" s="28" t="str">
        <f t="shared" si="36"/>
        <v/>
      </c>
      <c r="AZ34">
        <v>26</v>
      </c>
      <c r="BA34" s="3">
        <f t="shared" si="3"/>
        <v>44952</v>
      </c>
      <c r="BB34" t="str">
        <f t="shared" si="15"/>
        <v>木</v>
      </c>
      <c r="BC34" t="str">
        <f t="shared" si="16"/>
        <v/>
      </c>
      <c r="BD34" t="str">
        <f t="shared" si="17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34"/>
        <v>0</v>
      </c>
      <c r="BH34">
        <f t="shared" si="18"/>
        <v>0</v>
      </c>
      <c r="BI34" t="str">
        <f t="shared" si="19"/>
        <v/>
      </c>
      <c r="BK34">
        <f t="shared" si="20"/>
        <v>0</v>
      </c>
      <c r="BL34" s="33">
        <f t="shared" si="21"/>
        <v>0</v>
      </c>
      <c r="BM34" s="12">
        <f t="shared" si="37"/>
        <v>0</v>
      </c>
      <c r="BN34" t="str">
        <f>IF(G34&gt;祝日!$F$2,TEXT(G34-祝日!$F$2,"h:mm"),"")</f>
        <v/>
      </c>
      <c r="BO34" t="str">
        <f t="shared" si="22"/>
        <v/>
      </c>
      <c r="BQ34" s="12" t="str">
        <f>IF(BI34="休",IF(W34="取得",BT34-勤務時間!$D$2,BT34),"")</f>
        <v/>
      </c>
      <c r="BR34" s="12" t="str">
        <f>IF(BI34="法",IF(W34="取得",BT34-勤務時間!$D$2,BT34),"")</f>
        <v/>
      </c>
      <c r="BT34" s="12">
        <f t="shared" si="23"/>
        <v>0</v>
      </c>
      <c r="BW34" t="str">
        <f t="shared" si="24"/>
        <v/>
      </c>
      <c r="BX34" t="str">
        <f t="shared" si="25"/>
        <v/>
      </c>
      <c r="BY34" t="str">
        <f t="shared" si="38"/>
        <v/>
      </c>
      <c r="BZ34" t="str">
        <f t="shared" si="26"/>
        <v/>
      </c>
      <c r="CA34" t="str">
        <f t="shared" si="27"/>
        <v/>
      </c>
      <c r="CB34" t="str">
        <f t="shared" si="28"/>
        <v/>
      </c>
      <c r="CC34">
        <f t="shared" si="39"/>
        <v>0</v>
      </c>
      <c r="CD34">
        <f t="shared" si="40"/>
        <v>0</v>
      </c>
      <c r="CE34">
        <f t="shared" si="41"/>
        <v>0</v>
      </c>
      <c r="CF34" t="str">
        <f t="shared" si="29"/>
        <v/>
      </c>
      <c r="CG34" t="str">
        <f>IF(AND(W34="取得",O34&lt;勤務時間!$D$2),"NG","")</f>
        <v/>
      </c>
      <c r="CH34" t="str">
        <f t="shared" si="43"/>
        <v/>
      </c>
      <c r="CI34" t="str">
        <f t="shared" si="30"/>
        <v/>
      </c>
      <c r="CJ34" t="str">
        <f t="shared" si="42"/>
        <v/>
      </c>
      <c r="CK34" s="33">
        <f t="shared" si="31"/>
        <v>0</v>
      </c>
      <c r="CL34" s="33" t="str">
        <f t="shared" si="32"/>
        <v/>
      </c>
    </row>
    <row r="35" spans="1:90" x14ac:dyDescent="0.4">
      <c r="A35" s="31" t="str">
        <f t="shared" si="11"/>
        <v/>
      </c>
      <c r="B35" s="39">
        <v>27</v>
      </c>
      <c r="C35" s="39" t="str">
        <f t="shared" si="12"/>
        <v>金</v>
      </c>
      <c r="D35" s="39" t="str">
        <f t="shared" si="13"/>
        <v/>
      </c>
      <c r="E35" s="84"/>
      <c r="F35" s="85"/>
      <c r="G35" s="84"/>
      <c r="H35" s="85"/>
      <c r="I35" s="56"/>
      <c r="J35" s="57"/>
      <c r="K35" s="48" t="str">
        <f t="shared" si="33"/>
        <v/>
      </c>
      <c r="L35" s="49"/>
      <c r="M35" s="56"/>
      <c r="N35" s="57"/>
      <c r="O35" s="48" t="str">
        <f t="shared" si="14"/>
        <v/>
      </c>
      <c r="P35" s="49"/>
      <c r="Q35" s="48" t="str">
        <f t="shared" si="0"/>
        <v/>
      </c>
      <c r="R35" s="49"/>
      <c r="S35" s="50"/>
      <c r="T35" s="51"/>
      <c r="U35" s="52"/>
      <c r="V35" s="53"/>
      <c r="W35" s="52"/>
      <c r="X35" s="53"/>
      <c r="Y35" s="54"/>
      <c r="Z35" s="55"/>
      <c r="AA35" s="56"/>
      <c r="AB35" s="57"/>
      <c r="AC35" s="44"/>
      <c r="AD35" s="45"/>
      <c r="AE35" s="56"/>
      <c r="AF35" s="57"/>
      <c r="AG35" s="86"/>
      <c r="AH35" s="87"/>
      <c r="AI35" s="87"/>
      <c r="AJ35" s="87"/>
      <c r="AK35" s="87"/>
      <c r="AL35" s="87"/>
      <c r="AM35" s="87"/>
      <c r="AN35" s="88"/>
      <c r="AO35" s="46"/>
      <c r="AP35" s="47"/>
      <c r="AQ35" s="46"/>
      <c r="AR35" s="47"/>
      <c r="AS35" s="46"/>
      <c r="AT35" s="47"/>
      <c r="AU35" s="46"/>
      <c r="AV35" s="47"/>
      <c r="AW35" s="79">
        <f t="shared" si="44"/>
        <v>0</v>
      </c>
      <c r="AX35" s="80"/>
      <c r="AY35" s="28" t="str">
        <f t="shared" si="36"/>
        <v/>
      </c>
      <c r="AZ35">
        <v>27</v>
      </c>
      <c r="BA35" s="3">
        <f t="shared" si="3"/>
        <v>44953</v>
      </c>
      <c r="BB35" t="str">
        <f t="shared" si="15"/>
        <v>金</v>
      </c>
      <c r="BC35" t="str">
        <f t="shared" si="16"/>
        <v/>
      </c>
      <c r="BD35" t="str">
        <f t="shared" si="17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34"/>
        <v>0</v>
      </c>
      <c r="BH35">
        <f t="shared" si="18"/>
        <v>0</v>
      </c>
      <c r="BI35" t="str">
        <f t="shared" si="19"/>
        <v/>
      </c>
      <c r="BK35">
        <f t="shared" si="20"/>
        <v>0</v>
      </c>
      <c r="BL35" s="33">
        <f t="shared" si="21"/>
        <v>0</v>
      </c>
      <c r="BM35" s="12">
        <f t="shared" si="37"/>
        <v>0</v>
      </c>
      <c r="BN35" t="str">
        <f>IF(G35&gt;祝日!$F$2,TEXT(G35-祝日!$F$2,"h:mm"),"")</f>
        <v/>
      </c>
      <c r="BO35" t="str">
        <f t="shared" si="22"/>
        <v/>
      </c>
      <c r="BQ35" s="12" t="str">
        <f>IF(BI35="休",IF(W35="取得",BT35-勤務時間!$D$2,BT35),"")</f>
        <v/>
      </c>
      <c r="BR35" s="12" t="str">
        <f>IF(BI35="法",IF(W35="取得",BT35-勤務時間!$D$2,BT35),"")</f>
        <v/>
      </c>
      <c r="BT35" s="12">
        <f t="shared" si="23"/>
        <v>0</v>
      </c>
      <c r="BW35" t="str">
        <f t="shared" si="24"/>
        <v/>
      </c>
      <c r="BX35" t="str">
        <f t="shared" si="25"/>
        <v/>
      </c>
      <c r="BY35" t="str">
        <f t="shared" si="38"/>
        <v/>
      </c>
      <c r="BZ35" t="str">
        <f t="shared" si="26"/>
        <v/>
      </c>
      <c r="CA35" t="str">
        <f t="shared" si="27"/>
        <v/>
      </c>
      <c r="CB35" t="str">
        <f t="shared" si="28"/>
        <v/>
      </c>
      <c r="CC35">
        <f t="shared" si="39"/>
        <v>0</v>
      </c>
      <c r="CD35">
        <f t="shared" si="40"/>
        <v>0</v>
      </c>
      <c r="CE35">
        <f t="shared" si="41"/>
        <v>0</v>
      </c>
      <c r="CF35" t="str">
        <f t="shared" si="29"/>
        <v/>
      </c>
      <c r="CG35" t="str">
        <f>IF(AND(W35="取得",O35&lt;勤務時間!$D$2),"NG","")</f>
        <v/>
      </c>
      <c r="CH35" t="str">
        <f t="shared" si="43"/>
        <v/>
      </c>
      <c r="CI35" t="str">
        <f t="shared" si="30"/>
        <v/>
      </c>
      <c r="CJ35" t="str">
        <f t="shared" si="42"/>
        <v/>
      </c>
      <c r="CK35" s="33">
        <f t="shared" si="31"/>
        <v>0</v>
      </c>
      <c r="CL35" s="33" t="str">
        <f t="shared" si="32"/>
        <v/>
      </c>
    </row>
    <row r="36" spans="1:90" x14ac:dyDescent="0.4">
      <c r="A36" s="31" t="str">
        <f t="shared" si="11"/>
        <v/>
      </c>
      <c r="B36" s="39">
        <v>28</v>
      </c>
      <c r="C36" s="39" t="str">
        <f t="shared" si="12"/>
        <v>土</v>
      </c>
      <c r="D36" s="39" t="str">
        <f t="shared" si="13"/>
        <v>休</v>
      </c>
      <c r="E36" s="84"/>
      <c r="F36" s="85"/>
      <c r="G36" s="84"/>
      <c r="H36" s="85"/>
      <c r="I36" s="56"/>
      <c r="J36" s="57"/>
      <c r="K36" s="48" t="str">
        <f t="shared" si="33"/>
        <v/>
      </c>
      <c r="L36" s="49"/>
      <c r="M36" s="56"/>
      <c r="N36" s="57"/>
      <c r="O36" s="48" t="str">
        <f t="shared" si="14"/>
        <v/>
      </c>
      <c r="P36" s="49"/>
      <c r="Q36" s="48" t="str">
        <f t="shared" si="0"/>
        <v/>
      </c>
      <c r="R36" s="49"/>
      <c r="S36" s="50"/>
      <c r="T36" s="51"/>
      <c r="U36" s="52"/>
      <c r="V36" s="53"/>
      <c r="W36" s="52"/>
      <c r="X36" s="53"/>
      <c r="Y36" s="54"/>
      <c r="Z36" s="55"/>
      <c r="AA36" s="56"/>
      <c r="AB36" s="57"/>
      <c r="AC36" s="44"/>
      <c r="AD36" s="45"/>
      <c r="AE36" s="56"/>
      <c r="AF36" s="57"/>
      <c r="AG36" s="86"/>
      <c r="AH36" s="87"/>
      <c r="AI36" s="87"/>
      <c r="AJ36" s="87"/>
      <c r="AK36" s="87"/>
      <c r="AL36" s="87"/>
      <c r="AM36" s="87"/>
      <c r="AN36" s="88"/>
      <c r="AO36" s="46"/>
      <c r="AP36" s="47"/>
      <c r="AQ36" s="46"/>
      <c r="AR36" s="47"/>
      <c r="AS36" s="46"/>
      <c r="AT36" s="47"/>
      <c r="AU36" s="46"/>
      <c r="AV36" s="47"/>
      <c r="AW36" s="79">
        <f t="shared" si="44"/>
        <v>0</v>
      </c>
      <c r="AX36" s="80"/>
      <c r="AY36" s="28" t="str">
        <f t="shared" si="36"/>
        <v/>
      </c>
      <c r="AZ36">
        <v>28</v>
      </c>
      <c r="BA36" s="3">
        <f t="shared" si="3"/>
        <v>44954</v>
      </c>
      <c r="BB36" t="str">
        <f t="shared" si="15"/>
        <v>土</v>
      </c>
      <c r="BC36" t="str">
        <f t="shared" si="16"/>
        <v/>
      </c>
      <c r="BD36" t="str">
        <f t="shared" si="17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34"/>
        <v>0</v>
      </c>
      <c r="BH36">
        <f t="shared" si="18"/>
        <v>1</v>
      </c>
      <c r="BI36" t="str">
        <f t="shared" si="19"/>
        <v>休</v>
      </c>
      <c r="BK36">
        <f t="shared" si="20"/>
        <v>0</v>
      </c>
      <c r="BL36" s="33">
        <f t="shared" si="21"/>
        <v>0</v>
      </c>
      <c r="BM36" s="12">
        <f t="shared" si="37"/>
        <v>0</v>
      </c>
      <c r="BN36" t="str">
        <f>IF(G36&gt;祝日!$F$2,TEXT(G36-祝日!$F$2,"h:mm"),"")</f>
        <v/>
      </c>
      <c r="BO36" t="str">
        <f t="shared" si="22"/>
        <v/>
      </c>
      <c r="BQ36" s="12">
        <f>IF(BI36="休",IF(W36="取得",BT36-勤務時間!$D$2,BT36),"")</f>
        <v>0</v>
      </c>
      <c r="BR36" s="12" t="str">
        <f>IF(BI36="法",IF(W36="取得",BT36-勤務時間!$D$2,BT36),"")</f>
        <v/>
      </c>
      <c r="BT36" s="12">
        <f t="shared" si="23"/>
        <v>0</v>
      </c>
      <c r="BW36" t="str">
        <f t="shared" si="24"/>
        <v/>
      </c>
      <c r="BX36" t="str">
        <f t="shared" si="25"/>
        <v/>
      </c>
      <c r="BY36" t="str">
        <f t="shared" si="38"/>
        <v/>
      </c>
      <c r="BZ36" t="str">
        <f t="shared" si="26"/>
        <v/>
      </c>
      <c r="CA36" t="str">
        <f t="shared" si="27"/>
        <v/>
      </c>
      <c r="CB36" t="str">
        <f t="shared" si="28"/>
        <v/>
      </c>
      <c r="CC36">
        <f t="shared" si="39"/>
        <v>0</v>
      </c>
      <c r="CD36">
        <f t="shared" si="40"/>
        <v>0</v>
      </c>
      <c r="CE36">
        <f t="shared" si="41"/>
        <v>0</v>
      </c>
      <c r="CF36" t="str">
        <f t="shared" si="29"/>
        <v/>
      </c>
      <c r="CG36" t="str">
        <f>IF(AND(W36="取得",O36&lt;勤務時間!$D$2),"NG","")</f>
        <v/>
      </c>
      <c r="CH36" t="str">
        <f t="shared" si="43"/>
        <v/>
      </c>
      <c r="CI36" t="str">
        <f t="shared" si="30"/>
        <v/>
      </c>
      <c r="CJ36" t="str">
        <f t="shared" si="42"/>
        <v/>
      </c>
      <c r="CK36" s="33">
        <f t="shared" si="31"/>
        <v>0</v>
      </c>
      <c r="CL36" s="33" t="str">
        <f t="shared" si="32"/>
        <v/>
      </c>
    </row>
    <row r="37" spans="1:90" x14ac:dyDescent="0.4">
      <c r="A37" s="31" t="str">
        <f t="shared" si="11"/>
        <v/>
      </c>
      <c r="B37" s="39">
        <f>IF(C37&lt;&gt;"-",29,"")</f>
        <v>29</v>
      </c>
      <c r="C37" s="39" t="str">
        <f t="shared" si="12"/>
        <v>日</v>
      </c>
      <c r="D37" s="39" t="str">
        <f t="shared" si="13"/>
        <v>法</v>
      </c>
      <c r="E37" s="84"/>
      <c r="F37" s="85"/>
      <c r="G37" s="84"/>
      <c r="H37" s="85"/>
      <c r="I37" s="56"/>
      <c r="J37" s="57"/>
      <c r="K37" s="48" t="str">
        <f t="shared" si="33"/>
        <v/>
      </c>
      <c r="L37" s="49"/>
      <c r="M37" s="56"/>
      <c r="N37" s="57"/>
      <c r="O37" s="48" t="str">
        <f t="shared" si="14"/>
        <v/>
      </c>
      <c r="P37" s="49"/>
      <c r="Q37" s="48" t="str">
        <f t="shared" si="0"/>
        <v/>
      </c>
      <c r="R37" s="49"/>
      <c r="S37" s="50"/>
      <c r="T37" s="51"/>
      <c r="U37" s="52"/>
      <c r="V37" s="53"/>
      <c r="W37" s="52"/>
      <c r="X37" s="53"/>
      <c r="Y37" s="54"/>
      <c r="Z37" s="55"/>
      <c r="AA37" s="56"/>
      <c r="AB37" s="57"/>
      <c r="AC37" s="44"/>
      <c r="AD37" s="45"/>
      <c r="AE37" s="56"/>
      <c r="AF37" s="57"/>
      <c r="AG37" s="86"/>
      <c r="AH37" s="87"/>
      <c r="AI37" s="87"/>
      <c r="AJ37" s="87"/>
      <c r="AK37" s="87"/>
      <c r="AL37" s="87"/>
      <c r="AM37" s="87"/>
      <c r="AN37" s="88"/>
      <c r="AO37" s="46"/>
      <c r="AP37" s="47"/>
      <c r="AQ37" s="46"/>
      <c r="AR37" s="47"/>
      <c r="AS37" s="46"/>
      <c r="AT37" s="47"/>
      <c r="AU37" s="46"/>
      <c r="AV37" s="47"/>
      <c r="AW37" s="79">
        <f t="shared" si="44"/>
        <v>0</v>
      </c>
      <c r="AX37" s="80"/>
      <c r="AY37" s="28" t="str">
        <f t="shared" si="36"/>
        <v/>
      </c>
      <c r="AZ37">
        <v>29</v>
      </c>
      <c r="BA37" s="3">
        <f t="shared" si="3"/>
        <v>44955</v>
      </c>
      <c r="BB37" t="str">
        <f t="shared" si="15"/>
        <v>日</v>
      </c>
      <c r="BC37" t="str">
        <f t="shared" si="16"/>
        <v>法</v>
      </c>
      <c r="BD37" t="str">
        <f t="shared" si="17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34"/>
        <v>1</v>
      </c>
      <c r="BH37">
        <f t="shared" si="18"/>
        <v>0</v>
      </c>
      <c r="BI37" t="str">
        <f>IF(BB37="-","-",IF(BG37&gt;0,"法",IF(BH37&gt;0,"休","")))</f>
        <v>法</v>
      </c>
      <c r="BK37">
        <f t="shared" si="20"/>
        <v>0</v>
      </c>
      <c r="BL37" s="33">
        <f t="shared" si="21"/>
        <v>0</v>
      </c>
      <c r="BM37" s="12">
        <f t="shared" si="37"/>
        <v>0</v>
      </c>
      <c r="BN37" t="str">
        <f>IF(G37&gt;祝日!$F$2,TEXT(G37-祝日!$F$2,"h:mm"),"")</f>
        <v/>
      </c>
      <c r="BO37" t="str">
        <f t="shared" si="22"/>
        <v/>
      </c>
      <c r="BQ37" s="12" t="str">
        <f>IF(BI37="休",IF(W37="取得",BT37-勤務時間!$D$2,BT37),"")</f>
        <v/>
      </c>
      <c r="BR37" s="12">
        <f>IF(BI37="法",IF(W37="取得",BT37-勤務時間!$D$2,BT37),"")</f>
        <v>0</v>
      </c>
      <c r="BT37" s="12">
        <f t="shared" si="23"/>
        <v>0</v>
      </c>
      <c r="BW37" t="str">
        <f t="shared" si="24"/>
        <v/>
      </c>
      <c r="BX37" t="str">
        <f t="shared" si="25"/>
        <v/>
      </c>
      <c r="BY37" t="str">
        <f t="shared" si="38"/>
        <v/>
      </c>
      <c r="BZ37" t="str">
        <f t="shared" si="26"/>
        <v/>
      </c>
      <c r="CA37" t="str">
        <f t="shared" si="27"/>
        <v/>
      </c>
      <c r="CB37" t="str">
        <f t="shared" si="28"/>
        <v/>
      </c>
      <c r="CC37">
        <f t="shared" si="39"/>
        <v>0</v>
      </c>
      <c r="CD37">
        <f t="shared" si="40"/>
        <v>0</v>
      </c>
      <c r="CE37">
        <f t="shared" si="41"/>
        <v>0</v>
      </c>
      <c r="CF37" t="str">
        <f t="shared" si="29"/>
        <v/>
      </c>
      <c r="CG37" t="str">
        <f>IF(AND(W37="取得",O37&lt;勤務時間!$D$2),"NG","")</f>
        <v/>
      </c>
      <c r="CH37" t="str">
        <f t="shared" si="43"/>
        <v/>
      </c>
      <c r="CI37" t="str">
        <f t="shared" si="30"/>
        <v/>
      </c>
      <c r="CJ37" t="str">
        <f t="shared" si="42"/>
        <v/>
      </c>
      <c r="CK37" s="33">
        <f t="shared" si="31"/>
        <v>0</v>
      </c>
      <c r="CL37" s="33" t="str">
        <f t="shared" si="32"/>
        <v/>
      </c>
    </row>
    <row r="38" spans="1:90" x14ac:dyDescent="0.4">
      <c r="A38" s="31" t="str">
        <f t="shared" si="11"/>
        <v/>
      </c>
      <c r="B38" s="39">
        <f>IF(C38&lt;&gt;"-",30,"")</f>
        <v>30</v>
      </c>
      <c r="C38" s="39" t="str">
        <f t="shared" si="12"/>
        <v>月</v>
      </c>
      <c r="D38" s="39" t="str">
        <f t="shared" si="13"/>
        <v/>
      </c>
      <c r="E38" s="84"/>
      <c r="F38" s="85"/>
      <c r="G38" s="84"/>
      <c r="H38" s="85"/>
      <c r="I38" s="56"/>
      <c r="J38" s="57"/>
      <c r="K38" s="48" t="str">
        <f t="shared" si="33"/>
        <v/>
      </c>
      <c r="L38" s="49"/>
      <c r="M38" s="56"/>
      <c r="N38" s="57"/>
      <c r="O38" s="48" t="str">
        <f t="shared" si="14"/>
        <v/>
      </c>
      <c r="P38" s="49"/>
      <c r="Q38" s="48" t="str">
        <f t="shared" si="0"/>
        <v/>
      </c>
      <c r="R38" s="49"/>
      <c r="S38" s="50"/>
      <c r="T38" s="51"/>
      <c r="U38" s="52"/>
      <c r="V38" s="53"/>
      <c r="W38" s="52"/>
      <c r="X38" s="53"/>
      <c r="Y38" s="54"/>
      <c r="Z38" s="55"/>
      <c r="AA38" s="56"/>
      <c r="AB38" s="57"/>
      <c r="AC38" s="44"/>
      <c r="AD38" s="45"/>
      <c r="AE38" s="56"/>
      <c r="AF38" s="57"/>
      <c r="AG38" s="86"/>
      <c r="AH38" s="87"/>
      <c r="AI38" s="87"/>
      <c r="AJ38" s="87"/>
      <c r="AK38" s="87"/>
      <c r="AL38" s="87"/>
      <c r="AM38" s="87"/>
      <c r="AN38" s="88"/>
      <c r="AO38" s="46"/>
      <c r="AP38" s="47"/>
      <c r="AQ38" s="46"/>
      <c r="AR38" s="47"/>
      <c r="AS38" s="46"/>
      <c r="AT38" s="47"/>
      <c r="AU38" s="46"/>
      <c r="AV38" s="47"/>
      <c r="AW38" s="79">
        <f t="shared" si="44"/>
        <v>0</v>
      </c>
      <c r="AX38" s="80"/>
      <c r="AY38" s="28" t="str">
        <f t="shared" si="36"/>
        <v/>
      </c>
      <c r="AZ38">
        <v>30</v>
      </c>
      <c r="BA38" s="3">
        <f t="shared" si="3"/>
        <v>44956</v>
      </c>
      <c r="BB38" t="str">
        <f t="shared" si="15"/>
        <v>月</v>
      </c>
      <c r="BC38" t="str">
        <f t="shared" si="16"/>
        <v/>
      </c>
      <c r="BD38" t="str">
        <f t="shared" si="17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34"/>
        <v>0</v>
      </c>
      <c r="BH38">
        <f t="shared" si="18"/>
        <v>0</v>
      </c>
      <c r="BI38" t="str">
        <f t="shared" ref="BI38:BI39" si="45">IF(BB38="-","-",IF(BG38&gt;0,"法",IF(BH38&gt;0,"休","")))</f>
        <v/>
      </c>
      <c r="BK38">
        <f t="shared" si="20"/>
        <v>0</v>
      </c>
      <c r="BL38" s="33">
        <f t="shared" si="21"/>
        <v>0</v>
      </c>
      <c r="BM38" s="12">
        <f t="shared" si="37"/>
        <v>0</v>
      </c>
      <c r="BN38" t="str">
        <f>IF(G38&gt;祝日!$F$2,TEXT(G38-祝日!$F$2,"h:mm"),"")</f>
        <v/>
      </c>
      <c r="BO38" t="str">
        <f t="shared" si="22"/>
        <v/>
      </c>
      <c r="BQ38" s="12" t="str">
        <f>IF(BI38="休",IF(W38="取得",BT38-勤務時間!$D$2,BT38),"")</f>
        <v/>
      </c>
      <c r="BR38" s="12" t="str">
        <f>IF(BI38="法",IF(W38="取得",BT38-勤務時間!$D$2,BT38),"")</f>
        <v/>
      </c>
      <c r="BT38" s="12">
        <f t="shared" si="23"/>
        <v>0</v>
      </c>
      <c r="BW38" t="str">
        <f t="shared" si="24"/>
        <v/>
      </c>
      <c r="BX38" t="str">
        <f t="shared" si="25"/>
        <v/>
      </c>
      <c r="BY38" t="str">
        <f t="shared" si="38"/>
        <v/>
      </c>
      <c r="BZ38" t="str">
        <f t="shared" si="26"/>
        <v/>
      </c>
      <c r="CA38" t="str">
        <f t="shared" si="27"/>
        <v/>
      </c>
      <c r="CB38" t="str">
        <f t="shared" si="28"/>
        <v/>
      </c>
      <c r="CC38">
        <f t="shared" si="39"/>
        <v>0</v>
      </c>
      <c r="CD38">
        <f t="shared" si="40"/>
        <v>0</v>
      </c>
      <c r="CE38">
        <f t="shared" si="41"/>
        <v>0</v>
      </c>
      <c r="CF38" t="str">
        <f t="shared" si="29"/>
        <v/>
      </c>
      <c r="CG38" t="str">
        <f>IF(AND(W38="取得",O38&lt;勤務時間!$D$2),"NG","")</f>
        <v/>
      </c>
      <c r="CH38" t="str">
        <f t="shared" si="43"/>
        <v/>
      </c>
      <c r="CI38" t="str">
        <f t="shared" si="30"/>
        <v/>
      </c>
      <c r="CJ38" t="str">
        <f t="shared" si="42"/>
        <v/>
      </c>
      <c r="CK38" s="33">
        <f t="shared" si="31"/>
        <v>0</v>
      </c>
      <c r="CL38" s="33" t="str">
        <f t="shared" si="32"/>
        <v/>
      </c>
    </row>
    <row r="39" spans="1:90" x14ac:dyDescent="0.4">
      <c r="A39" s="31" t="str">
        <f t="shared" si="11"/>
        <v/>
      </c>
      <c r="B39" s="39">
        <f>IF(C39&lt;&gt;"-",31,"")</f>
        <v>31</v>
      </c>
      <c r="C39" s="39" t="str">
        <f t="shared" si="12"/>
        <v>火</v>
      </c>
      <c r="D39" s="39" t="str">
        <f>BI39</f>
        <v/>
      </c>
      <c r="E39" s="84"/>
      <c r="F39" s="85"/>
      <c r="G39" s="84"/>
      <c r="H39" s="85"/>
      <c r="I39" s="56"/>
      <c r="J39" s="57"/>
      <c r="K39" s="48" t="str">
        <f t="shared" si="33"/>
        <v/>
      </c>
      <c r="L39" s="49"/>
      <c r="M39" s="56"/>
      <c r="N39" s="57"/>
      <c r="O39" s="48" t="str">
        <f t="shared" si="14"/>
        <v/>
      </c>
      <c r="P39" s="49"/>
      <c r="Q39" s="48" t="str">
        <f t="shared" si="0"/>
        <v/>
      </c>
      <c r="R39" s="49"/>
      <c r="S39" s="50"/>
      <c r="T39" s="51"/>
      <c r="U39" s="52"/>
      <c r="V39" s="53"/>
      <c r="W39" s="52"/>
      <c r="X39" s="53"/>
      <c r="Y39" s="54"/>
      <c r="Z39" s="55"/>
      <c r="AA39" s="56"/>
      <c r="AB39" s="57"/>
      <c r="AC39" s="44"/>
      <c r="AD39" s="45"/>
      <c r="AE39" s="56"/>
      <c r="AF39" s="57"/>
      <c r="AG39" s="86"/>
      <c r="AH39" s="87"/>
      <c r="AI39" s="87"/>
      <c r="AJ39" s="87"/>
      <c r="AK39" s="87"/>
      <c r="AL39" s="87"/>
      <c r="AM39" s="87"/>
      <c r="AN39" s="88"/>
      <c r="AO39" s="46"/>
      <c r="AP39" s="47"/>
      <c r="AQ39" s="46"/>
      <c r="AR39" s="47"/>
      <c r="AS39" s="46"/>
      <c r="AT39" s="47"/>
      <c r="AU39" s="46"/>
      <c r="AV39" s="47"/>
      <c r="AW39" s="79">
        <f t="shared" si="44"/>
        <v>0</v>
      </c>
      <c r="AX39" s="80"/>
      <c r="AY39" s="28" t="str">
        <f t="shared" si="36"/>
        <v/>
      </c>
      <c r="AZ39">
        <v>31</v>
      </c>
      <c r="BA39" s="3">
        <f t="shared" si="3"/>
        <v>44957</v>
      </c>
      <c r="BB39" t="str">
        <f t="shared" si="15"/>
        <v>火</v>
      </c>
      <c r="BC39" t="str">
        <f t="shared" si="16"/>
        <v/>
      </c>
      <c r="BD39" t="str">
        <f t="shared" si="17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34"/>
        <v>0</v>
      </c>
      <c r="BH39">
        <f t="shared" si="18"/>
        <v>0</v>
      </c>
      <c r="BI39" t="str">
        <f t="shared" si="45"/>
        <v/>
      </c>
      <c r="BK39">
        <f t="shared" si="20"/>
        <v>0</v>
      </c>
      <c r="BL39" s="33">
        <f t="shared" si="21"/>
        <v>0</v>
      </c>
      <c r="BM39" s="12">
        <f t="shared" si="37"/>
        <v>0</v>
      </c>
      <c r="BN39" t="str">
        <f>IF(G39&gt;祝日!$F$2,TEXT(G39-祝日!$F$2,"h:mm"),"")</f>
        <v/>
      </c>
      <c r="BO39" t="str">
        <f t="shared" si="22"/>
        <v/>
      </c>
      <c r="BQ39" s="12" t="str">
        <f>IF(BI39="休",IF(W39="取得",BT39-勤務時間!$D$2,BT39),"")</f>
        <v/>
      </c>
      <c r="BR39" s="12" t="str">
        <f>IF(BI39="法",IF(W39="取得",BT39-勤務時間!$D$2,BT39),"")</f>
        <v/>
      </c>
      <c r="BT39" s="12">
        <f t="shared" si="23"/>
        <v>0</v>
      </c>
      <c r="BW39" t="str">
        <f t="shared" si="24"/>
        <v/>
      </c>
      <c r="BX39" t="str">
        <f t="shared" si="25"/>
        <v/>
      </c>
      <c r="BY39" t="str">
        <f t="shared" si="38"/>
        <v/>
      </c>
      <c r="BZ39" t="str">
        <f t="shared" si="26"/>
        <v/>
      </c>
      <c r="CA39" t="str">
        <f t="shared" si="27"/>
        <v/>
      </c>
      <c r="CB39" t="str">
        <f t="shared" si="28"/>
        <v/>
      </c>
      <c r="CC39">
        <f t="shared" si="39"/>
        <v>0</v>
      </c>
      <c r="CD39">
        <f t="shared" si="40"/>
        <v>0</v>
      </c>
      <c r="CE39">
        <f t="shared" si="41"/>
        <v>0</v>
      </c>
      <c r="CF39" t="str">
        <f t="shared" si="29"/>
        <v/>
      </c>
      <c r="CG39" t="str">
        <f>IF(AND(W39="取得",O39&lt;勤務時間!$D$2),"NG","")</f>
        <v/>
      </c>
      <c r="CH39" t="str">
        <f t="shared" si="43"/>
        <v/>
      </c>
      <c r="CI39" t="str">
        <f t="shared" si="30"/>
        <v/>
      </c>
      <c r="CJ39" t="str">
        <f t="shared" si="42"/>
        <v/>
      </c>
      <c r="CK39" s="33">
        <f t="shared" si="31"/>
        <v>0</v>
      </c>
      <c r="CL39" s="33" t="str">
        <f t="shared" si="32"/>
        <v/>
      </c>
    </row>
    <row r="40" spans="1:90" x14ac:dyDescent="0.4">
      <c r="A40" s="81" t="s">
        <v>50</v>
      </c>
      <c r="B40" s="82"/>
      <c r="C40" s="82"/>
      <c r="D40" s="83"/>
      <c r="E40" s="40"/>
      <c r="F40" s="41"/>
      <c r="G40" s="40"/>
      <c r="H40" s="41"/>
      <c r="I40" s="42">
        <f>SUM(I9:J39)</f>
        <v>0</v>
      </c>
      <c r="J40" s="43"/>
      <c r="K40" s="42">
        <f>SUM(K9:L39)</f>
        <v>0</v>
      </c>
      <c r="L40" s="43"/>
      <c r="M40" s="42">
        <f>SUM(M9:N39)</f>
        <v>0</v>
      </c>
      <c r="N40" s="43"/>
      <c r="O40" s="42">
        <f>SUM(O9:P39)</f>
        <v>0</v>
      </c>
      <c r="P40" s="43"/>
      <c r="Q40" s="42">
        <f>SUM(Q9:R39)</f>
        <v>0</v>
      </c>
      <c r="R40" s="43"/>
      <c r="S40" s="73">
        <f>SUM(S9:T39)</f>
        <v>0</v>
      </c>
      <c r="T40" s="74"/>
      <c r="U40" s="75">
        <f>COUNTIF(U9:V39,"＄")</f>
        <v>0</v>
      </c>
      <c r="V40" s="76"/>
      <c r="W40" s="75">
        <f>COUNTIF(W9:X39,"取得")</f>
        <v>0</v>
      </c>
      <c r="X40" s="76"/>
      <c r="Y40" s="77">
        <f>SUM(Y9:Z39)</f>
        <v>0</v>
      </c>
      <c r="Z40" s="78"/>
      <c r="AA40" s="42">
        <f>SUM(AA9:AB39)</f>
        <v>0</v>
      </c>
      <c r="AB40" s="43"/>
      <c r="AC40" s="42">
        <f>SUM(AC9:AD39)</f>
        <v>0</v>
      </c>
      <c r="AD40" s="43"/>
      <c r="AE40" s="42">
        <f>SUM(AE9:AF39)</f>
        <v>0</v>
      </c>
      <c r="AF40" s="43"/>
      <c r="AG40" s="68"/>
      <c r="AH40" s="69"/>
      <c r="AI40" s="69"/>
      <c r="AJ40" s="69"/>
      <c r="AK40" s="69"/>
      <c r="AL40" s="69"/>
      <c r="AM40" s="69"/>
      <c r="AN40" s="70"/>
      <c r="AO40" s="71">
        <f>SUM(AO9:AP39)</f>
        <v>0</v>
      </c>
      <c r="AP40" s="72"/>
      <c r="AQ40" s="71">
        <f>SUM(AQ9:AR39)</f>
        <v>0</v>
      </c>
      <c r="AR40" s="72"/>
      <c r="AS40" s="71">
        <f>SUM(AS9:AT39)</f>
        <v>0</v>
      </c>
      <c r="AT40" s="72"/>
      <c r="AU40" s="71">
        <f t="shared" ref="AU40" si="46">SUM(AU9:AV39)</f>
        <v>0</v>
      </c>
      <c r="AV40" s="72"/>
      <c r="AW40" s="71">
        <f>SUM(AW9:AX39)</f>
        <v>0</v>
      </c>
      <c r="AX40" s="72"/>
      <c r="AY40" s="28" t="str">
        <f t="shared" ref="AY40" si="47">IF(CF40="NG","複数を選択",IF(BW40="NG","備考欄の通常外作業理由未記入",IF(BX40="NG","PJ時間が大きい",IF(BY40="NG","時刻が未記入",IF(BZ40="NG","時刻が記入",IF(CA40="NG","備考欄の振替元日が未記入",IF(CB40="NG","備考欄の特別休暇種類が未記入",IF(CG40="NG","労働時間が不足",IF(CH40="NG","振替休暇の取得不可",IF(CI40="NG","休憩時間が未記入",""))))))))))</f>
        <v/>
      </c>
      <c r="BA40" s="3"/>
      <c r="BQ40" s="12">
        <f>SUM(BQ9:BQ39)</f>
        <v>0</v>
      </c>
      <c r="BR40" s="12">
        <f>SUM(BR9:BR39)</f>
        <v>0</v>
      </c>
    </row>
    <row r="41" spans="1:90" ht="9.75" customHeight="1" thickBot="1" x14ac:dyDescent="0.45"/>
    <row r="42" spans="1:90" x14ac:dyDescent="0.4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1"/>
    </row>
    <row r="43" spans="1:90" x14ac:dyDescent="0.4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4"/>
    </row>
    <row r="44" spans="1:90" ht="19.5" thickBot="1" x14ac:dyDescent="0.4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7"/>
    </row>
  </sheetData>
  <sheetProtection sheet="1" objects="1" scenarios="1"/>
  <mergeCells count="711">
    <mergeCell ref="W2:AA2"/>
    <mergeCell ref="AE2:AG2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  <mergeCell ref="Y4:AA4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Y5:AA5"/>
    <mergeCell ref="AP5:AV5"/>
    <mergeCell ref="AW5:AX5"/>
    <mergeCell ref="E7:F8"/>
    <mergeCell ref="G7:H8"/>
    <mergeCell ref="I7:J8"/>
    <mergeCell ref="K7:L8"/>
    <mergeCell ref="M7:N8"/>
    <mergeCell ref="O7:P7"/>
    <mergeCell ref="S7:X7"/>
    <mergeCell ref="Y7:Z8"/>
    <mergeCell ref="AA7:AF7"/>
    <mergeCell ref="AG7:AN8"/>
    <mergeCell ref="AO7:AX7"/>
    <mergeCell ref="O8:P8"/>
    <mergeCell ref="Q8:R8"/>
    <mergeCell ref="S8:T8"/>
    <mergeCell ref="U8:V8"/>
    <mergeCell ref="AS8:AT8"/>
    <mergeCell ref="AU8:AV8"/>
    <mergeCell ref="AW8:AX8"/>
    <mergeCell ref="CC8:CF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AW10:AX10"/>
    <mergeCell ref="U10:V10"/>
    <mergeCell ref="W10:X10"/>
    <mergeCell ref="Y10:Z10"/>
    <mergeCell ref="AA10:AB10"/>
    <mergeCell ref="AC10:AD10"/>
    <mergeCell ref="AE10:AF10"/>
    <mergeCell ref="AU9:AV9"/>
    <mergeCell ref="AW9:AX9"/>
    <mergeCell ref="AE9:AF9"/>
    <mergeCell ref="AG9:AN9"/>
    <mergeCell ref="AO9:AP9"/>
    <mergeCell ref="AQ9:AR9"/>
    <mergeCell ref="AS9:AT9"/>
    <mergeCell ref="I11:J11"/>
    <mergeCell ref="K11:L11"/>
    <mergeCell ref="M11:N11"/>
    <mergeCell ref="O11:P11"/>
    <mergeCell ref="AG10:AN10"/>
    <mergeCell ref="AO10:AP10"/>
    <mergeCell ref="AQ10:AR10"/>
    <mergeCell ref="AS10:AT10"/>
    <mergeCell ref="AU10:AV10"/>
    <mergeCell ref="AU11:AV11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E11:AF11"/>
    <mergeCell ref="AG11:AN11"/>
    <mergeCell ref="AO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AG12:AN12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AW14:AX14"/>
    <mergeCell ref="U14:V14"/>
    <mergeCell ref="W14:X14"/>
    <mergeCell ref="Y14:Z14"/>
    <mergeCell ref="AA14:AB14"/>
    <mergeCell ref="AC14:AD14"/>
    <mergeCell ref="AE14:AF14"/>
    <mergeCell ref="AU13:AV13"/>
    <mergeCell ref="AW13:AX13"/>
    <mergeCell ref="AE13:AF13"/>
    <mergeCell ref="AG13:AN13"/>
    <mergeCell ref="AO13:AP13"/>
    <mergeCell ref="AQ13:AR13"/>
    <mergeCell ref="AS13:AT13"/>
    <mergeCell ref="I15:J15"/>
    <mergeCell ref="K15:L15"/>
    <mergeCell ref="M15:N15"/>
    <mergeCell ref="O15:P15"/>
    <mergeCell ref="AG14:AN14"/>
    <mergeCell ref="AO14:AP14"/>
    <mergeCell ref="AQ14:AR14"/>
    <mergeCell ref="AS14:AT14"/>
    <mergeCell ref="AU14:AV14"/>
    <mergeCell ref="AU15:AV15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E15:AF15"/>
    <mergeCell ref="AG15:AN15"/>
    <mergeCell ref="AO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G16:AN16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AW18:AX18"/>
    <mergeCell ref="U18:V18"/>
    <mergeCell ref="W18:X18"/>
    <mergeCell ref="Y18:Z18"/>
    <mergeCell ref="AA18:AB18"/>
    <mergeCell ref="AC18:AD18"/>
    <mergeCell ref="AE18:AF18"/>
    <mergeCell ref="AU17:AV17"/>
    <mergeCell ref="AW17:AX17"/>
    <mergeCell ref="AE17:AF17"/>
    <mergeCell ref="AG17:AN17"/>
    <mergeCell ref="AO17:AP17"/>
    <mergeCell ref="AQ17:AR17"/>
    <mergeCell ref="AS17:AT17"/>
    <mergeCell ref="I19:J19"/>
    <mergeCell ref="K19:L19"/>
    <mergeCell ref="M19:N19"/>
    <mergeCell ref="O19:P19"/>
    <mergeCell ref="AG18:AN18"/>
    <mergeCell ref="AO18:AP18"/>
    <mergeCell ref="AQ18:AR18"/>
    <mergeCell ref="AS18:AT18"/>
    <mergeCell ref="AU18:AV18"/>
    <mergeCell ref="AU19:AV19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E19:AF19"/>
    <mergeCell ref="AG19:AN19"/>
    <mergeCell ref="AO19:AP19"/>
    <mergeCell ref="AQ19:AR19"/>
    <mergeCell ref="AS19:AT19"/>
    <mergeCell ref="Q19:R19"/>
    <mergeCell ref="S19:T19"/>
    <mergeCell ref="U19:V19"/>
    <mergeCell ref="W19:X19"/>
    <mergeCell ref="Y19:Z19"/>
    <mergeCell ref="AA19:AB19"/>
    <mergeCell ref="E19:F19"/>
    <mergeCell ref="G19:H19"/>
    <mergeCell ref="AG20:AN20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AW22:AX22"/>
    <mergeCell ref="U22:V22"/>
    <mergeCell ref="W22:X22"/>
    <mergeCell ref="Y22:Z22"/>
    <mergeCell ref="AA22:AB22"/>
    <mergeCell ref="AC22:AD22"/>
    <mergeCell ref="AE22:AF22"/>
    <mergeCell ref="AU21:AV21"/>
    <mergeCell ref="AW21:AX21"/>
    <mergeCell ref="AE21:AF21"/>
    <mergeCell ref="AG21:AN21"/>
    <mergeCell ref="AO21:AP21"/>
    <mergeCell ref="AQ21:AR21"/>
    <mergeCell ref="AS21:AT21"/>
    <mergeCell ref="I23:J23"/>
    <mergeCell ref="K23:L23"/>
    <mergeCell ref="M23:N23"/>
    <mergeCell ref="O23:P23"/>
    <mergeCell ref="AG22:AN22"/>
    <mergeCell ref="AO22:AP22"/>
    <mergeCell ref="AQ22:AR22"/>
    <mergeCell ref="AS22:AT22"/>
    <mergeCell ref="AU22:AV22"/>
    <mergeCell ref="AU23:AV23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E23:AF23"/>
    <mergeCell ref="AG23:AN23"/>
    <mergeCell ref="AO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G24:AN24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AW26:AX26"/>
    <mergeCell ref="U26:V26"/>
    <mergeCell ref="W26:X26"/>
    <mergeCell ref="Y26:Z26"/>
    <mergeCell ref="AA26:AB26"/>
    <mergeCell ref="AC26:AD26"/>
    <mergeCell ref="AE26:AF26"/>
    <mergeCell ref="AU25:AV25"/>
    <mergeCell ref="AW25:AX25"/>
    <mergeCell ref="AE25:AF25"/>
    <mergeCell ref="AG25:AN25"/>
    <mergeCell ref="AO25:AP25"/>
    <mergeCell ref="AQ25:AR25"/>
    <mergeCell ref="AS25:AT25"/>
    <mergeCell ref="I27:J27"/>
    <mergeCell ref="K27:L27"/>
    <mergeCell ref="M27:N27"/>
    <mergeCell ref="O27:P27"/>
    <mergeCell ref="AG26:AN26"/>
    <mergeCell ref="AO26:AP26"/>
    <mergeCell ref="AQ26:AR26"/>
    <mergeCell ref="AS26:AT26"/>
    <mergeCell ref="AU26:AV26"/>
    <mergeCell ref="AU27:AV27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E27:AF27"/>
    <mergeCell ref="AG27:AN27"/>
    <mergeCell ref="AO27:AP27"/>
    <mergeCell ref="AQ27:AR27"/>
    <mergeCell ref="AS27:AT27"/>
    <mergeCell ref="Q27:R27"/>
    <mergeCell ref="S27:T27"/>
    <mergeCell ref="U27:V27"/>
    <mergeCell ref="W27:X27"/>
    <mergeCell ref="Y27:Z27"/>
    <mergeCell ref="AA27:AB27"/>
    <mergeCell ref="E27:F27"/>
    <mergeCell ref="G27:H27"/>
    <mergeCell ref="AG28:AN28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AW30:AX30"/>
    <mergeCell ref="U30:V30"/>
    <mergeCell ref="W30:X30"/>
    <mergeCell ref="Y30:Z30"/>
    <mergeCell ref="AA30:AB30"/>
    <mergeCell ref="AC30:AD30"/>
    <mergeCell ref="AE30:AF30"/>
    <mergeCell ref="AU29:AV29"/>
    <mergeCell ref="AW29:AX29"/>
    <mergeCell ref="AE29:AF29"/>
    <mergeCell ref="AG29:AN29"/>
    <mergeCell ref="AO29:AP29"/>
    <mergeCell ref="AQ29:AR29"/>
    <mergeCell ref="AS29:AT29"/>
    <mergeCell ref="I31:J31"/>
    <mergeCell ref="K31:L31"/>
    <mergeCell ref="M31:N31"/>
    <mergeCell ref="O31:P31"/>
    <mergeCell ref="AG30:AN30"/>
    <mergeCell ref="AO30:AP30"/>
    <mergeCell ref="AQ30:AR30"/>
    <mergeCell ref="AS30:AT30"/>
    <mergeCell ref="AU30:AV30"/>
    <mergeCell ref="AU31:AV31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E31:AF31"/>
    <mergeCell ref="AG31:AN31"/>
    <mergeCell ref="AO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G32:AN32"/>
    <mergeCell ref="I33:J33"/>
    <mergeCell ref="K33:L33"/>
    <mergeCell ref="M33:N33"/>
    <mergeCell ref="O33:P33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AU33:AV33"/>
    <mergeCell ref="AW33:AX33"/>
    <mergeCell ref="AE33:AF33"/>
    <mergeCell ref="AG33:AN33"/>
    <mergeCell ref="AO33:AP33"/>
    <mergeCell ref="AQ33:AR33"/>
    <mergeCell ref="AS33:AT33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AG34:AN34"/>
    <mergeCell ref="AO34:AP34"/>
    <mergeCell ref="AQ34:AR34"/>
    <mergeCell ref="AS34:AT34"/>
    <mergeCell ref="AU34:AV34"/>
    <mergeCell ref="AU35:AV35"/>
    <mergeCell ref="AW34:AX34"/>
    <mergeCell ref="U34:V34"/>
    <mergeCell ref="W34:X34"/>
    <mergeCell ref="Y34:Z34"/>
    <mergeCell ref="AA34:AB34"/>
    <mergeCell ref="AC34:AD34"/>
    <mergeCell ref="AE34:AF34"/>
    <mergeCell ref="U35:V35"/>
    <mergeCell ref="W35:X35"/>
    <mergeCell ref="Y35:Z35"/>
    <mergeCell ref="AA35:AB35"/>
    <mergeCell ref="E35:F35"/>
    <mergeCell ref="G35:H35"/>
    <mergeCell ref="AG36:AN36"/>
    <mergeCell ref="I35:J35"/>
    <mergeCell ref="K35:L35"/>
    <mergeCell ref="M35:N35"/>
    <mergeCell ref="O35:P35"/>
    <mergeCell ref="AU37:AV37"/>
    <mergeCell ref="AW37:AX37"/>
    <mergeCell ref="AE37:AF37"/>
    <mergeCell ref="AG37:AN37"/>
    <mergeCell ref="AO37:AP37"/>
    <mergeCell ref="AQ37:AR37"/>
    <mergeCell ref="AS37:AT37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E35:AF35"/>
    <mergeCell ref="AG35:AN35"/>
    <mergeCell ref="AO35:AP35"/>
    <mergeCell ref="AQ35:AR35"/>
    <mergeCell ref="AS35:AT35"/>
    <mergeCell ref="Q35:R35"/>
    <mergeCell ref="S35:T35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AG38:AN38"/>
    <mergeCell ref="AO38:AP38"/>
    <mergeCell ref="AQ38:AR38"/>
    <mergeCell ref="AS38:AT38"/>
    <mergeCell ref="AU38:AV38"/>
    <mergeCell ref="AU39:AV39"/>
    <mergeCell ref="AW38:AX38"/>
    <mergeCell ref="U38:V38"/>
    <mergeCell ref="W38:X38"/>
    <mergeCell ref="Y38:Z38"/>
    <mergeCell ref="AA38:AB38"/>
    <mergeCell ref="AC38:AD38"/>
    <mergeCell ref="AE38:AF38"/>
    <mergeCell ref="AE39:AF39"/>
    <mergeCell ref="AG39:AN39"/>
    <mergeCell ref="AO39:AP39"/>
    <mergeCell ref="AQ39:AR39"/>
    <mergeCell ref="CK8:CL8"/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  <mergeCell ref="AW39:AX39"/>
    <mergeCell ref="A40:D40"/>
    <mergeCell ref="E40:F40"/>
    <mergeCell ref="E39:F39"/>
    <mergeCell ref="G39:H39"/>
    <mergeCell ref="AW40:AX40"/>
    <mergeCell ref="I39:J39"/>
    <mergeCell ref="K39:L39"/>
    <mergeCell ref="M39:N39"/>
    <mergeCell ref="O39:P39"/>
    <mergeCell ref="G40:H40"/>
    <mergeCell ref="I40:J40"/>
    <mergeCell ref="K40:L40"/>
    <mergeCell ref="M40:N40"/>
    <mergeCell ref="O40:P40"/>
    <mergeCell ref="Q40:R40"/>
    <mergeCell ref="AC39:AD39"/>
    <mergeCell ref="AS39:AT39"/>
    <mergeCell ref="Q39:R39"/>
    <mergeCell ref="S39:T39"/>
    <mergeCell ref="U39:V39"/>
    <mergeCell ref="W39:X39"/>
    <mergeCell ref="Y39:Z39"/>
    <mergeCell ref="AA39:AB39"/>
  </mergeCells>
  <phoneticPr fontId="1"/>
  <conditionalFormatting sqref="AW9:AX39 B37:H37 B38:D39 G38:H39 S9:S39 U9:AT9 A9:F9 B10:D36 E10:F10 K9:N39 AQ13:AT39 AQ10:AT11 W10:AP39">
    <cfRule type="expression" dxfId="142" priority="119">
      <formula>$D9&lt;&gt;""</formula>
    </cfRule>
  </conditionalFormatting>
  <conditionalFormatting sqref="AW37:AX39 B37:H37 B38:D39 G38:H39 AG37:AN39 AQ37:AT39">
    <cfRule type="expression" dxfId="141" priority="118">
      <formula>$B37=""</formula>
    </cfRule>
  </conditionalFormatting>
  <conditionalFormatting sqref="O9:O39">
    <cfRule type="expression" dxfId="140" priority="117">
      <formula>$D9&lt;&gt;""</formula>
    </cfRule>
  </conditionalFormatting>
  <conditionalFormatting sqref="Q9:Q39">
    <cfRule type="expression" dxfId="139" priority="116">
      <formula>$D9&lt;&gt;""</formula>
    </cfRule>
  </conditionalFormatting>
  <conditionalFormatting sqref="AU9:AV11 AU13:AV39">
    <cfRule type="expression" dxfId="138" priority="115">
      <formula>$D9&lt;&gt;""</formula>
    </cfRule>
  </conditionalFormatting>
  <conditionalFormatting sqref="AU37:AV39">
    <cfRule type="expression" dxfId="137" priority="114">
      <formula>$B37=""</formula>
    </cfRule>
  </conditionalFormatting>
  <conditionalFormatting sqref="I9:I28">
    <cfRule type="expression" dxfId="136" priority="113">
      <formula>$D9&lt;&gt;""</formula>
    </cfRule>
  </conditionalFormatting>
  <conditionalFormatting sqref="AQ12:AT12">
    <cfRule type="expression" dxfId="135" priority="112">
      <formula>$D12&lt;&gt;""</formula>
    </cfRule>
  </conditionalFormatting>
  <conditionalFormatting sqref="AU12:AV12">
    <cfRule type="expression" dxfId="134" priority="111">
      <formula>$D12&lt;&gt;""</formula>
    </cfRule>
  </conditionalFormatting>
  <conditionalFormatting sqref="I29:I30 I36:I39">
    <cfRule type="expression" dxfId="133" priority="110">
      <formula>$D29&lt;&gt;""</formula>
    </cfRule>
  </conditionalFormatting>
  <conditionalFormatting sqref="A10:A39">
    <cfRule type="expression" dxfId="132" priority="109">
      <formula>$D10&lt;&gt;""</formula>
    </cfRule>
  </conditionalFormatting>
  <conditionalFormatting sqref="E30:F30">
    <cfRule type="expression" dxfId="131" priority="103">
      <formula>$D30&lt;&gt;""</formula>
    </cfRule>
  </conditionalFormatting>
  <conditionalFormatting sqref="G30:H30">
    <cfRule type="expression" dxfId="130" priority="102">
      <formula>$D30&lt;&gt;""</formula>
    </cfRule>
  </conditionalFormatting>
  <conditionalFormatting sqref="E38:F38">
    <cfRule type="expression" dxfId="129" priority="101">
      <formula>$D38&lt;&gt;""</formula>
    </cfRule>
  </conditionalFormatting>
  <conditionalFormatting sqref="E39:F39">
    <cfRule type="expression" dxfId="128" priority="100">
      <formula>$D39&lt;&gt;""</formula>
    </cfRule>
  </conditionalFormatting>
  <conditionalFormatting sqref="E29:F29">
    <cfRule type="expression" dxfId="127" priority="96">
      <formula>$D29&lt;&gt;""</formula>
    </cfRule>
  </conditionalFormatting>
  <conditionalFormatting sqref="E36:F36">
    <cfRule type="expression" dxfId="126" priority="94">
      <formula>$D36&lt;&gt;""</formula>
    </cfRule>
  </conditionalFormatting>
  <conditionalFormatting sqref="G29:H29">
    <cfRule type="expression" dxfId="125" priority="93">
      <formula>$D29&lt;&gt;""</formula>
    </cfRule>
  </conditionalFormatting>
  <conditionalFormatting sqref="G36:H36">
    <cfRule type="expression" dxfId="124" priority="91">
      <formula>$D36&lt;&gt;""</formula>
    </cfRule>
  </conditionalFormatting>
  <conditionalFormatting sqref="G9:H9">
    <cfRule type="expression" dxfId="123" priority="88">
      <formula>$D9&lt;&gt;""</formula>
    </cfRule>
  </conditionalFormatting>
  <conditionalFormatting sqref="U10:V39">
    <cfRule type="expression" dxfId="122" priority="87">
      <formula>$D10&lt;&gt;""</formula>
    </cfRule>
  </conditionalFormatting>
  <conditionalFormatting sqref="G10:H10">
    <cfRule type="expression" dxfId="121" priority="86">
      <formula>$D10&lt;&gt;""</formula>
    </cfRule>
  </conditionalFormatting>
  <conditionalFormatting sqref="E11:F11">
    <cfRule type="expression" dxfId="120" priority="85">
      <formula>$D11&lt;&gt;""</formula>
    </cfRule>
  </conditionalFormatting>
  <conditionalFormatting sqref="G11:H11">
    <cfRule type="expression" dxfId="119" priority="84">
      <formula>$D11&lt;&gt;""</formula>
    </cfRule>
  </conditionalFormatting>
  <conditionalFormatting sqref="E12:F12">
    <cfRule type="expression" dxfId="118" priority="83">
      <formula>$D12&lt;&gt;""</formula>
    </cfRule>
  </conditionalFormatting>
  <conditionalFormatting sqref="G12:H12">
    <cfRule type="expression" dxfId="117" priority="82">
      <formula>$D12&lt;&gt;""</formula>
    </cfRule>
  </conditionalFormatting>
  <conditionalFormatting sqref="E16:F16">
    <cfRule type="expression" dxfId="116" priority="75">
      <formula>$D16&lt;&gt;""</formula>
    </cfRule>
  </conditionalFormatting>
  <conditionalFormatting sqref="G16:H16">
    <cfRule type="expression" dxfId="115" priority="74">
      <formula>$D16&lt;&gt;""</formula>
    </cfRule>
  </conditionalFormatting>
  <conditionalFormatting sqref="E17:F17">
    <cfRule type="expression" dxfId="114" priority="73">
      <formula>$D17&lt;&gt;""</formula>
    </cfRule>
  </conditionalFormatting>
  <conditionalFormatting sqref="G17:H17">
    <cfRule type="expression" dxfId="113" priority="72">
      <formula>$D17&lt;&gt;""</formula>
    </cfRule>
  </conditionalFormatting>
  <conditionalFormatting sqref="E18:F18">
    <cfRule type="expression" dxfId="112" priority="71">
      <formula>$D18&lt;&gt;""</formula>
    </cfRule>
  </conditionalFormatting>
  <conditionalFormatting sqref="G18:H18">
    <cfRule type="expression" dxfId="111" priority="70">
      <formula>$D18&lt;&gt;""</formula>
    </cfRule>
  </conditionalFormatting>
  <conditionalFormatting sqref="E22:F22">
    <cfRule type="expression" dxfId="110" priority="63">
      <formula>$D22&lt;&gt;""</formula>
    </cfRule>
  </conditionalFormatting>
  <conditionalFormatting sqref="G22:H22">
    <cfRule type="expression" dxfId="109" priority="62">
      <formula>$D22&lt;&gt;""</formula>
    </cfRule>
  </conditionalFormatting>
  <conditionalFormatting sqref="E23:F23">
    <cfRule type="expression" dxfId="108" priority="61">
      <formula>$D23&lt;&gt;""</formula>
    </cfRule>
  </conditionalFormatting>
  <conditionalFormatting sqref="G23:H23">
    <cfRule type="expression" dxfId="107" priority="60">
      <formula>$D23&lt;&gt;""</formula>
    </cfRule>
  </conditionalFormatting>
  <conditionalFormatting sqref="E15:F15">
    <cfRule type="expression" dxfId="106" priority="49">
      <formula>$D15&lt;&gt;""</formula>
    </cfRule>
  </conditionalFormatting>
  <conditionalFormatting sqref="G15:H15">
    <cfRule type="expression" dxfId="105" priority="48">
      <formula>$D15&lt;&gt;""</formula>
    </cfRule>
  </conditionalFormatting>
  <conditionalFormatting sqref="E14:F14">
    <cfRule type="expression" dxfId="104" priority="45">
      <formula>$D14&lt;&gt;""</formula>
    </cfRule>
  </conditionalFormatting>
  <conditionalFormatting sqref="G14:H14">
    <cfRule type="expression" dxfId="103" priority="44">
      <formula>$D14&lt;&gt;""</formula>
    </cfRule>
  </conditionalFormatting>
  <conditionalFormatting sqref="E19:F19">
    <cfRule type="expression" dxfId="102" priority="43">
      <formula>$D19&lt;&gt;""</formula>
    </cfRule>
  </conditionalFormatting>
  <conditionalFormatting sqref="G19:H19">
    <cfRule type="expression" dxfId="101" priority="42">
      <formula>$D19&lt;&gt;""</formula>
    </cfRule>
  </conditionalFormatting>
  <conditionalFormatting sqref="E20:F20">
    <cfRule type="expression" dxfId="100" priority="41">
      <formula>$D20&lt;&gt;""</formula>
    </cfRule>
  </conditionalFormatting>
  <conditionalFormatting sqref="G20:H20">
    <cfRule type="expression" dxfId="99" priority="40">
      <formula>$D20&lt;&gt;""</formula>
    </cfRule>
  </conditionalFormatting>
  <conditionalFormatting sqref="E21:F21">
    <cfRule type="expression" dxfId="98" priority="39">
      <formula>$D21&lt;&gt;""</formula>
    </cfRule>
  </conditionalFormatting>
  <conditionalFormatting sqref="G21:H21">
    <cfRule type="expression" dxfId="97" priority="38">
      <formula>$D21&lt;&gt;""</formula>
    </cfRule>
  </conditionalFormatting>
  <conditionalFormatting sqref="E24:F24">
    <cfRule type="expression" dxfId="96" priority="37">
      <formula>$D24&lt;&gt;""</formula>
    </cfRule>
  </conditionalFormatting>
  <conditionalFormatting sqref="G24:H24">
    <cfRule type="expression" dxfId="95" priority="36">
      <formula>$D24&lt;&gt;""</formula>
    </cfRule>
  </conditionalFormatting>
  <conditionalFormatting sqref="E25:F25">
    <cfRule type="expression" dxfId="94" priority="35">
      <formula>$D25&lt;&gt;""</formula>
    </cfRule>
  </conditionalFormatting>
  <conditionalFormatting sqref="G25:H25">
    <cfRule type="expression" dxfId="93" priority="34">
      <formula>$D25&lt;&gt;""</formula>
    </cfRule>
  </conditionalFormatting>
  <conditionalFormatting sqref="E26:F26">
    <cfRule type="expression" dxfId="92" priority="33">
      <formula>$D26&lt;&gt;""</formula>
    </cfRule>
  </conditionalFormatting>
  <conditionalFormatting sqref="G26:H26">
    <cfRule type="expression" dxfId="91" priority="32">
      <formula>$D26&lt;&gt;""</formula>
    </cfRule>
  </conditionalFormatting>
  <conditionalFormatting sqref="E27:F27">
    <cfRule type="expression" dxfId="90" priority="31">
      <formula>$D27&lt;&gt;""</formula>
    </cfRule>
  </conditionalFormatting>
  <conditionalFormatting sqref="G27:H27">
    <cfRule type="expression" dxfId="89" priority="30">
      <formula>$D27&lt;&gt;""</formula>
    </cfRule>
  </conditionalFormatting>
  <conditionalFormatting sqref="E28:F28">
    <cfRule type="expression" dxfId="88" priority="29">
      <formula>$D28&lt;&gt;""</formula>
    </cfRule>
  </conditionalFormatting>
  <conditionalFormatting sqref="G28:H28">
    <cfRule type="expression" dxfId="87" priority="28">
      <formula>$D28&lt;&gt;""</formula>
    </cfRule>
  </conditionalFormatting>
  <conditionalFormatting sqref="I31">
    <cfRule type="expression" dxfId="86" priority="27">
      <formula>$D31&lt;&gt;""</formula>
    </cfRule>
  </conditionalFormatting>
  <conditionalFormatting sqref="E31:F31">
    <cfRule type="expression" dxfId="85" priority="26">
      <formula>$D31&lt;&gt;""</formula>
    </cfRule>
  </conditionalFormatting>
  <conditionalFormatting sqref="G31:H31">
    <cfRule type="expression" dxfId="84" priority="25">
      <formula>$D31&lt;&gt;""</formula>
    </cfRule>
  </conditionalFormatting>
  <conditionalFormatting sqref="I32">
    <cfRule type="expression" dxfId="83" priority="24">
      <formula>$D32&lt;&gt;""</formula>
    </cfRule>
  </conditionalFormatting>
  <conditionalFormatting sqref="E32:F32">
    <cfRule type="expression" dxfId="82" priority="23">
      <formula>$D32&lt;&gt;""</formula>
    </cfRule>
  </conditionalFormatting>
  <conditionalFormatting sqref="G32:H32">
    <cfRule type="expression" dxfId="81" priority="22">
      <formula>$D32&lt;&gt;""</formula>
    </cfRule>
  </conditionalFormatting>
  <conditionalFormatting sqref="I33">
    <cfRule type="expression" dxfId="80" priority="21">
      <formula>$D33&lt;&gt;""</formula>
    </cfRule>
  </conditionalFormatting>
  <conditionalFormatting sqref="E33:F33">
    <cfRule type="expression" dxfId="79" priority="20">
      <formula>$D33&lt;&gt;""</formula>
    </cfRule>
  </conditionalFormatting>
  <conditionalFormatting sqref="G33:H33">
    <cfRule type="expression" dxfId="78" priority="19">
      <formula>$D33&lt;&gt;""</formula>
    </cfRule>
  </conditionalFormatting>
  <conditionalFormatting sqref="I34">
    <cfRule type="expression" dxfId="77" priority="18">
      <formula>$D34&lt;&gt;""</formula>
    </cfRule>
  </conditionalFormatting>
  <conditionalFormatting sqref="E34:F34">
    <cfRule type="expression" dxfId="76" priority="17">
      <formula>$D34&lt;&gt;""</formula>
    </cfRule>
  </conditionalFormatting>
  <conditionalFormatting sqref="G34:H34">
    <cfRule type="expression" dxfId="75" priority="16">
      <formula>$D34&lt;&gt;""</formula>
    </cfRule>
  </conditionalFormatting>
  <conditionalFormatting sqref="I35">
    <cfRule type="expression" dxfId="74" priority="15">
      <formula>$D35&lt;&gt;""</formula>
    </cfRule>
  </conditionalFormatting>
  <conditionalFormatting sqref="E35:F35">
    <cfRule type="expression" dxfId="73" priority="14">
      <formula>$D35&lt;&gt;""</formula>
    </cfRule>
  </conditionalFormatting>
  <conditionalFormatting sqref="G35:H35">
    <cfRule type="expression" dxfId="72" priority="13">
      <formula>$D35&lt;&gt;""</formula>
    </cfRule>
  </conditionalFormatting>
  <conditionalFormatting sqref="E13:F13">
    <cfRule type="expression" dxfId="71" priority="2">
      <formula>$D13&lt;&gt;""</formula>
    </cfRule>
  </conditionalFormatting>
  <conditionalFormatting sqref="G13:H13">
    <cfRule type="expression" dxfId="70" priority="1">
      <formula>$D13&lt;&gt;""</formula>
    </cfRule>
  </conditionalFormatting>
  <dataValidations count="7">
    <dataValidation type="list" allowBlank="1" showInputMessage="1" showErrorMessage="1" sqref="AK3:AM5" xr:uid="{3B9D7FDD-586D-4E9E-84DB-6F2959AA81DB}">
      <formula1>"申請"</formula1>
    </dataValidation>
    <dataValidation type="decimal" operator="lessThanOrEqual" allowBlank="1" showInputMessage="1" showErrorMessage="1" error="休憩時間は1時間以内です。1時間以上のは「不動」欄の外出休憩に入力ください" sqref="I9:J39" xr:uid="{6D4EC64B-22A8-4C56-BA52-4DDBA7C95196}">
      <formula1>1</formula1>
    </dataValidation>
    <dataValidation type="list" allowBlank="1" showInputMessage="1" showErrorMessage="1" error="4.0又は8.0を入力" sqref="S9:T39" xr:uid="{9853FB81-9151-464C-A666-BF17C3D94C26}">
      <formula1>"0.5,1.0"</formula1>
    </dataValidation>
    <dataValidation type="list" allowBlank="1" showInputMessage="1" showErrorMessage="1" sqref="U9:V39" xr:uid="{4728315F-A98B-49C3-B556-150CCE6A88FC}">
      <formula1>"〇"</formula1>
    </dataValidation>
    <dataValidation type="list" allowBlank="1" showInputMessage="1" showErrorMessage="1" sqref="AC9:AD39" xr:uid="{A3F89FF7-05F0-4E62-B0AE-2E80EE97D176}">
      <formula1>"8.0"</formula1>
    </dataValidation>
    <dataValidation type="list" allowBlank="1" showInputMessage="1" showErrorMessage="1" sqref="W9:X39" xr:uid="{FF9A2131-F9C3-47B3-9F1D-2984BC76B997}">
      <formula1>"取得,振替先"</formula1>
    </dataValidation>
    <dataValidation type="list" allowBlank="1" showInputMessage="1" showErrorMessage="1" sqref="D1:E1" xr:uid="{75FE38F6-FE09-45EC-BFB8-545CD87BC5B3}">
      <formula1>"1,2,3,4,5,6,7,8,9,10,11,12"</formula1>
    </dataValidation>
  </dataValidations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21B3-C99A-4366-AF53-4FC2E769296D}">
  <sheetPr>
    <pageSetUpPr fitToPage="1"/>
  </sheetPr>
  <dimension ref="A1:CF44"/>
  <sheetViews>
    <sheetView zoomScale="85" zoomScaleNormal="85" workbookViewId="0">
      <selection activeCell="Y16" sqref="Y16:Z16"/>
    </sheetView>
  </sheetViews>
  <sheetFormatPr defaultColWidth="4" defaultRowHeight="18.75" outlineLevelCol="1" x14ac:dyDescent="0.4"/>
  <cols>
    <col min="1" max="1" width="4" style="2"/>
    <col min="5" max="40" width="4" customWidth="1"/>
    <col min="51" max="51" width="17.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5" width="5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3" width="6.875" hidden="1" customWidth="1" outlineLevel="1"/>
    <col min="84" max="84" width="4" collapsed="1"/>
  </cols>
  <sheetData>
    <row r="1" spans="1:83" ht="25.5" x14ac:dyDescent="0.4">
      <c r="A1" s="153">
        <v>2023</v>
      </c>
      <c r="B1" s="153"/>
      <c r="C1" s="18" t="s">
        <v>0</v>
      </c>
      <c r="D1" s="154">
        <v>1</v>
      </c>
      <c r="E1" s="154"/>
      <c r="F1" t="s">
        <v>1</v>
      </c>
      <c r="G1" s="18"/>
      <c r="H1" s="18"/>
      <c r="I1" s="18"/>
      <c r="J1" s="18"/>
      <c r="K1" s="18"/>
      <c r="L1" s="18"/>
      <c r="M1" s="18"/>
      <c r="N1" s="18"/>
      <c r="O1" s="155" t="s">
        <v>2</v>
      </c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8"/>
      <c r="AC1" s="18"/>
      <c r="AD1" s="18"/>
      <c r="AE1" s="25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83" s="1" customFormat="1" x14ac:dyDescent="0.4">
      <c r="A2" s="124" t="s">
        <v>3</v>
      </c>
      <c r="B2" s="124"/>
      <c r="C2" s="124"/>
      <c r="D2" s="156"/>
      <c r="E2" s="156"/>
      <c r="F2" s="156"/>
      <c r="G2" s="124" t="s">
        <v>4</v>
      </c>
      <c r="H2" s="124"/>
      <c r="I2" s="156" t="s">
        <v>99</v>
      </c>
      <c r="J2" s="156"/>
      <c r="K2" s="156"/>
      <c r="L2" s="156"/>
      <c r="M2" s="156"/>
      <c r="N2" s="124" t="s">
        <v>5</v>
      </c>
      <c r="O2" s="124"/>
      <c r="P2" s="156"/>
      <c r="Q2" s="156"/>
      <c r="R2" s="156"/>
      <c r="S2" s="156"/>
      <c r="T2" s="124" t="s">
        <v>6</v>
      </c>
      <c r="U2" s="124"/>
      <c r="V2" s="157"/>
      <c r="W2" s="144" t="s">
        <v>98</v>
      </c>
      <c r="X2" s="145"/>
      <c r="Y2" s="145"/>
      <c r="Z2" s="145"/>
      <c r="AA2" s="146"/>
      <c r="AB2" s="26"/>
      <c r="AC2" s="26"/>
      <c r="AD2" s="26"/>
      <c r="AE2" s="147" t="s">
        <v>7</v>
      </c>
      <c r="AF2" s="148"/>
      <c r="AG2" s="149"/>
      <c r="AH2" s="68" t="s">
        <v>8</v>
      </c>
      <c r="AI2" s="69"/>
      <c r="AJ2" s="70"/>
      <c r="AK2" s="147" t="s">
        <v>9</v>
      </c>
      <c r="AL2" s="148"/>
      <c r="AM2" s="149"/>
      <c r="AO2" s="8" t="s">
        <v>10</v>
      </c>
      <c r="AP2" s="97" t="s">
        <v>97</v>
      </c>
      <c r="AQ2" s="98"/>
      <c r="AR2" s="98"/>
      <c r="AS2" s="98"/>
      <c r="AT2" s="98"/>
      <c r="AU2" s="98"/>
      <c r="AV2" s="150"/>
      <c r="AW2" s="151">
        <f>AO40</f>
        <v>8</v>
      </c>
      <c r="AX2" s="152"/>
      <c r="AY2" s="28"/>
    </row>
    <row r="3" spans="1:83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25"/>
      <c r="AF3" s="126"/>
      <c r="AG3" s="127"/>
      <c r="AH3" s="125"/>
      <c r="AI3" s="126"/>
      <c r="AJ3" s="127"/>
      <c r="AK3" s="134"/>
      <c r="AL3" s="135"/>
      <c r="AM3" s="136"/>
      <c r="AN3" s="18"/>
      <c r="AO3" s="8" t="s">
        <v>11</v>
      </c>
      <c r="AP3" s="97"/>
      <c r="AQ3" s="98"/>
      <c r="AR3" s="98"/>
      <c r="AS3" s="98"/>
      <c r="AT3" s="98"/>
      <c r="AU3" s="99"/>
      <c r="AV3" s="100"/>
      <c r="AW3" s="101">
        <f>AQ40</f>
        <v>0</v>
      </c>
      <c r="AX3" s="102"/>
    </row>
    <row r="4" spans="1:83" s="34" customFormat="1" x14ac:dyDescent="0.4">
      <c r="A4" s="124" t="s">
        <v>12</v>
      </c>
      <c r="B4" s="124"/>
      <c r="C4" s="124"/>
      <c r="D4" s="124" t="s">
        <v>13</v>
      </c>
      <c r="E4" s="124"/>
      <c r="F4" s="124"/>
      <c r="G4" s="124" t="s">
        <v>14</v>
      </c>
      <c r="H4" s="124"/>
      <c r="I4" s="124"/>
      <c r="J4" s="124" t="s">
        <v>90</v>
      </c>
      <c r="K4" s="124"/>
      <c r="L4" s="124"/>
      <c r="M4" s="124" t="s">
        <v>65</v>
      </c>
      <c r="N4" s="124"/>
      <c r="O4" s="124"/>
      <c r="P4" s="124" t="s">
        <v>15</v>
      </c>
      <c r="Q4" s="124"/>
      <c r="R4" s="124"/>
      <c r="S4" s="124" t="s">
        <v>16</v>
      </c>
      <c r="T4" s="124"/>
      <c r="U4" s="124"/>
      <c r="V4" s="124" t="s">
        <v>17</v>
      </c>
      <c r="W4" s="124"/>
      <c r="X4" s="124"/>
      <c r="Y4" s="124" t="s">
        <v>89</v>
      </c>
      <c r="Z4" s="124"/>
      <c r="AA4" s="124"/>
      <c r="AB4" s="19"/>
      <c r="AC4" s="19"/>
      <c r="AD4" s="19"/>
      <c r="AE4" s="128"/>
      <c r="AF4" s="129"/>
      <c r="AG4" s="130"/>
      <c r="AH4" s="128"/>
      <c r="AI4" s="129"/>
      <c r="AJ4" s="130"/>
      <c r="AK4" s="137"/>
      <c r="AL4" s="138"/>
      <c r="AM4" s="139"/>
      <c r="AN4" s="19"/>
      <c r="AO4" s="9" t="s">
        <v>18</v>
      </c>
      <c r="AP4" s="97"/>
      <c r="AQ4" s="98"/>
      <c r="AR4" s="98"/>
      <c r="AS4" s="98"/>
      <c r="AT4" s="98"/>
      <c r="AU4" s="99"/>
      <c r="AV4" s="100"/>
      <c r="AW4" s="101">
        <f>AS40</f>
        <v>0</v>
      </c>
      <c r="AX4" s="102"/>
      <c r="AY4" s="29"/>
    </row>
    <row r="5" spans="1:83" x14ac:dyDescent="0.4">
      <c r="A5" s="143">
        <f>COUNTIF(D9:D39,"")</f>
        <v>18</v>
      </c>
      <c r="B5" s="143"/>
      <c r="C5" s="143"/>
      <c r="D5" s="96">
        <f>A5*8</f>
        <v>144</v>
      </c>
      <c r="E5" s="96"/>
      <c r="F5" s="96"/>
      <c r="G5" s="96">
        <f>O40-AA40</f>
        <v>105</v>
      </c>
      <c r="H5" s="96"/>
      <c r="I5" s="96"/>
      <c r="J5" s="96">
        <f>IF((G5-D5)&lt;0,0,G5-D5)</f>
        <v>0</v>
      </c>
      <c r="K5" s="96"/>
      <c r="L5" s="96"/>
      <c r="M5" s="96">
        <f>AA40+AC40+AE40</f>
        <v>17</v>
      </c>
      <c r="N5" s="96"/>
      <c r="O5" s="96"/>
      <c r="P5" s="96">
        <f>BQ40</f>
        <v>8</v>
      </c>
      <c r="Q5" s="96"/>
      <c r="R5" s="96"/>
      <c r="S5" s="96">
        <f>BR40</f>
        <v>9</v>
      </c>
      <c r="T5" s="96"/>
      <c r="U5" s="96"/>
      <c r="V5" s="96">
        <f>Q40</f>
        <v>0</v>
      </c>
      <c r="W5" s="96"/>
      <c r="X5" s="96"/>
      <c r="Y5" s="96">
        <f>IF((J5-27)&lt;0,0,(J5-27))</f>
        <v>0</v>
      </c>
      <c r="Z5" s="96"/>
      <c r="AA5" s="96"/>
      <c r="AB5" s="18"/>
      <c r="AC5" s="18"/>
      <c r="AD5" s="18"/>
      <c r="AE5" s="131"/>
      <c r="AF5" s="132"/>
      <c r="AG5" s="133"/>
      <c r="AH5" s="131"/>
      <c r="AI5" s="132"/>
      <c r="AJ5" s="133"/>
      <c r="AK5" s="140"/>
      <c r="AL5" s="141"/>
      <c r="AM5" s="142"/>
      <c r="AN5" s="18"/>
      <c r="AO5" s="8" t="s">
        <v>19</v>
      </c>
      <c r="AP5" s="97"/>
      <c r="AQ5" s="98"/>
      <c r="AR5" s="98"/>
      <c r="AS5" s="98"/>
      <c r="AT5" s="98"/>
      <c r="AU5" s="99"/>
      <c r="AV5" s="100"/>
      <c r="AW5" s="101">
        <f>AU40</f>
        <v>0</v>
      </c>
      <c r="AX5" s="102"/>
    </row>
    <row r="6" spans="1:83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83" ht="18.75" customHeight="1" x14ac:dyDescent="0.4">
      <c r="A7" s="14"/>
      <c r="B7" s="14"/>
      <c r="C7" s="14"/>
      <c r="D7" s="14"/>
      <c r="E7" s="103" t="s">
        <v>20</v>
      </c>
      <c r="F7" s="104"/>
      <c r="G7" s="103" t="s">
        <v>21</v>
      </c>
      <c r="H7" s="104"/>
      <c r="I7" s="103" t="s">
        <v>87</v>
      </c>
      <c r="J7" s="104"/>
      <c r="K7" s="103" t="s">
        <v>22</v>
      </c>
      <c r="L7" s="104"/>
      <c r="M7" s="103" t="s">
        <v>88</v>
      </c>
      <c r="N7" s="104"/>
      <c r="O7" s="107" t="s">
        <v>23</v>
      </c>
      <c r="P7" s="108"/>
      <c r="Q7" s="15"/>
      <c r="R7" s="16"/>
      <c r="S7" s="109" t="s">
        <v>61</v>
      </c>
      <c r="T7" s="110"/>
      <c r="U7" s="110"/>
      <c r="V7" s="110"/>
      <c r="W7" s="110"/>
      <c r="X7" s="111"/>
      <c r="Y7" s="112"/>
      <c r="Z7" s="113"/>
      <c r="AA7" s="110" t="s">
        <v>60</v>
      </c>
      <c r="AB7" s="110"/>
      <c r="AC7" s="110"/>
      <c r="AD7" s="110"/>
      <c r="AE7" s="110"/>
      <c r="AF7" s="111"/>
      <c r="AG7" s="116" t="s">
        <v>24</v>
      </c>
      <c r="AH7" s="117"/>
      <c r="AI7" s="117"/>
      <c r="AJ7" s="117"/>
      <c r="AK7" s="117"/>
      <c r="AL7" s="117"/>
      <c r="AM7" s="117"/>
      <c r="AN7" s="118"/>
      <c r="AO7" s="109" t="s">
        <v>25</v>
      </c>
      <c r="AP7" s="110"/>
      <c r="AQ7" s="110"/>
      <c r="AR7" s="110"/>
      <c r="AS7" s="110"/>
      <c r="AT7" s="110"/>
      <c r="AU7" s="110"/>
      <c r="AV7" s="110"/>
      <c r="AW7" s="110"/>
      <c r="AX7" s="111"/>
      <c r="BA7" t="s">
        <v>26</v>
      </c>
    </row>
    <row r="8" spans="1:83" s="1" customFormat="1" ht="36.75" customHeight="1" x14ac:dyDescent="0.4">
      <c r="A8" s="32" t="s">
        <v>68</v>
      </c>
      <c r="B8" s="10" t="s">
        <v>27</v>
      </c>
      <c r="C8" s="10" t="s">
        <v>28</v>
      </c>
      <c r="D8" s="10" t="s">
        <v>29</v>
      </c>
      <c r="E8" s="105"/>
      <c r="F8" s="106"/>
      <c r="G8" s="105"/>
      <c r="H8" s="106"/>
      <c r="I8" s="105"/>
      <c r="J8" s="106"/>
      <c r="K8" s="105"/>
      <c r="L8" s="106"/>
      <c r="M8" s="105"/>
      <c r="N8" s="106"/>
      <c r="O8" s="122" t="s">
        <v>30</v>
      </c>
      <c r="P8" s="123"/>
      <c r="Q8" s="105" t="s">
        <v>31</v>
      </c>
      <c r="R8" s="123"/>
      <c r="S8" s="93" t="s">
        <v>32</v>
      </c>
      <c r="T8" s="91"/>
      <c r="U8" s="90" t="s">
        <v>63</v>
      </c>
      <c r="V8" s="91"/>
      <c r="W8" s="90" t="s">
        <v>62</v>
      </c>
      <c r="X8" s="91"/>
      <c r="Y8" s="114"/>
      <c r="Z8" s="115"/>
      <c r="AA8" s="158" t="s">
        <v>64</v>
      </c>
      <c r="AB8" s="159"/>
      <c r="AC8" s="93" t="s">
        <v>35</v>
      </c>
      <c r="AD8" s="91"/>
      <c r="AE8" s="90" t="s">
        <v>34</v>
      </c>
      <c r="AF8" s="91"/>
      <c r="AG8" s="119"/>
      <c r="AH8" s="120"/>
      <c r="AI8" s="120"/>
      <c r="AJ8" s="120"/>
      <c r="AK8" s="120"/>
      <c r="AL8" s="120"/>
      <c r="AM8" s="120"/>
      <c r="AN8" s="121"/>
      <c r="AO8" s="94" t="s">
        <v>10</v>
      </c>
      <c r="AP8" s="95"/>
      <c r="AQ8" s="94" t="s">
        <v>11</v>
      </c>
      <c r="AR8" s="95"/>
      <c r="AS8" s="94" t="s">
        <v>36</v>
      </c>
      <c r="AT8" s="95"/>
      <c r="AU8" s="94" t="s">
        <v>19</v>
      </c>
      <c r="AV8" s="95"/>
      <c r="AW8" s="94" t="s">
        <v>37</v>
      </c>
      <c r="AX8" s="95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58" t="s">
        <v>67</v>
      </c>
      <c r="CD8" s="58"/>
      <c r="CE8" s="1" t="s">
        <v>86</v>
      </c>
    </row>
    <row r="9" spans="1:83" x14ac:dyDescent="0.4">
      <c r="A9" s="31" t="str">
        <f>IF(AY9&lt;&gt;"","★","")</f>
        <v/>
      </c>
      <c r="B9" s="11">
        <v>1</v>
      </c>
      <c r="C9" s="11" t="str">
        <f>BB9</f>
        <v>日</v>
      </c>
      <c r="D9" s="11" t="str">
        <f>BI9</f>
        <v>法</v>
      </c>
      <c r="E9" s="84"/>
      <c r="F9" s="85"/>
      <c r="G9" s="84"/>
      <c r="H9" s="85"/>
      <c r="I9" s="56"/>
      <c r="J9" s="57"/>
      <c r="K9" s="48" t="str">
        <f>IF(BM9&gt;0,BM9,"")</f>
        <v/>
      </c>
      <c r="L9" s="49"/>
      <c r="M9" s="56"/>
      <c r="N9" s="57"/>
      <c r="O9" s="48" t="str">
        <f>IF(BT9&gt;0,BT9,"")</f>
        <v/>
      </c>
      <c r="P9" s="49"/>
      <c r="Q9" s="48" t="str">
        <f t="shared" ref="Q9:Q39" si="0">BO9</f>
        <v/>
      </c>
      <c r="R9" s="49"/>
      <c r="S9" s="50"/>
      <c r="T9" s="51"/>
      <c r="U9" s="52"/>
      <c r="V9" s="53"/>
      <c r="W9" s="52"/>
      <c r="X9" s="53"/>
      <c r="Y9" s="54"/>
      <c r="Z9" s="55"/>
      <c r="AA9" s="56"/>
      <c r="AB9" s="57"/>
      <c r="AC9" s="44"/>
      <c r="AD9" s="45"/>
      <c r="AE9" s="56"/>
      <c r="AF9" s="57"/>
      <c r="AG9" s="86"/>
      <c r="AH9" s="87"/>
      <c r="AI9" s="87"/>
      <c r="AJ9" s="87"/>
      <c r="AK9" s="87"/>
      <c r="AL9" s="87"/>
      <c r="AM9" s="87"/>
      <c r="AN9" s="88"/>
      <c r="AO9" s="46"/>
      <c r="AP9" s="47"/>
      <c r="AQ9" s="46"/>
      <c r="AR9" s="47"/>
      <c r="AS9" s="46"/>
      <c r="AT9" s="47"/>
      <c r="AU9" s="46"/>
      <c r="AV9" s="47"/>
      <c r="AW9" s="79">
        <f t="shared" ref="AW9:AW30" si="1">SUM(AO9:AV9)</f>
        <v>0</v>
      </c>
      <c r="AX9" s="80"/>
      <c r="AY9" s="28" t="str">
        <f>IF(CD9="NG","複数を選択",IF(BW9="NG","備考欄の通常外作業理由未記入",IF(BX9="NG","PJ時間が大きい",IF(BY9="NG","時刻が未記入",IF(BZ9="NG","時刻が記入",IF(CA9="NG","振替元日が未記入",IF(CB9="NG","特別休暇の種類が未記入",IF(CE9="NG","休憩時間が未記入",""))))))))</f>
        <v/>
      </c>
      <c r="AZ9">
        <v>1</v>
      </c>
      <c r="BA9" s="3">
        <f t="shared" ref="BA9:BA39" si="2">IFERROR(($A$1&amp;"/"&amp;$D$1&amp;"/"&amp;AZ9)*1,"")</f>
        <v>44927</v>
      </c>
      <c r="BB9" t="str">
        <f>TEXT(BA9,"aaa")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法</v>
      </c>
      <c r="BG9">
        <f>COUNTIF(BC9:BF9,"法")</f>
        <v>2</v>
      </c>
      <c r="BH9">
        <f>COUNTIF(BC9:BF9,"休")</f>
        <v>1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12">
        <f>IF(BL9=0,0,BL9-I9)</f>
        <v>0</v>
      </c>
      <c r="BN9" t="str">
        <f>IF(G9&gt;祝日!$F$2,TEXT(G9-祝日!$F$2,"h:mm"),"")</f>
        <v/>
      </c>
      <c r="BO9" t="str">
        <f>IF(BN9&lt;&gt;"",BN9*24,"")</f>
        <v/>
      </c>
      <c r="BQ9" s="12" t="str">
        <f>IF(W9&lt;&gt;"取得",IF(BI9="休",BM9,""),"")</f>
        <v/>
      </c>
      <c r="BR9" s="12">
        <f t="shared" ref="BR9:BR39" si="3">IF(W9&lt;&gt;"取得",IF(BI9="法",BM9,""),"")</f>
        <v>0</v>
      </c>
      <c r="BT9" s="12">
        <f>BM9+M9</f>
        <v>0</v>
      </c>
      <c r="BW9" t="str">
        <f>IF(AND(M9&lt;&gt;"",AG9=""),"NG","")</f>
        <v/>
      </c>
      <c r="BX9" t="str">
        <f>IF(O9&lt;AW9,"NG","")</f>
        <v/>
      </c>
      <c r="BY9" t="str">
        <f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>COUNTA(S9:AF9)</f>
        <v>0</v>
      </c>
      <c r="CD9" t="str">
        <f>IF(CC9&gt;1,"NG","")</f>
        <v/>
      </c>
      <c r="CE9" t="str">
        <f>IF(AND(E9&lt;&gt;"",G9&lt;&gt;"",I9=""),"NG","")</f>
        <v/>
      </c>
    </row>
    <row r="10" spans="1:83" x14ac:dyDescent="0.4">
      <c r="A10" s="31" t="str">
        <f t="shared" ref="A10:A39" si="4">IF(AY10&lt;&gt;"","★","")</f>
        <v/>
      </c>
      <c r="B10" s="11">
        <v>2</v>
      </c>
      <c r="C10" s="11" t="str">
        <f t="shared" ref="C10:C39" si="5">BB10</f>
        <v>月</v>
      </c>
      <c r="D10" s="11" t="str">
        <f t="shared" ref="D10:D38" si="6">BI10</f>
        <v>法</v>
      </c>
      <c r="E10" s="84"/>
      <c r="F10" s="85"/>
      <c r="G10" s="84"/>
      <c r="H10" s="85"/>
      <c r="I10" s="56"/>
      <c r="J10" s="57"/>
      <c r="K10" s="48" t="str">
        <f>IF(BM10&gt;0,BM10,"")</f>
        <v/>
      </c>
      <c r="L10" s="49"/>
      <c r="M10" s="56"/>
      <c r="N10" s="57"/>
      <c r="O10" s="48" t="str">
        <f t="shared" ref="O10:O39" si="7">IF(BT10&gt;0,BT10,"")</f>
        <v/>
      </c>
      <c r="P10" s="49"/>
      <c r="Q10" s="48" t="str">
        <f t="shared" si="0"/>
        <v/>
      </c>
      <c r="R10" s="49"/>
      <c r="S10" s="50"/>
      <c r="T10" s="51"/>
      <c r="U10" s="52"/>
      <c r="V10" s="53"/>
      <c r="W10" s="52"/>
      <c r="X10" s="53"/>
      <c r="Y10" s="54"/>
      <c r="Z10" s="55"/>
      <c r="AA10" s="56"/>
      <c r="AB10" s="57"/>
      <c r="AC10" s="44"/>
      <c r="AD10" s="45"/>
      <c r="AE10" s="56"/>
      <c r="AF10" s="57"/>
      <c r="AG10" s="86"/>
      <c r="AH10" s="87"/>
      <c r="AI10" s="87"/>
      <c r="AJ10" s="87"/>
      <c r="AK10" s="87"/>
      <c r="AL10" s="87"/>
      <c r="AM10" s="87"/>
      <c r="AN10" s="88"/>
      <c r="AO10" s="46"/>
      <c r="AP10" s="47"/>
      <c r="AQ10" s="46"/>
      <c r="AR10" s="47"/>
      <c r="AS10" s="46"/>
      <c r="AT10" s="47"/>
      <c r="AU10" s="46"/>
      <c r="AV10" s="47"/>
      <c r="AW10" s="79">
        <f t="shared" si="1"/>
        <v>0</v>
      </c>
      <c r="AX10" s="80"/>
      <c r="AY10" s="28" t="str">
        <f t="shared" ref="AY10:AY39" si="8">IF(CD10="NG","複数を選択",IF(BW10="NG","備考欄の通常外作業理由未記入",IF(BX10="NG","PJ時間が大きい",IF(BY10="NG","時刻が未記入",IF(BZ10="NG","時刻が記入",IF(CA10="NG","振替元日が未記入",IF(CB10="NG","特別休暇の種類が未記入",IF(CE10="NG","休憩時間が未記入",""))))))))</f>
        <v/>
      </c>
      <c r="AZ10">
        <v>2</v>
      </c>
      <c r="BA10" s="3">
        <f t="shared" si="2"/>
        <v>44928</v>
      </c>
      <c r="BB10" t="str">
        <f>TEXT(BA10,"aaa")</f>
        <v>月</v>
      </c>
      <c r="BC10" t="str">
        <f t="shared" ref="BC10:BC39" si="9">IF(BB10="日","法","")</f>
        <v/>
      </c>
      <c r="BD10" t="str">
        <f t="shared" ref="BD10:BD39" si="10">IF(BB10="土","休","")</f>
        <v/>
      </c>
      <c r="BE10" t="str">
        <f>_xlfn.IFNA(VLOOKUP(BA10,祝日!A:B,2,0),"")</f>
        <v>休</v>
      </c>
      <c r="BF10" t="str">
        <f>_xlfn.IFNA(VLOOKUP(BA10,祝日!C:D,2,0),"")</f>
        <v>法</v>
      </c>
      <c r="BG10">
        <f>COUNTIF(BC10:BF10,"法")</f>
        <v>1</v>
      </c>
      <c r="BH10">
        <f t="shared" ref="BH10:BH39" si="11">COUNTIF(BC10:BF10,"休")</f>
        <v>1</v>
      </c>
      <c r="BI10" t="str">
        <f t="shared" ref="BI10:BI36" si="12">IF(BG10&gt;0,"法",IF(BH10&gt;0,"休",""))</f>
        <v>法</v>
      </c>
      <c r="BK10">
        <f t="shared" ref="BK10:BK39" si="13">IF(G10&lt;&gt;"",TEXT(G10-E10,"h:mm"),0)</f>
        <v>0</v>
      </c>
      <c r="BL10" s="33">
        <f t="shared" ref="BL10:BL39" si="14">ROUND(BK10*24,2)</f>
        <v>0</v>
      </c>
      <c r="BM10" s="12">
        <f>IF(BL10=0,0,BL10-I10)</f>
        <v>0</v>
      </c>
      <c r="BN10" t="str">
        <f>IF(G10&gt;祝日!$F$2,TEXT(G10-祝日!$F$2,"h:mm"),"")</f>
        <v/>
      </c>
      <c r="BO10" t="str">
        <f t="shared" ref="BO10:BO39" si="15">IF(BN10&lt;&gt;"",BN10*24,"")</f>
        <v/>
      </c>
      <c r="BQ10" s="12" t="str">
        <f t="shared" ref="BQ10:BQ39" si="16">IF(W10&lt;&gt;"取得",IF(BI10="休",BM10,""),"")</f>
        <v/>
      </c>
      <c r="BR10" s="12">
        <f t="shared" si="3"/>
        <v>0</v>
      </c>
      <c r="BT10" s="12">
        <f t="shared" ref="BT10:BT39" si="17">BM10+M10</f>
        <v>0</v>
      </c>
      <c r="BW10" t="str">
        <f t="shared" ref="BW10:BW39" si="18">IF(AND(M10&lt;&gt;"",AG10=""),"NG","")</f>
        <v/>
      </c>
      <c r="BX10" t="str">
        <f t="shared" ref="BX10:BX39" si="19">IF(O10&lt;AW10,"NG","")</f>
        <v/>
      </c>
      <c r="BY10" t="str">
        <f t="shared" ref="BY10:BY39" si="20">IF(S10=0.5,IF(O10="","NG",""),"")</f>
        <v/>
      </c>
      <c r="BZ10" t="str">
        <f t="shared" ref="BZ10:BZ39" si="21">IF(AND(AC10&lt;&gt;"",O10&lt;&gt;""),"NG","")</f>
        <v/>
      </c>
      <c r="CA10" t="str">
        <f t="shared" ref="CA10:CA39" si="22">IF(AND(W10="振替先",AG10=""),"NG","")</f>
        <v/>
      </c>
      <c r="CB10" t="str">
        <f t="shared" ref="CB10:CB39" si="23">IF(AND(U10&lt;&gt;"",AG10=""),"NG","")</f>
        <v/>
      </c>
      <c r="CC10">
        <f t="shared" ref="CC10:CC39" si="24">COUNTA(S10:AF10)</f>
        <v>0</v>
      </c>
      <c r="CD10" t="str">
        <f t="shared" ref="CD10:CD39" si="25">IF(CC10&gt;1,"NG","")</f>
        <v/>
      </c>
      <c r="CE10" t="str">
        <f t="shared" ref="CE10:CE39" si="26">IF(AND(E10&lt;&gt;"",G10&lt;&gt;"",I10=""),"NG","")</f>
        <v/>
      </c>
    </row>
    <row r="11" spans="1:83" x14ac:dyDescent="0.4">
      <c r="A11" s="31" t="str">
        <f t="shared" si="4"/>
        <v/>
      </c>
      <c r="B11" s="11">
        <v>3</v>
      </c>
      <c r="C11" s="11" t="str">
        <f t="shared" si="5"/>
        <v>火</v>
      </c>
      <c r="D11" s="11" t="str">
        <f t="shared" si="6"/>
        <v>休</v>
      </c>
      <c r="E11" s="84"/>
      <c r="F11" s="85"/>
      <c r="G11" s="84"/>
      <c r="H11" s="85"/>
      <c r="I11" s="56"/>
      <c r="J11" s="57"/>
      <c r="K11" s="48" t="str">
        <f t="shared" ref="K11:K39" si="27">IF(BM11&gt;0,BM11,"")</f>
        <v/>
      </c>
      <c r="L11" s="49"/>
      <c r="M11" s="56"/>
      <c r="N11" s="57"/>
      <c r="O11" s="48" t="str">
        <f t="shared" si="7"/>
        <v/>
      </c>
      <c r="P11" s="49"/>
      <c r="Q11" s="48" t="str">
        <f t="shared" si="0"/>
        <v/>
      </c>
      <c r="R11" s="49"/>
      <c r="S11" s="50"/>
      <c r="T11" s="51"/>
      <c r="U11" s="52"/>
      <c r="V11" s="53"/>
      <c r="W11" s="52"/>
      <c r="X11" s="53"/>
      <c r="Y11" s="54"/>
      <c r="Z11" s="55"/>
      <c r="AA11" s="56"/>
      <c r="AB11" s="57"/>
      <c r="AC11" s="44"/>
      <c r="AD11" s="45"/>
      <c r="AE11" s="56"/>
      <c r="AF11" s="57"/>
      <c r="AG11" s="86"/>
      <c r="AH11" s="87"/>
      <c r="AI11" s="87"/>
      <c r="AJ11" s="87"/>
      <c r="AK11" s="87"/>
      <c r="AL11" s="87"/>
      <c r="AM11" s="87"/>
      <c r="AN11" s="88"/>
      <c r="AO11" s="46"/>
      <c r="AP11" s="47"/>
      <c r="AQ11" s="46"/>
      <c r="AR11" s="47"/>
      <c r="AS11" s="46"/>
      <c r="AT11" s="47"/>
      <c r="AU11" s="46"/>
      <c r="AV11" s="47"/>
      <c r="AW11" s="79">
        <f t="shared" si="1"/>
        <v>0</v>
      </c>
      <c r="AX11" s="80"/>
      <c r="AY11" s="28" t="str">
        <f t="shared" si="8"/>
        <v/>
      </c>
      <c r="AZ11">
        <v>3</v>
      </c>
      <c r="BA11" s="3">
        <f t="shared" si="2"/>
        <v>44929</v>
      </c>
      <c r="BB11" t="str">
        <f t="shared" ref="BB11:BB33" si="28">TEXT(BA11,"aaa")</f>
        <v>火</v>
      </c>
      <c r="BC11" t="str">
        <f t="shared" si="9"/>
        <v/>
      </c>
      <c r="BD11" t="str">
        <f t="shared" si="10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29">COUNTIF(BC11:BF11,"法")</f>
        <v>0</v>
      </c>
      <c r="BH11">
        <f t="shared" si="11"/>
        <v>1</v>
      </c>
      <c r="BI11" t="str">
        <f t="shared" si="12"/>
        <v>休</v>
      </c>
      <c r="BK11">
        <f t="shared" si="13"/>
        <v>0</v>
      </c>
      <c r="BL11" s="33">
        <f t="shared" si="14"/>
        <v>0</v>
      </c>
      <c r="BM11" s="12">
        <f>IF(BL11=0,0,BL11-I11)</f>
        <v>0</v>
      </c>
      <c r="BN11" t="str">
        <f>IF(G11&gt;祝日!$F$2,TEXT(G11-祝日!$F$2,"h:mm"),"")</f>
        <v/>
      </c>
      <c r="BO11" t="str">
        <f t="shared" si="15"/>
        <v/>
      </c>
      <c r="BQ11" s="12">
        <f t="shared" si="16"/>
        <v>0</v>
      </c>
      <c r="BR11" s="12" t="str">
        <f t="shared" si="3"/>
        <v/>
      </c>
      <c r="BT11" s="12">
        <f>BM11+M11</f>
        <v>0</v>
      </c>
      <c r="BW11" t="str">
        <f t="shared" si="18"/>
        <v/>
      </c>
      <c r="BX11" t="str">
        <f t="shared" si="19"/>
        <v/>
      </c>
      <c r="BY11" t="str">
        <f t="shared" si="20"/>
        <v/>
      </c>
      <c r="BZ11" t="str">
        <f t="shared" si="21"/>
        <v/>
      </c>
      <c r="CA11" t="str">
        <f t="shared" si="22"/>
        <v/>
      </c>
      <c r="CB11" t="str">
        <f t="shared" si="23"/>
        <v/>
      </c>
      <c r="CC11">
        <f t="shared" si="24"/>
        <v>0</v>
      </c>
      <c r="CD11" t="str">
        <f t="shared" si="25"/>
        <v/>
      </c>
      <c r="CE11" t="str">
        <f t="shared" si="26"/>
        <v/>
      </c>
    </row>
    <row r="12" spans="1:83" x14ac:dyDescent="0.4">
      <c r="A12" s="31" t="str">
        <f t="shared" si="4"/>
        <v/>
      </c>
      <c r="B12" s="11">
        <v>4</v>
      </c>
      <c r="C12" s="11" t="str">
        <f t="shared" si="5"/>
        <v>水</v>
      </c>
      <c r="D12" s="11" t="str">
        <f t="shared" si="6"/>
        <v>休</v>
      </c>
      <c r="E12" s="84"/>
      <c r="F12" s="85"/>
      <c r="G12" s="84"/>
      <c r="H12" s="85"/>
      <c r="I12" s="56"/>
      <c r="J12" s="57"/>
      <c r="K12" s="48" t="str">
        <f t="shared" si="27"/>
        <v/>
      </c>
      <c r="L12" s="49"/>
      <c r="M12" s="56"/>
      <c r="N12" s="57"/>
      <c r="O12" s="48" t="str">
        <f t="shared" si="7"/>
        <v/>
      </c>
      <c r="P12" s="49"/>
      <c r="Q12" s="48" t="str">
        <f t="shared" si="0"/>
        <v/>
      </c>
      <c r="R12" s="49"/>
      <c r="S12" s="50"/>
      <c r="T12" s="51"/>
      <c r="U12" s="52"/>
      <c r="V12" s="53"/>
      <c r="W12" s="52"/>
      <c r="X12" s="53"/>
      <c r="Y12" s="54"/>
      <c r="Z12" s="55"/>
      <c r="AA12" s="56"/>
      <c r="AB12" s="57"/>
      <c r="AC12" s="44"/>
      <c r="AD12" s="45"/>
      <c r="AE12" s="56"/>
      <c r="AF12" s="57"/>
      <c r="AG12" s="89"/>
      <c r="AH12" s="87"/>
      <c r="AI12" s="87"/>
      <c r="AJ12" s="87"/>
      <c r="AK12" s="87"/>
      <c r="AL12" s="87"/>
      <c r="AM12" s="87"/>
      <c r="AN12" s="88"/>
      <c r="AO12" s="46"/>
      <c r="AP12" s="47"/>
      <c r="AQ12" s="46"/>
      <c r="AR12" s="47"/>
      <c r="AS12" s="46"/>
      <c r="AT12" s="47"/>
      <c r="AU12" s="46"/>
      <c r="AV12" s="47"/>
      <c r="AW12" s="79">
        <f t="shared" ref="AW12" si="30">SUM(AO12:AV12)</f>
        <v>0</v>
      </c>
      <c r="AX12" s="80"/>
      <c r="AY12" s="28" t="str">
        <f t="shared" si="8"/>
        <v/>
      </c>
      <c r="AZ12">
        <v>4</v>
      </c>
      <c r="BA12" s="3">
        <f t="shared" si="2"/>
        <v>44930</v>
      </c>
      <c r="BB12" t="str">
        <f>TEXT(BA12,"aaa")</f>
        <v>水</v>
      </c>
      <c r="BC12" t="str">
        <f t="shared" si="9"/>
        <v/>
      </c>
      <c r="BD12" t="str">
        <f t="shared" si="10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29"/>
        <v>0</v>
      </c>
      <c r="BH12">
        <f t="shared" si="11"/>
        <v>1</v>
      </c>
      <c r="BI12" t="str">
        <f t="shared" si="12"/>
        <v>休</v>
      </c>
      <c r="BK12">
        <f t="shared" si="13"/>
        <v>0</v>
      </c>
      <c r="BL12" s="33">
        <f t="shared" si="14"/>
        <v>0</v>
      </c>
      <c r="BM12" s="12">
        <f>IF(BL12=0,0,BL12-I12)</f>
        <v>0</v>
      </c>
      <c r="BN12" t="str">
        <f>IF(G12&gt;祝日!$F$2,TEXT(G12-祝日!$F$2,"h:mm"),"")</f>
        <v/>
      </c>
      <c r="BO12" t="str">
        <f t="shared" si="15"/>
        <v/>
      </c>
      <c r="BQ12" s="12">
        <f t="shared" si="16"/>
        <v>0</v>
      </c>
      <c r="BR12" s="12" t="str">
        <f t="shared" si="3"/>
        <v/>
      </c>
      <c r="BT12" s="12">
        <f t="shared" si="17"/>
        <v>0</v>
      </c>
      <c r="BW12" t="str">
        <f t="shared" si="18"/>
        <v/>
      </c>
      <c r="BX12" t="str">
        <f t="shared" si="19"/>
        <v/>
      </c>
      <c r="BY12" t="str">
        <f t="shared" si="20"/>
        <v/>
      </c>
      <c r="BZ12" t="str">
        <f t="shared" si="21"/>
        <v/>
      </c>
      <c r="CA12" t="str">
        <f t="shared" si="22"/>
        <v/>
      </c>
      <c r="CB12" t="str">
        <f t="shared" si="23"/>
        <v/>
      </c>
      <c r="CC12">
        <f t="shared" si="24"/>
        <v>0</v>
      </c>
      <c r="CD12" t="str">
        <f t="shared" si="25"/>
        <v/>
      </c>
      <c r="CE12" t="str">
        <f t="shared" si="26"/>
        <v/>
      </c>
    </row>
    <row r="13" spans="1:83" x14ac:dyDescent="0.4">
      <c r="A13" s="31" t="str">
        <f t="shared" si="4"/>
        <v/>
      </c>
      <c r="B13" s="11">
        <v>5</v>
      </c>
      <c r="C13" s="11" t="str">
        <f t="shared" si="5"/>
        <v>木</v>
      </c>
      <c r="D13" s="11" t="str">
        <f t="shared" si="6"/>
        <v/>
      </c>
      <c r="E13" s="84">
        <v>0.375</v>
      </c>
      <c r="F13" s="85"/>
      <c r="G13" s="84">
        <v>0.75</v>
      </c>
      <c r="H13" s="85"/>
      <c r="I13" s="56">
        <v>1</v>
      </c>
      <c r="J13" s="57"/>
      <c r="K13" s="48">
        <f t="shared" si="27"/>
        <v>8</v>
      </c>
      <c r="L13" s="49"/>
      <c r="M13" s="56"/>
      <c r="N13" s="57"/>
      <c r="O13" s="48">
        <f t="shared" si="7"/>
        <v>8</v>
      </c>
      <c r="P13" s="49"/>
      <c r="Q13" s="48" t="str">
        <f t="shared" si="0"/>
        <v/>
      </c>
      <c r="R13" s="49"/>
      <c r="S13" s="50"/>
      <c r="T13" s="51"/>
      <c r="U13" s="52"/>
      <c r="V13" s="53"/>
      <c r="W13" s="52"/>
      <c r="X13" s="53"/>
      <c r="Y13" s="54"/>
      <c r="Z13" s="55"/>
      <c r="AA13" s="56"/>
      <c r="AB13" s="57"/>
      <c r="AC13" s="44"/>
      <c r="AD13" s="45"/>
      <c r="AE13" s="56"/>
      <c r="AF13" s="57"/>
      <c r="AG13" s="86"/>
      <c r="AH13" s="87"/>
      <c r="AI13" s="87"/>
      <c r="AJ13" s="87"/>
      <c r="AK13" s="87"/>
      <c r="AL13" s="87"/>
      <c r="AM13" s="87"/>
      <c r="AN13" s="88"/>
      <c r="AO13" s="46">
        <v>8</v>
      </c>
      <c r="AP13" s="47"/>
      <c r="AQ13" s="46"/>
      <c r="AR13" s="47"/>
      <c r="AS13" s="46"/>
      <c r="AT13" s="47"/>
      <c r="AU13" s="46"/>
      <c r="AV13" s="47"/>
      <c r="AW13" s="79">
        <f t="shared" si="1"/>
        <v>8</v>
      </c>
      <c r="AX13" s="80"/>
      <c r="AY13" s="28" t="str">
        <f t="shared" si="8"/>
        <v/>
      </c>
      <c r="AZ13">
        <v>5</v>
      </c>
      <c r="BA13" s="3">
        <f t="shared" si="2"/>
        <v>44931</v>
      </c>
      <c r="BB13" t="str">
        <f t="shared" si="28"/>
        <v>木</v>
      </c>
      <c r="BC13" t="str">
        <f t="shared" si="9"/>
        <v/>
      </c>
      <c r="BD13" t="str">
        <f t="shared" si="10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29"/>
        <v>0</v>
      </c>
      <c r="BH13">
        <f t="shared" si="11"/>
        <v>0</v>
      </c>
      <c r="BI13" t="str">
        <f t="shared" si="12"/>
        <v/>
      </c>
      <c r="BK13" t="str">
        <f t="shared" si="13"/>
        <v>9:00</v>
      </c>
      <c r="BL13" s="33">
        <f t="shared" si="14"/>
        <v>9</v>
      </c>
      <c r="BM13" s="12">
        <f t="shared" ref="BM13:BM39" si="31">IF(BL13=0,0,BL13-I13)</f>
        <v>8</v>
      </c>
      <c r="BN13" t="str">
        <f>IF(G13&gt;祝日!$F$2,TEXT(G13-祝日!$F$2,"h:mm"),"")</f>
        <v/>
      </c>
      <c r="BO13" t="str">
        <f t="shared" si="15"/>
        <v/>
      </c>
      <c r="BQ13" s="12" t="str">
        <f t="shared" si="16"/>
        <v/>
      </c>
      <c r="BR13" s="12" t="str">
        <f t="shared" si="3"/>
        <v/>
      </c>
      <c r="BT13" s="12">
        <f t="shared" si="17"/>
        <v>8</v>
      </c>
      <c r="BW13" t="str">
        <f t="shared" si="18"/>
        <v/>
      </c>
      <c r="BX13" t="str">
        <f t="shared" si="19"/>
        <v/>
      </c>
      <c r="BY13" t="str">
        <f t="shared" si="20"/>
        <v/>
      </c>
      <c r="BZ13" t="str">
        <f t="shared" si="21"/>
        <v/>
      </c>
      <c r="CA13" t="str">
        <f t="shared" si="22"/>
        <v/>
      </c>
      <c r="CB13" t="str">
        <f t="shared" si="23"/>
        <v/>
      </c>
      <c r="CC13">
        <f t="shared" si="24"/>
        <v>0</v>
      </c>
      <c r="CD13" t="str">
        <f t="shared" si="25"/>
        <v/>
      </c>
      <c r="CE13" t="str">
        <f t="shared" si="26"/>
        <v/>
      </c>
    </row>
    <row r="14" spans="1:83" x14ac:dyDescent="0.4">
      <c r="A14" s="31" t="str">
        <f t="shared" si="4"/>
        <v/>
      </c>
      <c r="B14" s="11">
        <v>6</v>
      </c>
      <c r="C14" s="11" t="str">
        <f t="shared" si="5"/>
        <v>金</v>
      </c>
      <c r="D14" s="11" t="str">
        <f t="shared" si="6"/>
        <v/>
      </c>
      <c r="E14" s="84"/>
      <c r="F14" s="85"/>
      <c r="G14" s="84"/>
      <c r="H14" s="85"/>
      <c r="I14" s="56"/>
      <c r="J14" s="57"/>
      <c r="K14" s="48" t="str">
        <f t="shared" si="27"/>
        <v/>
      </c>
      <c r="L14" s="49"/>
      <c r="M14" s="56"/>
      <c r="N14" s="57"/>
      <c r="O14" s="48" t="str">
        <f t="shared" si="7"/>
        <v/>
      </c>
      <c r="P14" s="49"/>
      <c r="Q14" s="48" t="str">
        <f t="shared" si="0"/>
        <v/>
      </c>
      <c r="R14" s="49"/>
      <c r="S14" s="50"/>
      <c r="T14" s="51"/>
      <c r="U14" s="52"/>
      <c r="V14" s="53"/>
      <c r="W14" s="52"/>
      <c r="X14" s="53"/>
      <c r="Y14" s="54"/>
      <c r="Z14" s="55"/>
      <c r="AA14" s="56"/>
      <c r="AB14" s="57"/>
      <c r="AC14" s="44"/>
      <c r="AD14" s="45"/>
      <c r="AE14" s="56"/>
      <c r="AF14" s="57"/>
      <c r="AG14" s="86"/>
      <c r="AH14" s="87"/>
      <c r="AI14" s="87"/>
      <c r="AJ14" s="87"/>
      <c r="AK14" s="87"/>
      <c r="AL14" s="87"/>
      <c r="AM14" s="87"/>
      <c r="AN14" s="88"/>
      <c r="AO14" s="46"/>
      <c r="AP14" s="47"/>
      <c r="AQ14" s="46"/>
      <c r="AR14" s="47"/>
      <c r="AS14" s="46"/>
      <c r="AT14" s="47"/>
      <c r="AU14" s="46"/>
      <c r="AV14" s="47"/>
      <c r="AW14" s="79">
        <f t="shared" si="1"/>
        <v>0</v>
      </c>
      <c r="AX14" s="80"/>
      <c r="AY14" s="28" t="str">
        <f t="shared" si="8"/>
        <v/>
      </c>
      <c r="AZ14">
        <v>6</v>
      </c>
      <c r="BA14" s="3">
        <f t="shared" si="2"/>
        <v>44932</v>
      </c>
      <c r="BB14" t="str">
        <f t="shared" si="28"/>
        <v>金</v>
      </c>
      <c r="BC14" t="str">
        <f t="shared" si="9"/>
        <v/>
      </c>
      <c r="BD14" t="str">
        <f t="shared" si="10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29"/>
        <v>0</v>
      </c>
      <c r="BH14">
        <f t="shared" si="11"/>
        <v>0</v>
      </c>
      <c r="BI14" t="str">
        <f t="shared" si="12"/>
        <v/>
      </c>
      <c r="BK14">
        <f t="shared" si="13"/>
        <v>0</v>
      </c>
      <c r="BL14" s="33">
        <f t="shared" si="14"/>
        <v>0</v>
      </c>
      <c r="BM14" s="12">
        <f t="shared" si="31"/>
        <v>0</v>
      </c>
      <c r="BN14" t="str">
        <f>IF(G14&gt;祝日!$F$2,TEXT(G14-祝日!$F$2,"h:mm"),"")</f>
        <v/>
      </c>
      <c r="BO14" t="str">
        <f t="shared" si="15"/>
        <v/>
      </c>
      <c r="BQ14" s="12" t="str">
        <f t="shared" si="16"/>
        <v/>
      </c>
      <c r="BR14" s="12" t="str">
        <f t="shared" si="3"/>
        <v/>
      </c>
      <c r="BT14" s="12">
        <f t="shared" si="17"/>
        <v>0</v>
      </c>
      <c r="BW14" t="str">
        <f t="shared" si="18"/>
        <v/>
      </c>
      <c r="BX14" t="str">
        <f t="shared" si="19"/>
        <v/>
      </c>
      <c r="BY14" t="str">
        <f t="shared" si="20"/>
        <v/>
      </c>
      <c r="BZ14" t="str">
        <f t="shared" si="21"/>
        <v/>
      </c>
      <c r="CA14" t="str">
        <f t="shared" si="22"/>
        <v/>
      </c>
      <c r="CB14" t="str">
        <f t="shared" si="23"/>
        <v/>
      </c>
      <c r="CC14">
        <f t="shared" si="24"/>
        <v>0</v>
      </c>
      <c r="CD14" t="str">
        <f t="shared" si="25"/>
        <v/>
      </c>
      <c r="CE14" t="str">
        <f t="shared" si="26"/>
        <v/>
      </c>
    </row>
    <row r="15" spans="1:83" x14ac:dyDescent="0.4">
      <c r="A15" s="31" t="str">
        <f t="shared" si="4"/>
        <v/>
      </c>
      <c r="B15" s="11">
        <v>7</v>
      </c>
      <c r="C15" s="11" t="str">
        <f t="shared" si="5"/>
        <v>土</v>
      </c>
      <c r="D15" s="11" t="str">
        <f t="shared" si="6"/>
        <v>休</v>
      </c>
      <c r="E15" s="84"/>
      <c r="F15" s="85"/>
      <c r="G15" s="84"/>
      <c r="H15" s="85"/>
      <c r="I15" s="56"/>
      <c r="J15" s="57"/>
      <c r="K15" s="48" t="str">
        <f t="shared" si="27"/>
        <v/>
      </c>
      <c r="L15" s="49"/>
      <c r="M15" s="56"/>
      <c r="N15" s="57"/>
      <c r="O15" s="48" t="str">
        <f t="shared" si="7"/>
        <v/>
      </c>
      <c r="P15" s="49"/>
      <c r="Q15" s="48" t="str">
        <f t="shared" si="0"/>
        <v/>
      </c>
      <c r="R15" s="49"/>
      <c r="S15" s="50"/>
      <c r="T15" s="51"/>
      <c r="U15" s="52"/>
      <c r="V15" s="53"/>
      <c r="W15" s="52"/>
      <c r="X15" s="53"/>
      <c r="Y15" s="54"/>
      <c r="Z15" s="55"/>
      <c r="AA15" s="56"/>
      <c r="AB15" s="57"/>
      <c r="AC15" s="44"/>
      <c r="AD15" s="45"/>
      <c r="AE15" s="56"/>
      <c r="AF15" s="57"/>
      <c r="AG15" s="86"/>
      <c r="AH15" s="87"/>
      <c r="AI15" s="87"/>
      <c r="AJ15" s="87"/>
      <c r="AK15" s="87"/>
      <c r="AL15" s="87"/>
      <c r="AM15" s="87"/>
      <c r="AN15" s="88"/>
      <c r="AO15" s="46"/>
      <c r="AP15" s="47"/>
      <c r="AQ15" s="46"/>
      <c r="AR15" s="47"/>
      <c r="AS15" s="46"/>
      <c r="AT15" s="47"/>
      <c r="AU15" s="46"/>
      <c r="AV15" s="47"/>
      <c r="AW15" s="79">
        <f t="shared" si="1"/>
        <v>0</v>
      </c>
      <c r="AX15" s="80"/>
      <c r="AY15" s="28" t="str">
        <f t="shared" si="8"/>
        <v/>
      </c>
      <c r="AZ15">
        <v>7</v>
      </c>
      <c r="BA15" s="3">
        <f t="shared" si="2"/>
        <v>44933</v>
      </c>
      <c r="BB15" t="str">
        <f t="shared" si="28"/>
        <v>土</v>
      </c>
      <c r="BC15" t="str">
        <f t="shared" si="9"/>
        <v/>
      </c>
      <c r="BD15" t="str">
        <f t="shared" si="10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29"/>
        <v>0</v>
      </c>
      <c r="BH15">
        <f t="shared" si="11"/>
        <v>1</v>
      </c>
      <c r="BI15" t="str">
        <f t="shared" si="12"/>
        <v>休</v>
      </c>
      <c r="BK15">
        <f t="shared" si="13"/>
        <v>0</v>
      </c>
      <c r="BL15" s="33">
        <f t="shared" si="14"/>
        <v>0</v>
      </c>
      <c r="BM15" s="12">
        <f t="shared" si="31"/>
        <v>0</v>
      </c>
      <c r="BN15" t="str">
        <f>IF(G15&gt;祝日!$F$2,TEXT(G15-祝日!$F$2,"h:mm"),"")</f>
        <v/>
      </c>
      <c r="BO15" t="str">
        <f t="shared" si="15"/>
        <v/>
      </c>
      <c r="BQ15" s="12">
        <f t="shared" si="16"/>
        <v>0</v>
      </c>
      <c r="BR15" s="12" t="str">
        <f t="shared" si="3"/>
        <v/>
      </c>
      <c r="BT15" s="12">
        <f t="shared" si="17"/>
        <v>0</v>
      </c>
      <c r="BW15" t="str">
        <f t="shared" si="18"/>
        <v/>
      </c>
      <c r="BX15" t="str">
        <f t="shared" si="19"/>
        <v/>
      </c>
      <c r="BY15" t="str">
        <f t="shared" si="20"/>
        <v/>
      </c>
      <c r="BZ15" t="str">
        <f t="shared" si="21"/>
        <v/>
      </c>
      <c r="CA15" t="str">
        <f t="shared" si="22"/>
        <v/>
      </c>
      <c r="CB15" t="str">
        <f t="shared" si="23"/>
        <v/>
      </c>
      <c r="CC15">
        <f t="shared" si="24"/>
        <v>0</v>
      </c>
      <c r="CD15" t="str">
        <f t="shared" si="25"/>
        <v/>
      </c>
      <c r="CE15" t="str">
        <f t="shared" si="26"/>
        <v/>
      </c>
    </row>
    <row r="16" spans="1:83" x14ac:dyDescent="0.4">
      <c r="A16" s="31" t="str">
        <f t="shared" si="4"/>
        <v/>
      </c>
      <c r="B16" s="11">
        <v>8</v>
      </c>
      <c r="C16" s="11" t="str">
        <f t="shared" si="5"/>
        <v>日</v>
      </c>
      <c r="D16" s="11" t="str">
        <f t="shared" si="6"/>
        <v>法</v>
      </c>
      <c r="E16" s="84"/>
      <c r="F16" s="85"/>
      <c r="G16" s="84"/>
      <c r="H16" s="85"/>
      <c r="I16" s="56"/>
      <c r="J16" s="57"/>
      <c r="K16" s="48" t="str">
        <f t="shared" si="27"/>
        <v/>
      </c>
      <c r="L16" s="49"/>
      <c r="M16" s="56"/>
      <c r="N16" s="57"/>
      <c r="O16" s="48" t="str">
        <f t="shared" si="7"/>
        <v/>
      </c>
      <c r="P16" s="49"/>
      <c r="Q16" s="48" t="str">
        <f t="shared" si="0"/>
        <v/>
      </c>
      <c r="R16" s="49"/>
      <c r="S16" s="50"/>
      <c r="T16" s="51"/>
      <c r="U16" s="52"/>
      <c r="V16" s="53"/>
      <c r="W16" s="52"/>
      <c r="X16" s="53"/>
      <c r="Y16" s="54"/>
      <c r="Z16" s="55"/>
      <c r="AA16" s="56"/>
      <c r="AB16" s="57"/>
      <c r="AC16" s="44"/>
      <c r="AD16" s="45"/>
      <c r="AE16" s="56"/>
      <c r="AF16" s="57"/>
      <c r="AG16" s="86"/>
      <c r="AH16" s="87"/>
      <c r="AI16" s="87"/>
      <c r="AJ16" s="87"/>
      <c r="AK16" s="87"/>
      <c r="AL16" s="87"/>
      <c r="AM16" s="87"/>
      <c r="AN16" s="88"/>
      <c r="AO16" s="46"/>
      <c r="AP16" s="47"/>
      <c r="AQ16" s="46"/>
      <c r="AR16" s="47"/>
      <c r="AS16" s="46"/>
      <c r="AT16" s="47"/>
      <c r="AU16" s="46"/>
      <c r="AV16" s="47"/>
      <c r="AW16" s="79">
        <f t="shared" si="1"/>
        <v>0</v>
      </c>
      <c r="AX16" s="80"/>
      <c r="AY16" s="28" t="str">
        <f t="shared" si="8"/>
        <v/>
      </c>
      <c r="AZ16">
        <v>8</v>
      </c>
      <c r="BA16" s="3">
        <f t="shared" si="2"/>
        <v>44934</v>
      </c>
      <c r="BB16" t="str">
        <f t="shared" si="28"/>
        <v>日</v>
      </c>
      <c r="BC16" t="str">
        <f t="shared" si="9"/>
        <v>法</v>
      </c>
      <c r="BD16" t="str">
        <f t="shared" si="10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29"/>
        <v>1</v>
      </c>
      <c r="BH16">
        <f t="shared" si="11"/>
        <v>0</v>
      </c>
      <c r="BI16" t="str">
        <f t="shared" si="12"/>
        <v>法</v>
      </c>
      <c r="BK16">
        <f t="shared" si="13"/>
        <v>0</v>
      </c>
      <c r="BL16" s="33">
        <f t="shared" si="14"/>
        <v>0</v>
      </c>
      <c r="BM16" s="12">
        <f t="shared" si="31"/>
        <v>0</v>
      </c>
      <c r="BN16" t="str">
        <f>IF(G16&gt;祝日!$F$2,TEXT(G16-祝日!$F$2,"h:mm"),"")</f>
        <v/>
      </c>
      <c r="BO16" t="str">
        <f t="shared" si="15"/>
        <v/>
      </c>
      <c r="BQ16" s="12" t="str">
        <f t="shared" si="16"/>
        <v/>
      </c>
      <c r="BR16" s="12">
        <f t="shared" si="3"/>
        <v>0</v>
      </c>
      <c r="BT16" s="12">
        <f t="shared" si="17"/>
        <v>0</v>
      </c>
      <c r="BW16" t="str">
        <f t="shared" si="18"/>
        <v/>
      </c>
      <c r="BX16" t="str">
        <f t="shared" si="19"/>
        <v/>
      </c>
      <c r="BY16" t="str">
        <f t="shared" si="20"/>
        <v/>
      </c>
      <c r="BZ16" t="str">
        <f t="shared" si="21"/>
        <v/>
      </c>
      <c r="CA16" t="str">
        <f t="shared" si="22"/>
        <v/>
      </c>
      <c r="CB16" t="str">
        <f t="shared" si="23"/>
        <v/>
      </c>
      <c r="CC16">
        <f t="shared" si="24"/>
        <v>0</v>
      </c>
      <c r="CD16" t="str">
        <f t="shared" si="25"/>
        <v/>
      </c>
      <c r="CE16" t="str">
        <f t="shared" si="26"/>
        <v/>
      </c>
    </row>
    <row r="17" spans="1:83" x14ac:dyDescent="0.4">
      <c r="A17" s="31" t="str">
        <f t="shared" si="4"/>
        <v/>
      </c>
      <c r="B17" s="11">
        <v>9</v>
      </c>
      <c r="C17" s="11" t="str">
        <f t="shared" si="5"/>
        <v>月</v>
      </c>
      <c r="D17" s="11" t="str">
        <f t="shared" si="6"/>
        <v>法</v>
      </c>
      <c r="E17" s="84"/>
      <c r="F17" s="85"/>
      <c r="G17" s="84"/>
      <c r="H17" s="85"/>
      <c r="I17" s="56"/>
      <c r="J17" s="57"/>
      <c r="K17" s="48" t="str">
        <f t="shared" si="27"/>
        <v/>
      </c>
      <c r="L17" s="49"/>
      <c r="M17" s="56"/>
      <c r="N17" s="57"/>
      <c r="O17" s="48" t="str">
        <f t="shared" si="7"/>
        <v/>
      </c>
      <c r="P17" s="49"/>
      <c r="Q17" s="48" t="str">
        <f t="shared" si="0"/>
        <v/>
      </c>
      <c r="R17" s="49"/>
      <c r="S17" s="50"/>
      <c r="T17" s="51"/>
      <c r="U17" s="52"/>
      <c r="V17" s="53"/>
      <c r="W17" s="52"/>
      <c r="X17" s="53"/>
      <c r="Y17" s="54"/>
      <c r="Z17" s="55"/>
      <c r="AA17" s="56"/>
      <c r="AB17" s="57"/>
      <c r="AC17" s="44"/>
      <c r="AD17" s="45"/>
      <c r="AE17" s="56"/>
      <c r="AF17" s="57"/>
      <c r="AG17" s="86"/>
      <c r="AH17" s="87"/>
      <c r="AI17" s="87"/>
      <c r="AJ17" s="87"/>
      <c r="AK17" s="87"/>
      <c r="AL17" s="87"/>
      <c r="AM17" s="87"/>
      <c r="AN17" s="88"/>
      <c r="AO17" s="46"/>
      <c r="AP17" s="47"/>
      <c r="AQ17" s="46"/>
      <c r="AR17" s="47"/>
      <c r="AS17" s="46"/>
      <c r="AT17" s="47"/>
      <c r="AU17" s="46"/>
      <c r="AV17" s="47"/>
      <c r="AW17" s="79">
        <f t="shared" si="1"/>
        <v>0</v>
      </c>
      <c r="AX17" s="80"/>
      <c r="AY17" s="28" t="str">
        <f t="shared" si="8"/>
        <v/>
      </c>
      <c r="AZ17">
        <v>9</v>
      </c>
      <c r="BA17" s="3">
        <f t="shared" si="2"/>
        <v>44935</v>
      </c>
      <c r="BB17" t="str">
        <f t="shared" si="28"/>
        <v>月</v>
      </c>
      <c r="BC17" t="str">
        <f t="shared" si="9"/>
        <v/>
      </c>
      <c r="BD17" t="str">
        <f t="shared" si="10"/>
        <v/>
      </c>
      <c r="BE17" t="str">
        <f>_xlfn.IFNA(VLOOKUP(BA17,祝日!A:B,2,0),"")</f>
        <v/>
      </c>
      <c r="BF17" t="str">
        <f>_xlfn.IFNA(VLOOKUP(BA17,祝日!C:D,2,0),"")</f>
        <v>法</v>
      </c>
      <c r="BG17">
        <f t="shared" si="29"/>
        <v>1</v>
      </c>
      <c r="BH17">
        <f t="shared" si="11"/>
        <v>0</v>
      </c>
      <c r="BI17" t="str">
        <f t="shared" si="12"/>
        <v>法</v>
      </c>
      <c r="BK17">
        <f t="shared" si="13"/>
        <v>0</v>
      </c>
      <c r="BL17" s="33">
        <f t="shared" si="14"/>
        <v>0</v>
      </c>
      <c r="BM17" s="12">
        <f t="shared" si="31"/>
        <v>0</v>
      </c>
      <c r="BN17" t="str">
        <f>IF(G17&gt;祝日!$F$2,TEXT(G17-祝日!$F$2,"h:mm"),"")</f>
        <v/>
      </c>
      <c r="BO17" t="str">
        <f t="shared" si="15"/>
        <v/>
      </c>
      <c r="BQ17" s="12" t="str">
        <f t="shared" si="16"/>
        <v/>
      </c>
      <c r="BR17" s="12">
        <f t="shared" si="3"/>
        <v>0</v>
      </c>
      <c r="BT17" s="12">
        <f t="shared" si="17"/>
        <v>0</v>
      </c>
      <c r="BW17" t="str">
        <f t="shared" si="18"/>
        <v/>
      </c>
      <c r="BX17" t="str">
        <f t="shared" si="19"/>
        <v/>
      </c>
      <c r="BY17" t="str">
        <f t="shared" si="20"/>
        <v/>
      </c>
      <c r="BZ17" t="str">
        <f t="shared" si="21"/>
        <v/>
      </c>
      <c r="CA17" t="str">
        <f t="shared" si="22"/>
        <v/>
      </c>
      <c r="CB17" t="str">
        <f t="shared" si="23"/>
        <v/>
      </c>
      <c r="CC17">
        <f t="shared" si="24"/>
        <v>0</v>
      </c>
      <c r="CD17" t="str">
        <f t="shared" si="25"/>
        <v/>
      </c>
      <c r="CE17" t="str">
        <f t="shared" si="26"/>
        <v/>
      </c>
    </row>
    <row r="18" spans="1:83" x14ac:dyDescent="0.4">
      <c r="A18" s="31" t="str">
        <f t="shared" si="4"/>
        <v>★</v>
      </c>
      <c r="B18" s="11">
        <v>10</v>
      </c>
      <c r="C18" s="11" t="str">
        <f t="shared" si="5"/>
        <v>火</v>
      </c>
      <c r="D18" s="11" t="str">
        <f t="shared" si="6"/>
        <v/>
      </c>
      <c r="E18" s="84">
        <v>0.375</v>
      </c>
      <c r="F18" s="85"/>
      <c r="G18" s="84">
        <v>0.75</v>
      </c>
      <c r="H18" s="85"/>
      <c r="I18" s="56"/>
      <c r="J18" s="57"/>
      <c r="K18" s="48">
        <f t="shared" si="27"/>
        <v>9</v>
      </c>
      <c r="L18" s="49"/>
      <c r="M18" s="56"/>
      <c r="N18" s="57"/>
      <c r="O18" s="48">
        <f t="shared" si="7"/>
        <v>9</v>
      </c>
      <c r="P18" s="49"/>
      <c r="Q18" s="48" t="str">
        <f t="shared" si="0"/>
        <v/>
      </c>
      <c r="R18" s="49"/>
      <c r="S18" s="50"/>
      <c r="T18" s="51"/>
      <c r="U18" s="52"/>
      <c r="V18" s="53"/>
      <c r="W18" s="52"/>
      <c r="X18" s="53"/>
      <c r="Y18" s="54"/>
      <c r="Z18" s="55"/>
      <c r="AA18" s="56"/>
      <c r="AB18" s="57"/>
      <c r="AC18" s="44"/>
      <c r="AD18" s="45"/>
      <c r="AE18" s="56"/>
      <c r="AF18" s="57"/>
      <c r="AG18" s="86"/>
      <c r="AH18" s="87"/>
      <c r="AI18" s="87"/>
      <c r="AJ18" s="87"/>
      <c r="AK18" s="87"/>
      <c r="AL18" s="87"/>
      <c r="AM18" s="87"/>
      <c r="AN18" s="88"/>
      <c r="AO18" s="46"/>
      <c r="AP18" s="47"/>
      <c r="AQ18" s="46"/>
      <c r="AR18" s="47"/>
      <c r="AS18" s="46"/>
      <c r="AT18" s="47"/>
      <c r="AU18" s="46"/>
      <c r="AV18" s="47"/>
      <c r="AW18" s="79">
        <f t="shared" si="1"/>
        <v>0</v>
      </c>
      <c r="AX18" s="80"/>
      <c r="AY18" s="28" t="str">
        <f t="shared" si="8"/>
        <v>休憩時間が未記入</v>
      </c>
      <c r="AZ18">
        <v>10</v>
      </c>
      <c r="BA18" s="3">
        <f t="shared" si="2"/>
        <v>44936</v>
      </c>
      <c r="BB18" t="str">
        <f t="shared" si="28"/>
        <v>火</v>
      </c>
      <c r="BC18" t="str">
        <f t="shared" si="9"/>
        <v/>
      </c>
      <c r="BD18" t="str">
        <f t="shared" si="10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29"/>
        <v>0</v>
      </c>
      <c r="BH18">
        <f t="shared" si="11"/>
        <v>0</v>
      </c>
      <c r="BI18" t="str">
        <f t="shared" si="12"/>
        <v/>
      </c>
      <c r="BK18" t="str">
        <f t="shared" si="13"/>
        <v>9:00</v>
      </c>
      <c r="BL18" s="33">
        <f t="shared" si="14"/>
        <v>9</v>
      </c>
      <c r="BM18" s="12">
        <f t="shared" si="31"/>
        <v>9</v>
      </c>
      <c r="BN18" t="str">
        <f>IF(G18&gt;祝日!$F$2,TEXT(G18-祝日!$F$2,"h:mm"),"")</f>
        <v/>
      </c>
      <c r="BO18" t="str">
        <f t="shared" si="15"/>
        <v/>
      </c>
      <c r="BQ18" s="12" t="str">
        <f t="shared" si="16"/>
        <v/>
      </c>
      <c r="BR18" s="12" t="str">
        <f t="shared" si="3"/>
        <v/>
      </c>
      <c r="BT18" s="12">
        <f t="shared" si="17"/>
        <v>9</v>
      </c>
      <c r="BW18" t="str">
        <f t="shared" si="18"/>
        <v/>
      </c>
      <c r="BX18" t="str">
        <f t="shared" si="19"/>
        <v/>
      </c>
      <c r="BY18" t="str">
        <f t="shared" si="20"/>
        <v/>
      </c>
      <c r="BZ18" t="str">
        <f t="shared" si="21"/>
        <v/>
      </c>
      <c r="CA18" t="str">
        <f t="shared" si="22"/>
        <v/>
      </c>
      <c r="CB18" t="str">
        <f t="shared" si="23"/>
        <v/>
      </c>
      <c r="CC18">
        <f t="shared" si="24"/>
        <v>0</v>
      </c>
      <c r="CD18" t="str">
        <f t="shared" si="25"/>
        <v/>
      </c>
      <c r="CE18" t="str">
        <f t="shared" si="26"/>
        <v>NG</v>
      </c>
    </row>
    <row r="19" spans="1:83" x14ac:dyDescent="0.4">
      <c r="A19" s="31" t="str">
        <f t="shared" si="4"/>
        <v>★</v>
      </c>
      <c r="B19" s="11">
        <v>11</v>
      </c>
      <c r="C19" s="11" t="str">
        <f t="shared" si="5"/>
        <v>水</v>
      </c>
      <c r="D19" s="11" t="str">
        <f t="shared" si="6"/>
        <v/>
      </c>
      <c r="E19" s="84">
        <v>0.375</v>
      </c>
      <c r="F19" s="85"/>
      <c r="G19" s="84">
        <v>0.75</v>
      </c>
      <c r="H19" s="85"/>
      <c r="I19" s="56">
        <v>1</v>
      </c>
      <c r="J19" s="57"/>
      <c r="K19" s="48">
        <f t="shared" si="27"/>
        <v>8</v>
      </c>
      <c r="L19" s="49"/>
      <c r="M19" s="56"/>
      <c r="N19" s="57"/>
      <c r="O19" s="48">
        <f t="shared" si="7"/>
        <v>8</v>
      </c>
      <c r="P19" s="49"/>
      <c r="Q19" s="48" t="str">
        <f t="shared" si="0"/>
        <v/>
      </c>
      <c r="R19" s="49"/>
      <c r="S19" s="50">
        <v>0.5</v>
      </c>
      <c r="T19" s="51"/>
      <c r="U19" s="52" t="s">
        <v>91</v>
      </c>
      <c r="V19" s="53"/>
      <c r="W19" s="52"/>
      <c r="X19" s="53"/>
      <c r="Y19" s="54"/>
      <c r="Z19" s="55"/>
      <c r="AA19" s="56"/>
      <c r="AB19" s="57"/>
      <c r="AC19" s="44"/>
      <c r="AD19" s="45"/>
      <c r="AE19" s="56"/>
      <c r="AF19" s="57"/>
      <c r="AG19" s="86"/>
      <c r="AH19" s="87"/>
      <c r="AI19" s="87"/>
      <c r="AJ19" s="87"/>
      <c r="AK19" s="87"/>
      <c r="AL19" s="87"/>
      <c r="AM19" s="87"/>
      <c r="AN19" s="88"/>
      <c r="AO19" s="46"/>
      <c r="AP19" s="47"/>
      <c r="AQ19" s="46"/>
      <c r="AR19" s="47"/>
      <c r="AS19" s="46"/>
      <c r="AT19" s="47"/>
      <c r="AU19" s="46"/>
      <c r="AV19" s="47"/>
      <c r="AW19" s="79">
        <f t="shared" si="1"/>
        <v>0</v>
      </c>
      <c r="AX19" s="80"/>
      <c r="AY19" s="28" t="str">
        <f t="shared" si="8"/>
        <v>複数を選択</v>
      </c>
      <c r="AZ19">
        <v>11</v>
      </c>
      <c r="BA19" s="3">
        <f t="shared" si="2"/>
        <v>44937</v>
      </c>
      <c r="BB19" t="str">
        <f t="shared" si="28"/>
        <v>水</v>
      </c>
      <c r="BC19" t="str">
        <f t="shared" si="9"/>
        <v/>
      </c>
      <c r="BD19" t="str">
        <f t="shared" si="10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29"/>
        <v>0</v>
      </c>
      <c r="BH19">
        <f t="shared" si="11"/>
        <v>0</v>
      </c>
      <c r="BI19" t="str">
        <f t="shared" si="12"/>
        <v/>
      </c>
      <c r="BK19" t="str">
        <f t="shared" si="13"/>
        <v>9:00</v>
      </c>
      <c r="BL19" s="33">
        <f t="shared" si="14"/>
        <v>9</v>
      </c>
      <c r="BM19" s="12">
        <f t="shared" si="31"/>
        <v>8</v>
      </c>
      <c r="BN19" t="str">
        <f>IF(G19&gt;祝日!$F$2,TEXT(G19-祝日!$F$2,"h:mm"),"")</f>
        <v/>
      </c>
      <c r="BO19" t="str">
        <f t="shared" si="15"/>
        <v/>
      </c>
      <c r="BQ19" s="12" t="str">
        <f t="shared" si="16"/>
        <v/>
      </c>
      <c r="BR19" s="12" t="str">
        <f t="shared" si="3"/>
        <v/>
      </c>
      <c r="BT19" s="12">
        <f t="shared" si="17"/>
        <v>8</v>
      </c>
      <c r="BW19" t="str">
        <f t="shared" si="18"/>
        <v/>
      </c>
      <c r="BX19" t="str">
        <f t="shared" si="19"/>
        <v/>
      </c>
      <c r="BY19" t="str">
        <f t="shared" si="20"/>
        <v/>
      </c>
      <c r="BZ19" t="str">
        <f t="shared" si="21"/>
        <v/>
      </c>
      <c r="CA19" t="str">
        <f t="shared" si="22"/>
        <v/>
      </c>
      <c r="CB19" t="str">
        <f t="shared" si="23"/>
        <v>NG</v>
      </c>
      <c r="CC19">
        <f t="shared" si="24"/>
        <v>2</v>
      </c>
      <c r="CD19" t="str">
        <f t="shared" si="25"/>
        <v>NG</v>
      </c>
      <c r="CE19" t="str">
        <f t="shared" si="26"/>
        <v/>
      </c>
    </row>
    <row r="20" spans="1:83" x14ac:dyDescent="0.4">
      <c r="A20" s="31" t="str">
        <f t="shared" si="4"/>
        <v>★</v>
      </c>
      <c r="B20" s="11">
        <v>12</v>
      </c>
      <c r="C20" s="11" t="str">
        <f t="shared" si="5"/>
        <v>木</v>
      </c>
      <c r="D20" s="11" t="str">
        <f t="shared" si="6"/>
        <v/>
      </c>
      <c r="E20" s="84">
        <v>0.375</v>
      </c>
      <c r="F20" s="85"/>
      <c r="G20" s="84">
        <v>0.75</v>
      </c>
      <c r="H20" s="85"/>
      <c r="I20" s="56">
        <v>1</v>
      </c>
      <c r="J20" s="57"/>
      <c r="K20" s="48">
        <f t="shared" si="27"/>
        <v>8</v>
      </c>
      <c r="L20" s="49"/>
      <c r="M20" s="56"/>
      <c r="N20" s="57"/>
      <c r="O20" s="48">
        <f t="shared" si="7"/>
        <v>8</v>
      </c>
      <c r="P20" s="49"/>
      <c r="Q20" s="48" t="str">
        <f t="shared" si="0"/>
        <v/>
      </c>
      <c r="R20" s="49"/>
      <c r="S20" s="50"/>
      <c r="T20" s="51"/>
      <c r="U20" s="52" t="s">
        <v>91</v>
      </c>
      <c r="V20" s="53"/>
      <c r="W20" s="52"/>
      <c r="X20" s="53"/>
      <c r="Y20" s="54"/>
      <c r="Z20" s="55"/>
      <c r="AA20" s="56"/>
      <c r="AB20" s="57"/>
      <c r="AC20" s="44"/>
      <c r="AD20" s="45"/>
      <c r="AE20" s="56"/>
      <c r="AF20" s="57"/>
      <c r="AG20" s="86"/>
      <c r="AH20" s="87"/>
      <c r="AI20" s="87"/>
      <c r="AJ20" s="87"/>
      <c r="AK20" s="87"/>
      <c r="AL20" s="87"/>
      <c r="AM20" s="87"/>
      <c r="AN20" s="88"/>
      <c r="AO20" s="46"/>
      <c r="AP20" s="47"/>
      <c r="AQ20" s="46"/>
      <c r="AR20" s="47"/>
      <c r="AS20" s="46"/>
      <c r="AT20" s="47"/>
      <c r="AU20" s="46"/>
      <c r="AV20" s="47"/>
      <c r="AW20" s="79">
        <f t="shared" si="1"/>
        <v>0</v>
      </c>
      <c r="AX20" s="80"/>
      <c r="AY20" s="28" t="str">
        <f t="shared" si="8"/>
        <v>特別休暇の種類が未記入</v>
      </c>
      <c r="AZ20">
        <v>12</v>
      </c>
      <c r="BA20" s="3">
        <f t="shared" si="2"/>
        <v>44938</v>
      </c>
      <c r="BB20" t="str">
        <f t="shared" si="28"/>
        <v>木</v>
      </c>
      <c r="BC20" t="str">
        <f t="shared" si="9"/>
        <v/>
      </c>
      <c r="BD20" t="str">
        <f t="shared" si="10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29"/>
        <v>0</v>
      </c>
      <c r="BH20">
        <f t="shared" si="11"/>
        <v>0</v>
      </c>
      <c r="BI20" t="str">
        <f t="shared" si="12"/>
        <v/>
      </c>
      <c r="BK20" t="str">
        <f t="shared" si="13"/>
        <v>9:00</v>
      </c>
      <c r="BL20" s="33">
        <f t="shared" si="14"/>
        <v>9</v>
      </c>
      <c r="BM20" s="12">
        <f t="shared" si="31"/>
        <v>8</v>
      </c>
      <c r="BN20" t="str">
        <f>IF(G20&gt;祝日!$F$2,TEXT(G20-祝日!$F$2,"h:mm"),"")</f>
        <v/>
      </c>
      <c r="BO20" t="str">
        <f t="shared" si="15"/>
        <v/>
      </c>
      <c r="BQ20" s="12" t="str">
        <f t="shared" si="16"/>
        <v/>
      </c>
      <c r="BR20" s="12" t="str">
        <f t="shared" si="3"/>
        <v/>
      </c>
      <c r="BT20" s="12">
        <f t="shared" si="17"/>
        <v>8</v>
      </c>
      <c r="BW20" t="str">
        <f t="shared" si="18"/>
        <v/>
      </c>
      <c r="BX20" t="str">
        <f t="shared" si="19"/>
        <v/>
      </c>
      <c r="BY20" t="str">
        <f t="shared" si="20"/>
        <v/>
      </c>
      <c r="BZ20" t="str">
        <f t="shared" si="21"/>
        <v/>
      </c>
      <c r="CA20" t="str">
        <f t="shared" si="22"/>
        <v/>
      </c>
      <c r="CB20" t="str">
        <f t="shared" si="23"/>
        <v>NG</v>
      </c>
      <c r="CC20">
        <f t="shared" si="24"/>
        <v>1</v>
      </c>
      <c r="CD20" t="str">
        <f t="shared" si="25"/>
        <v/>
      </c>
      <c r="CE20" t="str">
        <f t="shared" si="26"/>
        <v/>
      </c>
    </row>
    <row r="21" spans="1:83" x14ac:dyDescent="0.4">
      <c r="A21" s="31" t="str">
        <f t="shared" si="4"/>
        <v/>
      </c>
      <c r="B21" s="11">
        <v>13</v>
      </c>
      <c r="C21" s="11" t="str">
        <f t="shared" si="5"/>
        <v>金</v>
      </c>
      <c r="D21" s="11" t="str">
        <f t="shared" si="6"/>
        <v/>
      </c>
      <c r="E21" s="84">
        <v>0.375</v>
      </c>
      <c r="F21" s="85"/>
      <c r="G21" s="84">
        <v>0.75</v>
      </c>
      <c r="H21" s="85"/>
      <c r="I21" s="56">
        <v>1</v>
      </c>
      <c r="J21" s="57"/>
      <c r="K21" s="48">
        <f t="shared" si="27"/>
        <v>8</v>
      </c>
      <c r="L21" s="49"/>
      <c r="M21" s="56"/>
      <c r="N21" s="57"/>
      <c r="O21" s="48">
        <f t="shared" si="7"/>
        <v>8</v>
      </c>
      <c r="P21" s="49"/>
      <c r="Q21" s="48" t="str">
        <f t="shared" si="0"/>
        <v/>
      </c>
      <c r="R21" s="49"/>
      <c r="S21" s="50"/>
      <c r="T21" s="51"/>
      <c r="U21" s="52" t="s">
        <v>91</v>
      </c>
      <c r="V21" s="53"/>
      <c r="W21" s="52"/>
      <c r="X21" s="53"/>
      <c r="Y21" s="54"/>
      <c r="Z21" s="55"/>
      <c r="AA21" s="56"/>
      <c r="AB21" s="57"/>
      <c r="AC21" s="44"/>
      <c r="AD21" s="45"/>
      <c r="AE21" s="56"/>
      <c r="AF21" s="57"/>
      <c r="AG21" s="86" t="s">
        <v>95</v>
      </c>
      <c r="AH21" s="87"/>
      <c r="AI21" s="87"/>
      <c r="AJ21" s="87"/>
      <c r="AK21" s="87"/>
      <c r="AL21" s="87"/>
      <c r="AM21" s="87"/>
      <c r="AN21" s="88"/>
      <c r="AO21" s="46"/>
      <c r="AP21" s="47"/>
      <c r="AQ21" s="46"/>
      <c r="AR21" s="47"/>
      <c r="AS21" s="46"/>
      <c r="AT21" s="47"/>
      <c r="AU21" s="46"/>
      <c r="AV21" s="47"/>
      <c r="AW21" s="79">
        <f t="shared" si="1"/>
        <v>0</v>
      </c>
      <c r="AX21" s="80"/>
      <c r="AY21" s="28" t="str">
        <f t="shared" si="8"/>
        <v/>
      </c>
      <c r="AZ21">
        <v>13</v>
      </c>
      <c r="BA21" s="3">
        <f t="shared" si="2"/>
        <v>44939</v>
      </c>
      <c r="BB21" t="str">
        <f t="shared" si="28"/>
        <v>金</v>
      </c>
      <c r="BC21" t="str">
        <f t="shared" si="9"/>
        <v/>
      </c>
      <c r="BD21" t="str">
        <f t="shared" si="10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29"/>
        <v>0</v>
      </c>
      <c r="BH21">
        <f t="shared" si="11"/>
        <v>0</v>
      </c>
      <c r="BI21" t="str">
        <f t="shared" si="12"/>
        <v/>
      </c>
      <c r="BK21" t="str">
        <f t="shared" si="13"/>
        <v>9:00</v>
      </c>
      <c r="BL21" s="33">
        <f t="shared" si="14"/>
        <v>9</v>
      </c>
      <c r="BM21" s="12">
        <f t="shared" si="31"/>
        <v>8</v>
      </c>
      <c r="BN21" t="str">
        <f>IF(G21&gt;祝日!$F$2,TEXT(G21-祝日!$F$2,"h:mm"),"")</f>
        <v/>
      </c>
      <c r="BO21" t="str">
        <f t="shared" si="15"/>
        <v/>
      </c>
      <c r="BQ21" s="12" t="str">
        <f t="shared" si="16"/>
        <v/>
      </c>
      <c r="BR21" s="12" t="str">
        <f t="shared" si="3"/>
        <v/>
      </c>
      <c r="BT21" s="12">
        <f t="shared" si="17"/>
        <v>8</v>
      </c>
      <c r="BW21" t="str">
        <f t="shared" si="18"/>
        <v/>
      </c>
      <c r="BX21" t="str">
        <f t="shared" si="19"/>
        <v/>
      </c>
      <c r="BY21" t="str">
        <f t="shared" si="20"/>
        <v/>
      </c>
      <c r="BZ21" t="str">
        <f t="shared" si="21"/>
        <v/>
      </c>
      <c r="CA21" t="str">
        <f t="shared" si="22"/>
        <v/>
      </c>
      <c r="CB21" t="str">
        <f t="shared" si="23"/>
        <v/>
      </c>
      <c r="CC21">
        <f t="shared" si="24"/>
        <v>1</v>
      </c>
      <c r="CD21" t="str">
        <f t="shared" si="25"/>
        <v/>
      </c>
      <c r="CE21" t="str">
        <f t="shared" si="26"/>
        <v/>
      </c>
    </row>
    <row r="22" spans="1:83" x14ac:dyDescent="0.4">
      <c r="A22" s="31" t="str">
        <f t="shared" si="4"/>
        <v/>
      </c>
      <c r="B22" s="11">
        <v>14</v>
      </c>
      <c r="C22" s="11" t="str">
        <f t="shared" si="5"/>
        <v>土</v>
      </c>
      <c r="D22" s="11" t="str">
        <f t="shared" si="6"/>
        <v>休</v>
      </c>
      <c r="E22" s="84"/>
      <c r="F22" s="85"/>
      <c r="G22" s="84"/>
      <c r="H22" s="85"/>
      <c r="I22" s="56"/>
      <c r="J22" s="57"/>
      <c r="K22" s="48" t="str">
        <f t="shared" si="27"/>
        <v/>
      </c>
      <c r="L22" s="49"/>
      <c r="M22" s="56"/>
      <c r="N22" s="57"/>
      <c r="O22" s="48" t="str">
        <f t="shared" si="7"/>
        <v/>
      </c>
      <c r="P22" s="49"/>
      <c r="Q22" s="48" t="str">
        <f t="shared" si="0"/>
        <v/>
      </c>
      <c r="R22" s="49"/>
      <c r="S22" s="50"/>
      <c r="T22" s="51"/>
      <c r="U22" s="52"/>
      <c r="V22" s="53"/>
      <c r="W22" s="52"/>
      <c r="X22" s="53"/>
      <c r="Y22" s="54"/>
      <c r="Z22" s="55"/>
      <c r="AA22" s="56"/>
      <c r="AB22" s="57"/>
      <c r="AC22" s="44"/>
      <c r="AD22" s="45"/>
      <c r="AE22" s="56"/>
      <c r="AF22" s="57"/>
      <c r="AG22" s="86"/>
      <c r="AH22" s="87"/>
      <c r="AI22" s="87"/>
      <c r="AJ22" s="87"/>
      <c r="AK22" s="87"/>
      <c r="AL22" s="87"/>
      <c r="AM22" s="87"/>
      <c r="AN22" s="88"/>
      <c r="AO22" s="46"/>
      <c r="AP22" s="47"/>
      <c r="AQ22" s="46"/>
      <c r="AR22" s="47"/>
      <c r="AS22" s="46"/>
      <c r="AT22" s="47"/>
      <c r="AU22" s="46"/>
      <c r="AV22" s="47"/>
      <c r="AW22" s="79">
        <f t="shared" si="1"/>
        <v>0</v>
      </c>
      <c r="AX22" s="80"/>
      <c r="AY22" s="28" t="str">
        <f t="shared" si="8"/>
        <v/>
      </c>
      <c r="AZ22">
        <v>14</v>
      </c>
      <c r="BA22" s="3">
        <f t="shared" si="2"/>
        <v>44940</v>
      </c>
      <c r="BB22" t="str">
        <f t="shared" si="28"/>
        <v>土</v>
      </c>
      <c r="BC22" t="str">
        <f t="shared" si="9"/>
        <v/>
      </c>
      <c r="BD22" t="str">
        <f t="shared" si="10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29"/>
        <v>0</v>
      </c>
      <c r="BH22">
        <f t="shared" si="11"/>
        <v>1</v>
      </c>
      <c r="BI22" t="str">
        <f t="shared" si="12"/>
        <v>休</v>
      </c>
      <c r="BK22">
        <f t="shared" si="13"/>
        <v>0</v>
      </c>
      <c r="BL22" s="33">
        <f t="shared" si="14"/>
        <v>0</v>
      </c>
      <c r="BM22" s="12">
        <f t="shared" si="31"/>
        <v>0</v>
      </c>
      <c r="BN22" t="str">
        <f>IF(G22&gt;祝日!$F$2,TEXT(G22-祝日!$F$2,"h:mm"),"")</f>
        <v/>
      </c>
      <c r="BO22" t="str">
        <f t="shared" si="15"/>
        <v/>
      </c>
      <c r="BQ22" s="12">
        <f t="shared" si="16"/>
        <v>0</v>
      </c>
      <c r="BR22" s="12" t="str">
        <f t="shared" si="3"/>
        <v/>
      </c>
      <c r="BT22" s="12">
        <f t="shared" si="17"/>
        <v>0</v>
      </c>
      <c r="BW22" t="str">
        <f t="shared" si="18"/>
        <v/>
      </c>
      <c r="BX22" t="str">
        <f t="shared" si="19"/>
        <v/>
      </c>
      <c r="BY22" t="str">
        <f t="shared" si="20"/>
        <v/>
      </c>
      <c r="BZ22" t="str">
        <f t="shared" si="21"/>
        <v/>
      </c>
      <c r="CA22" t="str">
        <f t="shared" si="22"/>
        <v/>
      </c>
      <c r="CB22" t="str">
        <f t="shared" si="23"/>
        <v/>
      </c>
      <c r="CC22">
        <f t="shared" si="24"/>
        <v>0</v>
      </c>
      <c r="CD22" t="str">
        <f t="shared" si="25"/>
        <v/>
      </c>
      <c r="CE22" t="str">
        <f t="shared" si="26"/>
        <v/>
      </c>
    </row>
    <row r="23" spans="1:83" x14ac:dyDescent="0.4">
      <c r="A23" s="31" t="str">
        <f t="shared" si="4"/>
        <v/>
      </c>
      <c r="B23" s="11">
        <v>15</v>
      </c>
      <c r="C23" s="11" t="str">
        <f t="shared" si="5"/>
        <v>日</v>
      </c>
      <c r="D23" s="11" t="str">
        <f t="shared" si="6"/>
        <v>法</v>
      </c>
      <c r="E23" s="84">
        <v>0.375</v>
      </c>
      <c r="F23" s="85"/>
      <c r="G23" s="84">
        <v>0.75</v>
      </c>
      <c r="H23" s="85"/>
      <c r="I23" s="56">
        <v>1</v>
      </c>
      <c r="J23" s="57"/>
      <c r="K23" s="48">
        <f t="shared" si="27"/>
        <v>8</v>
      </c>
      <c r="L23" s="49"/>
      <c r="M23" s="56"/>
      <c r="N23" s="57"/>
      <c r="O23" s="48">
        <f t="shared" si="7"/>
        <v>8</v>
      </c>
      <c r="P23" s="49"/>
      <c r="Q23" s="48" t="str">
        <f t="shared" si="0"/>
        <v/>
      </c>
      <c r="R23" s="49"/>
      <c r="S23" s="50"/>
      <c r="T23" s="51"/>
      <c r="U23" s="52"/>
      <c r="V23" s="53"/>
      <c r="W23" s="52" t="s">
        <v>92</v>
      </c>
      <c r="X23" s="53"/>
      <c r="Y23" s="54"/>
      <c r="Z23" s="55"/>
      <c r="AA23" s="56"/>
      <c r="AB23" s="57"/>
      <c r="AC23" s="44"/>
      <c r="AD23" s="45"/>
      <c r="AE23" s="56"/>
      <c r="AF23" s="57"/>
      <c r="AG23" s="86"/>
      <c r="AH23" s="87"/>
      <c r="AI23" s="87"/>
      <c r="AJ23" s="87"/>
      <c r="AK23" s="87"/>
      <c r="AL23" s="87"/>
      <c r="AM23" s="87"/>
      <c r="AN23" s="88"/>
      <c r="AO23" s="46"/>
      <c r="AP23" s="47"/>
      <c r="AQ23" s="46"/>
      <c r="AR23" s="47"/>
      <c r="AS23" s="46"/>
      <c r="AT23" s="47"/>
      <c r="AU23" s="46"/>
      <c r="AV23" s="47"/>
      <c r="AW23" s="79">
        <f t="shared" si="1"/>
        <v>0</v>
      </c>
      <c r="AX23" s="80"/>
      <c r="AY23" s="28" t="str">
        <f t="shared" si="8"/>
        <v/>
      </c>
      <c r="AZ23">
        <v>15</v>
      </c>
      <c r="BA23" s="3">
        <f t="shared" si="2"/>
        <v>44941</v>
      </c>
      <c r="BB23" t="str">
        <f t="shared" si="28"/>
        <v>日</v>
      </c>
      <c r="BC23" t="str">
        <f t="shared" si="9"/>
        <v>法</v>
      </c>
      <c r="BD23" t="str">
        <f t="shared" si="10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29"/>
        <v>1</v>
      </c>
      <c r="BH23">
        <f t="shared" si="11"/>
        <v>0</v>
      </c>
      <c r="BI23" t="str">
        <f t="shared" si="12"/>
        <v>法</v>
      </c>
      <c r="BK23" t="str">
        <f t="shared" si="13"/>
        <v>9:00</v>
      </c>
      <c r="BL23" s="33">
        <f t="shared" si="14"/>
        <v>9</v>
      </c>
      <c r="BM23" s="12">
        <f t="shared" si="31"/>
        <v>8</v>
      </c>
      <c r="BN23" t="str">
        <f>IF(G23&gt;祝日!$F$2,TEXT(G23-祝日!$F$2,"h:mm"),"")</f>
        <v/>
      </c>
      <c r="BO23" t="str">
        <f t="shared" si="15"/>
        <v/>
      </c>
      <c r="BQ23" s="12" t="str">
        <f t="shared" si="16"/>
        <v/>
      </c>
      <c r="BR23" s="12" t="str">
        <f t="shared" si="3"/>
        <v/>
      </c>
      <c r="BT23" s="12">
        <f t="shared" si="17"/>
        <v>8</v>
      </c>
      <c r="BW23" t="str">
        <f t="shared" si="18"/>
        <v/>
      </c>
      <c r="BX23" t="str">
        <f t="shared" si="19"/>
        <v/>
      </c>
      <c r="BY23" t="str">
        <f t="shared" si="20"/>
        <v/>
      </c>
      <c r="BZ23" t="str">
        <f t="shared" si="21"/>
        <v/>
      </c>
      <c r="CA23" t="str">
        <f t="shared" si="22"/>
        <v/>
      </c>
      <c r="CB23" t="str">
        <f t="shared" si="23"/>
        <v/>
      </c>
      <c r="CC23">
        <f t="shared" si="24"/>
        <v>1</v>
      </c>
      <c r="CD23" t="str">
        <f t="shared" si="25"/>
        <v/>
      </c>
      <c r="CE23" t="str">
        <f t="shared" si="26"/>
        <v/>
      </c>
    </row>
    <row r="24" spans="1:83" x14ac:dyDescent="0.4">
      <c r="A24" s="31" t="str">
        <f t="shared" si="4"/>
        <v>★</v>
      </c>
      <c r="B24" s="11">
        <v>16</v>
      </c>
      <c r="C24" s="11" t="str">
        <f t="shared" si="5"/>
        <v>月</v>
      </c>
      <c r="D24" s="11" t="str">
        <f t="shared" si="6"/>
        <v/>
      </c>
      <c r="E24" s="84"/>
      <c r="F24" s="85"/>
      <c r="G24" s="84"/>
      <c r="H24" s="85"/>
      <c r="I24" s="56"/>
      <c r="J24" s="57"/>
      <c r="K24" s="48" t="str">
        <f t="shared" si="27"/>
        <v/>
      </c>
      <c r="L24" s="49"/>
      <c r="M24" s="56"/>
      <c r="N24" s="57"/>
      <c r="O24" s="48" t="str">
        <f t="shared" si="7"/>
        <v/>
      </c>
      <c r="P24" s="49"/>
      <c r="Q24" s="48" t="str">
        <f t="shared" si="0"/>
        <v/>
      </c>
      <c r="R24" s="49"/>
      <c r="S24" s="50"/>
      <c r="T24" s="51"/>
      <c r="U24" s="52"/>
      <c r="V24" s="53"/>
      <c r="W24" s="52" t="s">
        <v>93</v>
      </c>
      <c r="X24" s="53"/>
      <c r="Y24" s="54"/>
      <c r="Z24" s="55"/>
      <c r="AA24" s="56"/>
      <c r="AB24" s="57"/>
      <c r="AC24" s="44"/>
      <c r="AD24" s="45"/>
      <c r="AE24" s="56"/>
      <c r="AF24" s="57"/>
      <c r="AG24" s="86"/>
      <c r="AH24" s="87"/>
      <c r="AI24" s="87"/>
      <c r="AJ24" s="87"/>
      <c r="AK24" s="87"/>
      <c r="AL24" s="87"/>
      <c r="AM24" s="87"/>
      <c r="AN24" s="88"/>
      <c r="AO24" s="46"/>
      <c r="AP24" s="47"/>
      <c r="AQ24" s="46"/>
      <c r="AR24" s="47"/>
      <c r="AS24" s="46"/>
      <c r="AT24" s="47"/>
      <c r="AU24" s="46"/>
      <c r="AV24" s="47"/>
      <c r="AW24" s="79">
        <f t="shared" si="1"/>
        <v>0</v>
      </c>
      <c r="AX24" s="80"/>
      <c r="AY24" s="28" t="str">
        <f t="shared" si="8"/>
        <v>振替元日が未記入</v>
      </c>
      <c r="AZ24">
        <v>16</v>
      </c>
      <c r="BA24" s="3">
        <f t="shared" si="2"/>
        <v>44942</v>
      </c>
      <c r="BB24" t="str">
        <f t="shared" si="28"/>
        <v>月</v>
      </c>
      <c r="BC24" t="str">
        <f t="shared" si="9"/>
        <v/>
      </c>
      <c r="BD24" t="str">
        <f t="shared" si="10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29"/>
        <v>0</v>
      </c>
      <c r="BH24">
        <f t="shared" si="11"/>
        <v>0</v>
      </c>
      <c r="BI24" t="str">
        <f t="shared" si="12"/>
        <v/>
      </c>
      <c r="BK24">
        <f t="shared" si="13"/>
        <v>0</v>
      </c>
      <c r="BL24" s="33">
        <f t="shared" si="14"/>
        <v>0</v>
      </c>
      <c r="BM24" s="12">
        <f t="shared" si="31"/>
        <v>0</v>
      </c>
      <c r="BN24" t="str">
        <f>IF(G24&gt;祝日!$F$2,TEXT(G24-祝日!$F$2,"h:mm"),"")</f>
        <v/>
      </c>
      <c r="BO24" t="str">
        <f t="shared" si="15"/>
        <v/>
      </c>
      <c r="BQ24" s="12" t="str">
        <f t="shared" si="16"/>
        <v/>
      </c>
      <c r="BR24" s="12" t="str">
        <f t="shared" si="3"/>
        <v/>
      </c>
      <c r="BT24" s="12">
        <f t="shared" si="17"/>
        <v>0</v>
      </c>
      <c r="BW24" t="str">
        <f t="shared" si="18"/>
        <v/>
      </c>
      <c r="BX24" t="str">
        <f t="shared" si="19"/>
        <v/>
      </c>
      <c r="BY24" t="str">
        <f t="shared" si="20"/>
        <v/>
      </c>
      <c r="BZ24" t="str">
        <f t="shared" si="21"/>
        <v/>
      </c>
      <c r="CA24" t="str">
        <f t="shared" si="22"/>
        <v>NG</v>
      </c>
      <c r="CB24" t="str">
        <f t="shared" si="23"/>
        <v/>
      </c>
      <c r="CC24">
        <f t="shared" si="24"/>
        <v>1</v>
      </c>
      <c r="CD24" t="str">
        <f t="shared" si="25"/>
        <v/>
      </c>
      <c r="CE24" t="str">
        <f t="shared" si="26"/>
        <v/>
      </c>
    </row>
    <row r="25" spans="1:83" x14ac:dyDescent="0.4">
      <c r="A25" s="31" t="str">
        <f t="shared" si="4"/>
        <v/>
      </c>
      <c r="B25" s="11">
        <v>17</v>
      </c>
      <c r="C25" s="11" t="str">
        <f t="shared" si="5"/>
        <v>火</v>
      </c>
      <c r="D25" s="11" t="str">
        <f t="shared" si="6"/>
        <v/>
      </c>
      <c r="E25" s="84"/>
      <c r="F25" s="85"/>
      <c r="G25" s="84"/>
      <c r="H25" s="85"/>
      <c r="I25" s="56"/>
      <c r="J25" s="57"/>
      <c r="K25" s="48" t="str">
        <f t="shared" si="27"/>
        <v/>
      </c>
      <c r="L25" s="49"/>
      <c r="M25" s="56"/>
      <c r="N25" s="57"/>
      <c r="O25" s="48" t="str">
        <f t="shared" si="7"/>
        <v/>
      </c>
      <c r="P25" s="49"/>
      <c r="Q25" s="48" t="str">
        <f t="shared" si="0"/>
        <v/>
      </c>
      <c r="R25" s="49"/>
      <c r="S25" s="50"/>
      <c r="T25" s="51"/>
      <c r="U25" s="52"/>
      <c r="V25" s="53"/>
      <c r="W25" s="52" t="s">
        <v>93</v>
      </c>
      <c r="X25" s="53"/>
      <c r="Y25" s="54"/>
      <c r="Z25" s="55"/>
      <c r="AA25" s="56"/>
      <c r="AB25" s="57"/>
      <c r="AC25" s="44"/>
      <c r="AD25" s="45"/>
      <c r="AE25" s="56"/>
      <c r="AF25" s="57"/>
      <c r="AG25" s="86" t="s">
        <v>94</v>
      </c>
      <c r="AH25" s="87"/>
      <c r="AI25" s="87"/>
      <c r="AJ25" s="87"/>
      <c r="AK25" s="87"/>
      <c r="AL25" s="87"/>
      <c r="AM25" s="87"/>
      <c r="AN25" s="88"/>
      <c r="AO25" s="46"/>
      <c r="AP25" s="47"/>
      <c r="AQ25" s="46"/>
      <c r="AR25" s="47"/>
      <c r="AS25" s="46"/>
      <c r="AT25" s="47"/>
      <c r="AU25" s="46"/>
      <c r="AV25" s="47"/>
      <c r="AW25" s="79">
        <f t="shared" si="1"/>
        <v>0</v>
      </c>
      <c r="AX25" s="80"/>
      <c r="AY25" s="28" t="str">
        <f t="shared" si="8"/>
        <v/>
      </c>
      <c r="AZ25">
        <v>17</v>
      </c>
      <c r="BA25" s="3">
        <f t="shared" si="2"/>
        <v>44943</v>
      </c>
      <c r="BB25" t="str">
        <f t="shared" si="28"/>
        <v>火</v>
      </c>
      <c r="BC25" t="str">
        <f t="shared" si="9"/>
        <v/>
      </c>
      <c r="BD25" t="str">
        <f t="shared" si="10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29"/>
        <v>0</v>
      </c>
      <c r="BH25">
        <f t="shared" si="11"/>
        <v>0</v>
      </c>
      <c r="BI25" t="str">
        <f t="shared" si="12"/>
        <v/>
      </c>
      <c r="BK25">
        <f t="shared" si="13"/>
        <v>0</v>
      </c>
      <c r="BL25" s="33">
        <f t="shared" si="14"/>
        <v>0</v>
      </c>
      <c r="BM25" s="12">
        <f t="shared" si="31"/>
        <v>0</v>
      </c>
      <c r="BN25" t="str">
        <f>IF(G25&gt;祝日!$F$2,TEXT(G25-祝日!$F$2,"h:mm"),"")</f>
        <v/>
      </c>
      <c r="BO25" t="str">
        <f t="shared" si="15"/>
        <v/>
      </c>
      <c r="BQ25" s="12" t="str">
        <f t="shared" si="16"/>
        <v/>
      </c>
      <c r="BR25" s="12" t="str">
        <f t="shared" si="3"/>
        <v/>
      </c>
      <c r="BT25" s="12">
        <f t="shared" si="17"/>
        <v>0</v>
      </c>
      <c r="BW25" t="str">
        <f t="shared" si="18"/>
        <v/>
      </c>
      <c r="BX25" t="str">
        <f t="shared" si="19"/>
        <v/>
      </c>
      <c r="BY25" t="str">
        <f t="shared" si="20"/>
        <v/>
      </c>
      <c r="BZ25" t="str">
        <f t="shared" si="21"/>
        <v/>
      </c>
      <c r="CA25" t="str">
        <f t="shared" si="22"/>
        <v/>
      </c>
      <c r="CB25" t="str">
        <f t="shared" si="23"/>
        <v/>
      </c>
      <c r="CC25">
        <f t="shared" si="24"/>
        <v>1</v>
      </c>
      <c r="CD25" t="str">
        <f t="shared" si="25"/>
        <v/>
      </c>
      <c r="CE25" t="str">
        <f t="shared" si="26"/>
        <v/>
      </c>
    </row>
    <row r="26" spans="1:83" x14ac:dyDescent="0.4">
      <c r="A26" s="31" t="str">
        <f t="shared" si="4"/>
        <v/>
      </c>
      <c r="B26" s="11">
        <v>18</v>
      </c>
      <c r="C26" s="11" t="str">
        <f t="shared" si="5"/>
        <v>水</v>
      </c>
      <c r="D26" s="11" t="str">
        <f t="shared" si="6"/>
        <v/>
      </c>
      <c r="E26" s="84"/>
      <c r="F26" s="85"/>
      <c r="G26" s="84"/>
      <c r="H26" s="85"/>
      <c r="I26" s="56"/>
      <c r="J26" s="57"/>
      <c r="K26" s="48" t="str">
        <f t="shared" si="27"/>
        <v/>
      </c>
      <c r="L26" s="49"/>
      <c r="M26" s="56"/>
      <c r="N26" s="57"/>
      <c r="O26" s="48" t="str">
        <f t="shared" si="7"/>
        <v/>
      </c>
      <c r="P26" s="49"/>
      <c r="Q26" s="48" t="str">
        <f t="shared" si="0"/>
        <v/>
      </c>
      <c r="R26" s="49"/>
      <c r="S26" s="50"/>
      <c r="T26" s="51"/>
      <c r="U26" s="52"/>
      <c r="V26" s="53"/>
      <c r="W26" s="52"/>
      <c r="X26" s="53"/>
      <c r="Y26" s="54"/>
      <c r="Z26" s="55"/>
      <c r="AA26" s="56"/>
      <c r="AB26" s="57"/>
      <c r="AC26" s="44"/>
      <c r="AD26" s="45"/>
      <c r="AE26" s="56"/>
      <c r="AF26" s="57"/>
      <c r="AG26" s="86"/>
      <c r="AH26" s="87"/>
      <c r="AI26" s="87"/>
      <c r="AJ26" s="87"/>
      <c r="AK26" s="87"/>
      <c r="AL26" s="87"/>
      <c r="AM26" s="87"/>
      <c r="AN26" s="88"/>
      <c r="AO26" s="46"/>
      <c r="AP26" s="47"/>
      <c r="AQ26" s="46"/>
      <c r="AR26" s="47"/>
      <c r="AS26" s="46"/>
      <c r="AT26" s="47"/>
      <c r="AU26" s="46"/>
      <c r="AV26" s="47"/>
      <c r="AW26" s="79">
        <f t="shared" si="1"/>
        <v>0</v>
      </c>
      <c r="AX26" s="80"/>
      <c r="AY26" s="28" t="str">
        <f t="shared" si="8"/>
        <v/>
      </c>
      <c r="AZ26">
        <v>18</v>
      </c>
      <c r="BA26" s="3">
        <f t="shared" si="2"/>
        <v>44944</v>
      </c>
      <c r="BB26" t="str">
        <f t="shared" si="28"/>
        <v>水</v>
      </c>
      <c r="BC26" t="str">
        <f t="shared" si="9"/>
        <v/>
      </c>
      <c r="BD26" t="str">
        <f t="shared" si="10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29"/>
        <v>0</v>
      </c>
      <c r="BH26">
        <f t="shared" si="11"/>
        <v>0</v>
      </c>
      <c r="BI26" t="str">
        <f t="shared" si="12"/>
        <v/>
      </c>
      <c r="BK26">
        <f t="shared" si="13"/>
        <v>0</v>
      </c>
      <c r="BL26" s="33">
        <f t="shared" si="14"/>
        <v>0</v>
      </c>
      <c r="BM26" s="12">
        <f t="shared" si="31"/>
        <v>0</v>
      </c>
      <c r="BN26" t="str">
        <f>IF(G26&gt;祝日!$F$2,TEXT(G26-祝日!$F$2,"h:mm"),"")</f>
        <v/>
      </c>
      <c r="BO26" t="str">
        <f t="shared" si="15"/>
        <v/>
      </c>
      <c r="BQ26" s="12" t="str">
        <f t="shared" si="16"/>
        <v/>
      </c>
      <c r="BR26" s="12" t="str">
        <f t="shared" si="3"/>
        <v/>
      </c>
      <c r="BT26" s="12">
        <f t="shared" si="17"/>
        <v>0</v>
      </c>
      <c r="BW26" t="str">
        <f t="shared" si="18"/>
        <v/>
      </c>
      <c r="BX26" t="str">
        <f t="shared" si="19"/>
        <v/>
      </c>
      <c r="BY26" t="str">
        <f t="shared" si="20"/>
        <v/>
      </c>
      <c r="BZ26" t="str">
        <f t="shared" si="21"/>
        <v/>
      </c>
      <c r="CA26" t="str">
        <f t="shared" si="22"/>
        <v/>
      </c>
      <c r="CB26" t="str">
        <f t="shared" si="23"/>
        <v/>
      </c>
      <c r="CC26">
        <f t="shared" si="24"/>
        <v>0</v>
      </c>
      <c r="CD26" t="str">
        <f t="shared" si="25"/>
        <v/>
      </c>
      <c r="CE26" t="str">
        <f t="shared" si="26"/>
        <v/>
      </c>
    </row>
    <row r="27" spans="1:83" x14ac:dyDescent="0.4">
      <c r="A27" s="31" t="str">
        <f t="shared" si="4"/>
        <v/>
      </c>
      <c r="B27" s="11">
        <v>19</v>
      </c>
      <c r="C27" s="11" t="str">
        <f t="shared" si="5"/>
        <v>木</v>
      </c>
      <c r="D27" s="11" t="str">
        <f t="shared" si="6"/>
        <v/>
      </c>
      <c r="E27" s="84">
        <v>0.41666666666666669</v>
      </c>
      <c r="F27" s="85"/>
      <c r="G27" s="84">
        <v>0.75</v>
      </c>
      <c r="H27" s="85"/>
      <c r="I27" s="56">
        <v>1</v>
      </c>
      <c r="J27" s="57"/>
      <c r="K27" s="48">
        <f t="shared" si="27"/>
        <v>7</v>
      </c>
      <c r="L27" s="49"/>
      <c r="M27" s="56"/>
      <c r="N27" s="57"/>
      <c r="O27" s="48">
        <f t="shared" si="7"/>
        <v>7</v>
      </c>
      <c r="P27" s="49"/>
      <c r="Q27" s="48" t="str">
        <f t="shared" si="0"/>
        <v/>
      </c>
      <c r="R27" s="49"/>
      <c r="S27" s="50"/>
      <c r="T27" s="51"/>
      <c r="U27" s="52"/>
      <c r="V27" s="53"/>
      <c r="W27" s="52"/>
      <c r="X27" s="53"/>
      <c r="Y27" s="54"/>
      <c r="Z27" s="55"/>
      <c r="AA27" s="56">
        <v>1</v>
      </c>
      <c r="AB27" s="57"/>
      <c r="AC27" s="44"/>
      <c r="AD27" s="45"/>
      <c r="AE27" s="56"/>
      <c r="AF27" s="57"/>
      <c r="AG27" s="86"/>
      <c r="AH27" s="87"/>
      <c r="AI27" s="87"/>
      <c r="AJ27" s="87"/>
      <c r="AK27" s="87"/>
      <c r="AL27" s="87"/>
      <c r="AM27" s="87"/>
      <c r="AN27" s="88"/>
      <c r="AO27" s="46"/>
      <c r="AP27" s="47"/>
      <c r="AQ27" s="46"/>
      <c r="AR27" s="47"/>
      <c r="AS27" s="46"/>
      <c r="AT27" s="47"/>
      <c r="AU27" s="46"/>
      <c r="AV27" s="47"/>
      <c r="AW27" s="79">
        <f t="shared" si="1"/>
        <v>0</v>
      </c>
      <c r="AX27" s="80"/>
      <c r="AY27" s="28" t="str">
        <f t="shared" si="8"/>
        <v/>
      </c>
      <c r="AZ27">
        <v>19</v>
      </c>
      <c r="BA27" s="3">
        <f t="shared" si="2"/>
        <v>44945</v>
      </c>
      <c r="BB27" t="str">
        <f t="shared" si="28"/>
        <v>木</v>
      </c>
      <c r="BC27" t="str">
        <f t="shared" si="9"/>
        <v/>
      </c>
      <c r="BD27" t="str">
        <f t="shared" si="10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29"/>
        <v>0</v>
      </c>
      <c r="BH27">
        <f t="shared" si="11"/>
        <v>0</v>
      </c>
      <c r="BI27" t="str">
        <f t="shared" si="12"/>
        <v/>
      </c>
      <c r="BK27" t="str">
        <f t="shared" si="13"/>
        <v>8:00</v>
      </c>
      <c r="BL27" s="33">
        <f t="shared" si="14"/>
        <v>8</v>
      </c>
      <c r="BM27" s="12">
        <f t="shared" si="31"/>
        <v>7</v>
      </c>
      <c r="BN27" t="str">
        <f>IF(G27&gt;祝日!$F$2,TEXT(G27-祝日!$F$2,"h:mm"),"")</f>
        <v/>
      </c>
      <c r="BO27" t="str">
        <f t="shared" si="15"/>
        <v/>
      </c>
      <c r="BQ27" s="12" t="str">
        <f t="shared" si="16"/>
        <v/>
      </c>
      <c r="BR27" s="12" t="str">
        <f t="shared" si="3"/>
        <v/>
      </c>
      <c r="BT27" s="12">
        <f t="shared" si="17"/>
        <v>7</v>
      </c>
      <c r="BW27" t="str">
        <f t="shared" si="18"/>
        <v/>
      </c>
      <c r="BX27" t="str">
        <f t="shared" si="19"/>
        <v/>
      </c>
      <c r="BY27" t="str">
        <f t="shared" si="20"/>
        <v/>
      </c>
      <c r="BZ27" t="str">
        <f t="shared" si="21"/>
        <v/>
      </c>
      <c r="CA27" t="str">
        <f t="shared" si="22"/>
        <v/>
      </c>
      <c r="CB27" t="str">
        <f t="shared" si="23"/>
        <v/>
      </c>
      <c r="CC27">
        <f t="shared" si="24"/>
        <v>1</v>
      </c>
      <c r="CD27" t="str">
        <f t="shared" si="25"/>
        <v/>
      </c>
      <c r="CE27" t="str">
        <f t="shared" si="26"/>
        <v/>
      </c>
    </row>
    <row r="28" spans="1:83" x14ac:dyDescent="0.4">
      <c r="A28" s="31" t="str">
        <f t="shared" si="4"/>
        <v/>
      </c>
      <c r="B28" s="11">
        <v>20</v>
      </c>
      <c r="C28" s="11" t="str">
        <f t="shared" si="5"/>
        <v>金</v>
      </c>
      <c r="D28" s="11" t="str">
        <f t="shared" si="6"/>
        <v/>
      </c>
      <c r="E28" s="84">
        <v>0.41666666666666669</v>
      </c>
      <c r="F28" s="85"/>
      <c r="G28" s="84">
        <v>0.75</v>
      </c>
      <c r="H28" s="85"/>
      <c r="I28" s="56">
        <v>1</v>
      </c>
      <c r="J28" s="57"/>
      <c r="K28" s="48">
        <f t="shared" si="27"/>
        <v>7</v>
      </c>
      <c r="L28" s="49"/>
      <c r="M28" s="56"/>
      <c r="N28" s="57"/>
      <c r="O28" s="48">
        <f t="shared" si="7"/>
        <v>7</v>
      </c>
      <c r="P28" s="49"/>
      <c r="Q28" s="48" t="str">
        <f t="shared" si="0"/>
        <v/>
      </c>
      <c r="R28" s="49"/>
      <c r="S28" s="50">
        <v>0.5</v>
      </c>
      <c r="T28" s="51"/>
      <c r="U28" s="52"/>
      <c r="V28" s="53"/>
      <c r="W28" s="52"/>
      <c r="X28" s="53"/>
      <c r="Y28" s="54"/>
      <c r="Z28" s="55"/>
      <c r="AA28" s="56"/>
      <c r="AB28" s="57"/>
      <c r="AC28" s="44"/>
      <c r="AD28" s="45"/>
      <c r="AE28" s="56"/>
      <c r="AF28" s="57"/>
      <c r="AG28" s="86"/>
      <c r="AH28" s="87"/>
      <c r="AI28" s="87"/>
      <c r="AJ28" s="87"/>
      <c r="AK28" s="87"/>
      <c r="AL28" s="87"/>
      <c r="AM28" s="87"/>
      <c r="AN28" s="88"/>
      <c r="AO28" s="46"/>
      <c r="AP28" s="47"/>
      <c r="AQ28" s="46"/>
      <c r="AR28" s="47"/>
      <c r="AS28" s="46"/>
      <c r="AT28" s="47"/>
      <c r="AU28" s="46"/>
      <c r="AV28" s="47"/>
      <c r="AW28" s="79">
        <f t="shared" si="1"/>
        <v>0</v>
      </c>
      <c r="AX28" s="80"/>
      <c r="AY28" s="28" t="str">
        <f t="shared" si="8"/>
        <v/>
      </c>
      <c r="AZ28">
        <v>20</v>
      </c>
      <c r="BA28" s="3">
        <f t="shared" si="2"/>
        <v>44946</v>
      </c>
      <c r="BB28" t="str">
        <f t="shared" si="28"/>
        <v>金</v>
      </c>
      <c r="BC28" t="str">
        <f t="shared" si="9"/>
        <v/>
      </c>
      <c r="BD28" t="str">
        <f t="shared" si="10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29"/>
        <v>0</v>
      </c>
      <c r="BH28">
        <f t="shared" si="11"/>
        <v>0</v>
      </c>
      <c r="BI28" t="str">
        <f t="shared" si="12"/>
        <v/>
      </c>
      <c r="BK28" t="str">
        <f t="shared" si="13"/>
        <v>8:00</v>
      </c>
      <c r="BL28" s="33">
        <f t="shared" si="14"/>
        <v>8</v>
      </c>
      <c r="BM28" s="12">
        <f t="shared" si="31"/>
        <v>7</v>
      </c>
      <c r="BN28" t="str">
        <f>IF(G28&gt;祝日!$F$2,TEXT(G28-祝日!$F$2,"h:mm"),"")</f>
        <v/>
      </c>
      <c r="BO28" t="str">
        <f t="shared" si="15"/>
        <v/>
      </c>
      <c r="BQ28" s="12" t="str">
        <f t="shared" si="16"/>
        <v/>
      </c>
      <c r="BR28" s="12" t="str">
        <f t="shared" si="3"/>
        <v/>
      </c>
      <c r="BT28" s="12">
        <f t="shared" si="17"/>
        <v>7</v>
      </c>
      <c r="BW28" t="str">
        <f t="shared" si="18"/>
        <v/>
      </c>
      <c r="BX28" t="str">
        <f t="shared" si="19"/>
        <v/>
      </c>
      <c r="BY28" t="str">
        <f t="shared" si="20"/>
        <v/>
      </c>
      <c r="BZ28" t="str">
        <f t="shared" si="21"/>
        <v/>
      </c>
      <c r="CA28" t="str">
        <f t="shared" si="22"/>
        <v/>
      </c>
      <c r="CB28" t="str">
        <f t="shared" si="23"/>
        <v/>
      </c>
      <c r="CC28">
        <f t="shared" si="24"/>
        <v>1</v>
      </c>
      <c r="CD28" t="str">
        <f t="shared" si="25"/>
        <v/>
      </c>
      <c r="CE28" t="str">
        <f t="shared" si="26"/>
        <v/>
      </c>
    </row>
    <row r="29" spans="1:83" x14ac:dyDescent="0.4">
      <c r="A29" s="31" t="str">
        <f t="shared" si="4"/>
        <v/>
      </c>
      <c r="B29" s="11">
        <v>21</v>
      </c>
      <c r="C29" s="11" t="str">
        <f t="shared" si="5"/>
        <v>土</v>
      </c>
      <c r="D29" s="11" t="str">
        <f t="shared" si="6"/>
        <v>休</v>
      </c>
      <c r="E29" s="84">
        <v>0.375</v>
      </c>
      <c r="F29" s="85"/>
      <c r="G29" s="84">
        <v>0.75</v>
      </c>
      <c r="H29" s="85"/>
      <c r="I29" s="56">
        <v>1</v>
      </c>
      <c r="J29" s="57"/>
      <c r="K29" s="48">
        <f t="shared" si="27"/>
        <v>8</v>
      </c>
      <c r="L29" s="49"/>
      <c r="M29" s="56"/>
      <c r="N29" s="57"/>
      <c r="O29" s="48">
        <f t="shared" si="7"/>
        <v>8</v>
      </c>
      <c r="P29" s="49"/>
      <c r="Q29" s="48" t="str">
        <f t="shared" si="0"/>
        <v/>
      </c>
      <c r="R29" s="49"/>
      <c r="S29" s="50"/>
      <c r="T29" s="51"/>
      <c r="U29" s="52"/>
      <c r="V29" s="53"/>
      <c r="W29" s="52"/>
      <c r="X29" s="53"/>
      <c r="Y29" s="54"/>
      <c r="Z29" s="55"/>
      <c r="AA29" s="56"/>
      <c r="AB29" s="57"/>
      <c r="AC29" s="44"/>
      <c r="AD29" s="45"/>
      <c r="AE29" s="56"/>
      <c r="AF29" s="57"/>
      <c r="AG29" s="86"/>
      <c r="AH29" s="87"/>
      <c r="AI29" s="87"/>
      <c r="AJ29" s="87"/>
      <c r="AK29" s="87"/>
      <c r="AL29" s="87"/>
      <c r="AM29" s="87"/>
      <c r="AN29" s="88"/>
      <c r="AO29" s="46"/>
      <c r="AP29" s="47"/>
      <c r="AQ29" s="46"/>
      <c r="AR29" s="47"/>
      <c r="AS29" s="46"/>
      <c r="AT29" s="47"/>
      <c r="AU29" s="46"/>
      <c r="AV29" s="47"/>
      <c r="AW29" s="79">
        <f t="shared" si="1"/>
        <v>0</v>
      </c>
      <c r="AX29" s="80"/>
      <c r="AY29" s="28" t="str">
        <f t="shared" si="8"/>
        <v/>
      </c>
      <c r="AZ29">
        <v>21</v>
      </c>
      <c r="BA29" s="3">
        <f t="shared" si="2"/>
        <v>44947</v>
      </c>
      <c r="BB29" t="str">
        <f t="shared" si="28"/>
        <v>土</v>
      </c>
      <c r="BC29" t="str">
        <f t="shared" si="9"/>
        <v/>
      </c>
      <c r="BD29" t="str">
        <f t="shared" si="10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29"/>
        <v>0</v>
      </c>
      <c r="BH29">
        <f t="shared" si="11"/>
        <v>1</v>
      </c>
      <c r="BI29" t="str">
        <f t="shared" si="12"/>
        <v>休</v>
      </c>
      <c r="BK29" t="str">
        <f t="shared" si="13"/>
        <v>9:00</v>
      </c>
      <c r="BL29" s="33">
        <f t="shared" si="14"/>
        <v>9</v>
      </c>
      <c r="BM29" s="12">
        <f t="shared" si="31"/>
        <v>8</v>
      </c>
      <c r="BN29" t="str">
        <f>IF(G29&gt;祝日!$F$2,TEXT(G29-祝日!$F$2,"h:mm"),"")</f>
        <v/>
      </c>
      <c r="BO29" t="str">
        <f t="shared" si="15"/>
        <v/>
      </c>
      <c r="BQ29" s="12">
        <f t="shared" si="16"/>
        <v>8</v>
      </c>
      <c r="BR29" s="12" t="str">
        <f t="shared" si="3"/>
        <v/>
      </c>
      <c r="BT29" s="12">
        <f t="shared" si="17"/>
        <v>8</v>
      </c>
      <c r="BW29" t="str">
        <f t="shared" si="18"/>
        <v/>
      </c>
      <c r="BX29" t="str">
        <f t="shared" si="19"/>
        <v/>
      </c>
      <c r="BY29" t="str">
        <f t="shared" si="20"/>
        <v/>
      </c>
      <c r="BZ29" t="str">
        <f t="shared" si="21"/>
        <v/>
      </c>
      <c r="CA29" t="str">
        <f t="shared" si="22"/>
        <v/>
      </c>
      <c r="CB29" t="str">
        <f t="shared" si="23"/>
        <v/>
      </c>
      <c r="CC29">
        <f t="shared" si="24"/>
        <v>0</v>
      </c>
      <c r="CD29" t="str">
        <f t="shared" si="25"/>
        <v/>
      </c>
      <c r="CE29" t="str">
        <f t="shared" si="26"/>
        <v/>
      </c>
    </row>
    <row r="30" spans="1:83" x14ac:dyDescent="0.4">
      <c r="A30" s="31" t="str">
        <f t="shared" si="4"/>
        <v/>
      </c>
      <c r="B30" s="11">
        <v>22</v>
      </c>
      <c r="C30" s="11" t="str">
        <f t="shared" si="5"/>
        <v>日</v>
      </c>
      <c r="D30" s="11" t="str">
        <f t="shared" si="6"/>
        <v>法</v>
      </c>
      <c r="E30" s="84">
        <v>0.375</v>
      </c>
      <c r="F30" s="85"/>
      <c r="G30" s="84">
        <v>0.79166666666666663</v>
      </c>
      <c r="H30" s="85"/>
      <c r="I30" s="56">
        <v>1</v>
      </c>
      <c r="J30" s="57"/>
      <c r="K30" s="48">
        <f t="shared" si="27"/>
        <v>9</v>
      </c>
      <c r="L30" s="49"/>
      <c r="M30" s="56"/>
      <c r="N30" s="57"/>
      <c r="O30" s="48">
        <f t="shared" si="7"/>
        <v>9</v>
      </c>
      <c r="P30" s="49"/>
      <c r="Q30" s="48" t="str">
        <f t="shared" si="0"/>
        <v/>
      </c>
      <c r="R30" s="49"/>
      <c r="S30" s="50"/>
      <c r="T30" s="51"/>
      <c r="U30" s="52"/>
      <c r="V30" s="53"/>
      <c r="W30" s="52"/>
      <c r="X30" s="53"/>
      <c r="Y30" s="54"/>
      <c r="Z30" s="55"/>
      <c r="AA30" s="56"/>
      <c r="AB30" s="57"/>
      <c r="AC30" s="44"/>
      <c r="AD30" s="45"/>
      <c r="AE30" s="56"/>
      <c r="AF30" s="57"/>
      <c r="AG30" s="86"/>
      <c r="AH30" s="87"/>
      <c r="AI30" s="87"/>
      <c r="AJ30" s="87"/>
      <c r="AK30" s="87"/>
      <c r="AL30" s="87"/>
      <c r="AM30" s="87"/>
      <c r="AN30" s="88"/>
      <c r="AO30" s="46"/>
      <c r="AP30" s="47"/>
      <c r="AQ30" s="46"/>
      <c r="AR30" s="47"/>
      <c r="AS30" s="46"/>
      <c r="AT30" s="47"/>
      <c r="AU30" s="46"/>
      <c r="AV30" s="47"/>
      <c r="AW30" s="79">
        <f t="shared" si="1"/>
        <v>0</v>
      </c>
      <c r="AX30" s="80"/>
      <c r="AY30" s="28" t="str">
        <f t="shared" si="8"/>
        <v/>
      </c>
      <c r="AZ30">
        <v>22</v>
      </c>
      <c r="BA30" s="3">
        <f t="shared" si="2"/>
        <v>44948</v>
      </c>
      <c r="BB30" t="str">
        <f t="shared" si="28"/>
        <v>日</v>
      </c>
      <c r="BC30" t="str">
        <f t="shared" si="9"/>
        <v>法</v>
      </c>
      <c r="BD30" t="str">
        <f t="shared" si="10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29"/>
        <v>1</v>
      </c>
      <c r="BH30">
        <f t="shared" si="11"/>
        <v>0</v>
      </c>
      <c r="BI30" t="str">
        <f t="shared" si="12"/>
        <v>法</v>
      </c>
      <c r="BK30" t="str">
        <f t="shared" si="13"/>
        <v>10:00</v>
      </c>
      <c r="BL30" s="33">
        <f t="shared" si="14"/>
        <v>10</v>
      </c>
      <c r="BM30" s="12">
        <f t="shared" si="31"/>
        <v>9</v>
      </c>
      <c r="BN30" t="str">
        <f>IF(G30&gt;祝日!$F$2,TEXT(G30-祝日!$F$2,"h:mm"),"")</f>
        <v/>
      </c>
      <c r="BO30" t="str">
        <f t="shared" si="15"/>
        <v/>
      </c>
      <c r="BQ30" s="12" t="str">
        <f t="shared" si="16"/>
        <v/>
      </c>
      <c r="BR30" s="12">
        <f t="shared" si="3"/>
        <v>9</v>
      </c>
      <c r="BT30" s="12">
        <f t="shared" si="17"/>
        <v>9</v>
      </c>
      <c r="BW30" t="str">
        <f t="shared" si="18"/>
        <v/>
      </c>
      <c r="BX30" t="str">
        <f t="shared" si="19"/>
        <v/>
      </c>
      <c r="BY30" t="str">
        <f t="shared" si="20"/>
        <v/>
      </c>
      <c r="BZ30" t="str">
        <f t="shared" si="21"/>
        <v/>
      </c>
      <c r="CA30" t="str">
        <f t="shared" si="22"/>
        <v/>
      </c>
      <c r="CB30" t="str">
        <f t="shared" si="23"/>
        <v/>
      </c>
      <c r="CC30">
        <f t="shared" si="24"/>
        <v>0</v>
      </c>
      <c r="CD30" t="str">
        <f t="shared" si="25"/>
        <v/>
      </c>
      <c r="CE30" t="str">
        <f t="shared" si="26"/>
        <v/>
      </c>
    </row>
    <row r="31" spans="1:83" x14ac:dyDescent="0.4">
      <c r="A31" s="31" t="str">
        <f t="shared" si="4"/>
        <v>★</v>
      </c>
      <c r="B31" s="11">
        <v>23</v>
      </c>
      <c r="C31" s="11" t="str">
        <f t="shared" si="5"/>
        <v>月</v>
      </c>
      <c r="D31" s="11" t="str">
        <f t="shared" si="6"/>
        <v/>
      </c>
      <c r="E31" s="84">
        <v>0.375</v>
      </c>
      <c r="F31" s="85"/>
      <c r="G31" s="84">
        <v>0.75</v>
      </c>
      <c r="H31" s="85"/>
      <c r="I31" s="56">
        <v>1</v>
      </c>
      <c r="J31" s="57"/>
      <c r="K31" s="48">
        <f t="shared" si="27"/>
        <v>8</v>
      </c>
      <c r="L31" s="49"/>
      <c r="M31" s="56"/>
      <c r="N31" s="57"/>
      <c r="O31" s="48">
        <f t="shared" si="7"/>
        <v>8</v>
      </c>
      <c r="P31" s="49"/>
      <c r="Q31" s="48" t="str">
        <f t="shared" si="0"/>
        <v/>
      </c>
      <c r="R31" s="49"/>
      <c r="S31" s="50"/>
      <c r="T31" s="51"/>
      <c r="U31" s="52"/>
      <c r="V31" s="53"/>
      <c r="W31" s="52"/>
      <c r="X31" s="53"/>
      <c r="Y31" s="54"/>
      <c r="Z31" s="55"/>
      <c r="AA31" s="56"/>
      <c r="AB31" s="57"/>
      <c r="AC31" s="44">
        <v>8</v>
      </c>
      <c r="AD31" s="45"/>
      <c r="AE31" s="56"/>
      <c r="AF31" s="57"/>
      <c r="AG31" s="86"/>
      <c r="AH31" s="87"/>
      <c r="AI31" s="87"/>
      <c r="AJ31" s="87"/>
      <c r="AK31" s="87"/>
      <c r="AL31" s="87"/>
      <c r="AM31" s="87"/>
      <c r="AN31" s="88"/>
      <c r="AO31" s="46"/>
      <c r="AP31" s="47"/>
      <c r="AQ31" s="46"/>
      <c r="AR31" s="47"/>
      <c r="AS31" s="46"/>
      <c r="AT31" s="47"/>
      <c r="AU31" s="46"/>
      <c r="AV31" s="47"/>
      <c r="AW31" s="79">
        <f t="shared" ref="AW31:AW39" si="32">SUM(AO31:AV31)</f>
        <v>0</v>
      </c>
      <c r="AX31" s="80"/>
      <c r="AY31" s="28" t="str">
        <f t="shared" si="8"/>
        <v>時刻が記入</v>
      </c>
      <c r="AZ31">
        <v>23</v>
      </c>
      <c r="BA31" s="3">
        <f t="shared" si="2"/>
        <v>44949</v>
      </c>
      <c r="BB31" t="str">
        <f t="shared" si="28"/>
        <v>月</v>
      </c>
      <c r="BC31" t="str">
        <f t="shared" si="9"/>
        <v/>
      </c>
      <c r="BD31" t="str">
        <f t="shared" si="10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29"/>
        <v>0</v>
      </c>
      <c r="BH31">
        <f t="shared" si="11"/>
        <v>0</v>
      </c>
      <c r="BI31" t="str">
        <f t="shared" si="12"/>
        <v/>
      </c>
      <c r="BK31" t="str">
        <f t="shared" si="13"/>
        <v>9:00</v>
      </c>
      <c r="BL31" s="33">
        <f t="shared" si="14"/>
        <v>9</v>
      </c>
      <c r="BM31" s="12">
        <f t="shared" si="31"/>
        <v>8</v>
      </c>
      <c r="BN31" t="str">
        <f>IF(G31&gt;祝日!$F$2,TEXT(G31-祝日!$F$2,"h:mm"),"")</f>
        <v/>
      </c>
      <c r="BO31" t="str">
        <f t="shared" si="15"/>
        <v/>
      </c>
      <c r="BQ31" s="12" t="str">
        <f t="shared" si="16"/>
        <v/>
      </c>
      <c r="BR31" s="12" t="str">
        <f t="shared" si="3"/>
        <v/>
      </c>
      <c r="BT31" s="12">
        <f t="shared" si="17"/>
        <v>8</v>
      </c>
      <c r="BW31" t="str">
        <f t="shared" si="18"/>
        <v/>
      </c>
      <c r="BX31" t="str">
        <f t="shared" si="19"/>
        <v/>
      </c>
      <c r="BY31" t="str">
        <f t="shared" si="20"/>
        <v/>
      </c>
      <c r="BZ31" t="str">
        <f t="shared" si="21"/>
        <v>NG</v>
      </c>
      <c r="CA31" t="str">
        <f t="shared" si="22"/>
        <v/>
      </c>
      <c r="CB31" t="str">
        <f t="shared" si="23"/>
        <v/>
      </c>
      <c r="CC31">
        <f t="shared" si="24"/>
        <v>1</v>
      </c>
      <c r="CD31" t="str">
        <f t="shared" si="25"/>
        <v/>
      </c>
      <c r="CE31" t="str">
        <f t="shared" si="26"/>
        <v/>
      </c>
    </row>
    <row r="32" spans="1:83" x14ac:dyDescent="0.4">
      <c r="A32" s="31" t="str">
        <f t="shared" si="4"/>
        <v/>
      </c>
      <c r="B32" s="11">
        <v>24</v>
      </c>
      <c r="C32" s="11" t="str">
        <f t="shared" si="5"/>
        <v>火</v>
      </c>
      <c r="D32" s="11" t="str">
        <f t="shared" si="6"/>
        <v/>
      </c>
      <c r="E32" s="84"/>
      <c r="F32" s="85"/>
      <c r="G32" s="84"/>
      <c r="H32" s="85"/>
      <c r="I32" s="56"/>
      <c r="J32" s="57"/>
      <c r="K32" s="48" t="str">
        <f t="shared" si="27"/>
        <v/>
      </c>
      <c r="L32" s="49"/>
      <c r="M32" s="56"/>
      <c r="N32" s="57"/>
      <c r="O32" s="48" t="str">
        <f t="shared" si="7"/>
        <v/>
      </c>
      <c r="P32" s="49"/>
      <c r="Q32" s="48" t="str">
        <f t="shared" si="0"/>
        <v/>
      </c>
      <c r="R32" s="49"/>
      <c r="S32" s="50"/>
      <c r="T32" s="51"/>
      <c r="U32" s="52"/>
      <c r="V32" s="53"/>
      <c r="W32" s="52"/>
      <c r="X32" s="53"/>
      <c r="Y32" s="54"/>
      <c r="Z32" s="55"/>
      <c r="AA32" s="56"/>
      <c r="AB32" s="57"/>
      <c r="AC32" s="44">
        <v>8</v>
      </c>
      <c r="AD32" s="45"/>
      <c r="AE32" s="56"/>
      <c r="AF32" s="57"/>
      <c r="AG32" s="86"/>
      <c r="AH32" s="87"/>
      <c r="AI32" s="87"/>
      <c r="AJ32" s="87"/>
      <c r="AK32" s="87"/>
      <c r="AL32" s="87"/>
      <c r="AM32" s="87"/>
      <c r="AN32" s="88"/>
      <c r="AO32" s="46"/>
      <c r="AP32" s="47"/>
      <c r="AQ32" s="46"/>
      <c r="AR32" s="47"/>
      <c r="AS32" s="46"/>
      <c r="AT32" s="47"/>
      <c r="AU32" s="46"/>
      <c r="AV32" s="47"/>
      <c r="AW32" s="79">
        <f t="shared" si="32"/>
        <v>0</v>
      </c>
      <c r="AX32" s="80"/>
      <c r="AY32" s="28" t="str">
        <f t="shared" si="8"/>
        <v/>
      </c>
      <c r="AZ32">
        <v>24</v>
      </c>
      <c r="BA32" s="3">
        <f t="shared" si="2"/>
        <v>44950</v>
      </c>
      <c r="BB32" t="str">
        <f t="shared" si="28"/>
        <v>火</v>
      </c>
      <c r="BC32" t="str">
        <f t="shared" si="9"/>
        <v/>
      </c>
      <c r="BD32" t="str">
        <f t="shared" si="10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29"/>
        <v>0</v>
      </c>
      <c r="BH32">
        <f t="shared" si="11"/>
        <v>0</v>
      </c>
      <c r="BI32" t="str">
        <f t="shared" si="12"/>
        <v/>
      </c>
      <c r="BK32">
        <f t="shared" si="13"/>
        <v>0</v>
      </c>
      <c r="BL32" s="33">
        <f t="shared" si="14"/>
        <v>0</v>
      </c>
      <c r="BM32" s="12">
        <f t="shared" si="31"/>
        <v>0</v>
      </c>
      <c r="BN32" t="str">
        <f>IF(G32&gt;祝日!$F$2,TEXT(G32-祝日!$F$2,"h:mm"),"")</f>
        <v/>
      </c>
      <c r="BO32" t="str">
        <f t="shared" si="15"/>
        <v/>
      </c>
      <c r="BQ32" s="12" t="str">
        <f t="shared" si="16"/>
        <v/>
      </c>
      <c r="BR32" s="12" t="str">
        <f t="shared" si="3"/>
        <v/>
      </c>
      <c r="BT32" s="12">
        <f t="shared" si="17"/>
        <v>0</v>
      </c>
      <c r="BW32" t="str">
        <f t="shared" si="18"/>
        <v/>
      </c>
      <c r="BX32" t="str">
        <f t="shared" si="19"/>
        <v/>
      </c>
      <c r="BY32" t="str">
        <f t="shared" si="20"/>
        <v/>
      </c>
      <c r="BZ32" t="str">
        <f t="shared" si="21"/>
        <v/>
      </c>
      <c r="CA32" t="str">
        <f t="shared" si="22"/>
        <v/>
      </c>
      <c r="CB32" t="str">
        <f t="shared" si="23"/>
        <v/>
      </c>
      <c r="CC32">
        <f t="shared" si="24"/>
        <v>1</v>
      </c>
      <c r="CD32" t="str">
        <f t="shared" si="25"/>
        <v/>
      </c>
      <c r="CE32" t="str">
        <f t="shared" si="26"/>
        <v/>
      </c>
    </row>
    <row r="33" spans="1:83" x14ac:dyDescent="0.4">
      <c r="A33" s="31" t="str">
        <f t="shared" si="4"/>
        <v>★</v>
      </c>
      <c r="B33" s="11">
        <v>25</v>
      </c>
      <c r="C33" s="11" t="str">
        <f t="shared" si="5"/>
        <v>水</v>
      </c>
      <c r="D33" s="11" t="str">
        <f t="shared" si="6"/>
        <v/>
      </c>
      <c r="E33" s="84">
        <v>0.375</v>
      </c>
      <c r="F33" s="85"/>
      <c r="G33" s="84">
        <v>0.75</v>
      </c>
      <c r="H33" s="85"/>
      <c r="I33" s="56">
        <v>1</v>
      </c>
      <c r="J33" s="57"/>
      <c r="K33" s="48">
        <f t="shared" si="27"/>
        <v>8</v>
      </c>
      <c r="L33" s="49"/>
      <c r="M33" s="56">
        <v>1</v>
      </c>
      <c r="N33" s="57"/>
      <c r="O33" s="48">
        <f t="shared" si="7"/>
        <v>9</v>
      </c>
      <c r="P33" s="49"/>
      <c r="Q33" s="48" t="str">
        <f t="shared" si="0"/>
        <v/>
      </c>
      <c r="R33" s="49"/>
      <c r="S33" s="50"/>
      <c r="T33" s="51"/>
      <c r="U33" s="52"/>
      <c r="V33" s="53"/>
      <c r="W33" s="52"/>
      <c r="X33" s="53"/>
      <c r="Y33" s="54"/>
      <c r="Z33" s="55"/>
      <c r="AA33" s="56"/>
      <c r="AB33" s="57"/>
      <c r="AC33" s="44"/>
      <c r="AD33" s="45"/>
      <c r="AE33" s="56"/>
      <c r="AF33" s="57"/>
      <c r="AG33" s="86"/>
      <c r="AH33" s="87"/>
      <c r="AI33" s="87"/>
      <c r="AJ33" s="87"/>
      <c r="AK33" s="87"/>
      <c r="AL33" s="87"/>
      <c r="AM33" s="87"/>
      <c r="AN33" s="88"/>
      <c r="AO33" s="46"/>
      <c r="AP33" s="47"/>
      <c r="AQ33" s="46"/>
      <c r="AR33" s="47"/>
      <c r="AS33" s="46"/>
      <c r="AT33" s="47"/>
      <c r="AU33" s="46"/>
      <c r="AV33" s="47"/>
      <c r="AW33" s="79">
        <f t="shared" si="32"/>
        <v>0</v>
      </c>
      <c r="AX33" s="80"/>
      <c r="AY33" s="28" t="str">
        <f t="shared" si="8"/>
        <v>備考欄の通常外作業理由未記入</v>
      </c>
      <c r="AZ33">
        <v>25</v>
      </c>
      <c r="BA33" s="3">
        <f t="shared" si="2"/>
        <v>44951</v>
      </c>
      <c r="BB33" t="str">
        <f t="shared" si="28"/>
        <v>水</v>
      </c>
      <c r="BC33" t="str">
        <f t="shared" si="9"/>
        <v/>
      </c>
      <c r="BD33" t="str">
        <f t="shared" si="10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29"/>
        <v>0</v>
      </c>
      <c r="BH33">
        <f t="shared" si="11"/>
        <v>0</v>
      </c>
      <c r="BI33" t="str">
        <f t="shared" si="12"/>
        <v/>
      </c>
      <c r="BK33" t="str">
        <f t="shared" si="13"/>
        <v>9:00</v>
      </c>
      <c r="BL33" s="33">
        <f t="shared" si="14"/>
        <v>9</v>
      </c>
      <c r="BM33" s="12">
        <f t="shared" si="31"/>
        <v>8</v>
      </c>
      <c r="BN33" t="str">
        <f>IF(G33&gt;祝日!$F$2,TEXT(G33-祝日!$F$2,"h:mm"),"")</f>
        <v/>
      </c>
      <c r="BO33" t="str">
        <f t="shared" si="15"/>
        <v/>
      </c>
      <c r="BQ33" s="12" t="str">
        <f t="shared" si="16"/>
        <v/>
      </c>
      <c r="BR33" s="12" t="str">
        <f t="shared" si="3"/>
        <v/>
      </c>
      <c r="BT33" s="12">
        <f t="shared" si="17"/>
        <v>9</v>
      </c>
      <c r="BW33" t="str">
        <f t="shared" si="18"/>
        <v>NG</v>
      </c>
      <c r="BX33" t="str">
        <f t="shared" si="19"/>
        <v/>
      </c>
      <c r="BY33" t="str">
        <f t="shared" si="20"/>
        <v/>
      </c>
      <c r="BZ33" t="str">
        <f t="shared" si="21"/>
        <v/>
      </c>
      <c r="CA33" t="str">
        <f t="shared" si="22"/>
        <v/>
      </c>
      <c r="CB33" t="str">
        <f t="shared" si="23"/>
        <v/>
      </c>
      <c r="CC33">
        <f t="shared" si="24"/>
        <v>0</v>
      </c>
      <c r="CD33" t="str">
        <f t="shared" si="25"/>
        <v/>
      </c>
      <c r="CE33" t="str">
        <f t="shared" si="26"/>
        <v/>
      </c>
    </row>
    <row r="34" spans="1:83" x14ac:dyDescent="0.4">
      <c r="A34" s="31" t="str">
        <f t="shared" si="4"/>
        <v/>
      </c>
      <c r="B34" s="11">
        <v>26</v>
      </c>
      <c r="C34" s="11" t="str">
        <f t="shared" si="5"/>
        <v>木</v>
      </c>
      <c r="D34" s="11" t="str">
        <f t="shared" si="6"/>
        <v/>
      </c>
      <c r="E34" s="84">
        <v>0.375</v>
      </c>
      <c r="F34" s="85"/>
      <c r="G34" s="84">
        <v>0.75</v>
      </c>
      <c r="H34" s="85"/>
      <c r="I34" s="56">
        <v>1</v>
      </c>
      <c r="J34" s="57"/>
      <c r="K34" s="48">
        <f t="shared" si="27"/>
        <v>8</v>
      </c>
      <c r="L34" s="49"/>
      <c r="M34" s="56">
        <v>1</v>
      </c>
      <c r="N34" s="57"/>
      <c r="O34" s="48">
        <f t="shared" si="7"/>
        <v>9</v>
      </c>
      <c r="P34" s="49"/>
      <c r="Q34" s="48" t="str">
        <f t="shared" si="0"/>
        <v/>
      </c>
      <c r="R34" s="49"/>
      <c r="S34" s="50"/>
      <c r="T34" s="51"/>
      <c r="U34" s="52"/>
      <c r="V34" s="53"/>
      <c r="W34" s="52"/>
      <c r="X34" s="53"/>
      <c r="Y34" s="54"/>
      <c r="Z34" s="55"/>
      <c r="AA34" s="56"/>
      <c r="AB34" s="57"/>
      <c r="AC34" s="44"/>
      <c r="AD34" s="45"/>
      <c r="AE34" s="56"/>
      <c r="AF34" s="57"/>
      <c r="AG34" s="86" t="s">
        <v>96</v>
      </c>
      <c r="AH34" s="87"/>
      <c r="AI34" s="87"/>
      <c r="AJ34" s="87"/>
      <c r="AK34" s="87"/>
      <c r="AL34" s="87"/>
      <c r="AM34" s="87"/>
      <c r="AN34" s="88"/>
      <c r="AO34" s="46"/>
      <c r="AP34" s="47"/>
      <c r="AQ34" s="46"/>
      <c r="AR34" s="47"/>
      <c r="AS34" s="46"/>
      <c r="AT34" s="47"/>
      <c r="AU34" s="46"/>
      <c r="AV34" s="47"/>
      <c r="AW34" s="79">
        <f t="shared" si="32"/>
        <v>0</v>
      </c>
      <c r="AX34" s="80"/>
      <c r="AY34" s="28" t="str">
        <f t="shared" si="8"/>
        <v/>
      </c>
      <c r="AZ34">
        <v>26</v>
      </c>
      <c r="BA34" s="3">
        <f t="shared" si="2"/>
        <v>44952</v>
      </c>
      <c r="BB34" t="str">
        <f>TEXT(BA34,"aaa")</f>
        <v>木</v>
      </c>
      <c r="BC34" t="str">
        <f t="shared" si="9"/>
        <v/>
      </c>
      <c r="BD34" t="str">
        <f t="shared" si="10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29"/>
        <v>0</v>
      </c>
      <c r="BH34">
        <f t="shared" si="11"/>
        <v>0</v>
      </c>
      <c r="BI34" t="str">
        <f t="shared" si="12"/>
        <v/>
      </c>
      <c r="BK34" t="str">
        <f t="shared" si="13"/>
        <v>9:00</v>
      </c>
      <c r="BL34" s="33">
        <f t="shared" si="14"/>
        <v>9</v>
      </c>
      <c r="BM34" s="12">
        <f t="shared" si="31"/>
        <v>8</v>
      </c>
      <c r="BN34" t="str">
        <f>IF(G34&gt;祝日!$F$2,TEXT(G34-祝日!$F$2,"h:mm"),"")</f>
        <v/>
      </c>
      <c r="BO34" t="str">
        <f t="shared" si="15"/>
        <v/>
      </c>
      <c r="BQ34" s="12" t="str">
        <f t="shared" si="16"/>
        <v/>
      </c>
      <c r="BR34" s="12" t="str">
        <f t="shared" si="3"/>
        <v/>
      </c>
      <c r="BT34" s="12">
        <f t="shared" si="17"/>
        <v>9</v>
      </c>
      <c r="BW34" t="str">
        <f t="shared" si="18"/>
        <v/>
      </c>
      <c r="BX34" t="str">
        <f t="shared" si="19"/>
        <v/>
      </c>
      <c r="BY34" t="str">
        <f t="shared" si="20"/>
        <v/>
      </c>
      <c r="BZ34" t="str">
        <f t="shared" si="21"/>
        <v/>
      </c>
      <c r="CA34" t="str">
        <f t="shared" si="22"/>
        <v/>
      </c>
      <c r="CB34" t="str">
        <f t="shared" si="23"/>
        <v/>
      </c>
      <c r="CC34">
        <f t="shared" si="24"/>
        <v>0</v>
      </c>
      <c r="CD34" t="str">
        <f t="shared" si="25"/>
        <v/>
      </c>
      <c r="CE34" t="str">
        <f t="shared" si="26"/>
        <v/>
      </c>
    </row>
    <row r="35" spans="1:83" x14ac:dyDescent="0.4">
      <c r="A35" s="31" t="str">
        <f t="shared" si="4"/>
        <v/>
      </c>
      <c r="B35" s="11">
        <v>27</v>
      </c>
      <c r="C35" s="11" t="str">
        <f t="shared" si="5"/>
        <v>金</v>
      </c>
      <c r="D35" s="11" t="str">
        <f t="shared" si="6"/>
        <v/>
      </c>
      <c r="E35" s="84"/>
      <c r="F35" s="85"/>
      <c r="G35" s="84"/>
      <c r="H35" s="85"/>
      <c r="I35" s="56"/>
      <c r="J35" s="57"/>
      <c r="K35" s="48" t="str">
        <f t="shared" si="27"/>
        <v/>
      </c>
      <c r="L35" s="49"/>
      <c r="M35" s="56"/>
      <c r="N35" s="57"/>
      <c r="O35" s="48" t="str">
        <f t="shared" si="7"/>
        <v/>
      </c>
      <c r="P35" s="49"/>
      <c r="Q35" s="48" t="str">
        <f t="shared" si="0"/>
        <v/>
      </c>
      <c r="R35" s="49"/>
      <c r="S35" s="50"/>
      <c r="T35" s="51"/>
      <c r="U35" s="52"/>
      <c r="V35" s="53"/>
      <c r="W35" s="52"/>
      <c r="X35" s="53"/>
      <c r="Y35" s="54"/>
      <c r="Z35" s="55"/>
      <c r="AA35" s="56"/>
      <c r="AB35" s="57"/>
      <c r="AC35" s="44"/>
      <c r="AD35" s="45"/>
      <c r="AE35" s="56"/>
      <c r="AF35" s="57"/>
      <c r="AG35" s="86"/>
      <c r="AH35" s="87"/>
      <c r="AI35" s="87"/>
      <c r="AJ35" s="87"/>
      <c r="AK35" s="87"/>
      <c r="AL35" s="87"/>
      <c r="AM35" s="87"/>
      <c r="AN35" s="88"/>
      <c r="AO35" s="46"/>
      <c r="AP35" s="47"/>
      <c r="AQ35" s="46"/>
      <c r="AR35" s="47"/>
      <c r="AS35" s="46"/>
      <c r="AT35" s="47"/>
      <c r="AU35" s="46"/>
      <c r="AV35" s="47"/>
      <c r="AW35" s="79">
        <f t="shared" si="32"/>
        <v>0</v>
      </c>
      <c r="AX35" s="80"/>
      <c r="AY35" s="28" t="str">
        <f t="shared" si="8"/>
        <v/>
      </c>
      <c r="AZ35">
        <v>27</v>
      </c>
      <c r="BA35" s="3">
        <f t="shared" si="2"/>
        <v>44953</v>
      </c>
      <c r="BB35" t="str">
        <f>TEXT(BA35,"aaa")</f>
        <v>金</v>
      </c>
      <c r="BC35" t="str">
        <f t="shared" si="9"/>
        <v/>
      </c>
      <c r="BD35" t="str">
        <f t="shared" si="10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29"/>
        <v>0</v>
      </c>
      <c r="BH35">
        <f t="shared" si="11"/>
        <v>0</v>
      </c>
      <c r="BI35" t="str">
        <f t="shared" si="12"/>
        <v/>
      </c>
      <c r="BK35">
        <f t="shared" si="13"/>
        <v>0</v>
      </c>
      <c r="BL35" s="33">
        <f t="shared" si="14"/>
        <v>0</v>
      </c>
      <c r="BM35" s="12">
        <f t="shared" si="31"/>
        <v>0</v>
      </c>
      <c r="BN35" t="str">
        <f>IF(G35&gt;祝日!$F$2,TEXT(G35-祝日!$F$2,"h:mm"),"")</f>
        <v/>
      </c>
      <c r="BO35" t="str">
        <f t="shared" si="15"/>
        <v/>
      </c>
      <c r="BQ35" s="12" t="str">
        <f t="shared" si="16"/>
        <v/>
      </c>
      <c r="BR35" s="12" t="str">
        <f t="shared" si="3"/>
        <v/>
      </c>
      <c r="BT35" s="12">
        <f t="shared" si="17"/>
        <v>0</v>
      </c>
      <c r="BW35" t="str">
        <f t="shared" si="18"/>
        <v/>
      </c>
      <c r="BX35" t="str">
        <f t="shared" si="19"/>
        <v/>
      </c>
      <c r="BY35" t="str">
        <f t="shared" si="20"/>
        <v/>
      </c>
      <c r="BZ35" t="str">
        <f t="shared" si="21"/>
        <v/>
      </c>
      <c r="CA35" t="str">
        <f t="shared" si="22"/>
        <v/>
      </c>
      <c r="CB35" t="str">
        <f t="shared" si="23"/>
        <v/>
      </c>
      <c r="CC35">
        <f t="shared" si="24"/>
        <v>0</v>
      </c>
      <c r="CD35" t="str">
        <f t="shared" si="25"/>
        <v/>
      </c>
      <c r="CE35" t="str">
        <f t="shared" si="26"/>
        <v/>
      </c>
    </row>
    <row r="36" spans="1:83" x14ac:dyDescent="0.4">
      <c r="A36" s="31" t="str">
        <f t="shared" si="4"/>
        <v/>
      </c>
      <c r="B36" s="11">
        <v>28</v>
      </c>
      <c r="C36" s="11" t="str">
        <f t="shared" si="5"/>
        <v>土</v>
      </c>
      <c r="D36" s="11" t="str">
        <f t="shared" si="6"/>
        <v>休</v>
      </c>
      <c r="E36" s="84"/>
      <c r="F36" s="85"/>
      <c r="G36" s="84"/>
      <c r="H36" s="85"/>
      <c r="I36" s="56"/>
      <c r="J36" s="57"/>
      <c r="K36" s="48" t="str">
        <f t="shared" si="27"/>
        <v/>
      </c>
      <c r="L36" s="49"/>
      <c r="M36" s="56"/>
      <c r="N36" s="57"/>
      <c r="O36" s="48" t="str">
        <f t="shared" si="7"/>
        <v/>
      </c>
      <c r="P36" s="49"/>
      <c r="Q36" s="48" t="str">
        <f t="shared" si="0"/>
        <v/>
      </c>
      <c r="R36" s="49"/>
      <c r="S36" s="50"/>
      <c r="T36" s="51"/>
      <c r="U36" s="52"/>
      <c r="V36" s="53"/>
      <c r="W36" s="52"/>
      <c r="X36" s="53"/>
      <c r="Y36" s="54"/>
      <c r="Z36" s="55"/>
      <c r="AA36" s="56"/>
      <c r="AB36" s="57"/>
      <c r="AC36" s="44"/>
      <c r="AD36" s="45"/>
      <c r="AE36" s="56"/>
      <c r="AF36" s="57"/>
      <c r="AG36" s="86"/>
      <c r="AH36" s="87"/>
      <c r="AI36" s="87"/>
      <c r="AJ36" s="87"/>
      <c r="AK36" s="87"/>
      <c r="AL36" s="87"/>
      <c r="AM36" s="87"/>
      <c r="AN36" s="88"/>
      <c r="AO36" s="46"/>
      <c r="AP36" s="47"/>
      <c r="AQ36" s="46"/>
      <c r="AR36" s="47"/>
      <c r="AS36" s="46"/>
      <c r="AT36" s="47"/>
      <c r="AU36" s="46"/>
      <c r="AV36" s="47"/>
      <c r="AW36" s="79">
        <f t="shared" si="32"/>
        <v>0</v>
      </c>
      <c r="AX36" s="80"/>
      <c r="AY36" s="28" t="str">
        <f t="shared" si="8"/>
        <v/>
      </c>
      <c r="AZ36">
        <v>28</v>
      </c>
      <c r="BA36" s="3">
        <f t="shared" si="2"/>
        <v>44954</v>
      </c>
      <c r="BB36" t="str">
        <f>TEXT(BA36,"aaa")</f>
        <v>土</v>
      </c>
      <c r="BC36" t="str">
        <f t="shared" si="9"/>
        <v/>
      </c>
      <c r="BD36" t="str">
        <f t="shared" si="10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29"/>
        <v>0</v>
      </c>
      <c r="BH36">
        <f t="shared" si="11"/>
        <v>1</v>
      </c>
      <c r="BI36" t="str">
        <f t="shared" si="12"/>
        <v>休</v>
      </c>
      <c r="BK36">
        <f t="shared" si="13"/>
        <v>0</v>
      </c>
      <c r="BL36" s="33">
        <f t="shared" si="14"/>
        <v>0</v>
      </c>
      <c r="BM36" s="12">
        <f t="shared" si="31"/>
        <v>0</v>
      </c>
      <c r="BN36" t="str">
        <f>IF(G36&gt;祝日!$F$2,TEXT(G36-祝日!$F$2,"h:mm"),"")</f>
        <v/>
      </c>
      <c r="BO36" t="str">
        <f t="shared" si="15"/>
        <v/>
      </c>
      <c r="BQ36" s="12">
        <f t="shared" si="16"/>
        <v>0</v>
      </c>
      <c r="BR36" s="12" t="str">
        <f t="shared" si="3"/>
        <v/>
      </c>
      <c r="BT36" s="12">
        <f t="shared" si="17"/>
        <v>0</v>
      </c>
      <c r="BW36" t="str">
        <f t="shared" si="18"/>
        <v/>
      </c>
      <c r="BX36" t="str">
        <f t="shared" si="19"/>
        <v/>
      </c>
      <c r="BY36" t="str">
        <f t="shared" si="20"/>
        <v/>
      </c>
      <c r="BZ36" t="str">
        <f t="shared" si="21"/>
        <v/>
      </c>
      <c r="CA36" t="str">
        <f t="shared" si="22"/>
        <v/>
      </c>
      <c r="CB36" t="str">
        <f t="shared" si="23"/>
        <v/>
      </c>
      <c r="CC36">
        <f t="shared" si="24"/>
        <v>0</v>
      </c>
      <c r="CD36" t="str">
        <f t="shared" si="25"/>
        <v/>
      </c>
      <c r="CE36" t="str">
        <f t="shared" si="26"/>
        <v/>
      </c>
    </row>
    <row r="37" spans="1:83" x14ac:dyDescent="0.4">
      <c r="A37" s="31" t="str">
        <f t="shared" si="4"/>
        <v/>
      </c>
      <c r="B37" s="11">
        <f>IF(C37&lt;&gt;"-",29,"")</f>
        <v>29</v>
      </c>
      <c r="C37" s="11" t="str">
        <f t="shared" si="5"/>
        <v>日</v>
      </c>
      <c r="D37" s="11" t="str">
        <f t="shared" si="6"/>
        <v>法</v>
      </c>
      <c r="E37" s="84"/>
      <c r="F37" s="85"/>
      <c r="G37" s="84"/>
      <c r="H37" s="85"/>
      <c r="I37" s="56"/>
      <c r="J37" s="57"/>
      <c r="K37" s="48" t="str">
        <f t="shared" si="27"/>
        <v/>
      </c>
      <c r="L37" s="49"/>
      <c r="M37" s="56"/>
      <c r="N37" s="57"/>
      <c r="O37" s="48" t="str">
        <f t="shared" si="7"/>
        <v/>
      </c>
      <c r="P37" s="49"/>
      <c r="Q37" s="48" t="str">
        <f t="shared" si="0"/>
        <v/>
      </c>
      <c r="R37" s="49"/>
      <c r="S37" s="50"/>
      <c r="T37" s="51"/>
      <c r="U37" s="52"/>
      <c r="V37" s="53"/>
      <c r="W37" s="52"/>
      <c r="X37" s="53"/>
      <c r="Y37" s="54"/>
      <c r="Z37" s="55"/>
      <c r="AA37" s="56"/>
      <c r="AB37" s="57"/>
      <c r="AC37" s="44"/>
      <c r="AD37" s="45"/>
      <c r="AE37" s="56"/>
      <c r="AF37" s="57"/>
      <c r="AG37" s="86"/>
      <c r="AH37" s="87"/>
      <c r="AI37" s="87"/>
      <c r="AJ37" s="87"/>
      <c r="AK37" s="87"/>
      <c r="AL37" s="87"/>
      <c r="AM37" s="87"/>
      <c r="AN37" s="88"/>
      <c r="AO37" s="46"/>
      <c r="AP37" s="47"/>
      <c r="AQ37" s="46"/>
      <c r="AR37" s="47"/>
      <c r="AS37" s="46"/>
      <c r="AT37" s="47"/>
      <c r="AU37" s="46"/>
      <c r="AV37" s="47"/>
      <c r="AW37" s="79">
        <f t="shared" si="32"/>
        <v>0</v>
      </c>
      <c r="AX37" s="80"/>
      <c r="AY37" s="28" t="str">
        <f t="shared" si="8"/>
        <v/>
      </c>
      <c r="AZ37">
        <v>29</v>
      </c>
      <c r="BA37" s="3">
        <f t="shared" si="2"/>
        <v>44955</v>
      </c>
      <c r="BB37" t="str">
        <f>IF(BA37&lt;&gt;"",TEXT(BA37,"aaa"),"-")</f>
        <v>日</v>
      </c>
      <c r="BC37" t="str">
        <f t="shared" si="9"/>
        <v>法</v>
      </c>
      <c r="BD37" t="str">
        <f t="shared" si="10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29"/>
        <v>1</v>
      </c>
      <c r="BH37">
        <f t="shared" si="11"/>
        <v>0</v>
      </c>
      <c r="BI37" t="str">
        <f>IF(BB37="-","-",IF(BG37&gt;0,"法",IF(BH37&gt;0,"休","")))</f>
        <v>法</v>
      </c>
      <c r="BK37">
        <f t="shared" si="13"/>
        <v>0</v>
      </c>
      <c r="BL37" s="33">
        <f t="shared" si="14"/>
        <v>0</v>
      </c>
      <c r="BM37" s="12">
        <f t="shared" si="31"/>
        <v>0</v>
      </c>
      <c r="BN37" t="str">
        <f>IF(G37&gt;祝日!$F$2,TEXT(G37-祝日!$F$2,"h:mm"),"")</f>
        <v/>
      </c>
      <c r="BO37" t="str">
        <f t="shared" si="15"/>
        <v/>
      </c>
      <c r="BQ37" s="12" t="str">
        <f t="shared" si="16"/>
        <v/>
      </c>
      <c r="BR37" s="12">
        <f t="shared" si="3"/>
        <v>0</v>
      </c>
      <c r="BT37" s="12">
        <f t="shared" si="17"/>
        <v>0</v>
      </c>
      <c r="BW37" t="str">
        <f t="shared" si="18"/>
        <v/>
      </c>
      <c r="BX37" t="str">
        <f t="shared" si="19"/>
        <v/>
      </c>
      <c r="BY37" t="str">
        <f t="shared" si="20"/>
        <v/>
      </c>
      <c r="BZ37" t="str">
        <f t="shared" si="21"/>
        <v/>
      </c>
      <c r="CA37" t="str">
        <f t="shared" si="22"/>
        <v/>
      </c>
      <c r="CB37" t="str">
        <f t="shared" si="23"/>
        <v/>
      </c>
      <c r="CC37">
        <f t="shared" si="24"/>
        <v>0</v>
      </c>
      <c r="CD37" t="str">
        <f t="shared" si="25"/>
        <v/>
      </c>
      <c r="CE37" t="str">
        <f t="shared" si="26"/>
        <v/>
      </c>
    </row>
    <row r="38" spans="1:83" x14ac:dyDescent="0.4">
      <c r="A38" s="31" t="str">
        <f t="shared" si="4"/>
        <v/>
      </c>
      <c r="B38" s="11">
        <f>IF(C38&lt;&gt;"-",30,"")</f>
        <v>30</v>
      </c>
      <c r="C38" s="11" t="str">
        <f t="shared" si="5"/>
        <v>月</v>
      </c>
      <c r="D38" s="11" t="str">
        <f t="shared" si="6"/>
        <v/>
      </c>
      <c r="E38" s="84"/>
      <c r="F38" s="85"/>
      <c r="G38" s="84"/>
      <c r="H38" s="85"/>
      <c r="I38" s="56"/>
      <c r="J38" s="57"/>
      <c r="K38" s="48" t="str">
        <f t="shared" si="27"/>
        <v/>
      </c>
      <c r="L38" s="49"/>
      <c r="M38" s="56"/>
      <c r="N38" s="57"/>
      <c r="O38" s="48" t="str">
        <f t="shared" si="7"/>
        <v/>
      </c>
      <c r="P38" s="49"/>
      <c r="Q38" s="48" t="str">
        <f t="shared" si="0"/>
        <v/>
      </c>
      <c r="R38" s="49"/>
      <c r="S38" s="50"/>
      <c r="T38" s="51"/>
      <c r="U38" s="52"/>
      <c r="V38" s="53"/>
      <c r="W38" s="52"/>
      <c r="X38" s="53"/>
      <c r="Y38" s="54"/>
      <c r="Z38" s="55"/>
      <c r="AA38" s="56"/>
      <c r="AB38" s="57"/>
      <c r="AC38" s="44"/>
      <c r="AD38" s="45"/>
      <c r="AE38" s="56"/>
      <c r="AF38" s="57"/>
      <c r="AG38" s="86"/>
      <c r="AH38" s="87"/>
      <c r="AI38" s="87"/>
      <c r="AJ38" s="87"/>
      <c r="AK38" s="87"/>
      <c r="AL38" s="87"/>
      <c r="AM38" s="87"/>
      <c r="AN38" s="88"/>
      <c r="AO38" s="46"/>
      <c r="AP38" s="47"/>
      <c r="AQ38" s="46"/>
      <c r="AR38" s="47"/>
      <c r="AS38" s="46"/>
      <c r="AT38" s="47"/>
      <c r="AU38" s="46"/>
      <c r="AV38" s="47"/>
      <c r="AW38" s="79">
        <f t="shared" si="32"/>
        <v>0</v>
      </c>
      <c r="AX38" s="80"/>
      <c r="AY38" s="28" t="str">
        <f t="shared" si="8"/>
        <v/>
      </c>
      <c r="AZ38">
        <v>30</v>
      </c>
      <c r="BA38" s="3">
        <f t="shared" si="2"/>
        <v>44956</v>
      </c>
      <c r="BB38" t="str">
        <f>IF(BA38&lt;&gt;"",TEXT(BA38,"aaa"),"-")</f>
        <v>月</v>
      </c>
      <c r="BC38" t="str">
        <f t="shared" si="9"/>
        <v/>
      </c>
      <c r="BD38" t="str">
        <f t="shared" si="10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29"/>
        <v>0</v>
      </c>
      <c r="BH38">
        <f t="shared" si="11"/>
        <v>0</v>
      </c>
      <c r="BI38" t="str">
        <f t="shared" ref="BI38:BI39" si="33">IF(BB38="-","-",IF(BG38&gt;0,"法",IF(BH38&gt;0,"休","")))</f>
        <v/>
      </c>
      <c r="BK38">
        <f t="shared" si="13"/>
        <v>0</v>
      </c>
      <c r="BL38" s="33">
        <f t="shared" si="14"/>
        <v>0</v>
      </c>
      <c r="BM38" s="12">
        <f t="shared" si="31"/>
        <v>0</v>
      </c>
      <c r="BN38" t="str">
        <f>IF(G38&gt;祝日!$F$2,TEXT(G38-祝日!$F$2,"h:mm"),"")</f>
        <v/>
      </c>
      <c r="BO38" t="str">
        <f t="shared" si="15"/>
        <v/>
      </c>
      <c r="BQ38" s="12" t="str">
        <f t="shared" si="16"/>
        <v/>
      </c>
      <c r="BR38" s="12" t="str">
        <f t="shared" si="3"/>
        <v/>
      </c>
      <c r="BT38" s="12">
        <f t="shared" si="17"/>
        <v>0</v>
      </c>
      <c r="BW38" t="str">
        <f t="shared" si="18"/>
        <v/>
      </c>
      <c r="BX38" t="str">
        <f t="shared" si="19"/>
        <v/>
      </c>
      <c r="BY38" t="str">
        <f t="shared" si="20"/>
        <v/>
      </c>
      <c r="BZ38" t="str">
        <f t="shared" si="21"/>
        <v/>
      </c>
      <c r="CA38" t="str">
        <f t="shared" si="22"/>
        <v/>
      </c>
      <c r="CB38" t="str">
        <f t="shared" si="23"/>
        <v/>
      </c>
      <c r="CC38">
        <f t="shared" si="24"/>
        <v>0</v>
      </c>
      <c r="CD38" t="str">
        <f t="shared" si="25"/>
        <v/>
      </c>
      <c r="CE38" t="str">
        <f t="shared" si="26"/>
        <v/>
      </c>
    </row>
    <row r="39" spans="1:83" x14ac:dyDescent="0.4">
      <c r="A39" s="31" t="str">
        <f t="shared" si="4"/>
        <v/>
      </c>
      <c r="B39" s="11">
        <f>IF(C39&lt;&gt;"-",31,"")</f>
        <v>31</v>
      </c>
      <c r="C39" s="11" t="str">
        <f t="shared" si="5"/>
        <v>火</v>
      </c>
      <c r="D39" s="11" t="str">
        <f>BI39</f>
        <v/>
      </c>
      <c r="E39" s="84"/>
      <c r="F39" s="85"/>
      <c r="G39" s="84"/>
      <c r="H39" s="85"/>
      <c r="I39" s="56"/>
      <c r="J39" s="57"/>
      <c r="K39" s="48" t="str">
        <f t="shared" si="27"/>
        <v/>
      </c>
      <c r="L39" s="49"/>
      <c r="M39" s="56"/>
      <c r="N39" s="57"/>
      <c r="O39" s="48" t="str">
        <f t="shared" si="7"/>
        <v/>
      </c>
      <c r="P39" s="49"/>
      <c r="Q39" s="48" t="str">
        <f t="shared" si="0"/>
        <v/>
      </c>
      <c r="R39" s="49"/>
      <c r="S39" s="50"/>
      <c r="T39" s="51"/>
      <c r="U39" s="52"/>
      <c r="V39" s="53"/>
      <c r="W39" s="52"/>
      <c r="X39" s="53"/>
      <c r="Y39" s="54"/>
      <c r="Z39" s="55"/>
      <c r="AA39" s="56"/>
      <c r="AB39" s="57"/>
      <c r="AC39" s="44"/>
      <c r="AD39" s="45"/>
      <c r="AE39" s="56"/>
      <c r="AF39" s="57"/>
      <c r="AG39" s="86"/>
      <c r="AH39" s="87"/>
      <c r="AI39" s="87"/>
      <c r="AJ39" s="87"/>
      <c r="AK39" s="87"/>
      <c r="AL39" s="87"/>
      <c r="AM39" s="87"/>
      <c r="AN39" s="88"/>
      <c r="AO39" s="46"/>
      <c r="AP39" s="47"/>
      <c r="AQ39" s="46"/>
      <c r="AR39" s="47"/>
      <c r="AS39" s="46"/>
      <c r="AT39" s="47"/>
      <c r="AU39" s="46"/>
      <c r="AV39" s="47"/>
      <c r="AW39" s="79">
        <f t="shared" si="32"/>
        <v>0</v>
      </c>
      <c r="AX39" s="80"/>
      <c r="AY39" s="28" t="str">
        <f t="shared" si="8"/>
        <v/>
      </c>
      <c r="AZ39">
        <v>31</v>
      </c>
      <c r="BA39" s="3">
        <f t="shared" si="2"/>
        <v>44957</v>
      </c>
      <c r="BB39" t="str">
        <f>IF(BA39&lt;&gt;"",TEXT(BA39,"aaa"),"-")</f>
        <v>火</v>
      </c>
      <c r="BC39" t="str">
        <f t="shared" si="9"/>
        <v/>
      </c>
      <c r="BD39" t="str">
        <f t="shared" si="10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29"/>
        <v>0</v>
      </c>
      <c r="BH39">
        <f t="shared" si="11"/>
        <v>0</v>
      </c>
      <c r="BI39" t="str">
        <f t="shared" si="33"/>
        <v/>
      </c>
      <c r="BK39">
        <f t="shared" si="13"/>
        <v>0</v>
      </c>
      <c r="BL39" s="33">
        <f t="shared" si="14"/>
        <v>0</v>
      </c>
      <c r="BM39" s="12">
        <f t="shared" si="31"/>
        <v>0</v>
      </c>
      <c r="BN39" t="str">
        <f>IF(G39&gt;祝日!$F$2,TEXT(G39-祝日!$F$2,"h:mm"),"")</f>
        <v/>
      </c>
      <c r="BO39" t="str">
        <f t="shared" si="15"/>
        <v/>
      </c>
      <c r="BQ39" s="12" t="str">
        <f t="shared" si="16"/>
        <v/>
      </c>
      <c r="BR39" s="12" t="str">
        <f t="shared" si="3"/>
        <v/>
      </c>
      <c r="BT39" s="12">
        <f t="shared" si="17"/>
        <v>0</v>
      </c>
      <c r="BW39" t="str">
        <f t="shared" si="18"/>
        <v/>
      </c>
      <c r="BX39" t="str">
        <f t="shared" si="19"/>
        <v/>
      </c>
      <c r="BY39" t="str">
        <f t="shared" si="20"/>
        <v/>
      </c>
      <c r="BZ39" t="str">
        <f t="shared" si="21"/>
        <v/>
      </c>
      <c r="CA39" t="str">
        <f t="shared" si="22"/>
        <v/>
      </c>
      <c r="CB39" t="str">
        <f t="shared" si="23"/>
        <v/>
      </c>
      <c r="CC39">
        <f t="shared" si="24"/>
        <v>0</v>
      </c>
      <c r="CD39" t="str">
        <f t="shared" si="25"/>
        <v/>
      </c>
      <c r="CE39" t="str">
        <f t="shared" si="26"/>
        <v/>
      </c>
    </row>
    <row r="40" spans="1:83" x14ac:dyDescent="0.4">
      <c r="A40" s="81" t="s">
        <v>50</v>
      </c>
      <c r="B40" s="82"/>
      <c r="C40" s="82"/>
      <c r="D40" s="83"/>
      <c r="E40" s="40"/>
      <c r="F40" s="41"/>
      <c r="G40" s="40"/>
      <c r="H40" s="41"/>
      <c r="I40" s="42">
        <f>SUM(I9:J39)</f>
        <v>12</v>
      </c>
      <c r="J40" s="43"/>
      <c r="K40" s="42">
        <f>SUM(K9:L39)</f>
        <v>104</v>
      </c>
      <c r="L40" s="43"/>
      <c r="M40" s="42">
        <f>SUM(M9:N39)</f>
        <v>2</v>
      </c>
      <c r="N40" s="43"/>
      <c r="O40" s="42">
        <f>SUM(O9:P39)</f>
        <v>106</v>
      </c>
      <c r="P40" s="43"/>
      <c r="Q40" s="42">
        <f>SUM(Q9:R39)</f>
        <v>0</v>
      </c>
      <c r="R40" s="43"/>
      <c r="S40" s="73">
        <f>SUM(S9:T39)</f>
        <v>1</v>
      </c>
      <c r="T40" s="74"/>
      <c r="U40" s="75">
        <f>COUNTIF(U9:V39,"＄")</f>
        <v>0</v>
      </c>
      <c r="V40" s="76"/>
      <c r="W40" s="75">
        <f>COUNTIF(W9:X39,"取得")</f>
        <v>1</v>
      </c>
      <c r="X40" s="76"/>
      <c r="Y40" s="77">
        <f>SUM(Y9:Z39)</f>
        <v>0</v>
      </c>
      <c r="Z40" s="78"/>
      <c r="AA40" s="42">
        <f>SUM(AA9:AB39)</f>
        <v>1</v>
      </c>
      <c r="AB40" s="43"/>
      <c r="AC40" s="42">
        <f>SUM(AC9:AD39)</f>
        <v>16</v>
      </c>
      <c r="AD40" s="43"/>
      <c r="AE40" s="42">
        <f>SUM(AE9:AF39)</f>
        <v>0</v>
      </c>
      <c r="AF40" s="43"/>
      <c r="AG40" s="68"/>
      <c r="AH40" s="69"/>
      <c r="AI40" s="69"/>
      <c r="AJ40" s="69"/>
      <c r="AK40" s="69"/>
      <c r="AL40" s="69"/>
      <c r="AM40" s="69"/>
      <c r="AN40" s="70"/>
      <c r="AO40" s="71">
        <f>SUM(AO9:AP39)</f>
        <v>8</v>
      </c>
      <c r="AP40" s="72"/>
      <c r="AQ40" s="71">
        <f>SUM(AQ9:AR39)</f>
        <v>0</v>
      </c>
      <c r="AR40" s="72"/>
      <c r="AS40" s="71">
        <f>SUM(AS9:AT39)</f>
        <v>0</v>
      </c>
      <c r="AT40" s="72"/>
      <c r="AU40" s="71">
        <f t="shared" ref="AU40" si="34">SUM(AU9:AV39)</f>
        <v>0</v>
      </c>
      <c r="AV40" s="72"/>
      <c r="AW40" s="71">
        <f>SUM(AW9:AX39)</f>
        <v>8</v>
      </c>
      <c r="AX40" s="72"/>
      <c r="AY40" s="28" t="str">
        <f t="shared" ref="AY40" si="35">IF(CD40="NG","複数を選択",IF(BW40="NG","備考欄の通常外作業理由未記入",IF(BX40="NG","PJ時間が大きい",IF(BY40="NG","時刻が未記入",IF(BZ40="NG","時刻が記入",IF(CA40="NG","振替元日が未記入",IF(CB40="NG","特別休暇の種類が未記入","")))))))</f>
        <v/>
      </c>
      <c r="BA40" s="3"/>
      <c r="BQ40" s="12">
        <f>SUM(BQ9:BQ39)</f>
        <v>8</v>
      </c>
      <c r="BR40" s="12">
        <f>SUM(BR9:BR39)</f>
        <v>9</v>
      </c>
    </row>
    <row r="41" spans="1:83" ht="9.75" customHeight="1" thickBot="1" x14ac:dyDescent="0.45"/>
    <row r="42" spans="1:83" x14ac:dyDescent="0.4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1"/>
    </row>
    <row r="43" spans="1:83" x14ac:dyDescent="0.4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4"/>
    </row>
    <row r="44" spans="1:83" ht="19.5" thickBot="1" x14ac:dyDescent="0.4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7"/>
    </row>
  </sheetData>
  <mergeCells count="710"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  <mergeCell ref="AW39:AX39"/>
    <mergeCell ref="A40:D40"/>
    <mergeCell ref="E40:F40"/>
    <mergeCell ref="G40:H40"/>
    <mergeCell ref="I40:J40"/>
    <mergeCell ref="K40:L40"/>
    <mergeCell ref="M40:N40"/>
    <mergeCell ref="O40:P40"/>
    <mergeCell ref="Q40:R40"/>
    <mergeCell ref="AC39:AD39"/>
    <mergeCell ref="AE39:AF39"/>
    <mergeCell ref="AG39:AN39"/>
    <mergeCell ref="AO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W40:AX40"/>
    <mergeCell ref="I39:J39"/>
    <mergeCell ref="K39:L39"/>
    <mergeCell ref="M39:N39"/>
    <mergeCell ref="O39:P39"/>
    <mergeCell ref="AG38:AN38"/>
    <mergeCell ref="AO38:AP38"/>
    <mergeCell ref="AQ38:AR38"/>
    <mergeCell ref="AS38:AT38"/>
    <mergeCell ref="AU38:AV38"/>
    <mergeCell ref="AU39:AV39"/>
    <mergeCell ref="AW38:AX38"/>
    <mergeCell ref="U38:V38"/>
    <mergeCell ref="W38:X38"/>
    <mergeCell ref="Y38:Z38"/>
    <mergeCell ref="AA38:AB38"/>
    <mergeCell ref="AC38:AD38"/>
    <mergeCell ref="AE38:AF38"/>
    <mergeCell ref="AU37:AV37"/>
    <mergeCell ref="AW37:AX37"/>
    <mergeCell ref="AE37:AF37"/>
    <mergeCell ref="AG37:AN37"/>
    <mergeCell ref="AO37:AP37"/>
    <mergeCell ref="AQ37:AR37"/>
    <mergeCell ref="AS37:AT37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E35:AF35"/>
    <mergeCell ref="AG35:AN35"/>
    <mergeCell ref="AO35:AP35"/>
    <mergeCell ref="AQ35:AR35"/>
    <mergeCell ref="AS35:AT35"/>
    <mergeCell ref="Q35:R35"/>
    <mergeCell ref="S35:T35"/>
    <mergeCell ref="U35:V35"/>
    <mergeCell ref="W35:X35"/>
    <mergeCell ref="Y35:Z35"/>
    <mergeCell ref="AA35:AB35"/>
    <mergeCell ref="E35:F35"/>
    <mergeCell ref="G35:H35"/>
    <mergeCell ref="AG36:AN36"/>
    <mergeCell ref="I35:J35"/>
    <mergeCell ref="K35:L35"/>
    <mergeCell ref="M35:N35"/>
    <mergeCell ref="O35:P35"/>
    <mergeCell ref="AG34:AN34"/>
    <mergeCell ref="AO34:AP34"/>
    <mergeCell ref="AQ34:AR34"/>
    <mergeCell ref="AS34:AT34"/>
    <mergeCell ref="AU34:AV34"/>
    <mergeCell ref="AU35:AV35"/>
    <mergeCell ref="AW34:AX34"/>
    <mergeCell ref="U34:V34"/>
    <mergeCell ref="W34:X34"/>
    <mergeCell ref="Y34:Z34"/>
    <mergeCell ref="AA34:AB34"/>
    <mergeCell ref="AC34:AD34"/>
    <mergeCell ref="AE34:AF34"/>
    <mergeCell ref="AU33:AV33"/>
    <mergeCell ref="AW33:AX33"/>
    <mergeCell ref="AE33:AF33"/>
    <mergeCell ref="AG33:AN33"/>
    <mergeCell ref="AO33:AP33"/>
    <mergeCell ref="AQ33:AR33"/>
    <mergeCell ref="AS33:AT33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I33:J33"/>
    <mergeCell ref="K33:L33"/>
    <mergeCell ref="M33:N33"/>
    <mergeCell ref="O33:P33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E31:AF31"/>
    <mergeCell ref="AG31:AN31"/>
    <mergeCell ref="AO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G32:AN32"/>
    <mergeCell ref="I31:J31"/>
    <mergeCell ref="K31:L31"/>
    <mergeCell ref="M31:N31"/>
    <mergeCell ref="O31:P31"/>
    <mergeCell ref="AG30:AN30"/>
    <mergeCell ref="AO30:AP30"/>
    <mergeCell ref="AQ30:AR30"/>
    <mergeCell ref="AS30:AT30"/>
    <mergeCell ref="AU30:AV30"/>
    <mergeCell ref="AU31:AV31"/>
    <mergeCell ref="AW30:AX30"/>
    <mergeCell ref="U30:V30"/>
    <mergeCell ref="W30:X30"/>
    <mergeCell ref="Y30:Z30"/>
    <mergeCell ref="AA30:AB30"/>
    <mergeCell ref="AC30:AD30"/>
    <mergeCell ref="AE30:AF30"/>
    <mergeCell ref="AU29:AV29"/>
    <mergeCell ref="AW29:AX29"/>
    <mergeCell ref="AE29:AF29"/>
    <mergeCell ref="AG29:AN29"/>
    <mergeCell ref="AO29:AP29"/>
    <mergeCell ref="AQ29:AR29"/>
    <mergeCell ref="AS29:AT29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E27:AF27"/>
    <mergeCell ref="AG27:AN27"/>
    <mergeCell ref="AO27:AP27"/>
    <mergeCell ref="AQ27:AR27"/>
    <mergeCell ref="AS27:AT27"/>
    <mergeCell ref="Q27:R27"/>
    <mergeCell ref="S27:T27"/>
    <mergeCell ref="U27:V27"/>
    <mergeCell ref="W27:X27"/>
    <mergeCell ref="Y27:Z27"/>
    <mergeCell ref="AA27:AB27"/>
    <mergeCell ref="E27:F27"/>
    <mergeCell ref="G27:H27"/>
    <mergeCell ref="AG28:AN28"/>
    <mergeCell ref="I27:J27"/>
    <mergeCell ref="K27:L27"/>
    <mergeCell ref="M27:N27"/>
    <mergeCell ref="O27:P27"/>
    <mergeCell ref="AG26:AN26"/>
    <mergeCell ref="AO26:AP26"/>
    <mergeCell ref="AQ26:AR26"/>
    <mergeCell ref="AS26:AT26"/>
    <mergeCell ref="AU26:AV26"/>
    <mergeCell ref="AU27:AV27"/>
    <mergeCell ref="AW26:AX26"/>
    <mergeCell ref="U26:V26"/>
    <mergeCell ref="W26:X26"/>
    <mergeCell ref="Y26:Z26"/>
    <mergeCell ref="AA26:AB26"/>
    <mergeCell ref="AC26:AD26"/>
    <mergeCell ref="AE26:AF26"/>
    <mergeCell ref="AU25:AV25"/>
    <mergeCell ref="AW25:AX25"/>
    <mergeCell ref="AE25:AF25"/>
    <mergeCell ref="AG25:AN25"/>
    <mergeCell ref="AO25:AP25"/>
    <mergeCell ref="AQ25:AR25"/>
    <mergeCell ref="AS25:AT25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E23:AF23"/>
    <mergeCell ref="AG23:AN23"/>
    <mergeCell ref="AO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G24:AN24"/>
    <mergeCell ref="I23:J23"/>
    <mergeCell ref="K23:L23"/>
    <mergeCell ref="M23:N23"/>
    <mergeCell ref="O23:P23"/>
    <mergeCell ref="AG22:AN22"/>
    <mergeCell ref="AO22:AP22"/>
    <mergeCell ref="AQ22:AR22"/>
    <mergeCell ref="AS22:AT22"/>
    <mergeCell ref="AU22:AV22"/>
    <mergeCell ref="AU23:AV23"/>
    <mergeCell ref="AW22:AX22"/>
    <mergeCell ref="U22:V22"/>
    <mergeCell ref="W22:X22"/>
    <mergeCell ref="Y22:Z22"/>
    <mergeCell ref="AA22:AB22"/>
    <mergeCell ref="AC22:AD22"/>
    <mergeCell ref="AE22:AF22"/>
    <mergeCell ref="AU21:AV21"/>
    <mergeCell ref="AW21:AX21"/>
    <mergeCell ref="AE21:AF21"/>
    <mergeCell ref="AG21:AN21"/>
    <mergeCell ref="AO21:AP21"/>
    <mergeCell ref="AQ21:AR21"/>
    <mergeCell ref="AS21:AT21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E19:AF19"/>
    <mergeCell ref="AG19:AN19"/>
    <mergeCell ref="AO19:AP19"/>
    <mergeCell ref="AQ19:AR19"/>
    <mergeCell ref="AS19:AT19"/>
    <mergeCell ref="Q19:R19"/>
    <mergeCell ref="S19:T19"/>
    <mergeCell ref="U19:V19"/>
    <mergeCell ref="W19:X19"/>
    <mergeCell ref="Y19:Z19"/>
    <mergeCell ref="AA19:AB19"/>
    <mergeCell ref="E19:F19"/>
    <mergeCell ref="G19:H19"/>
    <mergeCell ref="AG20:AN20"/>
    <mergeCell ref="I19:J19"/>
    <mergeCell ref="K19:L19"/>
    <mergeCell ref="M19:N19"/>
    <mergeCell ref="O19:P19"/>
    <mergeCell ref="AG18:AN18"/>
    <mergeCell ref="AO18:AP18"/>
    <mergeCell ref="AQ18:AR18"/>
    <mergeCell ref="AS18:AT18"/>
    <mergeCell ref="AU18:AV18"/>
    <mergeCell ref="AU19:AV19"/>
    <mergeCell ref="AW18:AX18"/>
    <mergeCell ref="U18:V18"/>
    <mergeCell ref="W18:X18"/>
    <mergeCell ref="Y18:Z18"/>
    <mergeCell ref="AA18:AB18"/>
    <mergeCell ref="AC18:AD18"/>
    <mergeCell ref="AE18:AF18"/>
    <mergeCell ref="AU17:AV17"/>
    <mergeCell ref="AW17:AX17"/>
    <mergeCell ref="AE17:AF17"/>
    <mergeCell ref="AG17:AN17"/>
    <mergeCell ref="AO17:AP17"/>
    <mergeCell ref="AQ17:AR17"/>
    <mergeCell ref="AS17:AT17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E15:AF15"/>
    <mergeCell ref="AG15:AN15"/>
    <mergeCell ref="AO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G16:AN16"/>
    <mergeCell ref="I15:J15"/>
    <mergeCell ref="K15:L15"/>
    <mergeCell ref="M15:N15"/>
    <mergeCell ref="O15:P15"/>
    <mergeCell ref="AG14:AN14"/>
    <mergeCell ref="AO14:AP14"/>
    <mergeCell ref="AQ14:AR14"/>
    <mergeCell ref="AS14:AT14"/>
    <mergeCell ref="AU14:AV14"/>
    <mergeCell ref="AU15:AV15"/>
    <mergeCell ref="AW14:AX14"/>
    <mergeCell ref="U14:V14"/>
    <mergeCell ref="W14:X14"/>
    <mergeCell ref="Y14:Z14"/>
    <mergeCell ref="AA14:AB14"/>
    <mergeCell ref="AC14:AD14"/>
    <mergeCell ref="AE14:AF14"/>
    <mergeCell ref="AU13:AV13"/>
    <mergeCell ref="AW13:AX13"/>
    <mergeCell ref="AE13:AF13"/>
    <mergeCell ref="AG13:AN13"/>
    <mergeCell ref="AO13:AP13"/>
    <mergeCell ref="AQ13:AR13"/>
    <mergeCell ref="AS13:AT13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E11:AF11"/>
    <mergeCell ref="AG11:AN11"/>
    <mergeCell ref="AO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AG12:AN12"/>
    <mergeCell ref="I11:J11"/>
    <mergeCell ref="K11:L11"/>
    <mergeCell ref="M11:N11"/>
    <mergeCell ref="O11:P11"/>
    <mergeCell ref="AG10:AN10"/>
    <mergeCell ref="AO10:AP10"/>
    <mergeCell ref="AQ10:AR10"/>
    <mergeCell ref="AS10:AT10"/>
    <mergeCell ref="AU10:AV10"/>
    <mergeCell ref="AU11:AV11"/>
    <mergeCell ref="AW10:AX10"/>
    <mergeCell ref="U10:V10"/>
    <mergeCell ref="W10:X10"/>
    <mergeCell ref="Y10:Z10"/>
    <mergeCell ref="AA10:AB10"/>
    <mergeCell ref="AC10:AD10"/>
    <mergeCell ref="AE10:AF10"/>
    <mergeCell ref="AU9:AV9"/>
    <mergeCell ref="AW9:AX9"/>
    <mergeCell ref="AE9:AF9"/>
    <mergeCell ref="AG9:AN9"/>
    <mergeCell ref="AO9:AP9"/>
    <mergeCell ref="AQ9:AR9"/>
    <mergeCell ref="AS9:AT9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CC8:CD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Y5:AA5"/>
    <mergeCell ref="AP5:AV5"/>
    <mergeCell ref="AW5:AX5"/>
    <mergeCell ref="E7:F8"/>
    <mergeCell ref="G7:H8"/>
    <mergeCell ref="I7:J8"/>
    <mergeCell ref="K7:L8"/>
    <mergeCell ref="M7:N8"/>
    <mergeCell ref="O7:P7"/>
    <mergeCell ref="S7:X7"/>
    <mergeCell ref="Y7:Z8"/>
    <mergeCell ref="AA7:AF7"/>
    <mergeCell ref="AG7:AN8"/>
    <mergeCell ref="AO7:AX7"/>
    <mergeCell ref="O8:P8"/>
    <mergeCell ref="Q8:R8"/>
    <mergeCell ref="S8:T8"/>
    <mergeCell ref="U8:V8"/>
    <mergeCell ref="AS8:AT8"/>
    <mergeCell ref="AU8:AV8"/>
    <mergeCell ref="AW8:AX8"/>
    <mergeCell ref="Y4:AA4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W2:AA2"/>
    <mergeCell ref="AE2:AG2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</mergeCells>
  <phoneticPr fontId="1"/>
  <conditionalFormatting sqref="AW9:AX39 B37:H37 B38:D39 G38:H39 S9:S39 U9:AT9 A9:F9 B10:D36 E10:F10 K9:N39 AQ13:AT39 AQ10:AT11 W10:AP39">
    <cfRule type="expression" dxfId="69" priority="70">
      <formula>$D9&lt;&gt;""</formula>
    </cfRule>
  </conditionalFormatting>
  <conditionalFormatting sqref="AW37:AX39 B37:H37 B38:D39 G38:H39 AG37:AN39 AQ37:AT39">
    <cfRule type="expression" dxfId="68" priority="69">
      <formula>$B37=""</formula>
    </cfRule>
  </conditionalFormatting>
  <conditionalFormatting sqref="O9:O39">
    <cfRule type="expression" dxfId="67" priority="68">
      <formula>$D9&lt;&gt;""</formula>
    </cfRule>
  </conditionalFormatting>
  <conditionalFormatting sqref="Q9:Q39">
    <cfRule type="expression" dxfId="66" priority="67">
      <formula>$D9&lt;&gt;""</formula>
    </cfRule>
  </conditionalFormatting>
  <conditionalFormatting sqref="AU9:AV11 AU13:AV39">
    <cfRule type="expression" dxfId="65" priority="66">
      <formula>$D9&lt;&gt;""</formula>
    </cfRule>
  </conditionalFormatting>
  <conditionalFormatting sqref="AU37:AV39">
    <cfRule type="expression" dxfId="64" priority="65">
      <formula>$B37=""</formula>
    </cfRule>
  </conditionalFormatting>
  <conditionalFormatting sqref="I9:I28">
    <cfRule type="expression" dxfId="63" priority="64">
      <formula>$D9&lt;&gt;""</formula>
    </cfRule>
  </conditionalFormatting>
  <conditionalFormatting sqref="AQ12:AT12">
    <cfRule type="expression" dxfId="62" priority="63">
      <formula>$D12&lt;&gt;""</formula>
    </cfRule>
  </conditionalFormatting>
  <conditionalFormatting sqref="AU12:AV12">
    <cfRule type="expression" dxfId="61" priority="62">
      <formula>$D12&lt;&gt;""</formula>
    </cfRule>
  </conditionalFormatting>
  <conditionalFormatting sqref="I29:I39">
    <cfRule type="expression" dxfId="60" priority="61">
      <formula>$D29&lt;&gt;""</formula>
    </cfRule>
  </conditionalFormatting>
  <conditionalFormatting sqref="A10:A39">
    <cfRule type="expression" dxfId="59" priority="60">
      <formula>$D10&lt;&gt;""</formula>
    </cfRule>
  </conditionalFormatting>
  <conditionalFormatting sqref="E32:F32">
    <cfRule type="expression" dxfId="58" priority="59">
      <formula>$D32&lt;&gt;""</formula>
    </cfRule>
  </conditionalFormatting>
  <conditionalFormatting sqref="G31:H31">
    <cfRule type="expression" dxfId="57" priority="58">
      <formula>$D31&lt;&gt;""</formula>
    </cfRule>
  </conditionalFormatting>
  <conditionalFormatting sqref="G31:H31">
    <cfRule type="expression" dxfId="56" priority="57">
      <formula>$B31=""</formula>
    </cfRule>
  </conditionalFormatting>
  <conditionalFormatting sqref="E33:F33">
    <cfRule type="expression" dxfId="55" priority="56">
      <formula>$D33&lt;&gt;""</formula>
    </cfRule>
  </conditionalFormatting>
  <conditionalFormatting sqref="E34:F34">
    <cfRule type="expression" dxfId="54" priority="55">
      <formula>$D34&lt;&gt;""</formula>
    </cfRule>
  </conditionalFormatting>
  <conditionalFormatting sqref="E30:F30">
    <cfRule type="expression" dxfId="53" priority="54">
      <formula>$D30&lt;&gt;""</formula>
    </cfRule>
  </conditionalFormatting>
  <conditionalFormatting sqref="G30:H30">
    <cfRule type="expression" dxfId="52" priority="53">
      <formula>$D30&lt;&gt;""</formula>
    </cfRule>
  </conditionalFormatting>
  <conditionalFormatting sqref="E38:F38">
    <cfRule type="expression" dxfId="51" priority="52">
      <formula>$D38&lt;&gt;""</formula>
    </cfRule>
  </conditionalFormatting>
  <conditionalFormatting sqref="E39:F39">
    <cfRule type="expression" dxfId="50" priority="51">
      <formula>$D39&lt;&gt;""</formula>
    </cfRule>
  </conditionalFormatting>
  <conditionalFormatting sqref="G33:H33">
    <cfRule type="expression" dxfId="49" priority="50">
      <formula>$D33&lt;&gt;""</formula>
    </cfRule>
  </conditionalFormatting>
  <conditionalFormatting sqref="G34:H34">
    <cfRule type="expression" dxfId="48" priority="49">
      <formula>$D34&lt;&gt;""</formula>
    </cfRule>
  </conditionalFormatting>
  <conditionalFormatting sqref="E31:F31">
    <cfRule type="expression" dxfId="47" priority="48">
      <formula>$D31&lt;&gt;""</formula>
    </cfRule>
  </conditionalFormatting>
  <conditionalFormatting sqref="E29:F29">
    <cfRule type="expression" dxfId="46" priority="47">
      <formula>$D29&lt;&gt;""</formula>
    </cfRule>
  </conditionalFormatting>
  <conditionalFormatting sqref="E35:F35">
    <cfRule type="expression" dxfId="45" priority="46">
      <formula>$D35&lt;&gt;""</formula>
    </cfRule>
  </conditionalFormatting>
  <conditionalFormatting sqref="E36:F36">
    <cfRule type="expression" dxfId="44" priority="45">
      <formula>$D36&lt;&gt;""</formula>
    </cfRule>
  </conditionalFormatting>
  <conditionalFormatting sqref="G29:H29">
    <cfRule type="expression" dxfId="43" priority="44">
      <formula>$D29&lt;&gt;""</formula>
    </cfRule>
  </conditionalFormatting>
  <conditionalFormatting sqref="G35:H35">
    <cfRule type="expression" dxfId="42" priority="43">
      <formula>$D35&lt;&gt;""</formula>
    </cfRule>
  </conditionalFormatting>
  <conditionalFormatting sqref="G36:H36">
    <cfRule type="expression" dxfId="41" priority="42">
      <formula>$D36&lt;&gt;""</formula>
    </cfRule>
  </conditionalFormatting>
  <conditionalFormatting sqref="G32:H32">
    <cfRule type="expression" dxfId="40" priority="41">
      <formula>$D32&lt;&gt;""</formula>
    </cfRule>
  </conditionalFormatting>
  <conditionalFormatting sqref="G32:H32">
    <cfRule type="expression" dxfId="39" priority="40">
      <formula>$B32=""</formula>
    </cfRule>
  </conditionalFormatting>
  <conditionalFormatting sqref="G9:H9">
    <cfRule type="expression" dxfId="38" priority="39">
      <formula>$D9&lt;&gt;""</formula>
    </cfRule>
  </conditionalFormatting>
  <conditionalFormatting sqref="U10:V39">
    <cfRule type="expression" dxfId="37" priority="38">
      <formula>$D10&lt;&gt;""</formula>
    </cfRule>
  </conditionalFormatting>
  <conditionalFormatting sqref="G10:H10">
    <cfRule type="expression" dxfId="36" priority="37">
      <formula>$D10&lt;&gt;""</formula>
    </cfRule>
  </conditionalFormatting>
  <conditionalFormatting sqref="E11:F11">
    <cfRule type="expression" dxfId="35" priority="36">
      <formula>$D11&lt;&gt;""</formula>
    </cfRule>
  </conditionalFormatting>
  <conditionalFormatting sqref="G11:H11">
    <cfRule type="expression" dxfId="34" priority="35">
      <formula>$D11&lt;&gt;""</formula>
    </cfRule>
  </conditionalFormatting>
  <conditionalFormatting sqref="E12:F12">
    <cfRule type="expression" dxfId="33" priority="34">
      <formula>$D12&lt;&gt;""</formula>
    </cfRule>
  </conditionalFormatting>
  <conditionalFormatting sqref="G12:H12">
    <cfRule type="expression" dxfId="32" priority="33">
      <formula>$D12&lt;&gt;""</formula>
    </cfRule>
  </conditionalFormatting>
  <conditionalFormatting sqref="E13:F13">
    <cfRule type="expression" dxfId="31" priority="32">
      <formula>$D13&lt;&gt;""</formula>
    </cfRule>
  </conditionalFormatting>
  <conditionalFormatting sqref="G13:H13">
    <cfRule type="expression" dxfId="30" priority="31">
      <formula>$D13&lt;&gt;""</formula>
    </cfRule>
  </conditionalFormatting>
  <conditionalFormatting sqref="E14:F14">
    <cfRule type="expression" dxfId="29" priority="30">
      <formula>$D14&lt;&gt;""</formula>
    </cfRule>
  </conditionalFormatting>
  <conditionalFormatting sqref="G14:H14">
    <cfRule type="expression" dxfId="28" priority="29">
      <formula>$D14&lt;&gt;""</formula>
    </cfRule>
  </conditionalFormatting>
  <conditionalFormatting sqref="E15:F15">
    <cfRule type="expression" dxfId="27" priority="28">
      <formula>$D15&lt;&gt;""</formula>
    </cfRule>
  </conditionalFormatting>
  <conditionalFormatting sqref="G15:H15">
    <cfRule type="expression" dxfId="26" priority="27">
      <formula>$D15&lt;&gt;""</formula>
    </cfRule>
  </conditionalFormatting>
  <conditionalFormatting sqref="E16:F16">
    <cfRule type="expression" dxfId="25" priority="26">
      <formula>$D16&lt;&gt;""</formula>
    </cfRule>
  </conditionalFormatting>
  <conditionalFormatting sqref="G16:H16">
    <cfRule type="expression" dxfId="24" priority="25">
      <formula>$D16&lt;&gt;""</formula>
    </cfRule>
  </conditionalFormatting>
  <conditionalFormatting sqref="E17:F17">
    <cfRule type="expression" dxfId="23" priority="24">
      <formula>$D17&lt;&gt;""</formula>
    </cfRule>
  </conditionalFormatting>
  <conditionalFormatting sqref="G17:H17">
    <cfRule type="expression" dxfId="22" priority="23">
      <formula>$D17&lt;&gt;""</formula>
    </cfRule>
  </conditionalFormatting>
  <conditionalFormatting sqref="E18:F18">
    <cfRule type="expression" dxfId="21" priority="22">
      <formula>$D18&lt;&gt;""</formula>
    </cfRule>
  </conditionalFormatting>
  <conditionalFormatting sqref="G18:H18">
    <cfRule type="expression" dxfId="20" priority="21">
      <formula>$D18&lt;&gt;""</formula>
    </cfRule>
  </conditionalFormatting>
  <conditionalFormatting sqref="E19:F19">
    <cfRule type="expression" dxfId="19" priority="20">
      <formula>$D19&lt;&gt;""</formula>
    </cfRule>
  </conditionalFormatting>
  <conditionalFormatting sqref="G19:H19">
    <cfRule type="expression" dxfId="18" priority="19">
      <formula>$D19&lt;&gt;""</formula>
    </cfRule>
  </conditionalFormatting>
  <conditionalFormatting sqref="E20:F20">
    <cfRule type="expression" dxfId="17" priority="18">
      <formula>$D20&lt;&gt;""</formula>
    </cfRule>
  </conditionalFormatting>
  <conditionalFormatting sqref="G20:H20">
    <cfRule type="expression" dxfId="16" priority="17">
      <formula>$D20&lt;&gt;""</formula>
    </cfRule>
  </conditionalFormatting>
  <conditionalFormatting sqref="E21:F21">
    <cfRule type="expression" dxfId="15" priority="16">
      <formula>$D21&lt;&gt;""</formula>
    </cfRule>
  </conditionalFormatting>
  <conditionalFormatting sqref="G21:H21">
    <cfRule type="expression" dxfId="14" priority="15">
      <formula>$D21&lt;&gt;""</formula>
    </cfRule>
  </conditionalFormatting>
  <conditionalFormatting sqref="E22:F22">
    <cfRule type="expression" dxfId="13" priority="14">
      <formula>$D22&lt;&gt;""</formula>
    </cfRule>
  </conditionalFormatting>
  <conditionalFormatting sqref="G22:H22">
    <cfRule type="expression" dxfId="12" priority="13">
      <formula>$D22&lt;&gt;""</formula>
    </cfRule>
  </conditionalFormatting>
  <conditionalFormatting sqref="E23:F23">
    <cfRule type="expression" dxfId="11" priority="12">
      <formula>$D23&lt;&gt;""</formula>
    </cfRule>
  </conditionalFormatting>
  <conditionalFormatting sqref="G23:H23">
    <cfRule type="expression" dxfId="10" priority="11">
      <formula>$D23&lt;&gt;""</formula>
    </cfRule>
  </conditionalFormatting>
  <conditionalFormatting sqref="E24:F24">
    <cfRule type="expression" dxfId="9" priority="10">
      <formula>$D24&lt;&gt;""</formula>
    </cfRule>
  </conditionalFormatting>
  <conditionalFormatting sqref="G24:H24">
    <cfRule type="expression" dxfId="8" priority="9">
      <formula>$D24&lt;&gt;""</formula>
    </cfRule>
  </conditionalFormatting>
  <conditionalFormatting sqref="E25:F25">
    <cfRule type="expression" dxfId="7" priority="8">
      <formula>$D25&lt;&gt;""</formula>
    </cfRule>
  </conditionalFormatting>
  <conditionalFormatting sqref="G25:H25">
    <cfRule type="expression" dxfId="6" priority="7">
      <formula>$D25&lt;&gt;""</formula>
    </cfRule>
  </conditionalFormatting>
  <conditionalFormatting sqref="E26:F26">
    <cfRule type="expression" dxfId="5" priority="6">
      <formula>$D26&lt;&gt;""</formula>
    </cfRule>
  </conditionalFormatting>
  <conditionalFormatting sqref="G26:H26">
    <cfRule type="expression" dxfId="4" priority="5">
      <formula>$D26&lt;&gt;""</formula>
    </cfRule>
  </conditionalFormatting>
  <conditionalFormatting sqref="E27:F27">
    <cfRule type="expression" dxfId="3" priority="4">
      <formula>$D27&lt;&gt;""</formula>
    </cfRule>
  </conditionalFormatting>
  <conditionalFormatting sqref="G27:H27">
    <cfRule type="expression" dxfId="2" priority="3">
      <formula>$D27&lt;&gt;""</formula>
    </cfRule>
  </conditionalFormatting>
  <conditionalFormatting sqref="E28:F28">
    <cfRule type="expression" dxfId="1" priority="2">
      <formula>$D28&lt;&gt;""</formula>
    </cfRule>
  </conditionalFormatting>
  <conditionalFormatting sqref="G28:H28">
    <cfRule type="expression" dxfId="0" priority="1">
      <formula>$D28&lt;&gt;""</formula>
    </cfRule>
  </conditionalFormatting>
  <dataValidations count="6">
    <dataValidation type="list" allowBlank="1" showInputMessage="1" showErrorMessage="1" sqref="W9:X39" xr:uid="{01F0DB73-B59A-45D6-8161-AEAF764BAA2F}">
      <formula1>"取得,振替先"</formula1>
    </dataValidation>
    <dataValidation type="list" allowBlank="1" showInputMessage="1" showErrorMessage="1" sqref="AC9:AD39" xr:uid="{A29A914E-B5DD-4174-83B6-6CF495A9CA36}">
      <formula1>"8.0"</formula1>
    </dataValidation>
    <dataValidation type="list" allowBlank="1" showInputMessage="1" showErrorMessage="1" sqref="U9:V39" xr:uid="{1DA32DA0-55B4-4B1D-81C2-D83C230506A4}">
      <formula1>"〇"</formula1>
    </dataValidation>
    <dataValidation type="list" allowBlank="1" showInputMessage="1" showErrorMessage="1" error="4.0又は8.0を入力" sqref="S9:T39" xr:uid="{859B56E8-FE78-490E-93C1-05C6DD71205D}">
      <formula1>"0.5,1.0"</formula1>
    </dataValidation>
    <dataValidation type="decimal" operator="lessThanOrEqual" allowBlank="1" showInputMessage="1" showErrorMessage="1" error="休憩時間は1時間以内です。1時間以上のは「不動」欄の外出休憩に入力ください" sqref="I9:J39" xr:uid="{0CEF5FAC-45BA-43C9-ABDC-A0794D3D6BE0}">
      <formula1>1</formula1>
    </dataValidation>
    <dataValidation type="list" allowBlank="1" showInputMessage="1" showErrorMessage="1" sqref="AK3:AM5" xr:uid="{ADC78612-7621-4885-997B-7C80594BD419}">
      <formula1>"申請"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2BE5-29D6-45E5-B328-B775A3A4E2C3}">
  <dimension ref="A1:J18"/>
  <sheetViews>
    <sheetView workbookViewId="0">
      <selection activeCell="B20" sqref="B20"/>
    </sheetView>
  </sheetViews>
  <sheetFormatPr defaultRowHeight="18.75" x14ac:dyDescent="0.4"/>
  <cols>
    <col min="1" max="1" width="12.375" customWidth="1"/>
    <col min="2" max="2" width="11.375" customWidth="1"/>
    <col min="3" max="3" width="12.125" customWidth="1"/>
    <col min="6" max="6" width="10.125" customWidth="1"/>
  </cols>
  <sheetData>
    <row r="1" spans="1:10" x14ac:dyDescent="0.4">
      <c r="A1" t="s">
        <v>56</v>
      </c>
      <c r="C1" t="s">
        <v>43</v>
      </c>
      <c r="F1" t="s">
        <v>57</v>
      </c>
    </row>
    <row r="2" spans="1:10" x14ac:dyDescent="0.4">
      <c r="A2" s="4">
        <v>44927</v>
      </c>
      <c r="B2" s="4" t="s">
        <v>58</v>
      </c>
      <c r="C2" s="4">
        <v>44927</v>
      </c>
      <c r="D2" s="4" t="s">
        <v>59</v>
      </c>
      <c r="E2" t="s">
        <v>69</v>
      </c>
      <c r="F2" s="13">
        <v>0.91666666666666663</v>
      </c>
      <c r="H2" s="4"/>
      <c r="J2" t="s">
        <v>69</v>
      </c>
    </row>
    <row r="3" spans="1:10" x14ac:dyDescent="0.4">
      <c r="A3" s="4">
        <v>44928</v>
      </c>
      <c r="B3" s="4" t="s">
        <v>58</v>
      </c>
      <c r="C3" s="4">
        <v>44928</v>
      </c>
      <c r="D3" s="4" t="s">
        <v>59</v>
      </c>
      <c r="E3" t="s">
        <v>70</v>
      </c>
      <c r="H3" s="4"/>
      <c r="J3" t="s">
        <v>70</v>
      </c>
    </row>
    <row r="4" spans="1:10" x14ac:dyDescent="0.4">
      <c r="A4" s="4">
        <v>44929</v>
      </c>
      <c r="B4" s="4" t="s">
        <v>58</v>
      </c>
      <c r="C4" s="4">
        <v>44935</v>
      </c>
      <c r="D4" s="4" t="s">
        <v>59</v>
      </c>
      <c r="E4" t="s">
        <v>71</v>
      </c>
      <c r="H4" s="4"/>
      <c r="J4" t="s">
        <v>71</v>
      </c>
    </row>
    <row r="5" spans="1:10" x14ac:dyDescent="0.4">
      <c r="A5" s="4">
        <v>44930</v>
      </c>
      <c r="B5" s="4" t="s">
        <v>58</v>
      </c>
      <c r="C5" s="4">
        <v>44968</v>
      </c>
      <c r="D5" s="4" t="s">
        <v>59</v>
      </c>
      <c r="E5" t="s">
        <v>72</v>
      </c>
      <c r="H5" s="4"/>
      <c r="J5" t="s">
        <v>72</v>
      </c>
    </row>
    <row r="6" spans="1:10" x14ac:dyDescent="0.4">
      <c r="A6" s="4">
        <v>45289</v>
      </c>
      <c r="B6" s="4" t="s">
        <v>58</v>
      </c>
      <c r="C6" s="4">
        <v>44980</v>
      </c>
      <c r="D6" s="4" t="s">
        <v>59</v>
      </c>
      <c r="E6" t="s">
        <v>73</v>
      </c>
      <c r="H6" s="4"/>
      <c r="J6" t="s">
        <v>73</v>
      </c>
    </row>
    <row r="7" spans="1:10" x14ac:dyDescent="0.4">
      <c r="A7" s="4">
        <v>45290</v>
      </c>
      <c r="B7" s="4" t="s">
        <v>58</v>
      </c>
      <c r="C7" s="4">
        <v>45006</v>
      </c>
      <c r="D7" s="4" t="s">
        <v>59</v>
      </c>
      <c r="E7" t="s">
        <v>74</v>
      </c>
      <c r="H7" s="4"/>
      <c r="J7" t="s">
        <v>74</v>
      </c>
    </row>
    <row r="8" spans="1:10" x14ac:dyDescent="0.4">
      <c r="A8" s="4">
        <v>45291</v>
      </c>
      <c r="B8" s="4" t="s">
        <v>58</v>
      </c>
      <c r="C8" s="4">
        <v>45045</v>
      </c>
      <c r="D8" s="4" t="s">
        <v>59</v>
      </c>
      <c r="E8" t="s">
        <v>75</v>
      </c>
      <c r="H8" s="4"/>
      <c r="J8" t="s">
        <v>75</v>
      </c>
    </row>
    <row r="9" spans="1:10" x14ac:dyDescent="0.4">
      <c r="A9" s="4"/>
      <c r="B9" s="4"/>
      <c r="C9" s="4">
        <v>45049</v>
      </c>
      <c r="D9" s="4" t="s">
        <v>59</v>
      </c>
      <c r="E9" t="s">
        <v>76</v>
      </c>
      <c r="H9" s="4"/>
      <c r="J9" t="s">
        <v>76</v>
      </c>
    </row>
    <row r="10" spans="1:10" x14ac:dyDescent="0.4">
      <c r="A10" s="4"/>
      <c r="B10" s="4"/>
      <c r="C10" s="4">
        <v>45050</v>
      </c>
      <c r="D10" s="4" t="s">
        <v>59</v>
      </c>
      <c r="E10" t="s">
        <v>77</v>
      </c>
      <c r="H10" s="4"/>
      <c r="J10" t="s">
        <v>77</v>
      </c>
    </row>
    <row r="11" spans="1:10" x14ac:dyDescent="0.4">
      <c r="A11" s="4"/>
      <c r="B11" s="4"/>
      <c r="C11" s="4">
        <v>45051</v>
      </c>
      <c r="D11" s="4" t="s">
        <v>59</v>
      </c>
      <c r="E11" t="s">
        <v>78</v>
      </c>
      <c r="H11" s="4"/>
      <c r="J11" t="s">
        <v>78</v>
      </c>
    </row>
    <row r="12" spans="1:10" x14ac:dyDescent="0.4">
      <c r="A12" s="4"/>
      <c r="B12" s="4"/>
      <c r="C12" s="4">
        <v>45124</v>
      </c>
      <c r="D12" s="4" t="s">
        <v>59</v>
      </c>
      <c r="E12" t="s">
        <v>79</v>
      </c>
      <c r="H12" s="4"/>
      <c r="J12" t="s">
        <v>79</v>
      </c>
    </row>
    <row r="13" spans="1:10" x14ac:dyDescent="0.4">
      <c r="A13" s="4"/>
      <c r="B13" s="4"/>
      <c r="C13" s="4">
        <v>45149</v>
      </c>
      <c r="D13" s="4" t="s">
        <v>59</v>
      </c>
      <c r="E13" t="s">
        <v>80</v>
      </c>
      <c r="H13" s="4"/>
      <c r="J13" t="s">
        <v>80</v>
      </c>
    </row>
    <row r="14" spans="1:10" x14ac:dyDescent="0.4">
      <c r="A14" s="4"/>
      <c r="B14" s="4"/>
      <c r="C14" s="4">
        <v>45187</v>
      </c>
      <c r="D14" s="4" t="s">
        <v>59</v>
      </c>
      <c r="E14" t="s">
        <v>81</v>
      </c>
      <c r="H14" s="4"/>
      <c r="J14" t="s">
        <v>81</v>
      </c>
    </row>
    <row r="15" spans="1:10" x14ac:dyDescent="0.4">
      <c r="A15" s="4"/>
      <c r="B15" s="4"/>
      <c r="C15" s="4">
        <v>45192</v>
      </c>
      <c r="D15" s="4" t="s">
        <v>59</v>
      </c>
      <c r="E15" t="s">
        <v>82</v>
      </c>
      <c r="H15" s="4"/>
      <c r="J15" t="s">
        <v>82</v>
      </c>
    </row>
    <row r="16" spans="1:10" x14ac:dyDescent="0.4">
      <c r="A16" s="4"/>
      <c r="B16" s="4"/>
      <c r="C16" s="4">
        <v>45208</v>
      </c>
      <c r="D16" s="4" t="s">
        <v>59</v>
      </c>
      <c r="E16" t="s">
        <v>83</v>
      </c>
      <c r="H16" s="4"/>
      <c r="J16" t="s">
        <v>83</v>
      </c>
    </row>
    <row r="17" spans="3:10" x14ac:dyDescent="0.4">
      <c r="C17" s="4">
        <v>45233</v>
      </c>
      <c r="D17" s="4" t="s">
        <v>59</v>
      </c>
      <c r="E17" t="s">
        <v>84</v>
      </c>
      <c r="H17" s="4"/>
      <c r="J17" t="s">
        <v>84</v>
      </c>
    </row>
    <row r="18" spans="3:10" x14ac:dyDescent="0.4">
      <c r="C18" s="4">
        <v>45253</v>
      </c>
      <c r="D18" s="4" t="s">
        <v>59</v>
      </c>
      <c r="E18" t="s">
        <v>85</v>
      </c>
      <c r="H18" s="4"/>
      <c r="J18" t="s">
        <v>85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E1B0-D036-4F68-B576-03215E1BD18D}">
  <dimension ref="A1:D2"/>
  <sheetViews>
    <sheetView workbookViewId="0">
      <selection activeCell="C7" sqref="C7"/>
    </sheetView>
  </sheetViews>
  <sheetFormatPr defaultRowHeight="18.75" x14ac:dyDescent="0.4"/>
  <sheetData>
    <row r="1" spans="1:4" x14ac:dyDescent="0.4">
      <c r="A1" s="36" t="s">
        <v>107</v>
      </c>
      <c r="B1" s="36" t="s">
        <v>108</v>
      </c>
      <c r="C1" s="36" t="s">
        <v>86</v>
      </c>
      <c r="D1" s="36" t="s">
        <v>109</v>
      </c>
    </row>
    <row r="2" spans="1:4" x14ac:dyDescent="0.4">
      <c r="A2" s="37">
        <v>0.375</v>
      </c>
      <c r="B2" s="37">
        <v>0.75</v>
      </c>
      <c r="C2" s="38">
        <v>1</v>
      </c>
      <c r="D2" s="38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月</vt:lpstr>
      <vt:lpstr>サンプル</vt:lpstr>
      <vt:lpstr>祝日</vt:lpstr>
      <vt:lpstr>勤務時間</vt:lpstr>
      <vt:lpstr>サンプル!Print_Area</vt:lpstr>
      <vt:lpstr>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飯山武史</dc:creator>
  <cp:keywords/>
  <dc:description/>
  <cp:lastModifiedBy>飯山武史</cp:lastModifiedBy>
  <cp:revision/>
  <cp:lastPrinted>2022-10-20T02:58:18Z</cp:lastPrinted>
  <dcterms:created xsi:type="dcterms:W3CDTF">2020-03-11T10:23:13Z</dcterms:created>
  <dcterms:modified xsi:type="dcterms:W3CDTF">2022-12-19T00:56:05Z</dcterms:modified>
  <cp:category/>
  <cp:contentStatus/>
</cp:coreProperties>
</file>