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佐藤翔太\Desktop\"/>
    </mc:Choice>
  </mc:AlternateContent>
  <bookViews>
    <workbookView xWindow="0" yWindow="0" windowWidth="24000" windowHeight="14400" tabRatio="866" activeTab="5"/>
  </bookViews>
  <sheets>
    <sheet name="概要" sheetId="1" r:id="rId1"/>
    <sheet name="攻撃算出値" sheetId="2" r:id="rId2"/>
    <sheet name="シミュレータ " sheetId="11" r:id="rId3"/>
    <sheet name="シミュレータ02" sheetId="14" r:id="rId4"/>
    <sheet name="シミュレータ03" sheetId="15" r:id="rId5"/>
    <sheet name="シミュレータ04" sheetId="16" r:id="rId6"/>
    <sheet name="OLDシミュレータ2" sheetId="13" r:id="rId7"/>
    <sheet name="OLD攻撃算出値" sheetId="8" r:id="rId8"/>
    <sheet name="OLD概要" sheetId="4" r:id="rId9"/>
    <sheet name="OLD基礎攻撃値" sheetId="5" r:id="rId10"/>
    <sheet name="OLD具体例" sheetId="6" r:id="rId11"/>
    <sheet name="OLDシミュレータ" sheetId="7" r:id="rId12"/>
    <sheet name="OLD2具体例 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6" l="1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G14" i="16"/>
  <c r="E14" i="16"/>
  <c r="G13" i="16"/>
  <c r="E13" i="16"/>
  <c r="E12" i="16"/>
  <c r="G12" i="16" s="1"/>
  <c r="G11" i="16"/>
  <c r="E11" i="16"/>
  <c r="E10" i="16"/>
  <c r="G10" i="16" s="1"/>
  <c r="G9" i="16"/>
  <c r="E9" i="16"/>
  <c r="E8" i="16"/>
  <c r="G8" i="16" s="1"/>
  <c r="E7" i="16"/>
  <c r="G7" i="16" s="1"/>
  <c r="E6" i="16"/>
  <c r="G6" i="16" s="1"/>
  <c r="E5" i="16"/>
  <c r="G5" i="16" s="1"/>
  <c r="G55" i="15"/>
  <c r="G5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E30" i="15"/>
  <c r="E31" i="15"/>
  <c r="E32" i="15"/>
  <c r="E33" i="15"/>
  <c r="E34" i="15"/>
  <c r="G16" i="15"/>
  <c r="G17" i="15"/>
  <c r="G18" i="15"/>
  <c r="G19" i="15"/>
  <c r="G20" i="15"/>
  <c r="G13" i="15"/>
  <c r="G14" i="15"/>
  <c r="G15" i="15"/>
  <c r="E20" i="15"/>
  <c r="E21" i="15"/>
  <c r="E22" i="15"/>
  <c r="E23" i="15"/>
  <c r="E24" i="15"/>
  <c r="E25" i="15"/>
  <c r="E26" i="15"/>
  <c r="E27" i="15"/>
  <c r="E28" i="15"/>
  <c r="E29" i="15"/>
  <c r="G58" i="15"/>
  <c r="E19" i="15"/>
  <c r="E18" i="15"/>
  <c r="E17" i="15"/>
  <c r="E16" i="15"/>
  <c r="E15" i="15"/>
  <c r="E14" i="15"/>
  <c r="E13" i="15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G15" i="14"/>
  <c r="G16" i="14"/>
  <c r="G13" i="14"/>
  <c r="G14" i="14"/>
  <c r="G5" i="11"/>
  <c r="G12" i="14"/>
  <c r="G10" i="11"/>
  <c r="G5" i="14"/>
  <c r="G17" i="14"/>
  <c r="G18" i="14"/>
  <c r="G19" i="14"/>
  <c r="G6" i="11"/>
  <c r="G55" i="16" l="1"/>
  <c r="G60" i="15"/>
  <c r="G61" i="15" s="1"/>
  <c r="G62" i="15" s="1"/>
  <c r="H21" i="11"/>
  <c r="E19" i="14"/>
  <c r="E18" i="14"/>
  <c r="E17" i="14"/>
  <c r="E16" i="14"/>
  <c r="E15" i="14"/>
  <c r="E14" i="14"/>
  <c r="E13" i="14"/>
  <c r="E12" i="14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E5" i="14"/>
  <c r="G31" i="11"/>
  <c r="G39" i="11"/>
  <c r="G38" i="11"/>
  <c r="G37" i="11"/>
  <c r="G36" i="11"/>
  <c r="G35" i="11"/>
  <c r="H55" i="16" l="1"/>
  <c r="G60" i="16"/>
  <c r="G61" i="16" s="1"/>
  <c r="H55" i="15"/>
  <c r="G23" i="14"/>
  <c r="G63" i="16" l="1"/>
  <c r="G62" i="16"/>
  <c r="G63" i="15"/>
  <c r="G9" i="11"/>
  <c r="E19" i="13" l="1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E22" i="13" l="1"/>
  <c r="G22" i="13" s="1"/>
  <c r="G5" i="13"/>
  <c r="G20" i="13" s="1"/>
  <c r="G24" i="13" l="1"/>
  <c r="E22" i="11"/>
  <c r="E6" i="11" l="1"/>
  <c r="E7" i="11"/>
  <c r="E8" i="11"/>
  <c r="E9" i="11"/>
  <c r="E10" i="11"/>
  <c r="E11" i="11"/>
  <c r="E12" i="11"/>
  <c r="E13" i="11"/>
  <c r="E14" i="11"/>
  <c r="G14" i="11" s="1"/>
  <c r="E15" i="11"/>
  <c r="E16" i="11"/>
  <c r="H16" i="11" s="1"/>
  <c r="E17" i="11"/>
  <c r="H17" i="11" s="1"/>
  <c r="E18" i="11"/>
  <c r="H18" i="11" s="1"/>
  <c r="E19" i="11"/>
  <c r="H19" i="11" s="1"/>
  <c r="E5" i="11"/>
  <c r="G12" i="11" l="1"/>
  <c r="H20" i="11"/>
  <c r="G17" i="11"/>
  <c r="G13" i="11"/>
  <c r="G11" i="11"/>
  <c r="G7" i="11"/>
  <c r="G19" i="11"/>
  <c r="G15" i="11"/>
  <c r="G18" i="11"/>
  <c r="G16" i="11"/>
  <c r="G8" i="11"/>
  <c r="E23" i="11"/>
  <c r="G23" i="11" s="1"/>
  <c r="H30" i="9"/>
  <c r="H29" i="9"/>
  <c r="H28" i="9"/>
  <c r="H22" i="9"/>
  <c r="H21" i="9"/>
  <c r="H20" i="9"/>
  <c r="G20" i="11" l="1"/>
  <c r="G25" i="11" s="1"/>
  <c r="G26" i="11" s="1"/>
  <c r="H14" i="9"/>
  <c r="H13" i="9"/>
  <c r="H12" i="9"/>
  <c r="H6" i="9"/>
  <c r="H5" i="9"/>
  <c r="H4" i="9"/>
  <c r="I21" i="11" l="1"/>
  <c r="I22" i="11" s="1"/>
  <c r="B22" i="7"/>
  <c r="C22" i="7"/>
  <c r="E22" i="7"/>
  <c r="F22" i="7"/>
  <c r="B23" i="7"/>
  <c r="C23" i="7"/>
  <c r="E23" i="7"/>
  <c r="F23" i="7"/>
  <c r="B24" i="7"/>
  <c r="C24" i="7"/>
  <c r="E24" i="7"/>
  <c r="F24" i="7"/>
  <c r="B25" i="7"/>
  <c r="C25" i="7"/>
  <c r="E25" i="7"/>
  <c r="F25" i="7"/>
  <c r="B26" i="7"/>
  <c r="C26" i="7"/>
  <c r="E26" i="7"/>
  <c r="F26" i="7"/>
  <c r="B27" i="7"/>
  <c r="C27" i="7"/>
  <c r="E27" i="7"/>
  <c r="F27" i="7"/>
  <c r="B28" i="7"/>
  <c r="C28" i="7"/>
  <c r="E28" i="7"/>
  <c r="F28" i="7"/>
  <c r="B29" i="7"/>
  <c r="C29" i="7"/>
  <c r="E29" i="7"/>
  <c r="F29" i="7"/>
  <c r="B30" i="7"/>
  <c r="C30" i="7"/>
  <c r="E30" i="7"/>
  <c r="F30" i="7"/>
  <c r="F21" i="7"/>
  <c r="E21" i="7"/>
  <c r="C21" i="7"/>
  <c r="B21" i="7"/>
  <c r="J14" i="7"/>
  <c r="K14" i="7"/>
  <c r="L14" i="7"/>
  <c r="I14" i="7"/>
  <c r="M6" i="7"/>
  <c r="D23" i="7" s="1"/>
  <c r="M7" i="7"/>
  <c r="D24" i="7" s="1"/>
  <c r="M8" i="7"/>
  <c r="D25" i="7" s="1"/>
  <c r="M9" i="7"/>
  <c r="D26" i="7" s="1"/>
  <c r="M10" i="7"/>
  <c r="D27" i="7" s="1"/>
  <c r="M11" i="7"/>
  <c r="D28" i="7" s="1"/>
  <c r="M12" i="7"/>
  <c r="D29" i="7" s="1"/>
  <c r="M13" i="7"/>
  <c r="D30" i="7" s="1"/>
  <c r="M5" i="7"/>
  <c r="D22" i="7" s="1"/>
  <c r="M4" i="7"/>
  <c r="D21" i="7" s="1"/>
  <c r="F39" i="6"/>
  <c r="F40" i="6" s="1"/>
  <c r="E39" i="6"/>
  <c r="E40" i="6" s="1"/>
  <c r="G38" i="6"/>
  <c r="F38" i="6"/>
  <c r="E38" i="6"/>
  <c r="D38" i="6"/>
  <c r="C38" i="6"/>
  <c r="G37" i="6"/>
  <c r="F37" i="6"/>
  <c r="E37" i="6"/>
  <c r="D37" i="6"/>
  <c r="C37" i="6"/>
  <c r="G36" i="6"/>
  <c r="G39" i="6" s="1"/>
  <c r="G40" i="6" s="1"/>
  <c r="F36" i="6"/>
  <c r="E36" i="6"/>
  <c r="D36" i="6"/>
  <c r="D39" i="6" s="1"/>
  <c r="D40" i="6" s="1"/>
  <c r="C36" i="6"/>
  <c r="C39" i="6" s="1"/>
  <c r="C40" i="6" s="1"/>
  <c r="L35" i="6"/>
  <c r="K35" i="6"/>
  <c r="J35" i="6"/>
  <c r="E35" i="6"/>
  <c r="M34" i="6"/>
  <c r="M33" i="6"/>
  <c r="M32" i="6"/>
  <c r="M31" i="6"/>
  <c r="M35" i="6" s="1"/>
  <c r="E24" i="6"/>
  <c r="E25" i="6" s="1"/>
  <c r="G23" i="6"/>
  <c r="F23" i="6"/>
  <c r="F24" i="6" s="1"/>
  <c r="F25" i="6" s="1"/>
  <c r="E23" i="6"/>
  <c r="D23" i="6"/>
  <c r="C23" i="6"/>
  <c r="G22" i="6"/>
  <c r="G24" i="6" s="1"/>
  <c r="G25" i="6" s="1"/>
  <c r="F22" i="6"/>
  <c r="E22" i="6"/>
  <c r="D22" i="6"/>
  <c r="D24" i="6" s="1"/>
  <c r="D25" i="6" s="1"/>
  <c r="C22" i="6"/>
  <c r="C24" i="6" s="1"/>
  <c r="C25" i="6" s="1"/>
  <c r="E21" i="6"/>
  <c r="L20" i="6"/>
  <c r="K20" i="6"/>
  <c r="J20" i="6"/>
  <c r="M19" i="6"/>
  <c r="M18" i="6"/>
  <c r="M17" i="6"/>
  <c r="M20" i="6" s="1"/>
  <c r="G9" i="6"/>
  <c r="G10" i="6" s="1"/>
  <c r="G11" i="6" s="1"/>
  <c r="F9" i="6"/>
  <c r="F10" i="6" s="1"/>
  <c r="F11" i="6" s="1"/>
  <c r="E9" i="6"/>
  <c r="D9" i="6"/>
  <c r="D10" i="6" s="1"/>
  <c r="D11" i="6" s="1"/>
  <c r="C9" i="6"/>
  <c r="C10" i="6" s="1"/>
  <c r="C11" i="6" s="1"/>
  <c r="E8" i="6"/>
  <c r="E10" i="6" s="1"/>
  <c r="E11" i="6" s="1"/>
  <c r="L6" i="6"/>
  <c r="K6" i="6"/>
  <c r="J6" i="6"/>
  <c r="M5" i="6"/>
  <c r="M4" i="6"/>
  <c r="M6" i="6" s="1"/>
  <c r="I23" i="11" l="1"/>
  <c r="I24" i="11"/>
  <c r="F31" i="7"/>
  <c r="E31" i="7"/>
  <c r="B31" i="7"/>
  <c r="C31" i="7"/>
  <c r="M14" i="7"/>
  <c r="D31" i="7"/>
  <c r="G20" i="14"/>
  <c r="H20" i="14" s="1"/>
  <c r="G25" i="14" l="1"/>
  <c r="G26" i="14" l="1"/>
  <c r="G27" i="14" s="1"/>
</calcChain>
</file>

<file path=xl/sharedStrings.xml><?xml version="1.0" encoding="utf-8"?>
<sst xmlns="http://schemas.openxmlformats.org/spreadsheetml/2006/main" count="363" uniqueCount="132">
  <si>
    <t>概要</t>
    <rPh sb="0" eb="2">
      <t>ガイヨウ</t>
    </rPh>
    <phoneticPr fontId="2"/>
  </si>
  <si>
    <t>与ダメージ＝[A：攻撃算出値]×[B：属性増減値]×[C：スキル、アビリティ効果値]</t>
    <rPh sb="0" eb="1">
      <t>ヨ</t>
    </rPh>
    <rPh sb="9" eb="11">
      <t>コウゲキ</t>
    </rPh>
    <rPh sb="11" eb="13">
      <t>サンシュツ</t>
    </rPh>
    <rPh sb="13" eb="14">
      <t>チ</t>
    </rPh>
    <rPh sb="19" eb="21">
      <t>ゾクセイ</t>
    </rPh>
    <rPh sb="21" eb="24">
      <t>ゾウゲンチ</t>
    </rPh>
    <rPh sb="38" eb="40">
      <t>コウカ</t>
    </rPh>
    <rPh sb="40" eb="41">
      <t>チ</t>
    </rPh>
    <phoneticPr fontId="2"/>
  </si>
  <si>
    <t>敵に与えるダメージ</t>
    <rPh sb="0" eb="1">
      <t>テキ</t>
    </rPh>
    <rPh sb="2" eb="3">
      <t>アタ</t>
    </rPh>
    <phoneticPr fontId="2"/>
  </si>
  <si>
    <t>[A：攻撃算出値]＝[D：基礎攻撃値]×[E：コンボ倍率]</t>
    <rPh sb="13" eb="15">
      <t>キソ</t>
    </rPh>
    <rPh sb="15" eb="17">
      <t>コウゲキ</t>
    </rPh>
    <rPh sb="17" eb="18">
      <t>チ</t>
    </rPh>
    <rPh sb="26" eb="28">
      <t>バイリツ</t>
    </rPh>
    <phoneticPr fontId="2"/>
  </si>
  <si>
    <t>[B：属性増減値]</t>
    <phoneticPr fontId="2"/>
  </si>
  <si>
    <t>属性有利：1.25</t>
    <rPh sb="0" eb="2">
      <t>ゾクセイ</t>
    </rPh>
    <rPh sb="2" eb="4">
      <t>ユウリ</t>
    </rPh>
    <phoneticPr fontId="2"/>
  </si>
  <si>
    <t>属性不利：0.75</t>
    <rPh sb="0" eb="2">
      <t>ゾクセイ</t>
    </rPh>
    <rPh sb="2" eb="4">
      <t>フリ</t>
    </rPh>
    <phoneticPr fontId="2"/>
  </si>
  <si>
    <t>[C：スキル、アビリティ効果値]</t>
  </si>
  <si>
    <t>各スキル、アビリティによる効果値</t>
    <rPh sb="0" eb="1">
      <t>カク</t>
    </rPh>
    <rPh sb="13" eb="15">
      <t>コウカ</t>
    </rPh>
    <rPh sb="15" eb="16">
      <t>チ</t>
    </rPh>
    <phoneticPr fontId="2"/>
  </si>
  <si>
    <t>例)</t>
    <rPh sb="0" eb="1">
      <t>レイ</t>
    </rPh>
    <phoneticPr fontId="2"/>
  </si>
  <si>
    <t>3コンボ以上で2倍</t>
    <rPh sb="4" eb="6">
      <t>イジョウ</t>
    </rPh>
    <rPh sb="8" eb="9">
      <t>バイ</t>
    </rPh>
    <phoneticPr fontId="2"/>
  </si>
  <si>
    <t>同色5個消し以上で3倍</t>
    <rPh sb="0" eb="2">
      <t>ドウショク</t>
    </rPh>
    <rPh sb="3" eb="4">
      <t>コ</t>
    </rPh>
    <rPh sb="4" eb="5">
      <t>ケ</t>
    </rPh>
    <rPh sb="6" eb="8">
      <t>イジョウ</t>
    </rPh>
    <rPh sb="10" eb="11">
      <t>バイ</t>
    </rPh>
    <phoneticPr fontId="2"/>
  </si>
  <si>
    <t>同時10個消し以上で4倍</t>
    <rPh sb="0" eb="2">
      <t>ドウジ</t>
    </rPh>
    <rPh sb="4" eb="6">
      <t>コケ</t>
    </rPh>
    <rPh sb="7" eb="9">
      <t>イジョウ</t>
    </rPh>
    <rPh sb="11" eb="12">
      <t>バイ</t>
    </rPh>
    <phoneticPr fontId="2"/>
  </si>
  <si>
    <t>[D：基礎攻撃値](別シート参照)</t>
    <rPh sb="10" eb="11">
      <t>ベツ</t>
    </rPh>
    <rPh sb="14" eb="16">
      <t>サンショウ</t>
    </rPh>
    <phoneticPr fontId="2"/>
  </si>
  <si>
    <t>ことで、より高い基礎攻撃値を得る事が出来る。</t>
    <rPh sb="6" eb="7">
      <t>タカ</t>
    </rPh>
    <rPh sb="8" eb="10">
      <t>キソ</t>
    </rPh>
    <rPh sb="10" eb="12">
      <t>コウゲキ</t>
    </rPh>
    <rPh sb="12" eb="13">
      <t>チ</t>
    </rPh>
    <rPh sb="14" eb="15">
      <t>エ</t>
    </rPh>
    <rPh sb="16" eb="17">
      <t>コト</t>
    </rPh>
    <rPh sb="18" eb="20">
      <t>デキ</t>
    </rPh>
    <phoneticPr fontId="2"/>
  </si>
  <si>
    <t>1コンボで1倍</t>
    <rPh sb="6" eb="7">
      <t>バイ</t>
    </rPh>
    <phoneticPr fontId="2"/>
  </si>
  <si>
    <t>基点オトギ</t>
    <rPh sb="0" eb="2">
      <t>キテン</t>
    </rPh>
    <phoneticPr fontId="2"/>
  </si>
  <si>
    <t>基点以外のオトギ</t>
    <rPh sb="0" eb="2">
      <t>キテン</t>
    </rPh>
    <rPh sb="2" eb="4">
      <t>イガイ</t>
    </rPh>
    <phoneticPr fontId="2"/>
  </si>
  <si>
    <t>基礎攻撃値</t>
    <phoneticPr fontId="2"/>
  </si>
  <si>
    <t>[基礎攻撃値]＝[オトギ攻撃力]×[ボーナス値]</t>
  </si>
  <si>
    <t>「一度に沢山消す」「オトギに対応した色を沢山消す」</t>
    <rPh sb="14" eb="16">
      <t>タイオウ</t>
    </rPh>
    <rPh sb="18" eb="19">
      <t>イロ</t>
    </rPh>
    <rPh sb="20" eb="22">
      <t>タクサン</t>
    </rPh>
    <rPh sb="22" eb="23">
      <t>ケ</t>
    </rPh>
    <phoneticPr fontId="2"/>
  </si>
  <si>
    <r>
      <t>基点以外のオトギは</t>
    </r>
    <r>
      <rPr>
        <sz val="11"/>
        <color rgb="FFFF0000"/>
        <rFont val="ＭＳ Ｐゴシック"/>
        <family val="3"/>
        <charset val="128"/>
        <scheme val="minor"/>
      </rPr>
      <t>2コンボ目から初めて適用</t>
    </r>
    <r>
      <rPr>
        <sz val="11"/>
        <color theme="1"/>
        <rFont val="ＭＳ Ｐゴシック"/>
        <family val="2"/>
        <charset val="128"/>
        <scheme val="minor"/>
      </rPr>
      <t>される(1コンボの場合は攻撃を行わない)</t>
    </r>
    <rPh sb="0" eb="2">
      <t>キテン</t>
    </rPh>
    <rPh sb="2" eb="4">
      <t>イガイ</t>
    </rPh>
    <phoneticPr fontId="2"/>
  </si>
  <si>
    <t>各コンボ毎に以下の式で算出し、総和を基礎攻撃値とする。</t>
    <rPh sb="0" eb="1">
      <t>カク</t>
    </rPh>
    <rPh sb="4" eb="5">
      <t>ゴト</t>
    </rPh>
    <rPh sb="6" eb="8">
      <t>イカ</t>
    </rPh>
    <rPh sb="9" eb="10">
      <t>シキ</t>
    </rPh>
    <rPh sb="11" eb="13">
      <t>サンシュツ</t>
    </rPh>
    <rPh sb="15" eb="17">
      <t>ソウワ</t>
    </rPh>
    <rPh sb="18" eb="20">
      <t>キソ</t>
    </rPh>
    <rPh sb="20" eb="22">
      <t>コウゲキ</t>
    </rPh>
    <rPh sb="22" eb="23">
      <t>チ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</si>
  <si>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</si>
  <si>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</si>
  <si>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</si>
  <si>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</si>
  <si>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</si>
  <si>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火</t>
    <rPh sb="0" eb="1">
      <t>ヒ</t>
    </rPh>
    <phoneticPr fontId="2"/>
  </si>
  <si>
    <t>水</t>
    <rPh sb="0" eb="1">
      <t>ミズ</t>
    </rPh>
    <phoneticPr fontId="2"/>
  </si>
  <si>
    <t>風</t>
    <rPh sb="0" eb="1">
      <t>カゼ</t>
    </rPh>
    <phoneticPr fontId="2"/>
  </si>
  <si>
    <t>攻撃力</t>
    <rPh sb="0" eb="3">
      <t>コウゲキリョク</t>
    </rPh>
    <phoneticPr fontId="2"/>
  </si>
  <si>
    <t>属性</t>
    <rPh sb="0" eb="2">
      <t>ゾクセイ</t>
    </rPh>
    <phoneticPr fontId="2"/>
  </si>
  <si>
    <t>オトギ</t>
    <phoneticPr fontId="2"/>
  </si>
  <si>
    <t>基点</t>
    <rPh sb="0" eb="2">
      <t>キテン</t>
    </rPh>
    <phoneticPr fontId="2"/>
  </si>
  <si>
    <t>1コンボ目</t>
    <rPh sb="4" eb="5">
      <t>メ</t>
    </rPh>
    <phoneticPr fontId="2"/>
  </si>
  <si>
    <t>2コンボ目</t>
    <rPh sb="4" eb="5">
      <t>メ</t>
    </rPh>
    <phoneticPr fontId="2"/>
  </si>
  <si>
    <t>●例1</t>
  </si>
  <si>
    <t>基礎攻撃値</t>
    <rPh sb="0" eb="2">
      <t>キソ</t>
    </rPh>
    <rPh sb="2" eb="4">
      <t>コウゲキ</t>
    </rPh>
    <rPh sb="4" eb="5">
      <t>チ</t>
    </rPh>
    <phoneticPr fontId="2"/>
  </si>
  <si>
    <t>攻撃算出値</t>
  </si>
  <si>
    <t>[ボーナス値]＝[同属性パイプ数]×0.2</t>
    <rPh sb="5" eb="6">
      <t>チ</t>
    </rPh>
    <rPh sb="9" eb="10">
      <t>ドウ</t>
    </rPh>
    <rPh sb="10" eb="12">
      <t>ゾクセイ</t>
    </rPh>
    <rPh sb="15" eb="16">
      <t>カズ</t>
    </rPh>
    <phoneticPr fontId="2"/>
  </si>
  <si>
    <r>
      <t>オトギ属性</t>
    </r>
    <r>
      <rPr>
        <sz val="11"/>
        <color theme="1"/>
        <rFont val="ＭＳ Ｐゴシック"/>
        <family val="3"/>
        <charset val="128"/>
        <scheme val="minor"/>
      </rPr>
      <t>&lt;</t>
    </r>
    <r>
      <rPr>
        <sz val="11"/>
        <color theme="1"/>
        <rFont val="ＭＳ Ｐゴシック"/>
        <family val="2"/>
        <charset val="128"/>
        <scheme val="minor"/>
      </rPr>
      <t>火</t>
    </r>
    <r>
      <rPr>
        <sz val="11"/>
        <color theme="1"/>
        <rFont val="ＭＳ Ｐゴシック"/>
        <family val="3"/>
        <charset val="128"/>
        <scheme val="minor"/>
      </rPr>
      <t>&gt;</t>
    </r>
    <r>
      <rPr>
        <sz val="11"/>
        <color theme="1"/>
        <rFont val="ＭＳ Ｐゴシック"/>
        <family val="2"/>
        <charset val="128"/>
        <scheme val="minor"/>
      </rPr>
      <t>で水水風の3個消し→</t>
    </r>
    <r>
      <rPr>
        <sz val="11"/>
        <color rgb="FFFF0000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×0.2＝0</t>
    </r>
    <rPh sb="3" eb="5">
      <t>ゾクセイ</t>
    </rPh>
    <rPh sb="6" eb="7">
      <t>ヒ</t>
    </rPh>
    <rPh sb="9" eb="10">
      <t>ミズ</t>
    </rPh>
    <rPh sb="10" eb="11">
      <t>ミズ</t>
    </rPh>
    <rPh sb="11" eb="12">
      <t>カゼ</t>
    </rPh>
    <rPh sb="14" eb="16">
      <t>コケ</t>
    </rPh>
    <phoneticPr fontId="2"/>
  </si>
  <si>
    <r>
      <t>オトギ属性</t>
    </r>
    <r>
      <rPr>
        <sz val="11"/>
        <color theme="1"/>
        <rFont val="ＭＳ Ｐゴシック"/>
        <family val="3"/>
        <charset val="128"/>
        <scheme val="minor"/>
      </rPr>
      <t>&lt;</t>
    </r>
    <r>
      <rPr>
        <sz val="11"/>
        <color theme="1"/>
        <rFont val="ＭＳ Ｐゴシック"/>
        <family val="2"/>
        <charset val="128"/>
        <scheme val="minor"/>
      </rPr>
      <t>火</t>
    </r>
    <r>
      <rPr>
        <sz val="11"/>
        <color theme="1"/>
        <rFont val="ＭＳ Ｐゴシック"/>
        <family val="3"/>
        <charset val="128"/>
        <scheme val="minor"/>
      </rPr>
      <t>&gt;</t>
    </r>
    <r>
      <rPr>
        <sz val="11"/>
        <color theme="1"/>
        <rFont val="ＭＳ Ｐゴシック"/>
        <family val="2"/>
        <charset val="128"/>
        <scheme val="minor"/>
      </rPr>
      <t>で火火火水風の</t>
    </r>
    <r>
      <rPr>
        <sz val="11"/>
        <color theme="1"/>
        <rFont val="ＭＳ Ｐゴシック"/>
        <family val="3"/>
        <charset val="128"/>
        <scheme val="minor"/>
      </rPr>
      <t>5</t>
    </r>
    <r>
      <rPr>
        <sz val="11"/>
        <color theme="1"/>
        <rFont val="ＭＳ Ｐゴシック"/>
        <family val="2"/>
        <charset val="128"/>
        <scheme val="minor"/>
      </rPr>
      <t>個消し→</t>
    </r>
    <r>
      <rPr>
        <sz val="11"/>
        <color rgb="FFFF0000"/>
        <rFont val="ＭＳ Ｐゴシック"/>
        <family val="2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×0.2＝0.6</t>
    </r>
    <rPh sb="3" eb="5">
      <t>ゾクセイ</t>
    </rPh>
    <rPh sb="6" eb="7">
      <t>ヒ</t>
    </rPh>
    <rPh sb="9" eb="10">
      <t>ヒ</t>
    </rPh>
    <rPh sb="10" eb="11">
      <t>ヒ</t>
    </rPh>
    <rPh sb="11" eb="13">
      <t>ヒミズ</t>
    </rPh>
    <rPh sb="13" eb="14">
      <t>カゼ</t>
    </rPh>
    <rPh sb="16" eb="18">
      <t>コケ</t>
    </rPh>
    <phoneticPr fontId="2"/>
  </si>
  <si>
    <t>●例2</t>
    <phoneticPr fontId="2"/>
  </si>
  <si>
    <t>3コンボ目</t>
    <rPh sb="4" eb="5">
      <t>メ</t>
    </rPh>
    <phoneticPr fontId="2"/>
  </si>
  <si>
    <t>[ボーナス値]＝1＋（[一度に消したパイプ数]－3）×0.04＋[同属性パイプ数]×0.1</t>
    <rPh sb="5" eb="6">
      <t>チ</t>
    </rPh>
    <rPh sb="12" eb="14">
      <t>イチド</t>
    </rPh>
    <rPh sb="15" eb="16">
      <t>ケ</t>
    </rPh>
    <rPh sb="21" eb="22">
      <t>カズ</t>
    </rPh>
    <rPh sb="33" eb="34">
      <t>ドウ</t>
    </rPh>
    <rPh sb="34" eb="36">
      <t>ゾクセイ</t>
    </rPh>
    <rPh sb="39" eb="40">
      <t>カズ</t>
    </rPh>
    <phoneticPr fontId="2"/>
  </si>
  <si>
    <r>
      <t>オトギ属性</t>
    </r>
    <r>
      <rPr>
        <sz val="11"/>
        <color theme="1"/>
        <rFont val="ＭＳ Ｐゴシック"/>
        <family val="3"/>
        <charset val="128"/>
        <scheme val="minor"/>
      </rPr>
      <t>&lt;</t>
    </r>
    <r>
      <rPr>
        <sz val="11"/>
        <color theme="1"/>
        <rFont val="ＭＳ Ｐゴシック"/>
        <family val="2"/>
        <charset val="128"/>
        <scheme val="minor"/>
      </rPr>
      <t>火</t>
    </r>
    <r>
      <rPr>
        <sz val="11"/>
        <color theme="1"/>
        <rFont val="ＭＳ Ｐゴシック"/>
        <family val="3"/>
        <charset val="128"/>
        <scheme val="minor"/>
      </rPr>
      <t>&gt;</t>
    </r>
    <r>
      <rPr>
        <sz val="11"/>
        <color theme="1"/>
        <rFont val="ＭＳ Ｐゴシック"/>
        <family val="2"/>
        <charset val="128"/>
        <scheme val="minor"/>
      </rPr>
      <t>で水水風の3個消し→1+(</t>
    </r>
    <r>
      <rPr>
        <sz val="11"/>
        <color rgb="FFFF0000"/>
        <rFont val="ＭＳ Ｐゴシック"/>
        <family val="2"/>
        <charset val="128"/>
        <scheme val="minor"/>
      </rPr>
      <t>3</t>
    </r>
    <r>
      <rPr>
        <sz val="11"/>
        <rFont val="ＭＳ Ｐゴシック"/>
        <family val="3"/>
        <charset val="128"/>
        <scheme val="minor"/>
      </rPr>
      <t>－3)×0.04</t>
    </r>
    <r>
      <rPr>
        <sz val="11"/>
        <color theme="1"/>
        <rFont val="ＭＳ Ｐゴシック"/>
        <family val="2"/>
        <charset val="128"/>
        <scheme val="minor"/>
      </rPr>
      <t>＋</t>
    </r>
    <r>
      <rPr>
        <sz val="11"/>
        <color rgb="FFFF0000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×0.1＝1</t>
    </r>
    <rPh sb="3" eb="5">
      <t>ゾクセイ</t>
    </rPh>
    <rPh sb="6" eb="7">
      <t>ヒ</t>
    </rPh>
    <rPh sb="9" eb="10">
      <t>ミズ</t>
    </rPh>
    <rPh sb="10" eb="11">
      <t>ミズ</t>
    </rPh>
    <rPh sb="11" eb="12">
      <t>カゼ</t>
    </rPh>
    <rPh sb="14" eb="16">
      <t>コケ</t>
    </rPh>
    <phoneticPr fontId="2"/>
  </si>
  <si>
    <r>
      <t>オトギ属性</t>
    </r>
    <r>
      <rPr>
        <sz val="11"/>
        <color theme="1"/>
        <rFont val="ＭＳ Ｐゴシック"/>
        <family val="3"/>
        <charset val="128"/>
        <scheme val="minor"/>
      </rPr>
      <t>&lt;</t>
    </r>
    <r>
      <rPr>
        <sz val="11"/>
        <color theme="1"/>
        <rFont val="ＭＳ Ｐゴシック"/>
        <family val="2"/>
        <charset val="128"/>
        <scheme val="minor"/>
      </rPr>
      <t>火</t>
    </r>
    <r>
      <rPr>
        <sz val="11"/>
        <color theme="1"/>
        <rFont val="ＭＳ Ｐゴシック"/>
        <family val="3"/>
        <charset val="128"/>
        <scheme val="minor"/>
      </rPr>
      <t>&gt;</t>
    </r>
    <r>
      <rPr>
        <sz val="11"/>
        <color theme="1"/>
        <rFont val="ＭＳ Ｐゴシック"/>
        <family val="2"/>
        <charset val="128"/>
        <scheme val="minor"/>
      </rPr>
      <t>で火水風の3個消し→</t>
    </r>
    <r>
      <rPr>
        <sz val="11"/>
        <rFont val="ＭＳ Ｐゴシック"/>
        <family val="3"/>
        <charset val="128"/>
        <scheme val="minor"/>
      </rPr>
      <t>1＋(</t>
    </r>
    <r>
      <rPr>
        <sz val="11"/>
        <color rgb="FFFF0000"/>
        <rFont val="ＭＳ Ｐゴシック"/>
        <family val="2"/>
        <charset val="128"/>
        <scheme val="minor"/>
      </rPr>
      <t>3</t>
    </r>
    <r>
      <rPr>
        <sz val="11"/>
        <rFont val="ＭＳ Ｐゴシック"/>
        <family val="3"/>
        <charset val="128"/>
        <scheme val="minor"/>
      </rPr>
      <t>－3)×0.04＋</t>
    </r>
    <r>
      <rPr>
        <sz val="11"/>
        <color rgb="FFFF0000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2"/>
        <charset val="128"/>
        <scheme val="minor"/>
      </rPr>
      <t>×0.1＝1.1</t>
    </r>
    <rPh sb="3" eb="5">
      <t>ゾクセイ</t>
    </rPh>
    <rPh sb="6" eb="7">
      <t>ヒ</t>
    </rPh>
    <rPh sb="9" eb="10">
      <t>ヒ</t>
    </rPh>
    <rPh sb="10" eb="11">
      <t>ミズ</t>
    </rPh>
    <rPh sb="11" eb="12">
      <t>カゼ</t>
    </rPh>
    <rPh sb="14" eb="16">
      <t>コケ</t>
    </rPh>
    <phoneticPr fontId="2"/>
  </si>
  <si>
    <r>
      <t>オトギ属性</t>
    </r>
    <r>
      <rPr>
        <sz val="11"/>
        <color theme="1"/>
        <rFont val="ＭＳ Ｐゴシック"/>
        <family val="3"/>
        <charset val="128"/>
        <scheme val="minor"/>
      </rPr>
      <t>&lt;</t>
    </r>
    <r>
      <rPr>
        <sz val="11"/>
        <color theme="1"/>
        <rFont val="ＭＳ Ｐゴシック"/>
        <family val="2"/>
        <charset val="128"/>
        <scheme val="minor"/>
      </rPr>
      <t>火</t>
    </r>
    <r>
      <rPr>
        <sz val="11"/>
        <color theme="1"/>
        <rFont val="ＭＳ Ｐゴシック"/>
        <family val="3"/>
        <charset val="128"/>
        <scheme val="minor"/>
      </rPr>
      <t>&gt;</t>
    </r>
    <r>
      <rPr>
        <sz val="11"/>
        <color theme="1"/>
        <rFont val="ＭＳ Ｐゴシック"/>
        <family val="2"/>
        <charset val="128"/>
        <scheme val="minor"/>
      </rPr>
      <t>で火火火水風の</t>
    </r>
    <r>
      <rPr>
        <sz val="11"/>
        <color theme="1"/>
        <rFont val="ＭＳ Ｐゴシック"/>
        <family val="3"/>
        <charset val="128"/>
        <scheme val="minor"/>
      </rPr>
      <t>5</t>
    </r>
    <r>
      <rPr>
        <sz val="11"/>
        <color theme="1"/>
        <rFont val="ＭＳ Ｐゴシック"/>
        <family val="2"/>
        <charset val="128"/>
        <scheme val="minor"/>
      </rPr>
      <t>個消し→</t>
    </r>
    <r>
      <rPr>
        <sz val="11"/>
        <rFont val="ＭＳ Ｐゴシック"/>
        <family val="3"/>
        <charset val="128"/>
        <scheme val="minor"/>
      </rPr>
      <t>1＋(</t>
    </r>
    <r>
      <rPr>
        <sz val="11"/>
        <color rgb="FFFF0000"/>
        <rFont val="ＭＳ Ｐゴシック"/>
        <family val="3"/>
        <charset val="128"/>
        <scheme val="minor"/>
      </rPr>
      <t>5</t>
    </r>
    <r>
      <rPr>
        <sz val="11"/>
        <rFont val="ＭＳ Ｐゴシック"/>
        <family val="3"/>
        <charset val="128"/>
        <scheme val="minor"/>
      </rPr>
      <t>－3)×0.04</t>
    </r>
    <r>
      <rPr>
        <sz val="11"/>
        <color theme="1"/>
        <rFont val="ＭＳ Ｐゴシック"/>
        <family val="2"/>
        <charset val="128"/>
        <scheme val="minor"/>
      </rPr>
      <t>＋</t>
    </r>
    <r>
      <rPr>
        <sz val="11"/>
        <color rgb="FFFF0000"/>
        <rFont val="ＭＳ Ｐゴシック"/>
        <family val="2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×0.1＝1.38</t>
    </r>
    <rPh sb="3" eb="5">
      <t>ゾクセイ</t>
    </rPh>
    <rPh sb="6" eb="7">
      <t>ヒ</t>
    </rPh>
    <rPh sb="9" eb="10">
      <t>ヒ</t>
    </rPh>
    <rPh sb="10" eb="11">
      <t>ヒ</t>
    </rPh>
    <rPh sb="11" eb="13">
      <t>ヒミズ</t>
    </rPh>
    <rPh sb="13" eb="14">
      <t>カゼ</t>
    </rPh>
    <rPh sb="16" eb="18">
      <t>コケ</t>
    </rPh>
    <phoneticPr fontId="2"/>
  </si>
  <si>
    <t>●例3</t>
    <phoneticPr fontId="2"/>
  </si>
  <si>
    <t>4コンボ目</t>
    <rPh sb="4" eb="5">
      <t>メ</t>
    </rPh>
    <phoneticPr fontId="2"/>
  </si>
  <si>
    <t>計</t>
    <rPh sb="0" eb="1">
      <t>ケイ</t>
    </rPh>
    <phoneticPr fontId="2"/>
  </si>
  <si>
    <t>[E：コンボ倍率]＝1＋(コンボ数-1)×0.2</t>
    <rPh sb="16" eb="17">
      <t>スウ</t>
    </rPh>
    <phoneticPr fontId="2"/>
  </si>
  <si>
    <t>3コンボで1.4倍</t>
    <rPh sb="8" eb="9">
      <t>バイ</t>
    </rPh>
    <phoneticPr fontId="2"/>
  </si>
  <si>
    <t>10コンボで2.8倍</t>
    <rPh sb="9" eb="10">
      <t>バイ</t>
    </rPh>
    <phoneticPr fontId="2"/>
  </si>
  <si>
    <t>2コンボで1.2倍</t>
    <rPh sb="8" eb="9">
      <t>バイ</t>
    </rPh>
    <phoneticPr fontId="2"/>
  </si>
  <si>
    <t>コンボによる係数</t>
    <rPh sb="6" eb="8">
      <t>ケイスウ</t>
    </rPh>
    <phoneticPr fontId="2"/>
  </si>
  <si>
    <t>同時消し係数</t>
    <rPh sb="0" eb="2">
      <t>ドウジ</t>
    </rPh>
    <rPh sb="2" eb="3">
      <t>ケ</t>
    </rPh>
    <rPh sb="4" eb="6">
      <t>ケイスウ</t>
    </rPh>
    <phoneticPr fontId="2"/>
  </si>
  <si>
    <t>同属性係数</t>
    <rPh sb="0" eb="1">
      <t>ドウ</t>
    </rPh>
    <rPh sb="1" eb="3">
      <t>ゾクセイ</t>
    </rPh>
    <rPh sb="3" eb="5">
      <t>ケイスウ</t>
    </rPh>
    <phoneticPr fontId="2"/>
  </si>
  <si>
    <t>[A：攻撃算出値]→別シート参照</t>
    <rPh sb="10" eb="11">
      <t>ベツ</t>
    </rPh>
    <rPh sb="14" eb="16">
      <t>サンショウ</t>
    </rPh>
    <phoneticPr fontId="2"/>
  </si>
  <si>
    <t>攻撃算出値</t>
    <rPh sb="0" eb="2">
      <t>コウゲキ</t>
    </rPh>
    <rPh sb="2" eb="5">
      <t>サンシュツチ</t>
    </rPh>
    <phoneticPr fontId="2"/>
  </si>
  <si>
    <t>各コンボ毎に以下の式で算出し、総和を攻撃算出値とする。</t>
    <rPh sb="0" eb="1">
      <t>カク</t>
    </rPh>
    <rPh sb="4" eb="5">
      <t>ゴト</t>
    </rPh>
    <rPh sb="6" eb="8">
      <t>イカ</t>
    </rPh>
    <rPh sb="9" eb="10">
      <t>シキ</t>
    </rPh>
    <rPh sb="11" eb="13">
      <t>サンシュツ</t>
    </rPh>
    <rPh sb="15" eb="17">
      <t>ソウワ</t>
    </rPh>
    <rPh sb="18" eb="20">
      <t>コウゲキ</t>
    </rPh>
    <rPh sb="20" eb="23">
      <t>サンシュツチ</t>
    </rPh>
    <phoneticPr fontId="2"/>
  </si>
  <si>
    <t>ことで、より高い値を得る事が出来る。</t>
    <rPh sb="6" eb="7">
      <t>タカ</t>
    </rPh>
    <rPh sb="8" eb="9">
      <t>チ</t>
    </rPh>
    <rPh sb="10" eb="11">
      <t>エ</t>
    </rPh>
    <rPh sb="12" eb="13">
      <t>コト</t>
    </rPh>
    <rPh sb="14" eb="16">
      <t>デキ</t>
    </rPh>
    <phoneticPr fontId="2"/>
  </si>
  <si>
    <t>「一度に沢山消す」「同属性カラーパイプを消す」</t>
    <rPh sb="10" eb="11">
      <t>ドウ</t>
    </rPh>
    <rPh sb="11" eb="13">
      <t>ゾクセイ</t>
    </rPh>
    <rPh sb="20" eb="21">
      <t>ケ</t>
    </rPh>
    <phoneticPr fontId="2"/>
  </si>
  <si>
    <t>白</t>
    <rPh sb="0" eb="1">
      <t>シロ</t>
    </rPh>
    <phoneticPr fontId="2"/>
  </si>
  <si>
    <t>コンボ</t>
    <phoneticPr fontId="2"/>
  </si>
  <si>
    <t>5コンボ目</t>
    <rPh sb="4" eb="5">
      <t>メ</t>
    </rPh>
    <phoneticPr fontId="2"/>
  </si>
  <si>
    <t>6コンボ目</t>
    <rPh sb="4" eb="5">
      <t>メ</t>
    </rPh>
    <phoneticPr fontId="2"/>
  </si>
  <si>
    <t>7コンボ目</t>
    <rPh sb="4" eb="5">
      <t>メ</t>
    </rPh>
    <phoneticPr fontId="2"/>
  </si>
  <si>
    <t>8コンボ目</t>
    <rPh sb="4" eb="5">
      <t>メ</t>
    </rPh>
    <phoneticPr fontId="2"/>
  </si>
  <si>
    <t>9コンボ目</t>
    <rPh sb="4" eb="5">
      <t>メ</t>
    </rPh>
    <phoneticPr fontId="2"/>
  </si>
  <si>
    <t>10コンボ目</t>
    <rPh sb="5" eb="6">
      <t>メ</t>
    </rPh>
    <phoneticPr fontId="2"/>
  </si>
  <si>
    <t>基点同属性係数</t>
    <rPh sb="0" eb="2">
      <t>キテン</t>
    </rPh>
    <rPh sb="2" eb="3">
      <t>ドウ</t>
    </rPh>
    <rPh sb="3" eb="5">
      <t>ゾクセイ</t>
    </rPh>
    <rPh sb="5" eb="7">
      <t>ケイスウ</t>
    </rPh>
    <phoneticPr fontId="2"/>
  </si>
  <si>
    <t>サブ同属性係数</t>
    <rPh sb="2" eb="3">
      <t>ドウ</t>
    </rPh>
    <rPh sb="3" eb="5">
      <t>ゾクセイ</t>
    </rPh>
    <rPh sb="5" eb="7">
      <t>ケイスウ</t>
    </rPh>
    <phoneticPr fontId="2"/>
  </si>
  <si>
    <t>コンボ係数</t>
    <rPh sb="3" eb="5">
      <t>ケイスウ</t>
    </rPh>
    <phoneticPr fontId="2"/>
  </si>
  <si>
    <t>[ボーナス値]＝[同属性パイプ数]×[サブ同属性係数]</t>
    <rPh sb="5" eb="6">
      <t>チ</t>
    </rPh>
    <rPh sb="9" eb="10">
      <t>ドウ</t>
    </rPh>
    <rPh sb="10" eb="12">
      <t>ゾクセイ</t>
    </rPh>
    <rPh sb="15" eb="16">
      <t>カズ</t>
    </rPh>
    <rPh sb="21" eb="22">
      <t>ドウ</t>
    </rPh>
    <rPh sb="22" eb="24">
      <t>ゾクセイ</t>
    </rPh>
    <rPh sb="24" eb="26">
      <t>ケイスウ</t>
    </rPh>
    <phoneticPr fontId="2"/>
  </si>
  <si>
    <t>サブ(基点以外)のオトギ</t>
    <rPh sb="3" eb="5">
      <t>キテン</t>
    </rPh>
    <rPh sb="5" eb="7">
      <t>イガイ</t>
    </rPh>
    <phoneticPr fontId="2"/>
  </si>
  <si>
    <t>[攻撃算出値]＝[オトギ攻撃力]×[ボーナス値]</t>
    <rPh sb="1" eb="3">
      <t>コウゲキ</t>
    </rPh>
    <rPh sb="3" eb="6">
      <t>サンシュツチ</t>
    </rPh>
    <phoneticPr fontId="2"/>
  </si>
  <si>
    <t>[基点ボーナス]＝（1＋([コンボ数]－1)×[コンボ係数]）×[複数消し達成ボーナス]</t>
    <rPh sb="1" eb="3">
      <t>キテン</t>
    </rPh>
    <phoneticPr fontId="2"/>
  </si>
  <si>
    <t>基点オトギに限り、さらに基点ボーナスを掛け合わせる</t>
    <rPh sb="0" eb="2">
      <t>キテン</t>
    </rPh>
    <rPh sb="6" eb="7">
      <t>カギ</t>
    </rPh>
    <rPh sb="12" eb="14">
      <t>キテン</t>
    </rPh>
    <rPh sb="19" eb="20">
      <t>カ</t>
    </rPh>
    <rPh sb="21" eb="22">
      <t>ア</t>
    </rPh>
    <phoneticPr fontId="2"/>
  </si>
  <si>
    <t>[複数消し達成ボーナス]</t>
  </si>
  <si>
    <t>10個消し達成</t>
    <rPh sb="2" eb="4">
      <t>コケ</t>
    </rPh>
    <rPh sb="5" eb="7">
      <t>タッセイ</t>
    </rPh>
    <phoneticPr fontId="2"/>
  </si>
  <si>
    <t>15個消し達成</t>
    <rPh sb="2" eb="4">
      <t>コケ</t>
    </rPh>
    <rPh sb="5" eb="7">
      <t>タッセイ</t>
    </rPh>
    <phoneticPr fontId="2"/>
  </si>
  <si>
    <t>20個消し達成</t>
    <rPh sb="2" eb="4">
      <t>コケ</t>
    </rPh>
    <rPh sb="5" eb="7">
      <t>タッセイ</t>
    </rPh>
    <phoneticPr fontId="2"/>
  </si>
  <si>
    <t>25個消し達成</t>
    <rPh sb="2" eb="4">
      <t>コケ</t>
    </rPh>
    <rPh sb="5" eb="7">
      <t>タッセイ</t>
    </rPh>
    <phoneticPr fontId="2"/>
  </si>
  <si>
    <r>
      <t>[ボーナス値]＝1＋（[一度に消したパイプ数]－3）×[同時消し係数]＋</t>
    </r>
    <r>
      <rPr>
        <sz val="11"/>
        <color rgb="FFC00000"/>
        <rFont val="ＭＳ Ｐゴシック"/>
        <family val="3"/>
        <charset val="128"/>
        <scheme val="minor"/>
      </rPr>
      <t>（[基点同属性係数]×（1.5×[同属性パイプ数]－0.5）</t>
    </r>
    <rPh sb="5" eb="6">
      <t>チ</t>
    </rPh>
    <rPh sb="12" eb="14">
      <t>イチド</t>
    </rPh>
    <rPh sb="15" eb="16">
      <t>ケ</t>
    </rPh>
    <rPh sb="21" eb="22">
      <t>カズ</t>
    </rPh>
    <rPh sb="28" eb="30">
      <t>ドウジ</t>
    </rPh>
    <rPh sb="30" eb="31">
      <t>ケ</t>
    </rPh>
    <rPh sb="32" eb="34">
      <t>ケイスウ</t>
    </rPh>
    <rPh sb="38" eb="40">
      <t>キテン</t>
    </rPh>
    <rPh sb="40" eb="41">
      <t>ドウ</t>
    </rPh>
    <rPh sb="41" eb="43">
      <t>ゾクセイ</t>
    </rPh>
    <rPh sb="43" eb="45">
      <t>ケイスウ</t>
    </rPh>
    <phoneticPr fontId="2"/>
  </si>
  <si>
    <t>[攻撃力計算結果]＝[A：攻撃算出値]×[B：属性増減値]×[C：スキル、アビリティ効果値]</t>
    <phoneticPr fontId="2"/>
  </si>
  <si>
    <r>
      <t>与ダメージ＝</t>
    </r>
    <r>
      <rPr>
        <b/>
        <sz val="14"/>
        <color rgb="FFC00000"/>
        <rFont val="ＭＳ Ｐゴシック"/>
        <family val="3"/>
        <charset val="128"/>
        <scheme val="minor"/>
      </rPr>
      <t>（[攻撃力計算結果]×[攻撃力計算結果]－[対象防御力]×[対象防御力]）の平方根</t>
    </r>
    <rPh sb="0" eb="1">
      <t>ヨ</t>
    </rPh>
    <rPh sb="8" eb="11">
      <t>コウゲキリョク</t>
    </rPh>
    <rPh sb="11" eb="13">
      <t>ケイサン</t>
    </rPh>
    <rPh sb="13" eb="15">
      <t>ケッカ</t>
    </rPh>
    <rPh sb="18" eb="21">
      <t>コウゲキリョク</t>
    </rPh>
    <rPh sb="21" eb="23">
      <t>ケイサン</t>
    </rPh>
    <rPh sb="23" eb="25">
      <t>ケッカ</t>
    </rPh>
    <rPh sb="28" eb="30">
      <t>タイショウ</t>
    </rPh>
    <rPh sb="30" eb="33">
      <t>ボウギョリョク</t>
    </rPh>
    <rPh sb="36" eb="38">
      <t>タイショウ</t>
    </rPh>
    <rPh sb="38" eb="41">
      <t>ボウギョリョク</t>
    </rPh>
    <rPh sb="44" eb="47">
      <t>ヘイホウコン</t>
    </rPh>
    <phoneticPr fontId="2"/>
  </si>
  <si>
    <t>※小数点以下切り捨て</t>
    <rPh sb="1" eb="4">
      <t>ショウスウテン</t>
    </rPh>
    <rPh sb="4" eb="6">
      <t>イカ</t>
    </rPh>
    <rPh sb="6" eb="7">
      <t>キ</t>
    </rPh>
    <rPh sb="8" eb="9">
      <t>ス</t>
    </rPh>
    <phoneticPr fontId="2"/>
  </si>
  <si>
    <t>※結果が0以下の場合、与ダメージ＝1とする</t>
    <rPh sb="1" eb="3">
      <t>ケッカ</t>
    </rPh>
    <rPh sb="5" eb="7">
      <t>イカ</t>
    </rPh>
    <rPh sb="8" eb="10">
      <t>バアイ</t>
    </rPh>
    <rPh sb="11" eb="12">
      <t>ヨ</t>
    </rPh>
    <phoneticPr fontId="2"/>
  </si>
  <si>
    <t>[基点カラー倍率]＝1＋（[同属性パイプ数]×[基点同属性係数])</t>
    <phoneticPr fontId="2"/>
  </si>
  <si>
    <t>－</t>
    <phoneticPr fontId="2"/>
  </si>
  <si>
    <r>
      <t>300×(1＋（</t>
    </r>
    <r>
      <rPr>
        <sz val="11"/>
        <color rgb="FFFF0000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3"/>
        <charset val="128"/>
        <scheme val="minor"/>
      </rPr>
      <t>×0.2))×(1＋(</t>
    </r>
    <r>
      <rPr>
        <sz val="11"/>
        <color rgb="FFFF0000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3"/>
        <charset val="128"/>
        <scheme val="minor"/>
      </rPr>
      <t>－1)×0.5)＝300</t>
    </r>
    <phoneticPr fontId="2"/>
  </si>
  <si>
    <r>
      <t>300×(1＋（</t>
    </r>
    <r>
      <rPr>
        <sz val="11"/>
        <color rgb="FFFF0000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3"/>
        <charset val="128"/>
        <scheme val="minor"/>
      </rPr>
      <t>×0.2))×(1＋(</t>
    </r>
    <r>
      <rPr>
        <sz val="11"/>
        <color rgb="FFFF0000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3"/>
        <charset val="128"/>
        <scheme val="minor"/>
      </rPr>
      <t>－1)×0.5)＝450</t>
    </r>
    <phoneticPr fontId="2"/>
  </si>
  <si>
    <t>計 300＋450＋600＝1350</t>
    <rPh sb="0" eb="1">
      <t>ケイ</t>
    </rPh>
    <phoneticPr fontId="2"/>
  </si>
  <si>
    <t>基点オトギ 火 攻撃力=300</t>
    <rPh sb="0" eb="2">
      <t>キテン</t>
    </rPh>
    <rPh sb="6" eb="7">
      <t>ヒ</t>
    </rPh>
    <rPh sb="8" eb="11">
      <t>コウゲキリョク</t>
    </rPh>
    <phoneticPr fontId="2"/>
  </si>
  <si>
    <r>
      <t>300×(1＋（</t>
    </r>
    <r>
      <rPr>
        <sz val="11"/>
        <color rgb="FFFF0000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3"/>
        <charset val="128"/>
        <scheme val="minor"/>
      </rPr>
      <t>×0.2))×(1＋(</t>
    </r>
    <r>
      <rPr>
        <sz val="11"/>
        <color rgb="FFFF0000"/>
        <rFont val="ＭＳ Ｐゴシック"/>
        <family val="3"/>
        <charset val="128"/>
        <scheme val="minor"/>
      </rPr>
      <t>1</t>
    </r>
    <r>
      <rPr>
        <sz val="11"/>
        <color theme="1"/>
        <rFont val="ＭＳ Ｐゴシック"/>
        <family val="3"/>
        <charset val="128"/>
        <scheme val="minor"/>
      </rPr>
      <t>－1)×0.5)＝480</t>
    </r>
    <phoneticPr fontId="2"/>
  </si>
  <si>
    <t>計 480＋450＋600＝1530</t>
    <rPh sb="0" eb="1">
      <t>ケイ</t>
    </rPh>
    <phoneticPr fontId="2"/>
  </si>
  <si>
    <r>
      <t>300×(1＋（</t>
    </r>
    <r>
      <rPr>
        <sz val="11"/>
        <color rgb="FFFF0000"/>
        <rFont val="ＭＳ Ｐゴシック"/>
        <family val="3"/>
        <charset val="128"/>
        <scheme val="minor"/>
      </rPr>
      <t>0</t>
    </r>
    <r>
      <rPr>
        <sz val="11"/>
        <color theme="1"/>
        <rFont val="ＭＳ Ｐゴシック"/>
        <family val="3"/>
        <charset val="128"/>
        <scheme val="minor"/>
      </rPr>
      <t>×0.2))×(1＋(</t>
    </r>
    <r>
      <rPr>
        <sz val="11"/>
        <color rgb="FFFF0000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3"/>
        <charset val="128"/>
        <scheme val="minor"/>
      </rPr>
      <t>－1)×0.5)＝600</t>
    </r>
    <phoneticPr fontId="2"/>
  </si>
  <si>
    <r>
      <t>300×(1＋（</t>
    </r>
    <r>
      <rPr>
        <sz val="11"/>
        <color rgb="FFFF0000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3"/>
        <charset val="128"/>
        <scheme val="minor"/>
      </rPr>
      <t>×0.2))×(1＋(</t>
    </r>
    <r>
      <rPr>
        <sz val="11"/>
        <color rgb="FFFF0000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3"/>
        <charset val="128"/>
        <scheme val="minor"/>
      </rPr>
      <t>－1)×0.5)＝960</t>
    </r>
    <phoneticPr fontId="2"/>
  </si>
  <si>
    <t>計 300＋450＋960＝1710</t>
    <rPh sb="0" eb="1">
      <t>ケイ</t>
    </rPh>
    <phoneticPr fontId="2"/>
  </si>
  <si>
    <t>●例1「普通の3コンボ」</t>
    <rPh sb="1" eb="2">
      <t>レイ</t>
    </rPh>
    <rPh sb="4" eb="6">
      <t>フツウ</t>
    </rPh>
    <phoneticPr fontId="2"/>
  </si>
  <si>
    <t>●例2「基点カラーを1コンボ目で消す」</t>
    <rPh sb="1" eb="2">
      <t>レイ</t>
    </rPh>
    <rPh sb="4" eb="6">
      <t>キテン</t>
    </rPh>
    <rPh sb="14" eb="15">
      <t>メ</t>
    </rPh>
    <rPh sb="16" eb="17">
      <t>ケ</t>
    </rPh>
    <phoneticPr fontId="2"/>
  </si>
  <si>
    <t>●例3「基点カラーを3コンボ目で消す」</t>
    <rPh sb="1" eb="2">
      <t>レイ</t>
    </rPh>
    <rPh sb="14" eb="15">
      <t>メ</t>
    </rPh>
    <phoneticPr fontId="2"/>
  </si>
  <si>
    <t>●例4「15個消しボーナス時」</t>
    <rPh sb="1" eb="2">
      <t>レイ</t>
    </rPh>
    <rPh sb="6" eb="8">
      <t>コケ</t>
    </rPh>
    <rPh sb="13" eb="14">
      <t>ジ</t>
    </rPh>
    <phoneticPr fontId="2"/>
  </si>
  <si>
    <r>
      <t>計 (300＋450＋600)×</t>
    </r>
    <r>
      <rPr>
        <sz val="11"/>
        <color rgb="FFFF0000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3"/>
        <charset val="128"/>
        <scheme val="minor"/>
      </rPr>
      <t>＝2700</t>
    </r>
    <rPh sb="0" eb="1">
      <t>ケイ</t>
    </rPh>
    <phoneticPr fontId="2"/>
  </si>
  <si>
    <t>コンボ数</t>
    <rPh sb="3" eb="4">
      <t>スウ</t>
    </rPh>
    <phoneticPr fontId="2"/>
  </si>
  <si>
    <t>同属性</t>
    <rPh sb="0" eb="1">
      <t>ドウ</t>
    </rPh>
    <rPh sb="1" eb="3">
      <t>ゾクセイ</t>
    </rPh>
    <phoneticPr fontId="2"/>
  </si>
  <si>
    <t>異属性</t>
    <rPh sb="0" eb="1">
      <t>イ</t>
    </rPh>
    <rPh sb="1" eb="3">
      <t>ゾクセイ</t>
    </rPh>
    <phoneticPr fontId="2"/>
  </si>
  <si>
    <t>最大同時消し数</t>
    <rPh sb="0" eb="2">
      <t>サイダイ</t>
    </rPh>
    <rPh sb="2" eb="4">
      <t>ドウジ</t>
    </rPh>
    <rPh sb="4" eb="5">
      <t>ケ</t>
    </rPh>
    <rPh sb="6" eb="7">
      <t>スウ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</si>
  <si>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</si>
  <si>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</si>
  <si>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起点同属性個数</t>
    <rPh sb="0" eb="2">
      <t>キテン</t>
    </rPh>
    <rPh sb="2" eb="3">
      <t>ドウ</t>
    </rPh>
    <rPh sb="3" eb="5">
      <t>ゾクセイ</t>
    </rPh>
    <rPh sb="5" eb="7">
      <t>コスウ</t>
    </rPh>
    <phoneticPr fontId="2"/>
  </si>
  <si>
    <t>「コンボを重ねる」「一度に沢山消す」「同属性カラーパイプを多く消す」</t>
    <rPh sb="5" eb="6">
      <t>カサ</t>
    </rPh>
    <rPh sb="19" eb="20">
      <t>ドウ</t>
    </rPh>
    <rPh sb="20" eb="22">
      <t>ゾクセイ</t>
    </rPh>
    <rPh sb="29" eb="30">
      <t>オオ</t>
    </rPh>
    <rPh sb="31" eb="32">
      <t>ケ</t>
    </rPh>
    <phoneticPr fontId="2"/>
  </si>
  <si>
    <t>[攻撃算出値]＝[同属性パイプ数]×[サブ同属性係数]</t>
    <rPh sb="1" eb="3">
      <t>コウゲキ</t>
    </rPh>
    <rPh sb="3" eb="6">
      <t>サンシュツチ</t>
    </rPh>
    <rPh sb="9" eb="10">
      <t>ドウ</t>
    </rPh>
    <rPh sb="10" eb="12">
      <t>ゾクセイ</t>
    </rPh>
    <rPh sb="15" eb="16">
      <t>カズ</t>
    </rPh>
    <rPh sb="21" eb="22">
      <t>ドウ</t>
    </rPh>
    <rPh sb="22" eb="24">
      <t>ゾクセイ</t>
    </rPh>
    <rPh sb="24" eb="26">
      <t>ケイスウ</t>
    </rPh>
    <phoneticPr fontId="2"/>
  </si>
  <si>
    <t>[最大同時消しボーナス]</t>
    <rPh sb="1" eb="3">
      <t>サイダイ</t>
    </rPh>
    <rPh sb="3" eb="5">
      <t>ドウジ</t>
    </rPh>
    <phoneticPr fontId="2"/>
  </si>
  <si>
    <t>[攻撃算出値]＝[各コンボごとの値の総和]×[起点カラー倍率]×[最大同時消しボーナス]</t>
    <rPh sb="1" eb="3">
      <t>コウゲキ</t>
    </rPh>
    <rPh sb="3" eb="6">
      <t>サンシュツチ</t>
    </rPh>
    <rPh sb="9" eb="10">
      <t>カク</t>
    </rPh>
    <rPh sb="16" eb="17">
      <t>チ</t>
    </rPh>
    <rPh sb="18" eb="20">
      <t>ソウワ</t>
    </rPh>
    <rPh sb="23" eb="25">
      <t>キテン</t>
    </rPh>
    <rPh sb="28" eb="30">
      <t>バイリツ</t>
    </rPh>
    <rPh sb="33" eb="35">
      <t>サイダイ</t>
    </rPh>
    <rPh sb="35" eb="37">
      <t>ドウジ</t>
    </rPh>
    <rPh sb="37" eb="38">
      <t>ケ</t>
    </rPh>
    <phoneticPr fontId="2"/>
  </si>
  <si>
    <t>[各コンボごとの値]＝[オトギ攻撃力]×(1＋([コンボ数]－1)×[コンボ係数])</t>
    <rPh sb="15" eb="18">
      <t>コウゲキリョク</t>
    </rPh>
    <phoneticPr fontId="2"/>
  </si>
  <si>
    <t>全体に掛け合わせる</t>
    <rPh sb="0" eb="2">
      <t>ゼンタイ</t>
    </rPh>
    <rPh sb="3" eb="4">
      <t>カ</t>
    </rPh>
    <rPh sb="5" eb="6">
      <t>ア</t>
    </rPh>
    <phoneticPr fontId="2"/>
  </si>
  <si>
    <t>－</t>
    <phoneticPr fontId="2"/>
  </si>
  <si>
    <t>コンボ中に同属性パレットを消すとその分コンボ数になる</t>
    <rPh sb="3" eb="4">
      <t>チュウ</t>
    </rPh>
    <rPh sb="5" eb="8">
      <t>ドウゾクセイ</t>
    </rPh>
    <rPh sb="13" eb="14">
      <t>ケ</t>
    </rPh>
    <rPh sb="18" eb="19">
      <t>ブン</t>
    </rPh>
    <rPh sb="22" eb="23">
      <t>スウ</t>
    </rPh>
    <phoneticPr fontId="2"/>
  </si>
  <si>
    <t>阿修羅</t>
    <rPh sb="0" eb="3">
      <t>アシュラ</t>
    </rPh>
    <phoneticPr fontId="2"/>
  </si>
  <si>
    <t>ワルキューレ</t>
    <phoneticPr fontId="2"/>
  </si>
  <si>
    <t>迦楼羅</t>
    <rPh sb="0" eb="3">
      <t>カルラ</t>
    </rPh>
    <phoneticPr fontId="2"/>
  </si>
  <si>
    <t>オロチ</t>
    <phoneticPr fontId="2"/>
  </si>
  <si>
    <t>ウィザード</t>
    <phoneticPr fontId="2"/>
  </si>
  <si>
    <t>ヤマタノオロチ</t>
    <phoneticPr fontId="2"/>
  </si>
  <si>
    <t>黒竜</t>
    <rPh sb="0" eb="1">
      <t>クロ</t>
    </rPh>
    <rPh sb="1" eb="2">
      <t>リュウ</t>
    </rPh>
    <phoneticPr fontId="2"/>
  </si>
  <si>
    <t>実機表示ダメージ</t>
    <rPh sb="0" eb="2">
      <t>ジッキ</t>
    </rPh>
    <rPh sb="2" eb="4">
      <t>ヒョウジ</t>
    </rPh>
    <phoneticPr fontId="2"/>
  </si>
  <si>
    <t>バンジー</t>
    <phoneticPr fontId="2"/>
  </si>
  <si>
    <t>雷神</t>
    <rPh sb="0" eb="2">
      <t>ライジン</t>
    </rPh>
    <phoneticPr fontId="2"/>
  </si>
  <si>
    <t>ケセラン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</si>
</sst>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4"/>
      <color theme="1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sz val="11"/>
      <color rgb="FFC00000"/>
      <name val="ＭＳ Ｐゴシック"/>
      <family val="3"/>
      <charset val="128"/>
      <scheme val="minor"/>
    </font>
    <font>
      <b/>
      <sz val="14"/>
      <color rgb="FFC0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1" applyFont="1">
      <alignment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 applyBorder="1">
      <alignment vertical="center"/>
    </xf>
    <xf numFmtId="0" fontId="8" fillId="2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right" vertical="center"/>
    </xf>
    <xf numFmtId="0" fontId="7" fillId="0" borderId="1" xfId="0" applyNumberFormat="1" applyFont="1" applyBorder="1" applyAlignment="1">
      <alignment horizontal="right" vertical="center"/>
    </xf>
    <xf numFmtId="0" fontId="7" fillId="3" borderId="1" xfId="0" applyNumberFormat="1" applyFont="1" applyFill="1" applyBorder="1">
      <alignment vertical="center"/>
    </xf>
    <xf numFmtId="0" fontId="7" fillId="4" borderId="1" xfId="0" applyNumberFormat="1" applyFont="1" applyFill="1" applyBorder="1">
      <alignment vertical="center"/>
    </xf>
    <xf numFmtId="0" fontId="7" fillId="5" borderId="1" xfId="0" applyNumberFormat="1" applyFont="1" applyFill="1" applyBorder="1">
      <alignment vertical="center"/>
    </xf>
    <xf numFmtId="0" fontId="7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>
      <alignment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3" borderId="0" xfId="0" applyNumberFormat="1" applyFont="1" applyFill="1">
      <alignment vertical="center"/>
    </xf>
    <xf numFmtId="0" fontId="7" fillId="3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Border="1">
      <alignment vertical="center"/>
    </xf>
    <xf numFmtId="0" fontId="7" fillId="0" borderId="1" xfId="0" applyNumberFormat="1" applyFont="1" applyBorder="1" applyAlignment="1">
      <alignment vertical="center"/>
    </xf>
    <xf numFmtId="0" fontId="7" fillId="0" borderId="1" xfId="0" applyNumberFormat="1" applyFont="1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7" fillId="2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0" fillId="0" borderId="0" xfId="0" applyFill="1">
      <alignment vertical="center"/>
    </xf>
    <xf numFmtId="1" fontId="0" fillId="0" borderId="0" xfId="0" applyNumberFormat="1">
      <alignment vertical="center"/>
    </xf>
    <xf numFmtId="1" fontId="7" fillId="0" borderId="0" xfId="0" applyNumberFormat="1" applyFont="1">
      <alignment vertical="center"/>
    </xf>
    <xf numFmtId="0" fontId="0" fillId="0" borderId="1" xfId="0" applyBorder="1" applyAlignment="1">
      <alignment vertical="center"/>
    </xf>
    <xf numFmtId="1" fontId="0" fillId="3" borderId="0" xfId="0" applyNumberFormat="1" applyFill="1">
      <alignment vertical="center"/>
    </xf>
    <xf numFmtId="0" fontId="0" fillId="8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257174</xdr:colOff>
      <xdr:row>1</xdr:row>
      <xdr:rowOff>152399</xdr:rowOff>
    </xdr:from>
    <xdr:to>
      <xdr:col>18</xdr:col>
      <xdr:colOff>342900</xdr:colOff>
      <xdr:row>4</xdr:row>
      <xdr:rowOff>133349</xdr:rowOff>
    </xdr:to>
    <xdr:sp macro="" textlink="">
      <xdr:nvSpPr>
        <xdr:cNvPr id="2" name="円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353174" y="371474"/>
          <a:ext cx="847726" cy="638175"/>
        </a:xfrm>
        <a:prstGeom prst="wedgeEllipseCallout">
          <a:avLst>
            <a:gd name="adj1" fmla="val -79260"/>
            <a:gd name="adj2" fmla="val 32649"/>
          </a:avLst>
        </a:prstGeom>
        <a:solidFill>
          <a:schemeClr val="accent2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NEW</a:t>
          </a:r>
          <a:endParaRPr kumimoji="1" lang="ja-JP" altLang="en-US" sz="16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28</xdr:col>
      <xdr:colOff>0</xdr:colOff>
      <xdr:row>4</xdr:row>
      <xdr:rowOff>9525</xdr:rowOff>
    </xdr:from>
    <xdr:to>
      <xdr:col>30</xdr:col>
      <xdr:colOff>85726</xdr:colOff>
      <xdr:row>7</xdr:row>
      <xdr:rowOff>38100</xdr:rowOff>
    </xdr:to>
    <xdr:sp macro="" textlink="">
      <xdr:nvSpPr>
        <xdr:cNvPr id="3" name="円形吹き出し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430000" y="885825"/>
          <a:ext cx="847726" cy="638175"/>
        </a:xfrm>
        <a:prstGeom prst="wedgeEllipseCallout">
          <a:avLst>
            <a:gd name="adj1" fmla="val -135440"/>
            <a:gd name="adj2" fmla="val -65859"/>
          </a:avLst>
        </a:prstGeom>
        <a:solidFill>
          <a:schemeClr val="accent2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chemeClr val="bg1"/>
              </a:solidFill>
              <a:latin typeface="+mj-ea"/>
              <a:ea typeface="+mj-ea"/>
            </a:rPr>
            <a:t>NEW</a:t>
          </a:r>
          <a:endParaRPr kumimoji="1" lang="ja-JP" altLang="en-US" sz="1600"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12</xdr:col>
      <xdr:colOff>161926</xdr:colOff>
      <xdr:row>10</xdr:row>
      <xdr:rowOff>28575</xdr:rowOff>
    </xdr:from>
    <xdr:to>
      <xdr:col>13</xdr:col>
      <xdr:colOff>85726</xdr:colOff>
      <xdr:row>17</xdr:row>
      <xdr:rowOff>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733926" y="2219325"/>
          <a:ext cx="304800" cy="1504950"/>
        </a:xfrm>
        <a:prstGeom prst="rightBrace">
          <a:avLst>
            <a:gd name="adj1" fmla="val 40802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22</xdr:row>
      <xdr:rowOff>123825</xdr:rowOff>
    </xdr:from>
    <xdr:to>
      <xdr:col>21</xdr:col>
      <xdr:colOff>0</xdr:colOff>
      <xdr:row>32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61975" y="4895850"/>
          <a:ext cx="7439025" cy="21812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その他の案</a:t>
          </a:r>
          <a:endParaRPr kumimoji="1" lang="en-US" altLang="ja-JP" sz="1100"/>
        </a:p>
        <a:p>
          <a:r>
            <a:rPr kumimoji="1" lang="ja-JP" altLang="en-US" sz="1100"/>
            <a:t>●</a:t>
          </a:r>
          <a:r>
            <a:rPr kumimoji="1" lang="en-US" altLang="ja-JP" sz="1100"/>
            <a:t>10</a:t>
          </a:r>
          <a:r>
            <a:rPr kumimoji="1" lang="ja-JP" altLang="en-US" sz="1100"/>
            <a:t>個消し、</a:t>
          </a:r>
          <a:r>
            <a:rPr kumimoji="1" lang="en-US" altLang="ja-JP" sz="1100"/>
            <a:t>15</a:t>
          </a:r>
          <a:r>
            <a:rPr kumimoji="1" lang="ja-JP" altLang="en-US" sz="1100"/>
            <a:t>個消し、</a:t>
          </a:r>
          <a:r>
            <a:rPr kumimoji="1" lang="en-US" altLang="ja-JP" sz="1100"/>
            <a:t>20</a:t>
          </a:r>
          <a:r>
            <a:rPr kumimoji="1" lang="ja-JP" altLang="en-US" sz="1100"/>
            <a:t>個消し、</a:t>
          </a:r>
          <a:r>
            <a:rPr kumimoji="1" lang="en-US" altLang="ja-JP" sz="1100"/>
            <a:t>25</a:t>
          </a:r>
          <a:r>
            <a:rPr kumimoji="1" lang="ja-JP" altLang="en-US" sz="1100"/>
            <a:t>個消し達成時は別途ボーナス</a:t>
          </a:r>
          <a:endParaRPr kumimoji="1" lang="en-US" altLang="ja-JP" sz="1100"/>
        </a:p>
        <a:p>
          <a:r>
            <a:rPr kumimoji="1" lang="ja-JP" altLang="en-US" sz="1100"/>
            <a:t>　→＋</a:t>
          </a:r>
          <a:r>
            <a:rPr kumimoji="1" lang="en-US" altLang="ja-JP" sz="1100"/>
            <a:t>0.5</a:t>
          </a:r>
          <a:r>
            <a:rPr kumimoji="1" lang="ja-JP" altLang="en-US" sz="1100"/>
            <a:t>、＋</a:t>
          </a:r>
          <a:r>
            <a:rPr kumimoji="1" lang="en-US" altLang="ja-JP" sz="1100"/>
            <a:t>1</a:t>
          </a:r>
          <a:r>
            <a:rPr kumimoji="1" lang="ja-JP" altLang="en-US" sz="1100"/>
            <a:t>、＋</a:t>
          </a:r>
          <a:r>
            <a:rPr kumimoji="1" lang="en-US" altLang="ja-JP" sz="1100"/>
            <a:t>2</a:t>
          </a:r>
          <a:r>
            <a:rPr kumimoji="1" lang="ja-JP" altLang="en-US" sz="1100"/>
            <a:t>、プラス</a:t>
          </a:r>
          <a:r>
            <a:rPr kumimoji="1" lang="en-US" altLang="ja-JP" sz="1100"/>
            <a:t>3</a:t>
          </a:r>
          <a:r>
            <a:rPr kumimoji="1" lang="ja-JP" altLang="en-US" sz="1100"/>
            <a:t>など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●コンボ係数は、基点の同属性パイプとの積とする</a:t>
          </a:r>
          <a:endParaRPr kumimoji="1" lang="en-US" altLang="ja-JP" sz="1100"/>
        </a:p>
        <a:p>
          <a:r>
            <a:rPr kumimoji="1" lang="ja-JP" altLang="en-US" sz="1100"/>
            <a:t>　→</a:t>
          </a:r>
          <a:r>
            <a:rPr kumimoji="1" lang="en-US" altLang="ja-JP" sz="1100"/>
            <a:t>[</a:t>
          </a:r>
          <a:r>
            <a:rPr kumimoji="1" lang="ja-JP" altLang="en-US" sz="1100"/>
            <a:t>ボーナス値</a:t>
          </a:r>
          <a:r>
            <a:rPr kumimoji="1" lang="en-US" altLang="ja-JP" sz="1100"/>
            <a:t>]</a:t>
          </a:r>
          <a:r>
            <a:rPr kumimoji="1" lang="ja-JP" altLang="en-US" sz="1100"/>
            <a:t>＝</a:t>
          </a:r>
          <a:r>
            <a:rPr kumimoji="1" lang="en-US" altLang="ja-JP" sz="1100"/>
            <a:t>1</a:t>
          </a:r>
          <a:r>
            <a:rPr kumimoji="1" lang="ja-JP" altLang="en-US" sz="1100"/>
            <a:t>＋（</a:t>
          </a:r>
          <a:r>
            <a:rPr kumimoji="1" lang="en-US" altLang="ja-JP" sz="1100"/>
            <a:t>[</a:t>
          </a:r>
          <a:r>
            <a:rPr kumimoji="1" lang="ja-JP" altLang="en-US" sz="1100"/>
            <a:t>一度に消したパイプ数</a:t>
          </a:r>
          <a:r>
            <a:rPr kumimoji="1" lang="en-US" altLang="ja-JP" sz="1100"/>
            <a:t>]</a:t>
          </a:r>
          <a:r>
            <a:rPr kumimoji="1" lang="ja-JP" altLang="en-US" sz="1100"/>
            <a:t>－</a:t>
          </a:r>
          <a:r>
            <a:rPr kumimoji="1" lang="en-US" altLang="ja-JP" sz="1100"/>
            <a:t>3</a:t>
          </a:r>
          <a:r>
            <a:rPr kumimoji="1" lang="ja-JP" altLang="en-US" sz="1100"/>
            <a:t>）</a:t>
          </a:r>
          <a:r>
            <a:rPr kumimoji="1" lang="en-US" altLang="ja-JP" sz="1100"/>
            <a:t>×[</a:t>
          </a:r>
          <a:r>
            <a:rPr kumimoji="1" lang="ja-JP" altLang="en-US" sz="1100"/>
            <a:t>同時消し係数</a:t>
          </a:r>
          <a:r>
            <a:rPr kumimoji="1" lang="en-US" altLang="ja-JP" sz="1100"/>
            <a:t>]</a:t>
          </a:r>
          <a:r>
            <a:rPr kumimoji="1" lang="ja-JP" altLang="en-US" sz="1100"/>
            <a:t>＋</a:t>
          </a:r>
          <a:endParaRPr kumimoji="1" lang="en-US" altLang="ja-JP" sz="1100"/>
        </a:p>
        <a:p>
          <a:r>
            <a:rPr kumimoji="1" lang="ja-JP" altLang="en-US" sz="1100"/>
            <a:t>　　　　　　　　　　　　</a:t>
          </a:r>
          <a:r>
            <a:rPr kumimoji="1" lang="en-US" altLang="ja-JP" sz="1100"/>
            <a:t>[</a:t>
          </a:r>
          <a:r>
            <a:rPr kumimoji="1" lang="ja-JP" altLang="en-US" sz="1100"/>
            <a:t>同属性パイプ数</a:t>
          </a:r>
          <a:r>
            <a:rPr kumimoji="1" lang="en-US" altLang="ja-JP" sz="1100"/>
            <a:t>]×[</a:t>
          </a:r>
          <a:r>
            <a:rPr kumimoji="1" lang="ja-JP" altLang="en-US" sz="1100"/>
            <a:t>基点同属性係数</a:t>
          </a:r>
          <a:r>
            <a:rPr kumimoji="1" lang="en-US" altLang="ja-JP" sz="1100"/>
            <a:t>]×</a:t>
          </a:r>
          <a:r>
            <a:rPr kumimoji="1" lang="ja-JP" altLang="en-US" sz="1100"/>
            <a:t>（</a:t>
          </a:r>
          <a:r>
            <a:rPr kumimoji="1" lang="en-US" altLang="ja-JP" sz="1100"/>
            <a:t>1</a:t>
          </a:r>
          <a:r>
            <a:rPr kumimoji="1" lang="ja-JP" altLang="en-US" sz="1100"/>
            <a:t>＋</a:t>
          </a:r>
          <a:r>
            <a:rPr kumimoji="1" lang="en-US" altLang="ja-JP" sz="1100"/>
            <a:t>([</a:t>
          </a:r>
          <a:r>
            <a:rPr kumimoji="1" lang="ja-JP" altLang="en-US" sz="1100"/>
            <a:t>コンボ数</a:t>
          </a:r>
          <a:r>
            <a:rPr kumimoji="1" lang="en-US" altLang="ja-JP" sz="1100"/>
            <a:t>]</a:t>
          </a:r>
          <a:r>
            <a:rPr kumimoji="1" lang="ja-JP" altLang="en-US" sz="1100"/>
            <a:t>－</a:t>
          </a:r>
          <a:r>
            <a:rPr kumimoji="1" lang="en-US" altLang="ja-JP" sz="1100"/>
            <a:t>1)×[</a:t>
          </a:r>
          <a:r>
            <a:rPr kumimoji="1" lang="ja-JP" altLang="en-US" sz="1100"/>
            <a:t>コンボ係数</a:t>
          </a:r>
          <a:r>
            <a:rPr kumimoji="1" lang="en-US" altLang="ja-JP" sz="1100"/>
            <a:t>]</a:t>
          </a:r>
          <a:r>
            <a:rPr kumimoji="1" lang="ja-JP" altLang="en-US" sz="1100"/>
            <a:t>）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●サブオトギもコンボ係数を適用する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133350</xdr:colOff>
      <xdr:row>31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10039350" cy="6905625"/>
        </a:xfrm>
        <a:prstGeom prst="rect">
          <a:avLst/>
        </a:prstGeom>
        <a:solidFill>
          <a:srgbClr val="000000">
            <a:alpha val="80000"/>
          </a:srgb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6000"/>
            <a:t>削除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133350</xdr:colOff>
      <xdr:row>31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039350" cy="6905625"/>
        </a:xfrm>
        <a:prstGeom prst="rect">
          <a:avLst/>
        </a:prstGeom>
        <a:solidFill>
          <a:srgbClr val="000000">
            <a:alpha val="80000"/>
          </a:srgb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6000"/>
            <a:t>削除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323850</xdr:colOff>
      <xdr:row>40</xdr:row>
      <xdr:rowOff>47625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0"/>
          <a:ext cx="10039350" cy="6905625"/>
        </a:xfrm>
        <a:prstGeom prst="rect">
          <a:avLst/>
        </a:prstGeom>
        <a:solidFill>
          <a:srgbClr val="000000">
            <a:alpha val="80000"/>
          </a:srgb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6000"/>
            <a:t>削除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R7" sqref="R7"/>
    </sheetView>
  </sheetViews>
  <sheetFormatPr defaultColWidth="5" defaultRowHeight="17.25" x14ac:dyDescent="0.15"/>
  <cols>
    <col min="1" max="1" width="9" customWidth="1"/>
    <col min="2" max="2" width="5" style="1"/>
  </cols>
  <sheetData>
    <row r="1" spans="1:5" x14ac:dyDescent="0.15">
      <c r="A1" t="s">
        <v>2</v>
      </c>
    </row>
    <row r="3" spans="1:5" x14ac:dyDescent="0.15">
      <c r="B3" s="1" t="s">
        <v>87</v>
      </c>
    </row>
    <row r="4" spans="1:5" x14ac:dyDescent="0.15">
      <c r="E4" s="23" t="s">
        <v>88</v>
      </c>
    </row>
    <row r="5" spans="1:5" x14ac:dyDescent="0.15">
      <c r="E5" s="23" t="s">
        <v>89</v>
      </c>
    </row>
    <row r="6" spans="1:5" x14ac:dyDescent="0.15">
      <c r="C6" s="23"/>
    </row>
    <row r="7" spans="1:5" x14ac:dyDescent="0.15">
      <c r="B7" s="1" t="s">
        <v>86</v>
      </c>
    </row>
    <row r="9" spans="1:5" x14ac:dyDescent="0.15">
      <c r="B9" s="2" t="s">
        <v>59</v>
      </c>
    </row>
    <row r="11" spans="1:5" x14ac:dyDescent="0.15">
      <c r="B11" s="1" t="s">
        <v>4</v>
      </c>
    </row>
    <row r="12" spans="1:5" x14ac:dyDescent="0.15">
      <c r="C12" t="s">
        <v>5</v>
      </c>
    </row>
    <row r="13" spans="1:5" x14ac:dyDescent="0.15">
      <c r="C13" t="s">
        <v>6</v>
      </c>
    </row>
    <row r="15" spans="1:5" x14ac:dyDescent="0.15">
      <c r="B15" s="1" t="s">
        <v>7</v>
      </c>
    </row>
    <row r="16" spans="1:5" x14ac:dyDescent="0.15">
      <c r="C16" t="s">
        <v>8</v>
      </c>
    </row>
    <row r="17" spans="3:4" x14ac:dyDescent="0.15">
      <c r="C17" t="s">
        <v>9</v>
      </c>
    </row>
    <row r="18" spans="3:4" x14ac:dyDescent="0.15">
      <c r="D18" t="s">
        <v>10</v>
      </c>
    </row>
    <row r="19" spans="3:4" x14ac:dyDescent="0.15">
      <c r="D19" t="s">
        <v>11</v>
      </c>
    </row>
    <row r="20" spans="3:4" x14ac:dyDescent="0.15">
      <c r="D20" t="s">
        <v>12</v>
      </c>
    </row>
  </sheetData>
  <phoneticPr fontId="2"/>
  <hyperlinks>
    <hyperlink ref="B9" location="攻撃算出値!A1" display="[A：攻撃算出値]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20"/>
  <sheetViews>
    <sheetView workbookViewId="0"/>
  </sheetViews>
  <sheetFormatPr defaultColWidth="5" defaultRowHeight="17.25" x14ac:dyDescent="0.15"/>
  <cols>
    <col min="1" max="1" width="9" customWidth="1"/>
    <col min="2" max="2" width="5" style="1"/>
  </cols>
  <sheetData>
    <row r="1" spans="1:4" x14ac:dyDescent="0.15">
      <c r="A1" t="s">
        <v>18</v>
      </c>
    </row>
    <row r="2" spans="1:4" x14ac:dyDescent="0.15">
      <c r="B2" s="1" t="s">
        <v>0</v>
      </c>
    </row>
    <row r="3" spans="1:4" x14ac:dyDescent="0.15">
      <c r="C3" t="s">
        <v>22</v>
      </c>
    </row>
    <row r="4" spans="1:4" x14ac:dyDescent="0.15">
      <c r="B4"/>
      <c r="C4" s="1"/>
      <c r="D4" t="s">
        <v>19</v>
      </c>
    </row>
    <row r="5" spans="1:4" x14ac:dyDescent="0.15">
      <c r="C5" t="s">
        <v>20</v>
      </c>
    </row>
    <row r="6" spans="1:4" x14ac:dyDescent="0.15">
      <c r="C6" t="s">
        <v>14</v>
      </c>
    </row>
    <row r="7" spans="1:4" x14ac:dyDescent="0.15">
      <c r="C7" t="s">
        <v>21</v>
      </c>
    </row>
    <row r="9" spans="1:4" x14ac:dyDescent="0.15">
      <c r="B9" s="1" t="s">
        <v>16</v>
      </c>
    </row>
    <row r="10" spans="1:4" x14ac:dyDescent="0.15">
      <c r="C10" t="s">
        <v>45</v>
      </c>
    </row>
    <row r="11" spans="1:4" x14ac:dyDescent="0.15">
      <c r="C11" t="s">
        <v>9</v>
      </c>
    </row>
    <row r="12" spans="1:4" x14ac:dyDescent="0.15">
      <c r="D12" t="s">
        <v>46</v>
      </c>
    </row>
    <row r="13" spans="1:4" x14ac:dyDescent="0.15">
      <c r="D13" t="s">
        <v>47</v>
      </c>
    </row>
    <row r="14" spans="1:4" x14ac:dyDescent="0.15">
      <c r="D14" t="s">
        <v>48</v>
      </c>
    </row>
    <row r="16" spans="1:4" x14ac:dyDescent="0.15">
      <c r="B16" s="1" t="s">
        <v>17</v>
      </c>
    </row>
    <row r="17" spans="3:4" x14ac:dyDescent="0.15">
      <c r="C17" t="s">
        <v>40</v>
      </c>
    </row>
    <row r="18" spans="3:4" x14ac:dyDescent="0.15">
      <c r="C18" t="s">
        <v>9</v>
      </c>
    </row>
    <row r="19" spans="3:4" x14ac:dyDescent="0.15">
      <c r="D19" t="s">
        <v>41</v>
      </c>
    </row>
    <row r="20" spans="3:4" x14ac:dyDescent="0.15">
      <c r="D20" t="s">
        <v>42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U40"/>
  <sheetViews>
    <sheetView workbookViewId="0">
      <selection activeCell="Q48" sqref="Q48"/>
    </sheetView>
  </sheetViews>
  <sheetFormatPr defaultColWidth="5" defaultRowHeight="13.5" x14ac:dyDescent="0.15"/>
  <cols>
    <col min="1" max="1" width="9" style="3" customWidth="1"/>
    <col min="2" max="2" width="10" style="6" customWidth="1"/>
    <col min="3" max="7" width="7.5" style="3" customWidth="1"/>
    <col min="8" max="8" width="5" style="3"/>
    <col min="9" max="9" width="10" style="3" customWidth="1"/>
    <col min="10" max="16384" width="5" style="3"/>
  </cols>
  <sheetData>
    <row r="1" spans="1:21" x14ac:dyDescent="0.15">
      <c r="A1" s="3" t="s">
        <v>37</v>
      </c>
      <c r="E1" s="4"/>
    </row>
    <row r="2" spans="1:21" x14ac:dyDescent="0.15">
      <c r="D2" s="4"/>
      <c r="E2" s="5" t="s">
        <v>34</v>
      </c>
      <c r="Q2" s="3" t="s">
        <v>56</v>
      </c>
      <c r="U2" s="3">
        <v>0.2</v>
      </c>
    </row>
    <row r="3" spans="1:21" x14ac:dyDescent="0.15">
      <c r="B3" s="6" t="s">
        <v>33</v>
      </c>
      <c r="C3" s="13" t="s">
        <v>23</v>
      </c>
      <c r="D3" s="14" t="s">
        <v>24</v>
      </c>
      <c r="E3" s="14" t="s">
        <v>25</v>
      </c>
      <c r="F3" s="14" t="s">
        <v>26</v>
      </c>
      <c r="G3" s="15" t="s">
        <v>27</v>
      </c>
      <c r="I3" s="7"/>
      <c r="J3" s="9" t="s">
        <v>28</v>
      </c>
      <c r="K3" s="10" t="s">
        <v>29</v>
      </c>
      <c r="L3" s="11" t="s">
        <v>30</v>
      </c>
      <c r="M3" s="8" t="s">
        <v>51</v>
      </c>
      <c r="Q3" s="3" t="s">
        <v>57</v>
      </c>
      <c r="U3" s="3">
        <v>0.04</v>
      </c>
    </row>
    <row r="4" spans="1:21" x14ac:dyDescent="0.15">
      <c r="B4" s="6" t="s">
        <v>32</v>
      </c>
      <c r="C4" s="13" t="s">
        <v>28</v>
      </c>
      <c r="D4" s="14" t="s">
        <v>29</v>
      </c>
      <c r="E4" s="14" t="s">
        <v>29</v>
      </c>
      <c r="F4" s="14" t="s">
        <v>29</v>
      </c>
      <c r="G4" s="15" t="s">
        <v>30</v>
      </c>
      <c r="I4" s="7" t="s">
        <v>35</v>
      </c>
      <c r="J4" s="9">
        <v>4</v>
      </c>
      <c r="K4" s="10">
        <v>2</v>
      </c>
      <c r="L4" s="12">
        <v>1</v>
      </c>
      <c r="M4" s="8">
        <f>SUM(J4:L4)</f>
        <v>7</v>
      </c>
      <c r="Q4" s="3" t="s">
        <v>58</v>
      </c>
      <c r="U4" s="3">
        <v>0.1</v>
      </c>
    </row>
    <row r="5" spans="1:21" x14ac:dyDescent="0.15">
      <c r="B5" s="6" t="s">
        <v>31</v>
      </c>
      <c r="C5" s="13">
        <v>500</v>
      </c>
      <c r="D5" s="14">
        <v>100</v>
      </c>
      <c r="E5" s="14">
        <v>200</v>
      </c>
      <c r="F5" s="14">
        <v>200</v>
      </c>
      <c r="G5" s="15">
        <v>300</v>
      </c>
      <c r="I5" s="7" t="s">
        <v>36</v>
      </c>
      <c r="J5" s="9">
        <v>0</v>
      </c>
      <c r="K5" s="10">
        <v>1</v>
      </c>
      <c r="L5" s="12">
        <v>5</v>
      </c>
      <c r="M5" s="8">
        <f>SUM(J5:L5)</f>
        <v>6</v>
      </c>
    </row>
    <row r="6" spans="1:21" x14ac:dyDescent="0.15">
      <c r="J6" s="3">
        <f t="shared" ref="J6:L6" si="0">SUM(J4:J5)</f>
        <v>4</v>
      </c>
      <c r="K6" s="3">
        <f t="shared" si="0"/>
        <v>3</v>
      </c>
      <c r="L6" s="3">
        <f t="shared" si="0"/>
        <v>6</v>
      </c>
      <c r="M6" s="3">
        <f>SUM(M4:M5)</f>
        <v>13</v>
      </c>
    </row>
    <row r="8" spans="1:21" x14ac:dyDescent="0.15">
      <c r="B8" s="6" t="s">
        <v>35</v>
      </c>
      <c r="C8" s="3">
        <v>0</v>
      </c>
      <c r="D8" s="3">
        <v>0</v>
      </c>
      <c r="E8" s="3">
        <f>$E$5*(1+(SUM($J4:$L4)-3)*$U$3+K4*0.1)</f>
        <v>272</v>
      </c>
      <c r="F8" s="3">
        <v>0</v>
      </c>
      <c r="G8" s="3">
        <v>0</v>
      </c>
    </row>
    <row r="9" spans="1:21" x14ac:dyDescent="0.15">
      <c r="B9" s="6" t="s">
        <v>36</v>
      </c>
      <c r="C9" s="3">
        <f>$C$5*$J5*$U$4</f>
        <v>0</v>
      </c>
      <c r="D9" s="3">
        <f>$D$5*$K5*$U$4</f>
        <v>10</v>
      </c>
      <c r="E9" s="3">
        <f>$E$5*(1+(SUM($J5:$L5)-3)*$U$3+K5*$U$4)</f>
        <v>244.00000000000003</v>
      </c>
      <c r="F9" s="3">
        <f>$F$5*$K5*$U$4</f>
        <v>20</v>
      </c>
      <c r="G9" s="3">
        <f>$G$5*$L5*$U$4</f>
        <v>150</v>
      </c>
    </row>
    <row r="10" spans="1:21" x14ac:dyDescent="0.15">
      <c r="B10" s="6" t="s">
        <v>38</v>
      </c>
      <c r="C10" s="3">
        <f t="shared" ref="C10:D10" si="1">SUM(C8:C9)</f>
        <v>0</v>
      </c>
      <c r="D10" s="3">
        <f t="shared" si="1"/>
        <v>10</v>
      </c>
      <c r="E10" s="3">
        <f>SUM(E8:E9)</f>
        <v>516</v>
      </c>
      <c r="F10" s="3">
        <f t="shared" ref="F10:G10" si="2">SUM(F8:F9)</f>
        <v>20</v>
      </c>
      <c r="G10" s="3">
        <f t="shared" si="2"/>
        <v>150</v>
      </c>
    </row>
    <row r="11" spans="1:21" x14ac:dyDescent="0.15">
      <c r="B11" s="17" t="s">
        <v>39</v>
      </c>
      <c r="C11" s="16">
        <f>C10*(1+$U$2*(2-1))</f>
        <v>0</v>
      </c>
      <c r="D11" s="16">
        <f>D10*(1+$U$2*(2-1))</f>
        <v>12</v>
      </c>
      <c r="E11" s="16">
        <f>E10*(1+$U$2*(2-1))</f>
        <v>619.19999999999993</v>
      </c>
      <c r="F11" s="16">
        <f>F10*(1+$U$2*(2-1))</f>
        <v>24</v>
      </c>
      <c r="G11" s="16">
        <f>G10*(1+$U$2*(2-1))</f>
        <v>180</v>
      </c>
    </row>
    <row r="14" spans="1:21" x14ac:dyDescent="0.15">
      <c r="A14" s="3" t="s">
        <v>43</v>
      </c>
      <c r="E14" s="4"/>
    </row>
    <row r="15" spans="1:21" x14ac:dyDescent="0.15">
      <c r="D15" s="4"/>
      <c r="E15" s="5" t="s">
        <v>34</v>
      </c>
    </row>
    <row r="16" spans="1:21" x14ac:dyDescent="0.15">
      <c r="B16" s="6" t="s">
        <v>33</v>
      </c>
      <c r="C16" s="13" t="s">
        <v>23</v>
      </c>
      <c r="D16" s="14" t="s">
        <v>24</v>
      </c>
      <c r="E16" s="14" t="s">
        <v>25</v>
      </c>
      <c r="F16" s="14" t="s">
        <v>26</v>
      </c>
      <c r="G16" s="15" t="s">
        <v>27</v>
      </c>
      <c r="I16" s="7"/>
      <c r="J16" s="9" t="s">
        <v>28</v>
      </c>
      <c r="K16" s="10" t="s">
        <v>29</v>
      </c>
      <c r="L16" s="11" t="s">
        <v>30</v>
      </c>
      <c r="M16" s="8" t="s">
        <v>51</v>
      </c>
    </row>
    <row r="17" spans="1:13" x14ac:dyDescent="0.15">
      <c r="B17" s="6" t="s">
        <v>32</v>
      </c>
      <c r="C17" s="13" t="s">
        <v>28</v>
      </c>
      <c r="D17" s="14" t="s">
        <v>29</v>
      </c>
      <c r="E17" s="14" t="s">
        <v>29</v>
      </c>
      <c r="F17" s="14" t="s">
        <v>29</v>
      </c>
      <c r="G17" s="15" t="s">
        <v>30</v>
      </c>
      <c r="I17" s="7" t="s">
        <v>35</v>
      </c>
      <c r="J17" s="9">
        <v>1</v>
      </c>
      <c r="K17" s="10">
        <v>8</v>
      </c>
      <c r="L17" s="12">
        <v>2</v>
      </c>
      <c r="M17" s="8">
        <f>SUM(J17:L17)</f>
        <v>11</v>
      </c>
    </row>
    <row r="18" spans="1:13" x14ac:dyDescent="0.15">
      <c r="B18" s="6" t="s">
        <v>31</v>
      </c>
      <c r="C18" s="13">
        <v>500</v>
      </c>
      <c r="D18" s="14">
        <v>100</v>
      </c>
      <c r="E18" s="14">
        <v>200</v>
      </c>
      <c r="F18" s="14">
        <v>200</v>
      </c>
      <c r="G18" s="15">
        <v>300</v>
      </c>
      <c r="I18" s="7" t="s">
        <v>36</v>
      </c>
      <c r="J18" s="9">
        <v>0</v>
      </c>
      <c r="K18" s="10">
        <v>1</v>
      </c>
      <c r="L18" s="12">
        <v>2</v>
      </c>
      <c r="M18" s="8">
        <f t="shared" ref="M18:M19" si="3">SUM(J18:L18)</f>
        <v>3</v>
      </c>
    </row>
    <row r="19" spans="1:13" x14ac:dyDescent="0.15">
      <c r="I19" s="7" t="s">
        <v>44</v>
      </c>
      <c r="J19" s="9">
        <v>3</v>
      </c>
      <c r="K19" s="10">
        <v>1</v>
      </c>
      <c r="L19" s="12">
        <v>2</v>
      </c>
      <c r="M19" s="8">
        <f t="shared" si="3"/>
        <v>6</v>
      </c>
    </row>
    <row r="20" spans="1:13" x14ac:dyDescent="0.15">
      <c r="J20" s="3">
        <f t="shared" ref="J20:L20" si="4">SUM(J17:J19)</f>
        <v>4</v>
      </c>
      <c r="K20" s="3">
        <f t="shared" si="4"/>
        <v>10</v>
      </c>
      <c r="L20" s="3">
        <f t="shared" si="4"/>
        <v>6</v>
      </c>
      <c r="M20" s="3">
        <f>SUM(M17:M19)</f>
        <v>20</v>
      </c>
    </row>
    <row r="21" spans="1:13" x14ac:dyDescent="0.15">
      <c r="B21" s="6" t="s">
        <v>35</v>
      </c>
      <c r="C21" s="3">
        <v>0</v>
      </c>
      <c r="D21" s="3">
        <v>0</v>
      </c>
      <c r="E21" s="3">
        <f>$E$18*(1+(SUM($J17:$L17)-3)*$U$3+K17*$U$4)</f>
        <v>424</v>
      </c>
      <c r="F21" s="3">
        <v>0</v>
      </c>
      <c r="G21" s="3">
        <v>0</v>
      </c>
    </row>
    <row r="22" spans="1:13" x14ac:dyDescent="0.15">
      <c r="B22" s="6" t="s">
        <v>36</v>
      </c>
      <c r="C22" s="3">
        <f>$C$18*$J18*$U$4</f>
        <v>0</v>
      </c>
      <c r="D22" s="3">
        <f>$D$18*$K18*$U$4</f>
        <v>10</v>
      </c>
      <c r="E22" s="3">
        <f>$E$18*(1+(SUM($J18:$L18)-3)*$U$3+K18*$U$4)</f>
        <v>220.00000000000003</v>
      </c>
      <c r="F22" s="3">
        <f>$F$18*$K18*$U$4</f>
        <v>20</v>
      </c>
      <c r="G22" s="3">
        <f>$G$18*$L18*$U$4</f>
        <v>60</v>
      </c>
    </row>
    <row r="23" spans="1:13" x14ac:dyDescent="0.15">
      <c r="B23" s="6" t="s">
        <v>44</v>
      </c>
      <c r="C23" s="3">
        <f>$C$18*$J19*$U$4</f>
        <v>150</v>
      </c>
      <c r="D23" s="3">
        <f>$D$18*$K19*$U$4</f>
        <v>10</v>
      </c>
      <c r="E23" s="3">
        <f>$E$18*(1+(SUM($J19:$L19)-3)*$U$3+K19*$U$4)</f>
        <v>244.00000000000003</v>
      </c>
      <c r="F23" s="3">
        <f>$F$18*$K19*$U$4</f>
        <v>20</v>
      </c>
      <c r="G23" s="3">
        <f>$G$18*$L19*$U$4</f>
        <v>60</v>
      </c>
    </row>
    <row r="24" spans="1:13" x14ac:dyDescent="0.15">
      <c r="B24" s="6" t="s">
        <v>38</v>
      </c>
      <c r="C24" s="6">
        <f t="shared" ref="C24:D24" si="5">SUM(C21:C23)</f>
        <v>150</v>
      </c>
      <c r="D24" s="6">
        <f t="shared" si="5"/>
        <v>20</v>
      </c>
      <c r="E24" s="6">
        <f>SUM(E21:E23)</f>
        <v>888</v>
      </c>
      <c r="F24" s="6">
        <f t="shared" ref="F24:G24" si="6">SUM(F21:F23)</f>
        <v>40</v>
      </c>
      <c r="G24" s="6">
        <f t="shared" si="6"/>
        <v>120</v>
      </c>
      <c r="H24" s="6"/>
      <c r="I24" s="6"/>
      <c r="J24" s="6"/>
      <c r="K24" s="6"/>
    </row>
    <row r="25" spans="1:13" x14ac:dyDescent="0.15">
      <c r="B25" s="17" t="s">
        <v>39</v>
      </c>
      <c r="C25" s="16">
        <f>C24*(1+(3-1)*$U$2)</f>
        <v>210</v>
      </c>
      <c r="D25" s="16">
        <f>D24*(1+(3-1)*$U$2)</f>
        <v>28</v>
      </c>
      <c r="E25" s="16">
        <f>E24*(1+(3-1)*$U$2)</f>
        <v>1243.1999999999998</v>
      </c>
      <c r="F25" s="16">
        <f>F24*(1+(3-1)*$U$2)</f>
        <v>56</v>
      </c>
      <c r="G25" s="16">
        <f>G24*(1+(3-1)*$U$2)</f>
        <v>168</v>
      </c>
    </row>
    <row r="28" spans="1:13" x14ac:dyDescent="0.15">
      <c r="A28" s="3" t="s">
        <v>49</v>
      </c>
      <c r="E28" s="4"/>
    </row>
    <row r="29" spans="1:13" x14ac:dyDescent="0.15">
      <c r="D29" s="4"/>
      <c r="E29" s="5" t="s">
        <v>34</v>
      </c>
    </row>
    <row r="30" spans="1:13" x14ac:dyDescent="0.15">
      <c r="B30" s="6" t="s">
        <v>33</v>
      </c>
      <c r="C30" s="13" t="s">
        <v>23</v>
      </c>
      <c r="D30" s="14" t="s">
        <v>24</v>
      </c>
      <c r="E30" s="14" t="s">
        <v>25</v>
      </c>
      <c r="F30" s="14" t="s">
        <v>26</v>
      </c>
      <c r="G30" s="15" t="s">
        <v>27</v>
      </c>
      <c r="I30" s="7"/>
      <c r="J30" s="9" t="s">
        <v>28</v>
      </c>
      <c r="K30" s="10" t="s">
        <v>29</v>
      </c>
      <c r="L30" s="11" t="s">
        <v>30</v>
      </c>
      <c r="M30" s="8" t="s">
        <v>51</v>
      </c>
    </row>
    <row r="31" spans="1:13" x14ac:dyDescent="0.15">
      <c r="B31" s="6" t="s">
        <v>32</v>
      </c>
      <c r="C31" s="13" t="s">
        <v>28</v>
      </c>
      <c r="D31" s="14" t="s">
        <v>29</v>
      </c>
      <c r="E31" s="14" t="s">
        <v>29</v>
      </c>
      <c r="F31" s="14" t="s">
        <v>29</v>
      </c>
      <c r="G31" s="15" t="s">
        <v>30</v>
      </c>
      <c r="I31" s="7" t="s">
        <v>35</v>
      </c>
      <c r="J31" s="9">
        <v>1</v>
      </c>
      <c r="K31" s="10">
        <v>4</v>
      </c>
      <c r="L31" s="12">
        <v>0</v>
      </c>
      <c r="M31" s="8">
        <f t="shared" ref="M31:M34" si="7">SUM(J31:L31)</f>
        <v>5</v>
      </c>
    </row>
    <row r="32" spans="1:13" x14ac:dyDescent="0.15">
      <c r="B32" s="6" t="s">
        <v>31</v>
      </c>
      <c r="C32" s="13">
        <v>500</v>
      </c>
      <c r="D32" s="14">
        <v>100</v>
      </c>
      <c r="E32" s="14">
        <v>200</v>
      </c>
      <c r="F32" s="14">
        <v>200</v>
      </c>
      <c r="G32" s="15">
        <v>300</v>
      </c>
      <c r="I32" s="7" t="s">
        <v>36</v>
      </c>
      <c r="J32" s="9">
        <v>1</v>
      </c>
      <c r="K32" s="10">
        <v>0</v>
      </c>
      <c r="L32" s="12">
        <v>2</v>
      </c>
      <c r="M32" s="8">
        <f t="shared" si="7"/>
        <v>3</v>
      </c>
    </row>
    <row r="33" spans="2:13" x14ac:dyDescent="0.15">
      <c r="I33" s="7" t="s">
        <v>44</v>
      </c>
      <c r="J33" s="9">
        <v>0</v>
      </c>
      <c r="K33" s="10">
        <v>3</v>
      </c>
      <c r="L33" s="12">
        <v>1</v>
      </c>
      <c r="M33" s="8">
        <f t="shared" si="7"/>
        <v>4</v>
      </c>
    </row>
    <row r="34" spans="2:13" x14ac:dyDescent="0.15">
      <c r="I34" s="7" t="s">
        <v>50</v>
      </c>
      <c r="J34" s="9">
        <v>2</v>
      </c>
      <c r="K34" s="10">
        <v>2</v>
      </c>
      <c r="L34" s="12">
        <v>1</v>
      </c>
      <c r="M34" s="8">
        <f t="shared" si="7"/>
        <v>5</v>
      </c>
    </row>
    <row r="35" spans="2:13" x14ac:dyDescent="0.15">
      <c r="B35" s="6" t="s">
        <v>35</v>
      </c>
      <c r="C35" s="3">
        <v>0</v>
      </c>
      <c r="D35" s="3">
        <v>0</v>
      </c>
      <c r="E35" s="3">
        <f>$E$32*(1+(SUM($J31:$L31)-3)*$U$3+K31*$U$4)</f>
        <v>296</v>
      </c>
      <c r="F35" s="3">
        <v>0</v>
      </c>
      <c r="G35" s="3">
        <v>0</v>
      </c>
      <c r="J35" s="18">
        <f t="shared" ref="J35:L35" si="8">SUM(J31:J34)</f>
        <v>4</v>
      </c>
      <c r="K35" s="18">
        <f t="shared" si="8"/>
        <v>9</v>
      </c>
      <c r="L35" s="18">
        <f t="shared" si="8"/>
        <v>4</v>
      </c>
      <c r="M35" s="18">
        <f>SUM(M31:M34)</f>
        <v>17</v>
      </c>
    </row>
    <row r="36" spans="2:13" x14ac:dyDescent="0.15">
      <c r="B36" s="6" t="s">
        <v>36</v>
      </c>
      <c r="C36" s="3">
        <f>$C$32*$J32*$U$4</f>
        <v>50</v>
      </c>
      <c r="D36" s="3">
        <f>$D$32*$K32*$U$4</f>
        <v>0</v>
      </c>
      <c r="E36" s="3">
        <f>$E$32*(1+(SUM($J32:$L32)-3)*$U$3+K32*$U$4)</f>
        <v>200</v>
      </c>
      <c r="F36" s="3">
        <f>$F$32*$K32*$U$4</f>
        <v>0</v>
      </c>
      <c r="G36" s="3">
        <f>$G$32*$L32*$U$4</f>
        <v>60</v>
      </c>
    </row>
    <row r="37" spans="2:13" x14ac:dyDescent="0.15">
      <c r="B37" s="6" t="s">
        <v>44</v>
      </c>
      <c r="C37" s="3">
        <f t="shared" ref="C37:C38" si="9">$C$32*$J33*$U$4</f>
        <v>0</v>
      </c>
      <c r="D37" s="3">
        <f t="shared" ref="D37:D38" si="10">$D$32*$K33*$U$4</f>
        <v>30</v>
      </c>
      <c r="E37" s="3">
        <f>$E$32*(1+(SUM($J33:$L33)-3)*$U$3+K33*0.1)</f>
        <v>268</v>
      </c>
      <c r="F37" s="3">
        <f t="shared" ref="F37:F38" si="11">$F$32*$K33*$U$4</f>
        <v>60</v>
      </c>
      <c r="G37" s="3">
        <f t="shared" ref="G37:G38" si="12">$G$32*$L33*$U$4</f>
        <v>30</v>
      </c>
    </row>
    <row r="38" spans="2:13" x14ac:dyDescent="0.15">
      <c r="B38" s="6" t="s">
        <v>50</v>
      </c>
      <c r="C38" s="3">
        <f t="shared" si="9"/>
        <v>100</v>
      </c>
      <c r="D38" s="3">
        <f t="shared" si="10"/>
        <v>20</v>
      </c>
      <c r="E38" s="3">
        <f>$E$32*(1+(SUM($J34:$L34)-3)*$U$3+K34*0.1)</f>
        <v>256</v>
      </c>
      <c r="F38" s="3">
        <f t="shared" si="11"/>
        <v>40</v>
      </c>
      <c r="G38" s="3">
        <f t="shared" si="12"/>
        <v>30</v>
      </c>
    </row>
    <row r="39" spans="2:13" x14ac:dyDescent="0.15">
      <c r="B39" s="6" t="s">
        <v>38</v>
      </c>
      <c r="C39" s="6">
        <f t="shared" ref="C39:D39" si="13">SUM(C35:C37)</f>
        <v>50</v>
      </c>
      <c r="D39" s="6">
        <f t="shared" si="13"/>
        <v>30</v>
      </c>
      <c r="E39" s="6">
        <f>SUM(E35:E37)</f>
        <v>764</v>
      </c>
      <c r="F39" s="6">
        <f t="shared" ref="F39:G39" si="14">SUM(F35:F37)</f>
        <v>60</v>
      </c>
      <c r="G39" s="6">
        <f t="shared" si="14"/>
        <v>90</v>
      </c>
      <c r="H39" s="6"/>
      <c r="I39" s="6"/>
      <c r="J39" s="6"/>
      <c r="K39" s="6"/>
    </row>
    <row r="40" spans="2:13" x14ac:dyDescent="0.15">
      <c r="B40" s="17" t="s">
        <v>39</v>
      </c>
      <c r="C40" s="16">
        <f>C39*(1+(3-1)*$U$2)</f>
        <v>70</v>
      </c>
      <c r="D40" s="16">
        <f>D39*(1+(3-1)*$U$2)</f>
        <v>42</v>
      </c>
      <c r="E40" s="16">
        <f>E39*(1+(3-1)*$U$2)</f>
        <v>1069.5999999999999</v>
      </c>
      <c r="F40" s="16">
        <f>F39*(1+(3-1)*$U$2)</f>
        <v>84</v>
      </c>
      <c r="G40" s="16">
        <f>G39*(1+(3-1)*$U$2)</f>
        <v>125.99999999999999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34"/>
  <sheetViews>
    <sheetView workbookViewId="0">
      <selection activeCell="H3" sqref="H3:M6"/>
    </sheetView>
  </sheetViews>
  <sheetFormatPr defaultColWidth="5" defaultRowHeight="13.5" x14ac:dyDescent="0.15"/>
  <cols>
    <col min="1" max="1" width="10" style="6" customWidth="1"/>
    <col min="2" max="6" width="7.5" style="3" customWidth="1"/>
    <col min="7" max="7" width="5" style="3"/>
    <col min="8" max="8" width="10" style="3" customWidth="1"/>
    <col min="9" max="9" width="5" style="3" customWidth="1"/>
    <col min="10" max="16" width="5" style="3"/>
    <col min="17" max="17" width="25" style="3" customWidth="1"/>
    <col min="18" max="16384" width="5" style="3"/>
  </cols>
  <sheetData>
    <row r="1" spans="1:18" x14ac:dyDescent="0.15">
      <c r="D1" s="4"/>
    </row>
    <row r="2" spans="1:18" x14ac:dyDescent="0.15">
      <c r="C2" s="4"/>
      <c r="D2" s="5" t="s">
        <v>34</v>
      </c>
      <c r="Q2" s="20" t="s">
        <v>74</v>
      </c>
      <c r="R2" s="20">
        <v>0.5</v>
      </c>
    </row>
    <row r="3" spans="1:18" x14ac:dyDescent="0.15">
      <c r="A3" s="6" t="s">
        <v>33</v>
      </c>
      <c r="B3" s="13" t="s">
        <v>23</v>
      </c>
      <c r="C3" s="14" t="s">
        <v>24</v>
      </c>
      <c r="D3" s="14" t="s">
        <v>25</v>
      </c>
      <c r="E3" s="14" t="s">
        <v>26</v>
      </c>
      <c r="F3" s="15" t="s">
        <v>27</v>
      </c>
      <c r="H3" s="7"/>
      <c r="I3" s="19" t="s">
        <v>64</v>
      </c>
      <c r="J3" s="9" t="s">
        <v>28</v>
      </c>
      <c r="K3" s="10" t="s">
        <v>29</v>
      </c>
      <c r="L3" s="11" t="s">
        <v>30</v>
      </c>
      <c r="M3" s="8" t="s">
        <v>51</v>
      </c>
      <c r="Q3" s="20" t="s">
        <v>57</v>
      </c>
      <c r="R3" s="20">
        <v>0</v>
      </c>
    </row>
    <row r="4" spans="1:18" x14ac:dyDescent="0.15">
      <c r="A4" s="6" t="s">
        <v>32</v>
      </c>
      <c r="B4" s="13" t="s">
        <v>28</v>
      </c>
      <c r="C4" s="14" t="s">
        <v>29</v>
      </c>
      <c r="D4" s="14" t="s">
        <v>29</v>
      </c>
      <c r="E4" s="14" t="s">
        <v>29</v>
      </c>
      <c r="F4" s="15" t="s">
        <v>30</v>
      </c>
      <c r="H4" s="7" t="s">
        <v>35</v>
      </c>
      <c r="I4" s="7">
        <v>3</v>
      </c>
      <c r="J4" s="9">
        <v>0</v>
      </c>
      <c r="K4" s="10">
        <v>0</v>
      </c>
      <c r="L4" s="12">
        <v>0</v>
      </c>
      <c r="M4" s="8">
        <f>SUM(I4:L4)</f>
        <v>3</v>
      </c>
      <c r="Q4" s="20" t="s">
        <v>72</v>
      </c>
      <c r="R4" s="20">
        <v>0.2</v>
      </c>
    </row>
    <row r="5" spans="1:18" x14ac:dyDescent="0.15">
      <c r="A5" s="6" t="s">
        <v>31</v>
      </c>
      <c r="B5" s="13">
        <v>500</v>
      </c>
      <c r="C5" s="14">
        <v>100</v>
      </c>
      <c r="D5" s="14">
        <v>200</v>
      </c>
      <c r="E5" s="14">
        <v>200</v>
      </c>
      <c r="F5" s="15">
        <v>300</v>
      </c>
      <c r="H5" s="7" t="s">
        <v>36</v>
      </c>
      <c r="I5" s="7">
        <v>3</v>
      </c>
      <c r="J5" s="9">
        <v>0</v>
      </c>
      <c r="K5" s="10">
        <v>0</v>
      </c>
      <c r="L5" s="12">
        <v>0</v>
      </c>
      <c r="M5" s="8">
        <f>SUM(I5:L5)</f>
        <v>3</v>
      </c>
      <c r="Q5" s="20" t="s">
        <v>73</v>
      </c>
      <c r="R5" s="20">
        <v>0.3</v>
      </c>
    </row>
    <row r="6" spans="1:18" x14ac:dyDescent="0.15">
      <c r="H6" s="7" t="s">
        <v>44</v>
      </c>
      <c r="I6" s="7">
        <v>3</v>
      </c>
      <c r="J6" s="9">
        <v>0</v>
      </c>
      <c r="K6" s="10">
        <v>0</v>
      </c>
      <c r="L6" s="12">
        <v>0</v>
      </c>
      <c r="M6" s="8">
        <f t="shared" ref="M6:M13" si="0">SUM(I6:L6)</f>
        <v>3</v>
      </c>
    </row>
    <row r="7" spans="1:18" x14ac:dyDescent="0.15">
      <c r="H7" s="7" t="s">
        <v>50</v>
      </c>
      <c r="I7" s="7">
        <v>3</v>
      </c>
      <c r="J7" s="9">
        <v>0</v>
      </c>
      <c r="K7" s="10">
        <v>0</v>
      </c>
      <c r="L7" s="12">
        <v>0</v>
      </c>
      <c r="M7" s="8">
        <f t="shared" si="0"/>
        <v>3</v>
      </c>
    </row>
    <row r="8" spans="1:18" x14ac:dyDescent="0.15">
      <c r="H8" s="7" t="s">
        <v>66</v>
      </c>
      <c r="I8" s="7">
        <v>0</v>
      </c>
      <c r="J8" s="9">
        <v>0</v>
      </c>
      <c r="K8" s="10">
        <v>0</v>
      </c>
      <c r="L8" s="12">
        <v>0</v>
      </c>
      <c r="M8" s="8">
        <f t="shared" si="0"/>
        <v>0</v>
      </c>
    </row>
    <row r="9" spans="1:18" x14ac:dyDescent="0.15">
      <c r="H9" s="7" t="s">
        <v>67</v>
      </c>
      <c r="I9" s="7">
        <v>0</v>
      </c>
      <c r="J9" s="9">
        <v>0</v>
      </c>
      <c r="K9" s="10">
        <v>0</v>
      </c>
      <c r="L9" s="12">
        <v>0</v>
      </c>
      <c r="M9" s="8">
        <f t="shared" si="0"/>
        <v>0</v>
      </c>
    </row>
    <row r="10" spans="1:18" x14ac:dyDescent="0.15">
      <c r="H10" s="7" t="s">
        <v>68</v>
      </c>
      <c r="I10" s="7">
        <v>0</v>
      </c>
      <c r="J10" s="9">
        <v>0</v>
      </c>
      <c r="K10" s="10">
        <v>0</v>
      </c>
      <c r="L10" s="12">
        <v>0</v>
      </c>
      <c r="M10" s="8">
        <f t="shared" si="0"/>
        <v>0</v>
      </c>
    </row>
    <row r="11" spans="1:18" x14ac:dyDescent="0.15">
      <c r="H11" s="7" t="s">
        <v>69</v>
      </c>
      <c r="I11" s="7">
        <v>0</v>
      </c>
      <c r="J11" s="9">
        <v>0</v>
      </c>
      <c r="K11" s="10">
        <v>0</v>
      </c>
      <c r="L11" s="12">
        <v>0</v>
      </c>
      <c r="M11" s="8">
        <f t="shared" si="0"/>
        <v>0</v>
      </c>
    </row>
    <row r="12" spans="1:18" x14ac:dyDescent="0.15">
      <c r="H12" s="7" t="s">
        <v>70</v>
      </c>
      <c r="I12" s="7">
        <v>0</v>
      </c>
      <c r="J12" s="9">
        <v>0</v>
      </c>
      <c r="K12" s="10">
        <v>0</v>
      </c>
      <c r="L12" s="12">
        <v>0</v>
      </c>
      <c r="M12" s="8">
        <f t="shared" si="0"/>
        <v>0</v>
      </c>
    </row>
    <row r="13" spans="1:18" x14ac:dyDescent="0.15">
      <c r="H13" s="7" t="s">
        <v>71</v>
      </c>
      <c r="I13" s="7">
        <v>0</v>
      </c>
      <c r="J13" s="9">
        <v>0</v>
      </c>
      <c r="K13" s="10">
        <v>0</v>
      </c>
      <c r="L13" s="12">
        <v>0</v>
      </c>
      <c r="M13" s="8">
        <f t="shared" si="0"/>
        <v>0</v>
      </c>
    </row>
    <row r="14" spans="1:18" x14ac:dyDescent="0.15">
      <c r="I14" s="3">
        <f>SUM(I4:I13)</f>
        <v>12</v>
      </c>
      <c r="J14" s="3">
        <f t="shared" ref="J14:M14" si="1">SUM(J4:J13)</f>
        <v>0</v>
      </c>
      <c r="K14" s="3">
        <f t="shared" si="1"/>
        <v>0</v>
      </c>
      <c r="L14" s="3">
        <f t="shared" si="1"/>
        <v>0</v>
      </c>
      <c r="M14" s="3">
        <f t="shared" si="1"/>
        <v>12</v>
      </c>
    </row>
    <row r="20" spans="1:6" x14ac:dyDescent="0.15">
      <c r="A20" s="6" t="s">
        <v>65</v>
      </c>
    </row>
    <row r="21" spans="1:6" x14ac:dyDescent="0.15">
      <c r="A21" s="6">
        <v>1</v>
      </c>
      <c r="B21" s="3">
        <f>IF($J4=0,0,$B$5*$J4*$R$5)</f>
        <v>0</v>
      </c>
      <c r="C21" s="3">
        <f>IF($K4=0,0,$C$5*$K4*$R$5)</f>
        <v>0</v>
      </c>
      <c r="D21" s="3">
        <f>IF(M4=0,0,$D$5*(1+(M4-3)*$R$3+IF(K4&gt;0,$R$4*(1.5*K4-0.5),0))*(1+(A21-1)*$R$2))</f>
        <v>200</v>
      </c>
      <c r="E21" s="3">
        <f>IF($K4=0,0,$E$5*$K4*$R$5)</f>
        <v>0</v>
      </c>
      <c r="F21" s="3">
        <f>IF($L4=0,0,$F$5*$L4*$R$5)</f>
        <v>0</v>
      </c>
    </row>
    <row r="22" spans="1:6" x14ac:dyDescent="0.15">
      <c r="A22" s="6">
        <v>2</v>
      </c>
      <c r="B22" s="3">
        <f t="shared" ref="B22:B30" si="2">IF($J5=0,0,$B$5*$J5*$R$5)</f>
        <v>0</v>
      </c>
      <c r="C22" s="3">
        <f t="shared" ref="C22:C30" si="3">IF($K5=0,0,$C$5*$K5*$R$5)</f>
        <v>0</v>
      </c>
      <c r="D22" s="3">
        <f t="shared" ref="D22:D30" si="4">IF(M5=0,0,$D$5*(1+(M5-3)*$R$3+IF(K5&gt;0,$R$4*(1.5*K5-0.5),0))*(1+(A22-1)*$R$2))</f>
        <v>300</v>
      </c>
      <c r="E22" s="3">
        <f t="shared" ref="E22:E30" si="5">IF($K5=0,0,$E$5*$K5*$R$5)</f>
        <v>0</v>
      </c>
      <c r="F22" s="3">
        <f t="shared" ref="F22:F30" si="6">IF($L5=0,0,$F$5*$L5*$R$5)</f>
        <v>0</v>
      </c>
    </row>
    <row r="23" spans="1:6" x14ac:dyDescent="0.15">
      <c r="A23" s="6">
        <v>3</v>
      </c>
      <c r="B23" s="3">
        <f t="shared" si="2"/>
        <v>0</v>
      </c>
      <c r="C23" s="3">
        <f t="shared" si="3"/>
        <v>0</v>
      </c>
      <c r="D23" s="3">
        <f t="shared" si="4"/>
        <v>400</v>
      </c>
      <c r="E23" s="3">
        <f t="shared" si="5"/>
        <v>0</v>
      </c>
      <c r="F23" s="3">
        <f t="shared" si="6"/>
        <v>0</v>
      </c>
    </row>
    <row r="24" spans="1:6" x14ac:dyDescent="0.15">
      <c r="A24" s="6">
        <v>4</v>
      </c>
      <c r="B24" s="3">
        <f t="shared" si="2"/>
        <v>0</v>
      </c>
      <c r="C24" s="3">
        <f t="shared" si="3"/>
        <v>0</v>
      </c>
      <c r="D24" s="3">
        <f t="shared" si="4"/>
        <v>500</v>
      </c>
      <c r="E24" s="3">
        <f t="shared" si="5"/>
        <v>0</v>
      </c>
      <c r="F24" s="3">
        <f t="shared" si="6"/>
        <v>0</v>
      </c>
    </row>
    <row r="25" spans="1:6" x14ac:dyDescent="0.15">
      <c r="A25" s="6">
        <v>5</v>
      </c>
      <c r="B25" s="3">
        <f t="shared" si="2"/>
        <v>0</v>
      </c>
      <c r="C25" s="3">
        <f t="shared" si="3"/>
        <v>0</v>
      </c>
      <c r="D25" s="3">
        <f t="shared" si="4"/>
        <v>0</v>
      </c>
      <c r="E25" s="3">
        <f t="shared" si="5"/>
        <v>0</v>
      </c>
      <c r="F25" s="3">
        <f t="shared" si="6"/>
        <v>0</v>
      </c>
    </row>
    <row r="26" spans="1:6" x14ac:dyDescent="0.15">
      <c r="A26" s="6">
        <v>6</v>
      </c>
      <c r="B26" s="3">
        <f t="shared" si="2"/>
        <v>0</v>
      </c>
      <c r="C26" s="3">
        <f t="shared" si="3"/>
        <v>0</v>
      </c>
      <c r="D26" s="3">
        <f t="shared" si="4"/>
        <v>0</v>
      </c>
      <c r="E26" s="3">
        <f t="shared" si="5"/>
        <v>0</v>
      </c>
      <c r="F26" s="3">
        <f t="shared" si="6"/>
        <v>0</v>
      </c>
    </row>
    <row r="27" spans="1:6" x14ac:dyDescent="0.15">
      <c r="A27" s="6">
        <v>7</v>
      </c>
      <c r="B27" s="3">
        <f t="shared" si="2"/>
        <v>0</v>
      </c>
      <c r="C27" s="3">
        <f t="shared" si="3"/>
        <v>0</v>
      </c>
      <c r="D27" s="3">
        <f t="shared" si="4"/>
        <v>0</v>
      </c>
      <c r="E27" s="3">
        <f t="shared" si="5"/>
        <v>0</v>
      </c>
      <c r="F27" s="3">
        <f t="shared" si="6"/>
        <v>0</v>
      </c>
    </row>
    <row r="28" spans="1:6" x14ac:dyDescent="0.15">
      <c r="A28" s="6">
        <v>8</v>
      </c>
      <c r="B28" s="3">
        <f t="shared" si="2"/>
        <v>0</v>
      </c>
      <c r="C28" s="3">
        <f t="shared" si="3"/>
        <v>0</v>
      </c>
      <c r="D28" s="3">
        <f t="shared" si="4"/>
        <v>0</v>
      </c>
      <c r="E28" s="3">
        <f t="shared" si="5"/>
        <v>0</v>
      </c>
      <c r="F28" s="3">
        <f t="shared" si="6"/>
        <v>0</v>
      </c>
    </row>
    <row r="29" spans="1:6" x14ac:dyDescent="0.15">
      <c r="A29" s="6">
        <v>9</v>
      </c>
      <c r="B29" s="3">
        <f t="shared" si="2"/>
        <v>0</v>
      </c>
      <c r="C29" s="3">
        <f t="shared" si="3"/>
        <v>0</v>
      </c>
      <c r="D29" s="3">
        <f t="shared" si="4"/>
        <v>0</v>
      </c>
      <c r="E29" s="3">
        <f t="shared" si="5"/>
        <v>0</v>
      </c>
      <c r="F29" s="3">
        <f t="shared" si="6"/>
        <v>0</v>
      </c>
    </row>
    <row r="30" spans="1:6" x14ac:dyDescent="0.15">
      <c r="A30" s="6">
        <v>10</v>
      </c>
      <c r="B30" s="3">
        <f t="shared" si="2"/>
        <v>0</v>
      </c>
      <c r="C30" s="3">
        <f t="shared" si="3"/>
        <v>0</v>
      </c>
      <c r="D30" s="3">
        <f t="shared" si="4"/>
        <v>0</v>
      </c>
      <c r="E30" s="3">
        <f t="shared" si="5"/>
        <v>0</v>
      </c>
      <c r="F30" s="3">
        <f t="shared" si="6"/>
        <v>0</v>
      </c>
    </row>
    <row r="31" spans="1:6" x14ac:dyDescent="0.15">
      <c r="A31" s="17" t="s">
        <v>38</v>
      </c>
      <c r="B31" s="16">
        <f t="shared" ref="B31:C31" si="7">SUM(B21:B30)</f>
        <v>0</v>
      </c>
      <c r="C31" s="16">
        <f t="shared" si="7"/>
        <v>0</v>
      </c>
      <c r="D31" s="16">
        <f>SUM(D21:D30)</f>
        <v>1400</v>
      </c>
      <c r="E31" s="16">
        <f t="shared" ref="E31:F31" si="8">SUM(E21:E30)</f>
        <v>0</v>
      </c>
      <c r="F31" s="16">
        <f t="shared" si="8"/>
        <v>0</v>
      </c>
    </row>
    <row r="34" spans="4:4" x14ac:dyDescent="0.15">
      <c r="D34" s="4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31"/>
  <sheetViews>
    <sheetView workbookViewId="0">
      <selection activeCell="J5" sqref="J5"/>
    </sheetView>
  </sheetViews>
  <sheetFormatPr defaultColWidth="5" defaultRowHeight="13.5" x14ac:dyDescent="0.15"/>
  <cols>
    <col min="1" max="1" width="9" style="3" customWidth="1"/>
    <col min="2" max="2" width="5" style="3"/>
    <col min="3" max="3" width="9.25" style="3" bestFit="1" customWidth="1"/>
    <col min="4" max="16384" width="5" style="3"/>
  </cols>
  <sheetData>
    <row r="1" spans="1:10" x14ac:dyDescent="0.15">
      <c r="A1" s="3" t="s">
        <v>101</v>
      </c>
    </row>
    <row r="2" spans="1:10" x14ac:dyDescent="0.15">
      <c r="B2" s="3" t="s">
        <v>95</v>
      </c>
    </row>
    <row r="3" spans="1:10" x14ac:dyDescent="0.15">
      <c r="C3" s="7"/>
      <c r="D3" s="19" t="s">
        <v>64</v>
      </c>
      <c r="E3" s="9" t="s">
        <v>28</v>
      </c>
      <c r="F3" s="10" t="s">
        <v>29</v>
      </c>
      <c r="G3" s="11" t="s">
        <v>30</v>
      </c>
      <c r="H3" s="8" t="s">
        <v>51</v>
      </c>
    </row>
    <row r="4" spans="1:10" x14ac:dyDescent="0.15">
      <c r="C4" s="7" t="s">
        <v>35</v>
      </c>
      <c r="D4" s="7">
        <v>3</v>
      </c>
      <c r="E4" s="9">
        <v>0</v>
      </c>
      <c r="F4" s="10">
        <v>0</v>
      </c>
      <c r="G4" s="12">
        <v>0</v>
      </c>
      <c r="H4" s="8">
        <f>SUM(D4:G4)</f>
        <v>3</v>
      </c>
      <c r="J4" s="3" t="s">
        <v>92</v>
      </c>
    </row>
    <row r="5" spans="1:10" x14ac:dyDescent="0.15">
      <c r="C5" s="7" t="s">
        <v>36</v>
      </c>
      <c r="D5" s="7">
        <v>3</v>
      </c>
      <c r="E5" s="9">
        <v>0</v>
      </c>
      <c r="F5" s="10">
        <v>0</v>
      </c>
      <c r="G5" s="12">
        <v>0</v>
      </c>
      <c r="H5" s="8">
        <f>SUM(D5:G5)</f>
        <v>3</v>
      </c>
      <c r="J5" s="3" t="s">
        <v>93</v>
      </c>
    </row>
    <row r="6" spans="1:10" x14ac:dyDescent="0.15">
      <c r="C6" s="7" t="s">
        <v>44</v>
      </c>
      <c r="D6" s="7">
        <v>3</v>
      </c>
      <c r="E6" s="9">
        <v>0</v>
      </c>
      <c r="F6" s="10">
        <v>0</v>
      </c>
      <c r="G6" s="12">
        <v>0</v>
      </c>
      <c r="H6" s="8">
        <f t="shared" ref="H6" si="0">SUM(D6:G6)</f>
        <v>3</v>
      </c>
      <c r="J6" s="3" t="s">
        <v>98</v>
      </c>
    </row>
    <row r="7" spans="1:10" x14ac:dyDescent="0.15">
      <c r="J7" s="3" t="s">
        <v>94</v>
      </c>
    </row>
    <row r="9" spans="1:10" x14ac:dyDescent="0.15">
      <c r="A9" s="3" t="s">
        <v>102</v>
      </c>
    </row>
    <row r="10" spans="1:10" x14ac:dyDescent="0.15">
      <c r="B10" s="3" t="s">
        <v>95</v>
      </c>
    </row>
    <row r="11" spans="1:10" x14ac:dyDescent="0.15">
      <c r="C11" s="7"/>
      <c r="D11" s="19" t="s">
        <v>64</v>
      </c>
      <c r="E11" s="9" t="s">
        <v>28</v>
      </c>
      <c r="F11" s="10" t="s">
        <v>29</v>
      </c>
      <c r="G11" s="11" t="s">
        <v>30</v>
      </c>
      <c r="H11" s="8" t="s">
        <v>51</v>
      </c>
    </row>
    <row r="12" spans="1:10" x14ac:dyDescent="0.15">
      <c r="C12" s="7" t="s">
        <v>35</v>
      </c>
      <c r="D12" s="7">
        <v>0</v>
      </c>
      <c r="E12" s="9">
        <v>3</v>
      </c>
      <c r="F12" s="10">
        <v>0</v>
      </c>
      <c r="G12" s="12">
        <v>0</v>
      </c>
      <c r="H12" s="8">
        <f>SUM(D12:G12)</f>
        <v>3</v>
      </c>
      <c r="J12" s="3" t="s">
        <v>96</v>
      </c>
    </row>
    <row r="13" spans="1:10" x14ac:dyDescent="0.15">
      <c r="C13" s="7" t="s">
        <v>36</v>
      </c>
      <c r="D13" s="7">
        <v>3</v>
      </c>
      <c r="E13" s="9">
        <v>0</v>
      </c>
      <c r="F13" s="10">
        <v>3</v>
      </c>
      <c r="G13" s="12">
        <v>3</v>
      </c>
      <c r="H13" s="8">
        <f>SUM(D13:G13)</f>
        <v>9</v>
      </c>
      <c r="J13" s="3" t="s">
        <v>93</v>
      </c>
    </row>
    <row r="14" spans="1:10" x14ac:dyDescent="0.15">
      <c r="C14" s="7" t="s">
        <v>44</v>
      </c>
      <c r="D14" s="7">
        <v>3</v>
      </c>
      <c r="E14" s="9">
        <v>0</v>
      </c>
      <c r="F14" s="10">
        <v>3</v>
      </c>
      <c r="G14" s="12">
        <v>3</v>
      </c>
      <c r="H14" s="8">
        <f t="shared" ref="H14" si="1">SUM(D14:G14)</f>
        <v>9</v>
      </c>
      <c r="J14" s="3" t="s">
        <v>98</v>
      </c>
    </row>
    <row r="15" spans="1:10" x14ac:dyDescent="0.15">
      <c r="J15" s="3" t="s">
        <v>97</v>
      </c>
    </row>
    <row r="17" spans="1:10" x14ac:dyDescent="0.15">
      <c r="A17" s="3" t="s">
        <v>103</v>
      </c>
    </row>
    <row r="18" spans="1:10" x14ac:dyDescent="0.15">
      <c r="B18" s="3" t="s">
        <v>95</v>
      </c>
    </row>
    <row r="19" spans="1:10" x14ac:dyDescent="0.15">
      <c r="C19" s="7"/>
      <c r="D19" s="19" t="s">
        <v>64</v>
      </c>
      <c r="E19" s="9" t="s">
        <v>28</v>
      </c>
      <c r="F19" s="10" t="s">
        <v>29</v>
      </c>
      <c r="G19" s="11" t="s">
        <v>30</v>
      </c>
      <c r="H19" s="8" t="s">
        <v>51</v>
      </c>
    </row>
    <row r="20" spans="1:10" x14ac:dyDescent="0.15">
      <c r="C20" s="7" t="s">
        <v>35</v>
      </c>
      <c r="D20" s="7">
        <v>3</v>
      </c>
      <c r="E20" s="9">
        <v>0</v>
      </c>
      <c r="F20" s="10">
        <v>0</v>
      </c>
      <c r="G20" s="12">
        <v>0</v>
      </c>
      <c r="H20" s="8">
        <f>SUM(D20:G20)</f>
        <v>3</v>
      </c>
      <c r="J20" s="3" t="s">
        <v>92</v>
      </c>
    </row>
    <row r="21" spans="1:10" x14ac:dyDescent="0.15">
      <c r="C21" s="7" t="s">
        <v>36</v>
      </c>
      <c r="D21" s="7">
        <v>3</v>
      </c>
      <c r="E21" s="9">
        <v>0</v>
      </c>
      <c r="F21" s="10">
        <v>3</v>
      </c>
      <c r="G21" s="12">
        <v>3</v>
      </c>
      <c r="H21" s="8">
        <f>SUM(D21:G21)</f>
        <v>9</v>
      </c>
      <c r="J21" s="3" t="s">
        <v>93</v>
      </c>
    </row>
    <row r="22" spans="1:10" x14ac:dyDescent="0.15">
      <c r="C22" s="7" t="s">
        <v>44</v>
      </c>
      <c r="D22" s="7">
        <v>0</v>
      </c>
      <c r="E22" s="9">
        <v>3</v>
      </c>
      <c r="F22" s="10">
        <v>3</v>
      </c>
      <c r="G22" s="12">
        <v>3</v>
      </c>
      <c r="H22" s="8">
        <f t="shared" ref="H22" si="2">SUM(D22:G22)</f>
        <v>9</v>
      </c>
      <c r="J22" s="3" t="s">
        <v>99</v>
      </c>
    </row>
    <row r="23" spans="1:10" x14ac:dyDescent="0.15">
      <c r="J23" s="3" t="s">
        <v>100</v>
      </c>
    </row>
    <row r="25" spans="1:10" x14ac:dyDescent="0.15">
      <c r="A25" s="3" t="s">
        <v>104</v>
      </c>
    </row>
    <row r="26" spans="1:10" x14ac:dyDescent="0.15">
      <c r="B26" s="3" t="s">
        <v>95</v>
      </c>
    </row>
    <row r="27" spans="1:10" x14ac:dyDescent="0.15">
      <c r="C27" s="7"/>
      <c r="D27" s="19" t="s">
        <v>64</v>
      </c>
      <c r="E27" s="9" t="s">
        <v>28</v>
      </c>
      <c r="F27" s="10" t="s">
        <v>29</v>
      </c>
      <c r="G27" s="11" t="s">
        <v>30</v>
      </c>
      <c r="H27" s="8" t="s">
        <v>51</v>
      </c>
    </row>
    <row r="28" spans="1:10" x14ac:dyDescent="0.15">
      <c r="C28" s="7" t="s">
        <v>35</v>
      </c>
      <c r="D28" s="7">
        <v>15</v>
      </c>
      <c r="E28" s="9">
        <v>0</v>
      </c>
      <c r="F28" s="10">
        <v>0</v>
      </c>
      <c r="G28" s="12">
        <v>0</v>
      </c>
      <c r="H28" s="8">
        <f>SUM(D28:G28)</f>
        <v>15</v>
      </c>
      <c r="J28" s="3" t="s">
        <v>92</v>
      </c>
    </row>
    <row r="29" spans="1:10" x14ac:dyDescent="0.15">
      <c r="C29" s="7" t="s">
        <v>36</v>
      </c>
      <c r="D29" s="7">
        <v>5</v>
      </c>
      <c r="E29" s="9">
        <v>0</v>
      </c>
      <c r="F29" s="10">
        <v>0</v>
      </c>
      <c r="G29" s="12">
        <v>0</v>
      </c>
      <c r="H29" s="8">
        <f>SUM(D29:G29)</f>
        <v>5</v>
      </c>
      <c r="J29" s="3" t="s">
        <v>93</v>
      </c>
    </row>
    <row r="30" spans="1:10" x14ac:dyDescent="0.15">
      <c r="C30" s="7" t="s">
        <v>44</v>
      </c>
      <c r="D30" s="7">
        <v>10</v>
      </c>
      <c r="E30" s="9">
        <v>0</v>
      </c>
      <c r="F30" s="10">
        <v>0</v>
      </c>
      <c r="G30" s="12">
        <v>0</v>
      </c>
      <c r="H30" s="8">
        <f t="shared" ref="H30" si="3">SUM(D30:G30)</f>
        <v>10</v>
      </c>
      <c r="J30" s="3" t="s">
        <v>98</v>
      </c>
    </row>
    <row r="31" spans="1:10" x14ac:dyDescent="0.15">
      <c r="J31" s="3" t="s">
        <v>105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L9" sqref="L9"/>
    </sheetView>
  </sheetViews>
  <sheetFormatPr defaultColWidth="5" defaultRowHeight="17.25" x14ac:dyDescent="0.15"/>
  <cols>
    <col min="1" max="1" width="9" customWidth="1"/>
    <col min="2" max="2" width="5" style="1"/>
    <col min="22" max="22" width="5" style="3"/>
    <col min="25" max="25" width="15" customWidth="1"/>
  </cols>
  <sheetData>
    <row r="1" spans="1:28" x14ac:dyDescent="0.15">
      <c r="A1" t="s">
        <v>60</v>
      </c>
    </row>
    <row r="2" spans="1:28" x14ac:dyDescent="0.15">
      <c r="B2" s="1" t="s">
        <v>0</v>
      </c>
      <c r="Y2" s="20" t="s">
        <v>74</v>
      </c>
      <c r="Z2" s="35">
        <v>0.25</v>
      </c>
    </row>
    <row r="3" spans="1:28" x14ac:dyDescent="0.15">
      <c r="C3" s="29" t="s">
        <v>113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Y3" s="20" t="s">
        <v>57</v>
      </c>
      <c r="Z3" s="20" t="s">
        <v>91</v>
      </c>
    </row>
    <row r="4" spans="1:28" x14ac:dyDescent="0.15">
      <c r="C4" s="29" t="s">
        <v>62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Y4" s="20" t="s">
        <v>72</v>
      </c>
      <c r="Z4" s="30">
        <v>0.1</v>
      </c>
    </row>
    <row r="5" spans="1:28" x14ac:dyDescent="0.15">
      <c r="Y5" s="20" t="s">
        <v>73</v>
      </c>
      <c r="Z5" s="20">
        <v>1</v>
      </c>
    </row>
    <row r="6" spans="1:28" x14ac:dyDescent="0.15">
      <c r="B6" s="1" t="s">
        <v>16</v>
      </c>
      <c r="X6" s="22"/>
      <c r="Y6" s="4"/>
      <c r="Z6" s="4"/>
      <c r="AA6" s="22"/>
      <c r="AB6" s="22"/>
    </row>
    <row r="7" spans="1:28" x14ac:dyDescent="0.15">
      <c r="C7" s="29" t="s">
        <v>116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9" spans="1:28" x14ac:dyDescent="0.15">
      <c r="C9" s="29" t="s">
        <v>117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1" spans="1:28" x14ac:dyDescent="0.15">
      <c r="C11" s="24" t="s">
        <v>90</v>
      </c>
    </row>
    <row r="13" spans="1:28" x14ac:dyDescent="0.15">
      <c r="C13" s="25" t="s">
        <v>115</v>
      </c>
    </row>
    <row r="14" spans="1:28" x14ac:dyDescent="0.15">
      <c r="D14" t="s">
        <v>81</v>
      </c>
      <c r="G14" s="36">
        <v>1.2</v>
      </c>
      <c r="O14" t="s">
        <v>118</v>
      </c>
    </row>
    <row r="15" spans="1:28" x14ac:dyDescent="0.15">
      <c r="D15" t="s">
        <v>82</v>
      </c>
      <c r="G15" s="36">
        <v>1.5</v>
      </c>
    </row>
    <row r="16" spans="1:28" x14ac:dyDescent="0.15">
      <c r="D16" t="s">
        <v>83</v>
      </c>
      <c r="G16">
        <v>2</v>
      </c>
    </row>
    <row r="17" spans="2:7" x14ac:dyDescent="0.15">
      <c r="D17" t="s">
        <v>84</v>
      </c>
      <c r="G17">
        <v>5</v>
      </c>
    </row>
    <row r="19" spans="2:7" x14ac:dyDescent="0.15">
      <c r="B19" s="1" t="s">
        <v>76</v>
      </c>
    </row>
    <row r="20" spans="2:7" x14ac:dyDescent="0.15">
      <c r="C20" t="s">
        <v>114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G6" sqref="G6"/>
    </sheetView>
  </sheetViews>
  <sheetFormatPr defaultRowHeight="13.5" x14ac:dyDescent="0.15"/>
  <cols>
    <col min="1" max="1" width="5" customWidth="1"/>
    <col min="6" max="6" width="5" customWidth="1"/>
    <col min="7" max="7" width="25" customWidth="1"/>
    <col min="9" max="9" width="15" customWidth="1"/>
  </cols>
  <sheetData>
    <row r="2" spans="2:10" x14ac:dyDescent="0.15">
      <c r="B2" t="s">
        <v>31</v>
      </c>
      <c r="C2" s="27">
        <v>606</v>
      </c>
      <c r="D2" s="34" t="s">
        <v>126</v>
      </c>
      <c r="I2" s="20" t="s">
        <v>74</v>
      </c>
      <c r="J2" s="20">
        <v>0.25</v>
      </c>
    </row>
    <row r="3" spans="2:10" x14ac:dyDescent="0.15">
      <c r="I3" s="20" t="s">
        <v>57</v>
      </c>
      <c r="J3" s="20" t="s">
        <v>91</v>
      </c>
    </row>
    <row r="4" spans="2:10" x14ac:dyDescent="0.15">
      <c r="B4" s="26" t="s">
        <v>106</v>
      </c>
      <c r="C4" s="26" t="s">
        <v>108</v>
      </c>
      <c r="D4" s="26" t="s">
        <v>107</v>
      </c>
      <c r="E4" s="26" t="s">
        <v>51</v>
      </c>
      <c r="I4" s="20" t="s">
        <v>72</v>
      </c>
      <c r="J4" s="20">
        <v>0.1</v>
      </c>
    </row>
    <row r="5" spans="2:10" x14ac:dyDescent="0.15">
      <c r="B5" s="26">
        <v>1</v>
      </c>
      <c r="C5" s="27">
        <v>15</v>
      </c>
      <c r="D5" s="27">
        <v>1</v>
      </c>
      <c r="E5" s="26">
        <f t="shared" ref="E5:E19" si="0">SUM(C5:D5)</f>
        <v>16</v>
      </c>
      <c r="G5">
        <f>IF(E5&gt;0,$C$2*(1+(B5-1)*$J$2),0)</f>
        <v>606</v>
      </c>
      <c r="H5">
        <v>0.25</v>
      </c>
      <c r="I5" s="20" t="s">
        <v>73</v>
      </c>
      <c r="J5" s="20">
        <v>1</v>
      </c>
    </row>
    <row r="6" spans="2:10" x14ac:dyDescent="0.15">
      <c r="B6" s="26">
        <v>2</v>
      </c>
      <c r="C6" s="27">
        <v>3</v>
      </c>
      <c r="D6" s="27">
        <v>0</v>
      </c>
      <c r="E6" s="26">
        <f t="shared" si="0"/>
        <v>3</v>
      </c>
      <c r="G6">
        <f>IF(E6&gt;0,$C$2*(1+(B6-1)*$J$2),0)</f>
        <v>757.5</v>
      </c>
      <c r="H6">
        <v>0.25</v>
      </c>
      <c r="J6" s="18">
        <v>0.15</v>
      </c>
    </row>
    <row r="7" spans="2:10" x14ac:dyDescent="0.15">
      <c r="B7" s="26">
        <v>3</v>
      </c>
      <c r="C7" s="27">
        <v>5</v>
      </c>
      <c r="D7" s="27">
        <v>1</v>
      </c>
      <c r="E7" s="26">
        <f t="shared" si="0"/>
        <v>6</v>
      </c>
      <c r="G7">
        <f t="shared" ref="G5:G19" si="1">IF(E7&gt;0,$C$2*(1+(B7-1)*$J$2),0)</f>
        <v>909</v>
      </c>
      <c r="H7">
        <v>0.25</v>
      </c>
    </row>
    <row r="8" spans="2:10" x14ac:dyDescent="0.15">
      <c r="B8" s="26">
        <v>4</v>
      </c>
      <c r="C8" s="27">
        <v>5</v>
      </c>
      <c r="D8" s="27">
        <v>0</v>
      </c>
      <c r="E8" s="26">
        <f t="shared" si="0"/>
        <v>5</v>
      </c>
      <c r="G8">
        <f t="shared" si="1"/>
        <v>1060.5</v>
      </c>
      <c r="H8">
        <v>0.25</v>
      </c>
    </row>
    <row r="9" spans="2:10" x14ac:dyDescent="0.15">
      <c r="B9" s="26">
        <v>5</v>
      </c>
      <c r="C9" s="27">
        <v>4</v>
      </c>
      <c r="D9" s="27">
        <v>1</v>
      </c>
      <c r="E9" s="26">
        <f t="shared" si="0"/>
        <v>5</v>
      </c>
      <c r="G9">
        <f>IF(E9&gt;0,$C$2*(1+(B9-1)*$J$2),0)</f>
        <v>1212</v>
      </c>
      <c r="H9">
        <v>0.25</v>
      </c>
    </row>
    <row r="10" spans="2:10" x14ac:dyDescent="0.15">
      <c r="B10" s="26">
        <v>6</v>
      </c>
      <c r="C10" s="27">
        <v>10</v>
      </c>
      <c r="D10" s="27">
        <v>0</v>
      </c>
      <c r="E10" s="26">
        <f t="shared" si="0"/>
        <v>10</v>
      </c>
      <c r="G10">
        <f>IF(E10&gt;0,$C$2*(1+(B10-1)*$J$2),0)</f>
        <v>1363.5</v>
      </c>
      <c r="H10">
        <v>0.25</v>
      </c>
    </row>
    <row r="11" spans="2:10" x14ac:dyDescent="0.15">
      <c r="B11" s="26">
        <v>7</v>
      </c>
      <c r="C11" s="27">
        <v>2</v>
      </c>
      <c r="D11" s="27">
        <v>1</v>
      </c>
      <c r="E11" s="26">
        <f t="shared" si="0"/>
        <v>3</v>
      </c>
      <c r="G11">
        <f t="shared" si="1"/>
        <v>1515</v>
      </c>
      <c r="H11">
        <v>0.25</v>
      </c>
    </row>
    <row r="12" spans="2:10" x14ac:dyDescent="0.15">
      <c r="B12" s="26">
        <v>8</v>
      </c>
      <c r="C12" s="27">
        <v>3</v>
      </c>
      <c r="D12" s="27">
        <v>0</v>
      </c>
      <c r="E12" s="26">
        <f t="shared" si="0"/>
        <v>3</v>
      </c>
      <c r="G12">
        <f>IF(E12&gt;0,$C$2*(1+(B12-1)*$J$2),0)</f>
        <v>1666.5</v>
      </c>
      <c r="H12">
        <v>0.25</v>
      </c>
    </row>
    <row r="13" spans="2:10" x14ac:dyDescent="0.15">
      <c r="B13" s="26">
        <v>9</v>
      </c>
      <c r="C13" s="27">
        <v>3</v>
      </c>
      <c r="D13" s="27">
        <v>0</v>
      </c>
      <c r="E13" s="26">
        <f t="shared" si="0"/>
        <v>3</v>
      </c>
      <c r="G13">
        <f t="shared" si="1"/>
        <v>1818</v>
      </c>
      <c r="H13">
        <v>0.25</v>
      </c>
    </row>
    <row r="14" spans="2:10" x14ac:dyDescent="0.15">
      <c r="B14" s="26">
        <v>10</v>
      </c>
      <c r="C14" s="27">
        <v>3</v>
      </c>
      <c r="D14" s="27">
        <v>0</v>
      </c>
      <c r="E14" s="26">
        <f t="shared" si="0"/>
        <v>3</v>
      </c>
      <c r="G14">
        <f>IF(E14&gt;0,$C$2*(1+(B14-1)*$J$2),0)</f>
        <v>1969.5</v>
      </c>
      <c r="H14">
        <v>0.25</v>
      </c>
    </row>
    <row r="15" spans="2:10" x14ac:dyDescent="0.15">
      <c r="B15" s="26">
        <v>11</v>
      </c>
      <c r="C15" s="27">
        <v>3</v>
      </c>
      <c r="D15" s="27">
        <v>0</v>
      </c>
      <c r="E15" s="26">
        <f t="shared" si="0"/>
        <v>3</v>
      </c>
      <c r="G15">
        <f t="shared" si="1"/>
        <v>2121</v>
      </c>
      <c r="H15">
        <v>0.25</v>
      </c>
    </row>
    <row r="16" spans="2:10" x14ac:dyDescent="0.15">
      <c r="B16" s="26">
        <v>12</v>
      </c>
      <c r="C16" s="27">
        <v>0</v>
      </c>
      <c r="D16" s="27">
        <v>0</v>
      </c>
      <c r="E16" s="26">
        <f t="shared" si="0"/>
        <v>0</v>
      </c>
      <c r="G16">
        <f t="shared" si="1"/>
        <v>0</v>
      </c>
      <c r="H16">
        <f t="shared" ref="H16:H19" si="2">IF(E16&gt;0,(1+(B16-1)*$J$2),0)</f>
        <v>0</v>
      </c>
    </row>
    <row r="17" spans="2:9" x14ac:dyDescent="0.15">
      <c r="B17" s="26">
        <v>13</v>
      </c>
      <c r="C17" s="27">
        <v>0</v>
      </c>
      <c r="D17" s="27">
        <v>0</v>
      </c>
      <c r="E17" s="26">
        <f t="shared" si="0"/>
        <v>0</v>
      </c>
      <c r="G17">
        <f t="shared" si="1"/>
        <v>0</v>
      </c>
      <c r="H17">
        <f t="shared" si="2"/>
        <v>0</v>
      </c>
    </row>
    <row r="18" spans="2:9" x14ac:dyDescent="0.15">
      <c r="B18" s="26">
        <v>14</v>
      </c>
      <c r="C18" s="27">
        <v>0</v>
      </c>
      <c r="D18" s="27">
        <v>0</v>
      </c>
      <c r="E18" s="26">
        <f t="shared" si="0"/>
        <v>0</v>
      </c>
      <c r="G18">
        <f t="shared" si="1"/>
        <v>0</v>
      </c>
      <c r="H18">
        <f t="shared" si="2"/>
        <v>0</v>
      </c>
    </row>
    <row r="19" spans="2:9" x14ac:dyDescent="0.15">
      <c r="B19" s="26">
        <v>15</v>
      </c>
      <c r="C19" s="27">
        <v>0</v>
      </c>
      <c r="D19" s="27">
        <v>0</v>
      </c>
      <c r="E19" s="26">
        <f t="shared" si="0"/>
        <v>0</v>
      </c>
      <c r="G19">
        <f t="shared" si="1"/>
        <v>0</v>
      </c>
      <c r="H19">
        <f t="shared" si="2"/>
        <v>0</v>
      </c>
    </row>
    <row r="20" spans="2:9" x14ac:dyDescent="0.15">
      <c r="F20" t="s">
        <v>110</v>
      </c>
      <c r="G20">
        <f>SUM(G5:G19)</f>
        <v>14998.5</v>
      </c>
      <c r="H20">
        <f>SUM(H5:H19)</f>
        <v>2.75</v>
      </c>
    </row>
    <row r="21" spans="2:9" x14ac:dyDescent="0.15">
      <c r="H21">
        <f>C2*B15*H15</f>
        <v>1666.5</v>
      </c>
      <c r="I21">
        <f>G20*G23</f>
        <v>22497.75</v>
      </c>
    </row>
    <row r="22" spans="2:9" x14ac:dyDescent="0.15">
      <c r="B22" s="31" t="s">
        <v>112</v>
      </c>
      <c r="C22" s="32"/>
      <c r="D22" s="33"/>
      <c r="E22" s="26">
        <f>SUM(D5:D19)</f>
        <v>4</v>
      </c>
      <c r="G22">
        <v>1</v>
      </c>
      <c r="I22">
        <f>I21*1.9</f>
        <v>42745.724999999999</v>
      </c>
    </row>
    <row r="23" spans="2:9" x14ac:dyDescent="0.15">
      <c r="B23" s="39" t="s">
        <v>109</v>
      </c>
      <c r="C23" s="39"/>
      <c r="D23" s="39"/>
      <c r="E23" s="26">
        <f>MAX(E5:E19)</f>
        <v>16</v>
      </c>
      <c r="G23">
        <f>IF($E$23=25,5,IF($E$23&gt;=20,2,IF($E$23&gt;=15,1.5,IF($E$23&gt;=10,1.2,1))))</f>
        <v>1.5</v>
      </c>
      <c r="I23">
        <f>I22*1.05</f>
        <v>44883.011250000003</v>
      </c>
    </row>
    <row r="24" spans="2:9" x14ac:dyDescent="0.15">
      <c r="I24">
        <f>I22*0.95</f>
        <v>40608.438749999994</v>
      </c>
    </row>
    <row r="25" spans="2:9" x14ac:dyDescent="0.15">
      <c r="F25" t="s">
        <v>111</v>
      </c>
      <c r="G25" s="28">
        <f>G20*G22*G23</f>
        <v>22497.75</v>
      </c>
    </row>
    <row r="26" spans="2:9" x14ac:dyDescent="0.15">
      <c r="G26" s="38">
        <f>G25*1.9</f>
        <v>42745.724999999999</v>
      </c>
    </row>
    <row r="27" spans="2:9" x14ac:dyDescent="0.15">
      <c r="B27" t="s">
        <v>120</v>
      </c>
    </row>
    <row r="30" spans="2:9" x14ac:dyDescent="0.15">
      <c r="G30" s="37">
        <v>35632.800000000003</v>
      </c>
      <c r="H30">
        <v>41080</v>
      </c>
    </row>
    <row r="31" spans="2:9" x14ac:dyDescent="0.15">
      <c r="G31">
        <f>G30*1.05</f>
        <v>37414.44</v>
      </c>
    </row>
    <row r="33" spans="2:8" x14ac:dyDescent="0.15">
      <c r="B33" t="s">
        <v>121</v>
      </c>
      <c r="C33">
        <v>2000</v>
      </c>
    </row>
    <row r="34" spans="2:8" x14ac:dyDescent="0.15">
      <c r="B34" t="s">
        <v>122</v>
      </c>
      <c r="C34">
        <v>2488</v>
      </c>
    </row>
    <row r="35" spans="2:8" x14ac:dyDescent="0.15">
      <c r="B35" t="s">
        <v>123</v>
      </c>
      <c r="C35">
        <v>399</v>
      </c>
      <c r="G35">
        <f>4*J5</f>
        <v>4</v>
      </c>
    </row>
    <row r="36" spans="2:8" x14ac:dyDescent="0.15">
      <c r="B36" t="s">
        <v>124</v>
      </c>
      <c r="C36">
        <v>606</v>
      </c>
      <c r="G36">
        <f>399*G35</f>
        <v>1596</v>
      </c>
      <c r="H36">
        <v>2904</v>
      </c>
    </row>
    <row r="37" spans="2:8" x14ac:dyDescent="0.15">
      <c r="B37" t="s">
        <v>125</v>
      </c>
      <c r="C37">
        <v>492</v>
      </c>
      <c r="G37">
        <f>G36*1.9</f>
        <v>3032.3999999999996</v>
      </c>
    </row>
    <row r="38" spans="2:8" x14ac:dyDescent="0.15">
      <c r="G38">
        <f>G37*0.95</f>
        <v>2880.7799999999997</v>
      </c>
    </row>
    <row r="39" spans="2:8" x14ac:dyDescent="0.15">
      <c r="G39">
        <f>G37*1.05</f>
        <v>3184.0199999999995</v>
      </c>
    </row>
  </sheetData>
  <mergeCells count="1">
    <mergeCell ref="B23:D2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workbookViewId="0">
      <selection activeCell="B33" sqref="B33:C37"/>
    </sheetView>
  </sheetViews>
  <sheetFormatPr defaultRowHeight="13.5" x14ac:dyDescent="0.15"/>
  <cols>
    <col min="1" max="1" width="5" customWidth="1"/>
    <col min="6" max="6" width="5" customWidth="1"/>
    <col min="7" max="7" width="25" customWidth="1"/>
    <col min="9" max="9" width="15" customWidth="1"/>
  </cols>
  <sheetData>
    <row r="2" spans="2:10" x14ac:dyDescent="0.15">
      <c r="B2" t="s">
        <v>31</v>
      </c>
      <c r="C2" s="27">
        <v>352</v>
      </c>
      <c r="D2" s="34" t="s">
        <v>127</v>
      </c>
      <c r="I2" s="20" t="s">
        <v>74</v>
      </c>
      <c r="J2" s="20"/>
    </row>
    <row r="3" spans="2:10" x14ac:dyDescent="0.15">
      <c r="I3" s="20" t="s">
        <v>57</v>
      </c>
      <c r="J3" s="20" t="s">
        <v>91</v>
      </c>
    </row>
    <row r="4" spans="2:10" x14ac:dyDescent="0.15">
      <c r="B4" s="26" t="s">
        <v>106</v>
      </c>
      <c r="C4" s="26" t="s">
        <v>108</v>
      </c>
      <c r="D4" s="26" t="s">
        <v>107</v>
      </c>
      <c r="E4" s="26" t="s">
        <v>51</v>
      </c>
      <c r="I4" s="20" t="s">
        <v>72</v>
      </c>
      <c r="J4" s="20">
        <v>0.1</v>
      </c>
    </row>
    <row r="5" spans="2:10" x14ac:dyDescent="0.15">
      <c r="B5" s="26">
        <v>1</v>
      </c>
      <c r="C5" s="27">
        <v>5</v>
      </c>
      <c r="D5" s="27">
        <v>0</v>
      </c>
      <c r="E5" s="26">
        <f t="shared" ref="E5:E19" si="0">SUM(C5:D5)</f>
        <v>5</v>
      </c>
      <c r="G5">
        <f>IF(E5&gt;0,$C$2*(1+(B5-1)*H5),0)</f>
        <v>352</v>
      </c>
      <c r="H5">
        <v>0</v>
      </c>
      <c r="I5" s="20" t="s">
        <v>73</v>
      </c>
      <c r="J5" s="20">
        <v>1</v>
      </c>
    </row>
    <row r="6" spans="2:10" x14ac:dyDescent="0.15">
      <c r="B6" s="26">
        <v>2</v>
      </c>
      <c r="C6" s="27">
        <v>3</v>
      </c>
      <c r="D6" s="27">
        <v>0</v>
      </c>
      <c r="E6" s="26">
        <f t="shared" si="0"/>
        <v>3</v>
      </c>
      <c r="G6">
        <f>IF(E6&gt;0,$C$2*(1+(B6-1)*H6),0)</f>
        <v>352</v>
      </c>
      <c r="H6">
        <v>0</v>
      </c>
      <c r="J6" s="18">
        <v>0.15</v>
      </c>
    </row>
    <row r="7" spans="2:10" x14ac:dyDescent="0.15">
      <c r="B7" s="26">
        <v>3</v>
      </c>
      <c r="C7" s="27">
        <v>10</v>
      </c>
      <c r="D7" s="27">
        <v>0</v>
      </c>
      <c r="E7" s="26">
        <f t="shared" si="0"/>
        <v>10</v>
      </c>
      <c r="G7">
        <f t="shared" ref="G6:G19" si="1">IF(E7&gt;0,$C$2*(1+(B7-1)*H7),0)</f>
        <v>352</v>
      </c>
      <c r="H7">
        <v>0</v>
      </c>
    </row>
    <row r="8" spans="2:10" x14ac:dyDescent="0.15">
      <c r="B8" s="26">
        <v>4</v>
      </c>
      <c r="C8" s="27">
        <v>7</v>
      </c>
      <c r="D8" s="27">
        <v>0</v>
      </c>
      <c r="E8" s="26">
        <f t="shared" si="0"/>
        <v>7</v>
      </c>
      <c r="G8">
        <f t="shared" si="1"/>
        <v>352</v>
      </c>
      <c r="H8">
        <v>0</v>
      </c>
    </row>
    <row r="9" spans="2:10" x14ac:dyDescent="0.15">
      <c r="B9" s="26">
        <v>5</v>
      </c>
      <c r="C9" s="27">
        <v>4</v>
      </c>
      <c r="D9" s="27">
        <v>0</v>
      </c>
      <c r="E9" s="26">
        <f t="shared" si="0"/>
        <v>4</v>
      </c>
      <c r="G9">
        <f>IF(E9&gt;0,$C$2*(1+(B9-1)*H9),0)</f>
        <v>352</v>
      </c>
      <c r="H9">
        <v>0</v>
      </c>
    </row>
    <row r="10" spans="2:10" x14ac:dyDescent="0.15">
      <c r="B10" s="26">
        <v>6</v>
      </c>
      <c r="C10" s="27">
        <v>12</v>
      </c>
      <c r="D10" s="27">
        <v>0</v>
      </c>
      <c r="E10" s="26">
        <f t="shared" si="0"/>
        <v>12</v>
      </c>
      <c r="G10">
        <f t="shared" si="1"/>
        <v>352</v>
      </c>
      <c r="H10">
        <v>0</v>
      </c>
    </row>
    <row r="11" spans="2:10" x14ac:dyDescent="0.15">
      <c r="B11" s="26">
        <v>7</v>
      </c>
      <c r="C11" s="27">
        <v>2</v>
      </c>
      <c r="D11" s="27">
        <v>0</v>
      </c>
      <c r="E11" s="26">
        <f t="shared" si="0"/>
        <v>2</v>
      </c>
      <c r="G11">
        <f t="shared" si="1"/>
        <v>352</v>
      </c>
      <c r="H11">
        <v>0</v>
      </c>
    </row>
    <row r="12" spans="2:10" x14ac:dyDescent="0.15">
      <c r="B12" s="26">
        <v>8</v>
      </c>
      <c r="C12" s="27">
        <v>6</v>
      </c>
      <c r="D12" s="27">
        <v>0</v>
      </c>
      <c r="E12" s="26">
        <f t="shared" si="0"/>
        <v>6</v>
      </c>
      <c r="G12">
        <f>IF(E12&gt;0,$C$2*(1+(B12-1)*H12),0)</f>
        <v>352</v>
      </c>
      <c r="H12">
        <v>0</v>
      </c>
    </row>
    <row r="13" spans="2:10" x14ac:dyDescent="0.15">
      <c r="B13" s="26">
        <v>9</v>
      </c>
      <c r="C13" s="27">
        <v>4</v>
      </c>
      <c r="D13" s="27">
        <v>0</v>
      </c>
      <c r="E13" s="26">
        <f t="shared" si="0"/>
        <v>4</v>
      </c>
      <c r="G13" s="37">
        <f>$G$12*H13</f>
        <v>404.79999999999995</v>
      </c>
      <c r="H13">
        <v>1.1499999999999999</v>
      </c>
    </row>
    <row r="14" spans="2:10" x14ac:dyDescent="0.15">
      <c r="B14" s="26">
        <v>10</v>
      </c>
      <c r="C14" s="27">
        <v>3</v>
      </c>
      <c r="D14" s="27">
        <v>0</v>
      </c>
      <c r="E14" s="26">
        <f t="shared" si="0"/>
        <v>3</v>
      </c>
      <c r="G14" s="37">
        <f>$G$12*H14</f>
        <v>457.6</v>
      </c>
      <c r="H14">
        <v>1.3</v>
      </c>
    </row>
    <row r="15" spans="2:10" x14ac:dyDescent="0.15">
      <c r="B15" s="26">
        <v>11</v>
      </c>
      <c r="C15" s="27">
        <v>3</v>
      </c>
      <c r="D15" s="27">
        <v>0</v>
      </c>
      <c r="E15" s="26">
        <f t="shared" si="0"/>
        <v>3</v>
      </c>
      <c r="G15" s="37">
        <f>$G$12*H15</f>
        <v>510.4</v>
      </c>
      <c r="H15">
        <v>1.45</v>
      </c>
    </row>
    <row r="16" spans="2:10" x14ac:dyDescent="0.15">
      <c r="B16" s="26">
        <v>12</v>
      </c>
      <c r="C16" s="27">
        <v>3</v>
      </c>
      <c r="D16" s="27">
        <v>0</v>
      </c>
      <c r="E16" s="26">
        <f t="shared" si="0"/>
        <v>3</v>
      </c>
      <c r="G16" s="37">
        <f>$G$12*H16</f>
        <v>563.20000000000005</v>
      </c>
      <c r="H16">
        <v>1.6</v>
      </c>
    </row>
    <row r="17" spans="2:9" x14ac:dyDescent="0.15">
      <c r="B17" s="26">
        <v>13</v>
      </c>
      <c r="C17" s="27">
        <v>0</v>
      </c>
      <c r="D17" s="27">
        <v>0</v>
      </c>
      <c r="E17" s="26">
        <f t="shared" si="0"/>
        <v>0</v>
      </c>
      <c r="G17">
        <f t="shared" si="1"/>
        <v>0</v>
      </c>
      <c r="H17">
        <v>0.15</v>
      </c>
    </row>
    <row r="18" spans="2:9" x14ac:dyDescent="0.15">
      <c r="B18" s="26">
        <v>14</v>
      </c>
      <c r="C18" s="27">
        <v>0</v>
      </c>
      <c r="D18" s="27">
        <v>0</v>
      </c>
      <c r="E18" s="26">
        <f t="shared" si="0"/>
        <v>0</v>
      </c>
      <c r="G18">
        <f t="shared" si="1"/>
        <v>0</v>
      </c>
      <c r="H18">
        <v>0.15</v>
      </c>
    </row>
    <row r="19" spans="2:9" x14ac:dyDescent="0.15">
      <c r="B19" s="26">
        <v>15</v>
      </c>
      <c r="C19" s="27">
        <v>0</v>
      </c>
      <c r="D19" s="27">
        <v>0</v>
      </c>
      <c r="E19" s="26">
        <f t="shared" si="0"/>
        <v>0</v>
      </c>
      <c r="G19">
        <f t="shared" si="1"/>
        <v>0</v>
      </c>
      <c r="H19">
        <v>0.15</v>
      </c>
    </row>
    <row r="20" spans="2:9" x14ac:dyDescent="0.15">
      <c r="F20" t="s">
        <v>110</v>
      </c>
      <c r="G20">
        <f>SUM(G5:G19)</f>
        <v>4752</v>
      </c>
      <c r="H20">
        <f>G20/C2</f>
        <v>13.5</v>
      </c>
    </row>
    <row r="22" spans="2:9" x14ac:dyDescent="0.15">
      <c r="B22" s="31" t="s">
        <v>112</v>
      </c>
      <c r="C22" s="32"/>
      <c r="D22" s="33"/>
      <c r="E22" s="26">
        <v>3</v>
      </c>
      <c r="G22">
        <v>1</v>
      </c>
    </row>
    <row r="23" spans="2:9" x14ac:dyDescent="0.15">
      <c r="B23" s="39" t="s">
        <v>109</v>
      </c>
      <c r="C23" s="39"/>
      <c r="D23" s="39"/>
      <c r="E23" s="26">
        <v>10</v>
      </c>
      <c r="G23">
        <f>IF($E$23=25,5,IF($E$23&gt;=20,2,IF($E$23&gt;=15,1.5,IF($E$23&gt;=10,1.2,1))))</f>
        <v>1.2</v>
      </c>
    </row>
    <row r="25" spans="2:9" x14ac:dyDescent="0.15">
      <c r="F25" t="s">
        <v>111</v>
      </c>
      <c r="G25" s="40">
        <f>G20*G22*G23</f>
        <v>5702.4</v>
      </c>
      <c r="I25" s="41" t="s">
        <v>128</v>
      </c>
    </row>
    <row r="26" spans="2:9" x14ac:dyDescent="0.15">
      <c r="G26" s="38">
        <f>G25*1.3</f>
        <v>7413.12</v>
      </c>
      <c r="I26" s="26">
        <v>7196</v>
      </c>
    </row>
    <row r="27" spans="2:9" x14ac:dyDescent="0.15">
      <c r="B27" t="s">
        <v>120</v>
      </c>
      <c r="G27">
        <f>G26*0.95</f>
        <v>7042.4639999999999</v>
      </c>
    </row>
    <row r="30" spans="2:9" x14ac:dyDescent="0.15">
      <c r="G30" s="37"/>
    </row>
    <row r="33" spans="2:3" x14ac:dyDescent="0.15">
      <c r="B33" t="s">
        <v>121</v>
      </c>
      <c r="C33">
        <v>2000</v>
      </c>
    </row>
    <row r="34" spans="2:3" x14ac:dyDescent="0.15">
      <c r="B34" t="s">
        <v>122</v>
      </c>
      <c r="C34">
        <v>2488</v>
      </c>
    </row>
    <row r="35" spans="2:3" x14ac:dyDescent="0.15">
      <c r="B35" t="s">
        <v>123</v>
      </c>
      <c r="C35">
        <v>399</v>
      </c>
    </row>
    <row r="36" spans="2:3" x14ac:dyDescent="0.15">
      <c r="B36" t="s">
        <v>124</v>
      </c>
      <c r="C36">
        <v>606</v>
      </c>
    </row>
    <row r="37" spans="2:3" x14ac:dyDescent="0.15">
      <c r="B37" t="s">
        <v>125</v>
      </c>
      <c r="C37">
        <v>492</v>
      </c>
    </row>
  </sheetData>
  <mergeCells count="1">
    <mergeCell ref="B23:D2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9"/>
  <sheetViews>
    <sheetView workbookViewId="0">
      <selection activeCell="G57" sqref="G57"/>
    </sheetView>
  </sheetViews>
  <sheetFormatPr defaultRowHeight="13.5" x14ac:dyDescent="0.15"/>
  <cols>
    <col min="1" max="1" width="5" customWidth="1"/>
    <col min="6" max="6" width="5" customWidth="1"/>
    <col min="7" max="7" width="25" customWidth="1"/>
    <col min="9" max="9" width="15" customWidth="1"/>
  </cols>
  <sheetData>
    <row r="2" spans="2:10" x14ac:dyDescent="0.15">
      <c r="B2" t="s">
        <v>31</v>
      </c>
      <c r="C2" s="27">
        <v>218</v>
      </c>
      <c r="D2" t="s">
        <v>130</v>
      </c>
      <c r="I2" s="20" t="s">
        <v>74</v>
      </c>
      <c r="J2" s="20"/>
    </row>
    <row r="3" spans="2:10" x14ac:dyDescent="0.15">
      <c r="I3" s="20" t="s">
        <v>57</v>
      </c>
      <c r="J3" s="20" t="s">
        <v>91</v>
      </c>
    </row>
    <row r="4" spans="2:10" x14ac:dyDescent="0.15">
      <c r="B4" s="26" t="s">
        <v>106</v>
      </c>
      <c r="C4" s="26" t="s">
        <v>108</v>
      </c>
      <c r="D4" s="26" t="s">
        <v>107</v>
      </c>
      <c r="E4" s="26" t="s">
        <v>51</v>
      </c>
      <c r="I4" s="20" t="s">
        <v>72</v>
      </c>
      <c r="J4" s="20">
        <v>0.1</v>
      </c>
    </row>
    <row r="5" spans="2:10" x14ac:dyDescent="0.15">
      <c r="B5" s="26">
        <v>1</v>
      </c>
      <c r="C5" s="27">
        <v>3</v>
      </c>
      <c r="D5" s="27">
        <v>0</v>
      </c>
      <c r="E5" s="26">
        <f t="shared" ref="E5:E19" si="0">SUM(C5:D5)</f>
        <v>3</v>
      </c>
      <c r="G5">
        <f>IF(E5&gt;0,$C$2*(1+(B5-1)*H5),0)</f>
        <v>218</v>
      </c>
      <c r="H5">
        <v>0</v>
      </c>
      <c r="I5" s="20" t="s">
        <v>73</v>
      </c>
      <c r="J5" s="20">
        <v>1</v>
      </c>
    </row>
    <row r="6" spans="2:10" x14ac:dyDescent="0.15">
      <c r="B6" s="26">
        <v>2</v>
      </c>
      <c r="C6" s="27">
        <v>3</v>
      </c>
      <c r="D6" s="27">
        <v>0</v>
      </c>
      <c r="E6" s="26">
        <f t="shared" si="0"/>
        <v>3</v>
      </c>
      <c r="G6">
        <f>IF(E6&gt;0,$C$2*(1+(B6-1)*H6),0)</f>
        <v>218</v>
      </c>
      <c r="H6">
        <v>0</v>
      </c>
      <c r="J6" s="18">
        <v>0.15</v>
      </c>
    </row>
    <row r="7" spans="2:10" x14ac:dyDescent="0.15">
      <c r="B7" s="26">
        <v>3</v>
      </c>
      <c r="C7" s="27">
        <v>3</v>
      </c>
      <c r="D7" s="27">
        <v>0</v>
      </c>
      <c r="E7" s="26">
        <f t="shared" si="0"/>
        <v>3</v>
      </c>
      <c r="G7">
        <f t="shared" ref="G7:G11" si="1">IF(E7&gt;0,$C$2*(1+(B7-1)*H7),0)</f>
        <v>218</v>
      </c>
      <c r="H7">
        <v>0</v>
      </c>
    </row>
    <row r="8" spans="2:10" x14ac:dyDescent="0.15">
      <c r="B8" s="26">
        <v>4</v>
      </c>
      <c r="C8" s="27">
        <v>3</v>
      </c>
      <c r="D8" s="27">
        <v>0</v>
      </c>
      <c r="E8" s="26">
        <f t="shared" si="0"/>
        <v>3</v>
      </c>
      <c r="G8">
        <f t="shared" si="1"/>
        <v>218</v>
      </c>
      <c r="H8">
        <v>0</v>
      </c>
    </row>
    <row r="9" spans="2:10" x14ac:dyDescent="0.15">
      <c r="B9" s="26">
        <v>5</v>
      </c>
      <c r="C9" s="27">
        <v>3</v>
      </c>
      <c r="D9" s="27">
        <v>0</v>
      </c>
      <c r="E9" s="26">
        <f t="shared" si="0"/>
        <v>3</v>
      </c>
      <c r="G9">
        <f>IF(E9&gt;0,$C$2*(1+(B9-1)*H9),0)</f>
        <v>218</v>
      </c>
      <c r="H9">
        <v>0</v>
      </c>
    </row>
    <row r="10" spans="2:10" x14ac:dyDescent="0.15">
      <c r="B10" s="26">
        <v>6</v>
      </c>
      <c r="C10" s="27">
        <v>3</v>
      </c>
      <c r="D10" s="27">
        <v>0</v>
      </c>
      <c r="E10" s="26">
        <f t="shared" si="0"/>
        <v>3</v>
      </c>
      <c r="G10">
        <f t="shared" si="1"/>
        <v>218</v>
      </c>
      <c r="H10">
        <v>0</v>
      </c>
    </row>
    <row r="11" spans="2:10" x14ac:dyDescent="0.15">
      <c r="B11" s="26">
        <v>7</v>
      </c>
      <c r="C11" s="27">
        <v>3</v>
      </c>
      <c r="D11" s="27">
        <v>0</v>
      </c>
      <c r="E11" s="26">
        <f t="shared" si="0"/>
        <v>3</v>
      </c>
      <c r="G11">
        <f t="shared" si="1"/>
        <v>218</v>
      </c>
      <c r="H11">
        <v>0</v>
      </c>
    </row>
    <row r="12" spans="2:10" x14ac:dyDescent="0.15">
      <c r="B12" s="26">
        <v>8</v>
      </c>
      <c r="C12" s="27">
        <v>3</v>
      </c>
      <c r="D12" s="27">
        <v>0</v>
      </c>
      <c r="E12" s="26">
        <f t="shared" si="0"/>
        <v>3</v>
      </c>
      <c r="G12">
        <f>IF(E12&gt;0,$C$2*(1+(B12-1)*H12),0)</f>
        <v>218</v>
      </c>
      <c r="H12">
        <v>0</v>
      </c>
    </row>
    <row r="13" spans="2:10" x14ac:dyDescent="0.15">
      <c r="B13" s="26">
        <v>9</v>
      </c>
      <c r="C13" s="27">
        <v>3</v>
      </c>
      <c r="D13" s="27">
        <v>0</v>
      </c>
      <c r="E13" s="26">
        <f t="shared" si="0"/>
        <v>3</v>
      </c>
      <c r="G13" s="37">
        <f t="shared" ref="G13:G14" si="2">$C$2*H13</f>
        <v>250.7</v>
      </c>
      <c r="H13">
        <v>1.1499999999999999</v>
      </c>
    </row>
    <row r="14" spans="2:10" x14ac:dyDescent="0.15">
      <c r="B14" s="26">
        <v>10</v>
      </c>
      <c r="C14" s="27">
        <v>3</v>
      </c>
      <c r="D14" s="27">
        <v>0</v>
      </c>
      <c r="E14" s="26">
        <f t="shared" si="0"/>
        <v>3</v>
      </c>
      <c r="G14" s="37">
        <f t="shared" si="2"/>
        <v>283.40000000000003</v>
      </c>
      <c r="H14">
        <v>1.3</v>
      </c>
    </row>
    <row r="15" spans="2:10" x14ac:dyDescent="0.15">
      <c r="B15" s="26">
        <v>11</v>
      </c>
      <c r="C15" s="27">
        <v>3</v>
      </c>
      <c r="D15" s="27">
        <v>0</v>
      </c>
      <c r="E15" s="26">
        <f t="shared" si="0"/>
        <v>3</v>
      </c>
      <c r="G15" s="37">
        <f>$C$2*H15</f>
        <v>316.09999999999997</v>
      </c>
      <c r="H15">
        <v>1.45</v>
      </c>
    </row>
    <row r="16" spans="2:10" x14ac:dyDescent="0.15">
      <c r="B16" s="26">
        <v>12</v>
      </c>
      <c r="C16" s="27">
        <v>3</v>
      </c>
      <c r="D16" s="27">
        <v>0</v>
      </c>
      <c r="E16" s="26">
        <f t="shared" si="0"/>
        <v>3</v>
      </c>
      <c r="G16" s="37">
        <f t="shared" ref="G16:G54" si="3">$C$2*H16</f>
        <v>348.8</v>
      </c>
      <c r="H16">
        <v>1.6</v>
      </c>
    </row>
    <row r="17" spans="2:8" x14ac:dyDescent="0.15">
      <c r="B17" s="26">
        <v>13</v>
      </c>
      <c r="C17" s="27">
        <v>3</v>
      </c>
      <c r="D17" s="27">
        <v>0</v>
      </c>
      <c r="E17" s="26">
        <f t="shared" si="0"/>
        <v>3</v>
      </c>
      <c r="G17" s="37">
        <f t="shared" si="3"/>
        <v>381.5</v>
      </c>
      <c r="H17">
        <v>1.75</v>
      </c>
    </row>
    <row r="18" spans="2:8" x14ac:dyDescent="0.15">
      <c r="B18" s="26">
        <v>14</v>
      </c>
      <c r="C18" s="27">
        <v>3</v>
      </c>
      <c r="D18" s="27">
        <v>0</v>
      </c>
      <c r="E18" s="26">
        <f t="shared" si="0"/>
        <v>3</v>
      </c>
      <c r="G18" s="37">
        <f t="shared" si="3"/>
        <v>414.2</v>
      </c>
      <c r="H18">
        <v>1.9</v>
      </c>
    </row>
    <row r="19" spans="2:8" x14ac:dyDescent="0.15">
      <c r="B19" s="26">
        <v>15</v>
      </c>
      <c r="C19" s="27">
        <v>3</v>
      </c>
      <c r="D19" s="27">
        <v>0</v>
      </c>
      <c r="E19" s="26">
        <f t="shared" si="0"/>
        <v>3</v>
      </c>
      <c r="G19" s="37">
        <f t="shared" si="3"/>
        <v>446.9</v>
      </c>
      <c r="H19">
        <v>2.0499999999999998</v>
      </c>
    </row>
    <row r="20" spans="2:8" x14ac:dyDescent="0.15">
      <c r="B20" s="26">
        <v>16</v>
      </c>
      <c r="C20" s="27">
        <v>3</v>
      </c>
      <c r="D20" s="27">
        <v>0</v>
      </c>
      <c r="E20" s="26">
        <f t="shared" ref="E20:E29" si="4">SUM(C20:D20)</f>
        <v>3</v>
      </c>
      <c r="G20" s="37">
        <f t="shared" si="3"/>
        <v>479.6</v>
      </c>
      <c r="H20">
        <v>2.2000000000000002</v>
      </c>
    </row>
    <row r="21" spans="2:8" x14ac:dyDescent="0.15">
      <c r="B21" s="26">
        <v>17</v>
      </c>
      <c r="C21" s="27">
        <v>3</v>
      </c>
      <c r="D21" s="27">
        <v>0</v>
      </c>
      <c r="E21" s="26">
        <f t="shared" si="4"/>
        <v>3</v>
      </c>
      <c r="G21" s="37">
        <f t="shared" si="3"/>
        <v>512.30000000000007</v>
      </c>
      <c r="H21">
        <v>2.35</v>
      </c>
    </row>
    <row r="22" spans="2:8" x14ac:dyDescent="0.15">
      <c r="B22" s="26">
        <v>18</v>
      </c>
      <c r="C22" s="27">
        <v>3</v>
      </c>
      <c r="D22" s="27">
        <v>0</v>
      </c>
      <c r="E22" s="26">
        <f t="shared" si="4"/>
        <v>3</v>
      </c>
      <c r="G22" s="37">
        <f t="shared" si="3"/>
        <v>545</v>
      </c>
      <c r="H22">
        <v>2.5</v>
      </c>
    </row>
    <row r="23" spans="2:8" x14ac:dyDescent="0.15">
      <c r="B23" s="26">
        <v>19</v>
      </c>
      <c r="C23" s="27">
        <v>3</v>
      </c>
      <c r="D23" s="27">
        <v>0</v>
      </c>
      <c r="E23" s="26">
        <f t="shared" si="4"/>
        <v>3</v>
      </c>
      <c r="G23" s="37">
        <f t="shared" si="3"/>
        <v>577.69999999999993</v>
      </c>
      <c r="H23">
        <v>2.65</v>
      </c>
    </row>
    <row r="24" spans="2:8" x14ac:dyDescent="0.15">
      <c r="B24" s="26">
        <v>20</v>
      </c>
      <c r="C24" s="27">
        <v>3</v>
      </c>
      <c r="D24" s="27">
        <v>0</v>
      </c>
      <c r="E24" s="26">
        <f t="shared" si="4"/>
        <v>3</v>
      </c>
      <c r="G24" s="37">
        <f t="shared" si="3"/>
        <v>610.4</v>
      </c>
      <c r="H24">
        <v>2.8</v>
      </c>
    </row>
    <row r="25" spans="2:8" x14ac:dyDescent="0.15">
      <c r="B25" s="26">
        <v>21</v>
      </c>
      <c r="C25" s="27">
        <v>3</v>
      </c>
      <c r="D25" s="27">
        <v>0</v>
      </c>
      <c r="E25" s="26">
        <f t="shared" si="4"/>
        <v>3</v>
      </c>
      <c r="G25" s="37">
        <f t="shared" si="3"/>
        <v>643.1</v>
      </c>
      <c r="H25">
        <v>2.95</v>
      </c>
    </row>
    <row r="26" spans="2:8" x14ac:dyDescent="0.15">
      <c r="B26" s="26">
        <v>22</v>
      </c>
      <c r="C26" s="27">
        <v>3</v>
      </c>
      <c r="D26" s="27">
        <v>0</v>
      </c>
      <c r="E26" s="26">
        <f t="shared" si="4"/>
        <v>3</v>
      </c>
      <c r="G26" s="37">
        <f t="shared" si="3"/>
        <v>675.80000000000007</v>
      </c>
      <c r="H26">
        <v>3.1</v>
      </c>
    </row>
    <row r="27" spans="2:8" x14ac:dyDescent="0.15">
      <c r="B27" s="26">
        <v>23</v>
      </c>
      <c r="C27" s="27">
        <v>3</v>
      </c>
      <c r="D27" s="27">
        <v>0</v>
      </c>
      <c r="E27" s="26">
        <f t="shared" si="4"/>
        <v>3</v>
      </c>
      <c r="G27" s="37">
        <f t="shared" si="3"/>
        <v>708.5</v>
      </c>
      <c r="H27">
        <v>3.25</v>
      </c>
    </row>
    <row r="28" spans="2:8" x14ac:dyDescent="0.15">
      <c r="B28" s="26">
        <v>24</v>
      </c>
      <c r="C28" s="27">
        <v>3</v>
      </c>
      <c r="D28" s="27">
        <v>0</v>
      </c>
      <c r="E28" s="26">
        <f t="shared" si="4"/>
        <v>3</v>
      </c>
      <c r="G28" s="37">
        <f t="shared" si="3"/>
        <v>741.19999999999993</v>
      </c>
      <c r="H28">
        <v>3.4</v>
      </c>
    </row>
    <row r="29" spans="2:8" x14ac:dyDescent="0.15">
      <c r="B29" s="26">
        <v>25</v>
      </c>
      <c r="C29" s="27">
        <v>3</v>
      </c>
      <c r="D29" s="27">
        <v>0</v>
      </c>
      <c r="E29" s="26">
        <f t="shared" si="4"/>
        <v>3</v>
      </c>
      <c r="G29" s="37">
        <f t="shared" si="3"/>
        <v>773.9</v>
      </c>
      <c r="H29">
        <v>3.55</v>
      </c>
    </row>
    <row r="30" spans="2:8" x14ac:dyDescent="0.15">
      <c r="B30" s="26">
        <v>26</v>
      </c>
      <c r="C30" s="27">
        <v>3</v>
      </c>
      <c r="D30" s="27">
        <v>0</v>
      </c>
      <c r="E30" s="26">
        <f t="shared" ref="E30:E34" si="5">SUM(C30:D30)</f>
        <v>3</v>
      </c>
      <c r="G30" s="37">
        <f t="shared" si="3"/>
        <v>806.6</v>
      </c>
      <c r="H30">
        <v>3.7</v>
      </c>
    </row>
    <row r="31" spans="2:8" x14ac:dyDescent="0.15">
      <c r="B31" s="26">
        <v>27</v>
      </c>
      <c r="C31" s="27">
        <v>3</v>
      </c>
      <c r="D31" s="27">
        <v>0</v>
      </c>
      <c r="E31" s="26">
        <f t="shared" si="5"/>
        <v>3</v>
      </c>
      <c r="G31" s="37">
        <f t="shared" si="3"/>
        <v>839.30000000000007</v>
      </c>
      <c r="H31">
        <v>3.85</v>
      </c>
    </row>
    <row r="32" spans="2:8" x14ac:dyDescent="0.15">
      <c r="B32" s="26">
        <v>28</v>
      </c>
      <c r="C32" s="27">
        <v>3</v>
      </c>
      <c r="D32" s="27">
        <v>0</v>
      </c>
      <c r="E32" s="26">
        <f t="shared" si="5"/>
        <v>3</v>
      </c>
      <c r="G32" s="37">
        <f t="shared" si="3"/>
        <v>872</v>
      </c>
      <c r="H32">
        <v>4</v>
      </c>
    </row>
    <row r="33" spans="2:8" x14ac:dyDescent="0.15">
      <c r="B33" s="26">
        <v>29</v>
      </c>
      <c r="C33" s="27">
        <v>1</v>
      </c>
      <c r="D33" s="27">
        <v>0</v>
      </c>
      <c r="E33" s="26">
        <f t="shared" si="5"/>
        <v>1</v>
      </c>
      <c r="G33" s="37">
        <f t="shared" si="3"/>
        <v>904.7</v>
      </c>
      <c r="H33">
        <v>4.1500000000000004</v>
      </c>
    </row>
    <row r="34" spans="2:8" x14ac:dyDescent="0.15">
      <c r="B34" s="26">
        <v>30</v>
      </c>
      <c r="C34" s="27">
        <v>1</v>
      </c>
      <c r="D34" s="27">
        <v>0</v>
      </c>
      <c r="E34" s="26">
        <f t="shared" si="5"/>
        <v>1</v>
      </c>
      <c r="G34" s="37">
        <f t="shared" si="3"/>
        <v>937.4</v>
      </c>
      <c r="H34">
        <v>4.3</v>
      </c>
    </row>
    <row r="35" spans="2:8" x14ac:dyDescent="0.15">
      <c r="B35" s="26">
        <v>31</v>
      </c>
      <c r="C35" s="27">
        <v>1</v>
      </c>
      <c r="D35" s="27">
        <v>0</v>
      </c>
      <c r="E35" s="26">
        <f t="shared" ref="E35:E54" si="6">SUM(C35:D35)</f>
        <v>1</v>
      </c>
      <c r="G35" s="37">
        <f t="shared" si="3"/>
        <v>970.1</v>
      </c>
      <c r="H35">
        <v>4.45</v>
      </c>
    </row>
    <row r="36" spans="2:8" x14ac:dyDescent="0.15">
      <c r="B36" s="26">
        <v>32</v>
      </c>
      <c r="C36" s="27">
        <v>1</v>
      </c>
      <c r="D36" s="27">
        <v>0</v>
      </c>
      <c r="E36" s="26">
        <f t="shared" si="6"/>
        <v>1</v>
      </c>
      <c r="G36" s="37">
        <f t="shared" si="3"/>
        <v>1002.8</v>
      </c>
      <c r="H36">
        <v>4.5999999999999996</v>
      </c>
    </row>
    <row r="37" spans="2:8" x14ac:dyDescent="0.15">
      <c r="B37" s="26">
        <v>33</v>
      </c>
      <c r="C37" s="27">
        <v>1</v>
      </c>
      <c r="D37" s="27">
        <v>0</v>
      </c>
      <c r="E37" s="26">
        <f t="shared" si="6"/>
        <v>1</v>
      </c>
      <c r="G37" s="37">
        <f t="shared" si="3"/>
        <v>1035.5</v>
      </c>
      <c r="H37">
        <v>4.75</v>
      </c>
    </row>
    <row r="38" spans="2:8" x14ac:dyDescent="0.15">
      <c r="B38" s="26">
        <v>34</v>
      </c>
      <c r="C38" s="27">
        <v>1</v>
      </c>
      <c r="D38" s="27">
        <v>0</v>
      </c>
      <c r="E38" s="26">
        <f t="shared" si="6"/>
        <v>1</v>
      </c>
      <c r="G38" s="37">
        <f t="shared" si="3"/>
        <v>1068.2</v>
      </c>
      <c r="H38">
        <v>4.9000000000000004</v>
      </c>
    </row>
    <row r="39" spans="2:8" x14ac:dyDescent="0.15">
      <c r="B39" s="26">
        <v>35</v>
      </c>
      <c r="C39" s="27">
        <v>1</v>
      </c>
      <c r="D39" s="27">
        <v>0</v>
      </c>
      <c r="E39" s="26">
        <f t="shared" si="6"/>
        <v>1</v>
      </c>
      <c r="G39" s="37">
        <f t="shared" si="3"/>
        <v>1100.8999999999999</v>
      </c>
      <c r="H39">
        <v>5.05</v>
      </c>
    </row>
    <row r="40" spans="2:8" x14ac:dyDescent="0.15">
      <c r="B40" s="26">
        <v>36</v>
      </c>
      <c r="C40" s="27">
        <v>1</v>
      </c>
      <c r="D40" s="27">
        <v>0</v>
      </c>
      <c r="E40" s="26">
        <f t="shared" si="6"/>
        <v>1</v>
      </c>
      <c r="G40" s="37">
        <f t="shared" si="3"/>
        <v>1133.6000000000001</v>
      </c>
      <c r="H40">
        <v>5.2</v>
      </c>
    </row>
    <row r="41" spans="2:8" x14ac:dyDescent="0.15">
      <c r="B41" s="26">
        <v>37</v>
      </c>
      <c r="C41" s="27">
        <v>1</v>
      </c>
      <c r="D41" s="27">
        <v>0</v>
      </c>
      <c r="E41" s="26">
        <f t="shared" si="6"/>
        <v>1</v>
      </c>
      <c r="G41" s="37">
        <f t="shared" si="3"/>
        <v>1166.3</v>
      </c>
      <c r="H41">
        <v>5.35</v>
      </c>
    </row>
    <row r="42" spans="2:8" x14ac:dyDescent="0.15">
      <c r="B42" s="26">
        <v>38</v>
      </c>
      <c r="C42" s="27">
        <v>1</v>
      </c>
      <c r="D42" s="27">
        <v>0</v>
      </c>
      <c r="E42" s="26">
        <f t="shared" si="6"/>
        <v>1</v>
      </c>
      <c r="G42" s="37">
        <f t="shared" si="3"/>
        <v>1199</v>
      </c>
      <c r="H42">
        <v>5.5</v>
      </c>
    </row>
    <row r="43" spans="2:8" x14ac:dyDescent="0.15">
      <c r="B43" s="26">
        <v>39</v>
      </c>
      <c r="C43" s="27">
        <v>1</v>
      </c>
      <c r="D43" s="27">
        <v>0</v>
      </c>
      <c r="E43" s="26">
        <f t="shared" si="6"/>
        <v>1</v>
      </c>
      <c r="G43" s="37">
        <f t="shared" si="3"/>
        <v>1231.6999999999978</v>
      </c>
      <c r="H43">
        <v>5.6499999999999897</v>
      </c>
    </row>
    <row r="44" spans="2:8" x14ac:dyDescent="0.15">
      <c r="B44" s="26">
        <v>40</v>
      </c>
      <c r="C44" s="27">
        <v>1</v>
      </c>
      <c r="D44" s="27">
        <v>0</v>
      </c>
      <c r="E44" s="26">
        <f t="shared" si="6"/>
        <v>1</v>
      </c>
      <c r="G44" s="37">
        <f t="shared" si="3"/>
        <v>1264.3999999999978</v>
      </c>
      <c r="H44">
        <v>5.7999999999999901</v>
      </c>
    </row>
    <row r="45" spans="2:8" x14ac:dyDescent="0.15">
      <c r="B45" s="26">
        <v>41</v>
      </c>
      <c r="C45" s="27">
        <v>1</v>
      </c>
      <c r="D45" s="27">
        <v>0</v>
      </c>
      <c r="E45" s="26">
        <f t="shared" si="6"/>
        <v>1</v>
      </c>
      <c r="G45" s="37">
        <f t="shared" si="3"/>
        <v>1297.0999999999979</v>
      </c>
      <c r="H45">
        <v>5.9499999999999904</v>
      </c>
    </row>
    <row r="46" spans="2:8" x14ac:dyDescent="0.15">
      <c r="B46" s="26">
        <v>42</v>
      </c>
      <c r="C46" s="27">
        <v>1</v>
      </c>
      <c r="D46" s="27">
        <v>0</v>
      </c>
      <c r="E46" s="26">
        <f t="shared" si="6"/>
        <v>1</v>
      </c>
      <c r="G46" s="37">
        <f t="shared" si="3"/>
        <v>1329.7999999999977</v>
      </c>
      <c r="H46">
        <v>6.0999999999999899</v>
      </c>
    </row>
    <row r="47" spans="2:8" x14ac:dyDescent="0.15">
      <c r="B47" s="26">
        <v>43</v>
      </c>
      <c r="C47" s="27">
        <v>1</v>
      </c>
      <c r="D47" s="27">
        <v>0</v>
      </c>
      <c r="E47" s="26">
        <f t="shared" si="6"/>
        <v>1</v>
      </c>
      <c r="G47" s="37">
        <f t="shared" si="3"/>
        <v>1362.499999999998</v>
      </c>
      <c r="H47">
        <v>6.2499999999999902</v>
      </c>
    </row>
    <row r="48" spans="2:8" x14ac:dyDescent="0.15">
      <c r="B48" s="26">
        <v>44</v>
      </c>
      <c r="C48" s="27">
        <v>1</v>
      </c>
      <c r="D48" s="27">
        <v>0</v>
      </c>
      <c r="E48" s="26">
        <f t="shared" si="6"/>
        <v>1</v>
      </c>
      <c r="G48" s="37">
        <f t="shared" si="3"/>
        <v>1395.1999999999978</v>
      </c>
      <c r="H48">
        <v>6.3999999999999897</v>
      </c>
    </row>
    <row r="49" spans="2:9" x14ac:dyDescent="0.15">
      <c r="B49" s="26">
        <v>45</v>
      </c>
      <c r="C49" s="27">
        <v>1</v>
      </c>
      <c r="D49" s="27">
        <v>0</v>
      </c>
      <c r="E49" s="26">
        <f t="shared" si="6"/>
        <v>1</v>
      </c>
      <c r="G49" s="37">
        <f t="shared" si="3"/>
        <v>1427.8999999999978</v>
      </c>
      <c r="H49">
        <v>6.5499999999999901</v>
      </c>
    </row>
    <row r="50" spans="2:9" x14ac:dyDescent="0.15">
      <c r="B50" s="26">
        <v>46</v>
      </c>
      <c r="C50" s="27">
        <v>1</v>
      </c>
      <c r="D50" s="27">
        <v>0</v>
      </c>
      <c r="E50" s="26">
        <f t="shared" si="6"/>
        <v>1</v>
      </c>
      <c r="G50" s="37">
        <f t="shared" si="3"/>
        <v>1460.5999999999979</v>
      </c>
      <c r="H50">
        <v>6.6999999999999904</v>
      </c>
    </row>
    <row r="51" spans="2:9" x14ac:dyDescent="0.15">
      <c r="B51" s="26">
        <v>47</v>
      </c>
      <c r="C51" s="27">
        <v>1</v>
      </c>
      <c r="D51" s="27">
        <v>0</v>
      </c>
      <c r="E51" s="26">
        <f t="shared" si="6"/>
        <v>1</v>
      </c>
      <c r="G51" s="37">
        <f t="shared" si="3"/>
        <v>1493.2999999999977</v>
      </c>
      <c r="H51">
        <v>6.8499999999999899</v>
      </c>
    </row>
    <row r="52" spans="2:9" x14ac:dyDescent="0.15">
      <c r="B52" s="26">
        <v>48</v>
      </c>
      <c r="C52" s="27">
        <v>1</v>
      </c>
      <c r="D52" s="27">
        <v>0</v>
      </c>
      <c r="E52" s="26">
        <f t="shared" si="6"/>
        <v>1</v>
      </c>
      <c r="G52" s="37">
        <f>$C$2*H52</f>
        <v>1525.999999999998</v>
      </c>
      <c r="H52">
        <v>6.9999999999999902</v>
      </c>
    </row>
    <row r="53" spans="2:9" x14ac:dyDescent="0.15">
      <c r="B53" s="26">
        <v>49</v>
      </c>
      <c r="C53" s="27">
        <v>0</v>
      </c>
      <c r="D53" s="27">
        <v>0</v>
      </c>
      <c r="E53" s="26">
        <f t="shared" si="6"/>
        <v>0</v>
      </c>
      <c r="G53" s="37"/>
      <c r="H53">
        <v>7.1499999999999897</v>
      </c>
    </row>
    <row r="54" spans="2:9" x14ac:dyDescent="0.15">
      <c r="B54" s="26">
        <v>50</v>
      </c>
      <c r="C54" s="27">
        <v>0</v>
      </c>
      <c r="D54" s="27">
        <v>0</v>
      </c>
      <c r="E54" s="26">
        <f t="shared" si="6"/>
        <v>0</v>
      </c>
      <c r="G54" s="37"/>
      <c r="H54">
        <v>7.2999999999999901</v>
      </c>
    </row>
    <row r="55" spans="2:9" x14ac:dyDescent="0.15">
      <c r="F55" t="s">
        <v>110</v>
      </c>
      <c r="G55">
        <f>SUM(G5:G54)</f>
        <v>37277.999999999978</v>
      </c>
      <c r="H55">
        <f>G55/C2</f>
        <v>170.99999999999989</v>
      </c>
    </row>
    <row r="57" spans="2:9" x14ac:dyDescent="0.15">
      <c r="B57" s="31" t="s">
        <v>112</v>
      </c>
      <c r="C57" s="32"/>
      <c r="D57" s="33"/>
      <c r="E57" s="26">
        <v>20</v>
      </c>
      <c r="G57">
        <v>1</v>
      </c>
    </row>
    <row r="58" spans="2:9" x14ac:dyDescent="0.15">
      <c r="B58" s="39" t="s">
        <v>109</v>
      </c>
      <c r="C58" s="39"/>
      <c r="D58" s="39"/>
      <c r="E58" s="26">
        <v>20</v>
      </c>
      <c r="G58">
        <f>IF($E$58=25,5,IF($E$58&gt;=20,2,IF($E$58&gt;=15,1.5,IF($E$58&gt;=10,1.2,1))))</f>
        <v>2</v>
      </c>
    </row>
    <row r="60" spans="2:9" x14ac:dyDescent="0.15">
      <c r="F60" t="s">
        <v>111</v>
      </c>
      <c r="G60" s="40">
        <f>G55*G57*G58</f>
        <v>74555.999999999956</v>
      </c>
      <c r="I60" s="41" t="s">
        <v>128</v>
      </c>
    </row>
    <row r="61" spans="2:9" x14ac:dyDescent="0.15">
      <c r="G61" s="38">
        <f>G60*1.3</f>
        <v>96922.799999999945</v>
      </c>
      <c r="I61" s="26">
        <v>101274</v>
      </c>
    </row>
    <row r="62" spans="2:9" x14ac:dyDescent="0.15">
      <c r="B62" t="s">
        <v>120</v>
      </c>
      <c r="G62" s="37">
        <f>G61*1.05</f>
        <v>101768.93999999994</v>
      </c>
    </row>
    <row r="63" spans="2:9" x14ac:dyDescent="0.15">
      <c r="G63" s="37">
        <f>G61*0.95</f>
        <v>92076.659999999945</v>
      </c>
    </row>
    <row r="65" spans="2:7" x14ac:dyDescent="0.15">
      <c r="G65" s="37"/>
    </row>
    <row r="68" spans="2:7" x14ac:dyDescent="0.15">
      <c r="B68" t="s">
        <v>129</v>
      </c>
      <c r="C68">
        <v>149</v>
      </c>
    </row>
    <row r="69" spans="2:7" x14ac:dyDescent="0.15">
      <c r="B69" t="s">
        <v>130</v>
      </c>
      <c r="C69">
        <v>218</v>
      </c>
    </row>
  </sheetData>
  <mergeCells count="1">
    <mergeCell ref="B58:D58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9"/>
  <sheetViews>
    <sheetView tabSelected="1" workbookViewId="0">
      <selection activeCell="A64" sqref="A64:XFD64"/>
    </sheetView>
  </sheetViews>
  <sheetFormatPr defaultRowHeight="13.5" x14ac:dyDescent="0.15"/>
  <cols>
    <col min="1" max="1" width="5" customWidth="1"/>
    <col min="6" max="6" width="5" customWidth="1"/>
    <col min="7" max="7" width="25" customWidth="1"/>
    <col min="9" max="9" width="15" customWidth="1"/>
  </cols>
  <sheetData>
    <row r="2" spans="2:10" x14ac:dyDescent="0.15">
      <c r="B2" t="s">
        <v>31</v>
      </c>
      <c r="C2" s="27">
        <v>45</v>
      </c>
      <c r="D2" t="s">
        <v>131</v>
      </c>
      <c r="I2" s="20" t="s">
        <v>74</v>
      </c>
      <c r="J2" s="20"/>
    </row>
    <row r="3" spans="2:10" x14ac:dyDescent="0.15">
      <c r="I3" s="20" t="s">
        <v>57</v>
      </c>
      <c r="J3" s="20" t="s">
        <v>91</v>
      </c>
    </row>
    <row r="4" spans="2:10" x14ac:dyDescent="0.15">
      <c r="B4" s="26" t="s">
        <v>106</v>
      </c>
      <c r="C4" s="26" t="s">
        <v>108</v>
      </c>
      <c r="D4" s="26" t="s">
        <v>107</v>
      </c>
      <c r="E4" s="26" t="s">
        <v>51</v>
      </c>
      <c r="I4" s="20" t="s">
        <v>72</v>
      </c>
      <c r="J4" s="20">
        <v>0.1</v>
      </c>
    </row>
    <row r="5" spans="2:10" x14ac:dyDescent="0.15">
      <c r="B5" s="26">
        <v>1</v>
      </c>
      <c r="C5" s="27">
        <v>3</v>
      </c>
      <c r="D5" s="27">
        <v>0</v>
      </c>
      <c r="E5" s="26">
        <f t="shared" ref="E5:E54" si="0">SUM(C5:D5)</f>
        <v>3</v>
      </c>
      <c r="G5">
        <f>IF(E5&gt;0,$C$2*(1+(B5-1)*H5),0)</f>
        <v>45</v>
      </c>
      <c r="H5">
        <v>0</v>
      </c>
      <c r="I5" s="20" t="s">
        <v>73</v>
      </c>
      <c r="J5" s="20">
        <v>1</v>
      </c>
    </row>
    <row r="6" spans="2:10" x14ac:dyDescent="0.15">
      <c r="B6" s="26">
        <v>2</v>
      </c>
      <c r="C6" s="27">
        <v>3</v>
      </c>
      <c r="D6" s="27">
        <v>0</v>
      </c>
      <c r="E6" s="26">
        <f t="shared" si="0"/>
        <v>3</v>
      </c>
      <c r="G6">
        <f>IF(E6&gt;0,$C$2*(1+(B6-1)*H6),0)</f>
        <v>45</v>
      </c>
      <c r="H6">
        <v>0</v>
      </c>
      <c r="J6" s="18">
        <v>0.15</v>
      </c>
    </row>
    <row r="7" spans="2:10" x14ac:dyDescent="0.15">
      <c r="B7" s="26">
        <v>3</v>
      </c>
      <c r="C7" s="27">
        <v>3</v>
      </c>
      <c r="D7" s="27">
        <v>0</v>
      </c>
      <c r="E7" s="26">
        <f t="shared" si="0"/>
        <v>3</v>
      </c>
      <c r="G7">
        <f t="shared" ref="G7:G11" si="1">IF(E7&gt;0,$C$2*(1+(B7-1)*H7),0)</f>
        <v>45</v>
      </c>
      <c r="H7">
        <v>0</v>
      </c>
    </row>
    <row r="8" spans="2:10" x14ac:dyDescent="0.15">
      <c r="B8" s="26">
        <v>4</v>
      </c>
      <c r="C8" s="27">
        <v>3</v>
      </c>
      <c r="D8" s="27">
        <v>0</v>
      </c>
      <c r="E8" s="26">
        <f t="shared" si="0"/>
        <v>3</v>
      </c>
      <c r="G8">
        <f t="shared" si="1"/>
        <v>45</v>
      </c>
      <c r="H8">
        <v>0</v>
      </c>
    </row>
    <row r="9" spans="2:10" x14ac:dyDescent="0.15">
      <c r="B9" s="26">
        <v>5</v>
      </c>
      <c r="C9" s="27">
        <v>3</v>
      </c>
      <c r="D9" s="27">
        <v>0</v>
      </c>
      <c r="E9" s="26">
        <f t="shared" si="0"/>
        <v>3</v>
      </c>
      <c r="G9">
        <f>IF(E9&gt;0,$C$2*(1+(B9-1)*H9),0)</f>
        <v>45</v>
      </c>
      <c r="H9">
        <v>0</v>
      </c>
    </row>
    <row r="10" spans="2:10" x14ac:dyDescent="0.15">
      <c r="B10" s="26">
        <v>6</v>
      </c>
      <c r="C10" s="27">
        <v>3</v>
      </c>
      <c r="D10" s="27">
        <v>0</v>
      </c>
      <c r="E10" s="26">
        <f t="shared" si="0"/>
        <v>3</v>
      </c>
      <c r="G10">
        <f t="shared" si="1"/>
        <v>45</v>
      </c>
      <c r="H10">
        <v>0</v>
      </c>
    </row>
    <row r="11" spans="2:10" x14ac:dyDescent="0.15">
      <c r="B11" s="26">
        <v>7</v>
      </c>
      <c r="C11" s="27">
        <v>3</v>
      </c>
      <c r="D11" s="27">
        <v>0</v>
      </c>
      <c r="E11" s="26">
        <f t="shared" si="0"/>
        <v>3</v>
      </c>
      <c r="G11">
        <f t="shared" si="1"/>
        <v>45</v>
      </c>
      <c r="H11">
        <v>0</v>
      </c>
    </row>
    <row r="12" spans="2:10" x14ac:dyDescent="0.15">
      <c r="B12" s="26">
        <v>8</v>
      </c>
      <c r="C12" s="27">
        <v>3</v>
      </c>
      <c r="D12" s="27">
        <v>0</v>
      </c>
      <c r="E12" s="26">
        <f t="shared" si="0"/>
        <v>3</v>
      </c>
      <c r="G12">
        <f>IF(E12&gt;0,$C$2*(1+(B12-1)*H12),0)</f>
        <v>45</v>
      </c>
      <c r="H12">
        <v>0</v>
      </c>
    </row>
    <row r="13" spans="2:10" x14ac:dyDescent="0.15">
      <c r="B13" s="26">
        <v>9</v>
      </c>
      <c r="C13" s="27">
        <v>3</v>
      </c>
      <c r="D13" s="27">
        <v>0</v>
      </c>
      <c r="E13" s="26">
        <f t="shared" si="0"/>
        <v>3</v>
      </c>
      <c r="G13" s="37">
        <f t="shared" ref="G13:G14" si="2">$C$2*H13</f>
        <v>51.749999999999993</v>
      </c>
      <c r="H13">
        <v>1.1499999999999999</v>
      </c>
    </row>
    <row r="14" spans="2:10" x14ac:dyDescent="0.15">
      <c r="B14" s="26">
        <v>10</v>
      </c>
      <c r="C14" s="27">
        <v>3</v>
      </c>
      <c r="D14" s="27">
        <v>0</v>
      </c>
      <c r="E14" s="26">
        <f t="shared" si="0"/>
        <v>3</v>
      </c>
      <c r="G14" s="37">
        <f t="shared" si="2"/>
        <v>58.5</v>
      </c>
      <c r="H14">
        <v>1.3</v>
      </c>
    </row>
    <row r="15" spans="2:10" x14ac:dyDescent="0.15">
      <c r="B15" s="26">
        <v>11</v>
      </c>
      <c r="C15" s="27"/>
      <c r="D15" s="27">
        <v>0</v>
      </c>
      <c r="E15" s="26">
        <f t="shared" si="0"/>
        <v>0</v>
      </c>
      <c r="G15" s="37"/>
      <c r="H15">
        <v>1.45</v>
      </c>
    </row>
    <row r="16" spans="2:10" x14ac:dyDescent="0.15">
      <c r="B16" s="26">
        <v>12</v>
      </c>
      <c r="C16" s="27"/>
      <c r="D16" s="27">
        <v>0</v>
      </c>
      <c r="E16" s="26">
        <f t="shared" si="0"/>
        <v>0</v>
      </c>
      <c r="G16" s="37"/>
      <c r="H16">
        <v>1.6</v>
      </c>
    </row>
    <row r="17" spans="2:8" x14ac:dyDescent="0.15">
      <c r="B17" s="26">
        <v>13</v>
      </c>
      <c r="C17" s="27"/>
      <c r="D17" s="27">
        <v>0</v>
      </c>
      <c r="E17" s="26">
        <f t="shared" si="0"/>
        <v>0</v>
      </c>
      <c r="G17" s="37"/>
      <c r="H17">
        <v>1.75</v>
      </c>
    </row>
    <row r="18" spans="2:8" x14ac:dyDescent="0.15">
      <c r="B18" s="26">
        <v>14</v>
      </c>
      <c r="C18" s="27"/>
      <c r="D18" s="27">
        <v>0</v>
      </c>
      <c r="E18" s="26">
        <f t="shared" si="0"/>
        <v>0</v>
      </c>
      <c r="G18" s="37"/>
      <c r="H18">
        <v>1.9</v>
      </c>
    </row>
    <row r="19" spans="2:8" x14ac:dyDescent="0.15">
      <c r="B19" s="26">
        <v>15</v>
      </c>
      <c r="C19" s="27"/>
      <c r="D19" s="27">
        <v>0</v>
      </c>
      <c r="E19" s="26">
        <f t="shared" si="0"/>
        <v>0</v>
      </c>
      <c r="G19" s="37"/>
      <c r="H19">
        <v>2.0499999999999998</v>
      </c>
    </row>
    <row r="20" spans="2:8" x14ac:dyDescent="0.15">
      <c r="B20" s="26">
        <v>16</v>
      </c>
      <c r="C20" s="27"/>
      <c r="D20" s="27">
        <v>0</v>
      </c>
      <c r="E20" s="26">
        <f t="shared" si="0"/>
        <v>0</v>
      </c>
      <c r="G20" s="37"/>
      <c r="H20">
        <v>2.2000000000000002</v>
      </c>
    </row>
    <row r="21" spans="2:8" x14ac:dyDescent="0.15">
      <c r="B21" s="26">
        <v>17</v>
      </c>
      <c r="C21" s="27"/>
      <c r="D21" s="27">
        <v>0</v>
      </c>
      <c r="E21" s="26">
        <f t="shared" si="0"/>
        <v>0</v>
      </c>
      <c r="G21" s="37"/>
      <c r="H21">
        <v>2.35</v>
      </c>
    </row>
    <row r="22" spans="2:8" x14ac:dyDescent="0.15">
      <c r="B22" s="26">
        <v>18</v>
      </c>
      <c r="C22" s="27"/>
      <c r="D22" s="27">
        <v>0</v>
      </c>
      <c r="E22" s="26">
        <f t="shared" si="0"/>
        <v>0</v>
      </c>
      <c r="G22" s="37"/>
      <c r="H22">
        <v>2.5</v>
      </c>
    </row>
    <row r="23" spans="2:8" x14ac:dyDescent="0.15">
      <c r="B23" s="26">
        <v>19</v>
      </c>
      <c r="C23" s="27"/>
      <c r="D23" s="27">
        <v>0</v>
      </c>
      <c r="E23" s="26">
        <f t="shared" si="0"/>
        <v>0</v>
      </c>
      <c r="G23" s="37"/>
      <c r="H23">
        <v>2.65</v>
      </c>
    </row>
    <row r="24" spans="2:8" x14ac:dyDescent="0.15">
      <c r="B24" s="26">
        <v>20</v>
      </c>
      <c r="C24" s="27"/>
      <c r="D24" s="27">
        <v>0</v>
      </c>
      <c r="E24" s="26">
        <f t="shared" si="0"/>
        <v>0</v>
      </c>
      <c r="G24" s="37"/>
      <c r="H24">
        <v>2.8</v>
      </c>
    </row>
    <row r="25" spans="2:8" x14ac:dyDescent="0.15">
      <c r="B25" s="26">
        <v>21</v>
      </c>
      <c r="C25" s="27"/>
      <c r="D25" s="27">
        <v>0</v>
      </c>
      <c r="E25" s="26">
        <f t="shared" si="0"/>
        <v>0</v>
      </c>
      <c r="G25" s="37"/>
      <c r="H25">
        <v>2.95</v>
      </c>
    </row>
    <row r="26" spans="2:8" x14ac:dyDescent="0.15">
      <c r="B26" s="26">
        <v>22</v>
      </c>
      <c r="C26" s="27"/>
      <c r="D26" s="27">
        <v>0</v>
      </c>
      <c r="E26" s="26">
        <f t="shared" si="0"/>
        <v>0</v>
      </c>
      <c r="G26" s="37"/>
      <c r="H26">
        <v>3.1</v>
      </c>
    </row>
    <row r="27" spans="2:8" x14ac:dyDescent="0.15">
      <c r="B27" s="26">
        <v>23</v>
      </c>
      <c r="C27" s="27"/>
      <c r="D27" s="27">
        <v>0</v>
      </c>
      <c r="E27" s="26">
        <f t="shared" si="0"/>
        <v>0</v>
      </c>
      <c r="G27" s="37"/>
      <c r="H27">
        <v>3.25</v>
      </c>
    </row>
    <row r="28" spans="2:8" x14ac:dyDescent="0.15">
      <c r="B28" s="26">
        <v>24</v>
      </c>
      <c r="C28" s="27"/>
      <c r="D28" s="27">
        <v>0</v>
      </c>
      <c r="E28" s="26">
        <f t="shared" si="0"/>
        <v>0</v>
      </c>
      <c r="G28" s="37"/>
      <c r="H28">
        <v>3.4</v>
      </c>
    </row>
    <row r="29" spans="2:8" x14ac:dyDescent="0.15">
      <c r="B29" s="26">
        <v>25</v>
      </c>
      <c r="C29" s="27"/>
      <c r="D29" s="27">
        <v>0</v>
      </c>
      <c r="E29" s="26">
        <f t="shared" si="0"/>
        <v>0</v>
      </c>
      <c r="G29" s="37"/>
      <c r="H29">
        <v>3.55</v>
      </c>
    </row>
    <row r="30" spans="2:8" x14ac:dyDescent="0.15">
      <c r="B30" s="26">
        <v>26</v>
      </c>
      <c r="C30" s="27"/>
      <c r="D30" s="27">
        <v>0</v>
      </c>
      <c r="E30" s="26">
        <f t="shared" si="0"/>
        <v>0</v>
      </c>
      <c r="G30" s="37"/>
      <c r="H30">
        <v>3.7</v>
      </c>
    </row>
    <row r="31" spans="2:8" x14ac:dyDescent="0.15">
      <c r="B31" s="26">
        <v>27</v>
      </c>
      <c r="C31" s="27"/>
      <c r="D31" s="27">
        <v>0</v>
      </c>
      <c r="E31" s="26">
        <f t="shared" si="0"/>
        <v>0</v>
      </c>
      <c r="G31" s="37"/>
      <c r="H31">
        <v>3.85</v>
      </c>
    </row>
    <row r="32" spans="2:8" x14ac:dyDescent="0.15">
      <c r="B32" s="26">
        <v>28</v>
      </c>
      <c r="C32" s="27"/>
      <c r="D32" s="27">
        <v>0</v>
      </c>
      <c r="E32" s="26">
        <f t="shared" si="0"/>
        <v>0</v>
      </c>
      <c r="G32" s="37"/>
      <c r="H32">
        <v>4</v>
      </c>
    </row>
    <row r="33" spans="2:8" x14ac:dyDescent="0.15">
      <c r="B33" s="26">
        <v>29</v>
      </c>
      <c r="C33" s="27"/>
      <c r="D33" s="27">
        <v>0</v>
      </c>
      <c r="E33" s="26">
        <f t="shared" si="0"/>
        <v>0</v>
      </c>
      <c r="G33" s="37"/>
      <c r="H33">
        <v>4.1500000000000004</v>
      </c>
    </row>
    <row r="34" spans="2:8" x14ac:dyDescent="0.15">
      <c r="B34" s="26">
        <v>30</v>
      </c>
      <c r="C34" s="27"/>
      <c r="D34" s="27">
        <v>0</v>
      </c>
      <c r="E34" s="26">
        <f t="shared" si="0"/>
        <v>0</v>
      </c>
      <c r="G34" s="37"/>
      <c r="H34">
        <v>4.3</v>
      </c>
    </row>
    <row r="35" spans="2:8" x14ac:dyDescent="0.15">
      <c r="B35" s="26">
        <v>31</v>
      </c>
      <c r="C35" s="27"/>
      <c r="D35" s="27">
        <v>0</v>
      </c>
      <c r="E35" s="26">
        <f t="shared" si="0"/>
        <v>0</v>
      </c>
      <c r="G35" s="37"/>
      <c r="H35">
        <v>4.45</v>
      </c>
    </row>
    <row r="36" spans="2:8" x14ac:dyDescent="0.15">
      <c r="B36" s="26">
        <v>32</v>
      </c>
      <c r="C36" s="27"/>
      <c r="D36" s="27">
        <v>0</v>
      </c>
      <c r="E36" s="26">
        <f t="shared" si="0"/>
        <v>0</v>
      </c>
      <c r="G36" s="37"/>
      <c r="H36">
        <v>4.5999999999999996</v>
      </c>
    </row>
    <row r="37" spans="2:8" x14ac:dyDescent="0.15">
      <c r="B37" s="26">
        <v>33</v>
      </c>
      <c r="C37" s="27"/>
      <c r="D37" s="27">
        <v>0</v>
      </c>
      <c r="E37" s="26">
        <f t="shared" si="0"/>
        <v>0</v>
      </c>
      <c r="G37" s="37"/>
      <c r="H37">
        <v>4.75</v>
      </c>
    </row>
    <row r="38" spans="2:8" x14ac:dyDescent="0.15">
      <c r="B38" s="26">
        <v>34</v>
      </c>
      <c r="C38" s="27"/>
      <c r="D38" s="27">
        <v>0</v>
      </c>
      <c r="E38" s="26">
        <f t="shared" si="0"/>
        <v>0</v>
      </c>
      <c r="G38" s="37"/>
      <c r="H38">
        <v>4.9000000000000004</v>
      </c>
    </row>
    <row r="39" spans="2:8" x14ac:dyDescent="0.15">
      <c r="B39" s="26">
        <v>35</v>
      </c>
      <c r="C39" s="27"/>
      <c r="D39" s="27">
        <v>0</v>
      </c>
      <c r="E39" s="26">
        <f t="shared" si="0"/>
        <v>0</v>
      </c>
      <c r="G39" s="37"/>
      <c r="H39">
        <v>5.05</v>
      </c>
    </row>
    <row r="40" spans="2:8" x14ac:dyDescent="0.15">
      <c r="B40" s="26">
        <v>36</v>
      </c>
      <c r="C40" s="27"/>
      <c r="D40" s="27">
        <v>0</v>
      </c>
      <c r="E40" s="26">
        <f t="shared" si="0"/>
        <v>0</v>
      </c>
      <c r="G40" s="37"/>
      <c r="H40">
        <v>5.2</v>
      </c>
    </row>
    <row r="41" spans="2:8" x14ac:dyDescent="0.15">
      <c r="B41" s="26">
        <v>37</v>
      </c>
      <c r="C41" s="27"/>
      <c r="D41" s="27">
        <v>0</v>
      </c>
      <c r="E41" s="26">
        <f t="shared" si="0"/>
        <v>0</v>
      </c>
      <c r="G41" s="37"/>
      <c r="H41">
        <v>5.35</v>
      </c>
    </row>
    <row r="42" spans="2:8" x14ac:dyDescent="0.15">
      <c r="B42" s="26">
        <v>38</v>
      </c>
      <c r="C42" s="27"/>
      <c r="D42" s="27">
        <v>0</v>
      </c>
      <c r="E42" s="26">
        <f t="shared" si="0"/>
        <v>0</v>
      </c>
      <c r="G42" s="37"/>
      <c r="H42">
        <v>5.5</v>
      </c>
    </row>
    <row r="43" spans="2:8" x14ac:dyDescent="0.15">
      <c r="B43" s="26">
        <v>39</v>
      </c>
      <c r="C43" s="27"/>
      <c r="D43" s="27">
        <v>0</v>
      </c>
      <c r="E43" s="26">
        <f t="shared" si="0"/>
        <v>0</v>
      </c>
      <c r="G43" s="37"/>
      <c r="H43">
        <v>5.6499999999999897</v>
      </c>
    </row>
    <row r="44" spans="2:8" x14ac:dyDescent="0.15">
      <c r="B44" s="26">
        <v>40</v>
      </c>
      <c r="C44" s="27"/>
      <c r="D44" s="27">
        <v>0</v>
      </c>
      <c r="E44" s="26">
        <f t="shared" si="0"/>
        <v>0</v>
      </c>
      <c r="G44" s="37"/>
      <c r="H44">
        <v>5.7999999999999901</v>
      </c>
    </row>
    <row r="45" spans="2:8" x14ac:dyDescent="0.15">
      <c r="B45" s="26">
        <v>41</v>
      </c>
      <c r="C45" s="27"/>
      <c r="D45" s="27">
        <v>0</v>
      </c>
      <c r="E45" s="26">
        <f t="shared" si="0"/>
        <v>0</v>
      </c>
      <c r="G45" s="37"/>
      <c r="H45">
        <v>5.9499999999999904</v>
      </c>
    </row>
    <row r="46" spans="2:8" x14ac:dyDescent="0.15">
      <c r="B46" s="26">
        <v>42</v>
      </c>
      <c r="C46" s="27"/>
      <c r="D46" s="27">
        <v>0</v>
      </c>
      <c r="E46" s="26">
        <f t="shared" si="0"/>
        <v>0</v>
      </c>
      <c r="G46" s="37"/>
      <c r="H46">
        <v>6.0999999999999899</v>
      </c>
    </row>
    <row r="47" spans="2:8" x14ac:dyDescent="0.15">
      <c r="B47" s="26">
        <v>43</v>
      </c>
      <c r="C47" s="27"/>
      <c r="D47" s="27">
        <v>0</v>
      </c>
      <c r="E47" s="26">
        <f t="shared" si="0"/>
        <v>0</v>
      </c>
      <c r="G47" s="37"/>
      <c r="H47">
        <v>6.2499999999999902</v>
      </c>
    </row>
    <row r="48" spans="2:8" x14ac:dyDescent="0.15">
      <c r="B48" s="26">
        <v>44</v>
      </c>
      <c r="C48" s="27"/>
      <c r="D48" s="27">
        <v>0</v>
      </c>
      <c r="E48" s="26">
        <f t="shared" si="0"/>
        <v>0</v>
      </c>
      <c r="G48" s="37"/>
      <c r="H48">
        <v>6.3999999999999897</v>
      </c>
    </row>
    <row r="49" spans="2:9" x14ac:dyDescent="0.15">
      <c r="B49" s="26">
        <v>45</v>
      </c>
      <c r="C49" s="27"/>
      <c r="D49" s="27">
        <v>0</v>
      </c>
      <c r="E49" s="26">
        <f t="shared" si="0"/>
        <v>0</v>
      </c>
      <c r="G49" s="37"/>
      <c r="H49">
        <v>6.5499999999999901</v>
      </c>
    </row>
    <row r="50" spans="2:9" x14ac:dyDescent="0.15">
      <c r="B50" s="26">
        <v>46</v>
      </c>
      <c r="C50" s="27"/>
      <c r="D50" s="27">
        <v>0</v>
      </c>
      <c r="E50" s="26">
        <f t="shared" si="0"/>
        <v>0</v>
      </c>
      <c r="G50" s="37"/>
      <c r="H50">
        <v>6.6999999999999904</v>
      </c>
    </row>
    <row r="51" spans="2:9" x14ac:dyDescent="0.15">
      <c r="B51" s="26">
        <v>47</v>
      </c>
      <c r="C51" s="27"/>
      <c r="D51" s="27">
        <v>0</v>
      </c>
      <c r="E51" s="26">
        <f t="shared" si="0"/>
        <v>0</v>
      </c>
      <c r="G51" s="37"/>
      <c r="H51">
        <v>6.8499999999999899</v>
      </c>
    </row>
    <row r="52" spans="2:9" x14ac:dyDescent="0.15">
      <c r="B52" s="26">
        <v>48</v>
      </c>
      <c r="C52" s="27"/>
      <c r="D52" s="27">
        <v>0</v>
      </c>
      <c r="E52" s="26">
        <f t="shared" si="0"/>
        <v>0</v>
      </c>
      <c r="G52" s="37"/>
      <c r="H52">
        <v>6.9999999999999902</v>
      </c>
    </row>
    <row r="53" spans="2:9" x14ac:dyDescent="0.15">
      <c r="B53" s="26">
        <v>49</v>
      </c>
      <c r="C53" s="27"/>
      <c r="D53" s="27">
        <v>0</v>
      </c>
      <c r="E53" s="26">
        <f t="shared" si="0"/>
        <v>0</v>
      </c>
      <c r="G53" s="37"/>
      <c r="H53">
        <v>7.1499999999999897</v>
      </c>
    </row>
    <row r="54" spans="2:9" x14ac:dyDescent="0.15">
      <c r="B54" s="26">
        <v>50</v>
      </c>
      <c r="C54" s="27">
        <v>0</v>
      </c>
      <c r="D54" s="27">
        <v>0</v>
      </c>
      <c r="E54" s="26">
        <f t="shared" si="0"/>
        <v>0</v>
      </c>
      <c r="G54" s="37"/>
      <c r="H54">
        <v>7.2999999999999901</v>
      </c>
    </row>
    <row r="55" spans="2:9" x14ac:dyDescent="0.15">
      <c r="F55" t="s">
        <v>110</v>
      </c>
      <c r="G55">
        <f>SUM(G5:G54)</f>
        <v>470.25</v>
      </c>
      <c r="H55">
        <f>G55/C2</f>
        <v>10.45</v>
      </c>
    </row>
    <row r="57" spans="2:9" x14ac:dyDescent="0.15">
      <c r="B57" s="31" t="s">
        <v>112</v>
      </c>
      <c r="C57" s="32"/>
      <c r="D57" s="33"/>
      <c r="E57" s="26">
        <v>5</v>
      </c>
      <c r="G57">
        <v>1</v>
      </c>
    </row>
    <row r="58" spans="2:9" x14ac:dyDescent="0.15">
      <c r="B58" s="39" t="s">
        <v>109</v>
      </c>
      <c r="C58" s="39"/>
      <c r="D58" s="39"/>
      <c r="E58" s="26">
        <v>20</v>
      </c>
      <c r="G58">
        <f>IF($E$58=25,5,IF($E$58&gt;=20,2,IF($E$58&gt;=15,1.5,IF($E$58&gt;=10,1.2,1))))</f>
        <v>2</v>
      </c>
    </row>
    <row r="60" spans="2:9" x14ac:dyDescent="0.15">
      <c r="F60" t="s">
        <v>111</v>
      </c>
      <c r="G60" s="40">
        <f>G55*G57*G58</f>
        <v>940.5</v>
      </c>
      <c r="I60" s="41" t="s">
        <v>128</v>
      </c>
    </row>
    <row r="61" spans="2:9" x14ac:dyDescent="0.15">
      <c r="G61" s="38">
        <f>G60*1.3</f>
        <v>1222.6500000000001</v>
      </c>
      <c r="I61" s="26">
        <v>1202</v>
      </c>
    </row>
    <row r="62" spans="2:9" x14ac:dyDescent="0.15">
      <c r="B62" t="s">
        <v>120</v>
      </c>
      <c r="G62" s="37">
        <f>G61*1.05</f>
        <v>1283.7825000000003</v>
      </c>
    </row>
    <row r="63" spans="2:9" x14ac:dyDescent="0.15">
      <c r="G63" s="37">
        <f>G61*0.95</f>
        <v>1161.5174999999999</v>
      </c>
    </row>
    <row r="65" spans="2:7" x14ac:dyDescent="0.15">
      <c r="G65" s="37"/>
    </row>
    <row r="68" spans="2:7" x14ac:dyDescent="0.15">
      <c r="B68" t="s">
        <v>129</v>
      </c>
      <c r="C68">
        <v>149</v>
      </c>
    </row>
    <row r="69" spans="2:7" x14ac:dyDescent="0.15">
      <c r="B69" t="s">
        <v>130</v>
      </c>
      <c r="C69">
        <v>218</v>
      </c>
    </row>
  </sheetData>
  <mergeCells count="1">
    <mergeCell ref="B58:D58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B2:K25"/>
  <sheetViews>
    <sheetView workbookViewId="0">
      <selection activeCell="G24" sqref="G24"/>
    </sheetView>
  </sheetViews>
  <sheetFormatPr defaultRowHeight="13.5" x14ac:dyDescent="0.15"/>
  <cols>
    <col min="1" max="1" width="5" customWidth="1"/>
    <col min="6" max="6" width="5" customWidth="1"/>
    <col min="7" max="7" width="25" customWidth="1"/>
    <col min="10" max="10" width="15" customWidth="1"/>
  </cols>
  <sheetData>
    <row r="2" spans="2:11" x14ac:dyDescent="0.15">
      <c r="B2" t="s">
        <v>31</v>
      </c>
      <c r="C2" s="27">
        <v>300</v>
      </c>
      <c r="J2" s="20" t="s">
        <v>74</v>
      </c>
      <c r="K2" s="20">
        <v>0.25</v>
      </c>
    </row>
    <row r="3" spans="2:11" x14ac:dyDescent="0.15">
      <c r="J3" s="20" t="s">
        <v>57</v>
      </c>
      <c r="K3" s="20" t="s">
        <v>119</v>
      </c>
    </row>
    <row r="4" spans="2:11" x14ac:dyDescent="0.15">
      <c r="B4" s="26" t="s">
        <v>106</v>
      </c>
      <c r="C4" s="26" t="s">
        <v>107</v>
      </c>
      <c r="D4" s="26" t="s">
        <v>108</v>
      </c>
      <c r="E4" s="26" t="s">
        <v>51</v>
      </c>
      <c r="J4" s="20" t="s">
        <v>72</v>
      </c>
      <c r="K4" s="20">
        <v>0.2</v>
      </c>
    </row>
    <row r="5" spans="2:11" x14ac:dyDescent="0.15">
      <c r="B5" s="26">
        <v>1</v>
      </c>
      <c r="C5" s="27">
        <v>5</v>
      </c>
      <c r="D5" s="27">
        <v>10</v>
      </c>
      <c r="E5" s="26">
        <f>SUM(C5:D5)</f>
        <v>15</v>
      </c>
      <c r="G5">
        <f>IF(E5&gt;0,$C$2*(1+(C5*$K$4))*(1+(B5-1)*$K$2),0)</f>
        <v>600</v>
      </c>
      <c r="J5" s="20" t="s">
        <v>73</v>
      </c>
      <c r="K5" s="20">
        <v>0.3</v>
      </c>
    </row>
    <row r="6" spans="2:11" x14ac:dyDescent="0.15">
      <c r="B6" s="26">
        <v>2</v>
      </c>
      <c r="C6" s="27">
        <v>0</v>
      </c>
      <c r="D6" s="27">
        <v>3</v>
      </c>
      <c r="E6" s="26">
        <f t="shared" ref="E6:E19" si="0">SUM(C6:D6)</f>
        <v>3</v>
      </c>
      <c r="G6">
        <f t="shared" ref="G6:G19" si="1">IF(E6&gt;0,$C$2*(1+(C6*$K$4))*(1+(B6-1)*$K$2),0)</f>
        <v>375</v>
      </c>
    </row>
    <row r="7" spans="2:11" x14ac:dyDescent="0.15">
      <c r="B7" s="26">
        <v>3</v>
      </c>
      <c r="C7" s="27">
        <v>0</v>
      </c>
      <c r="D7" s="27">
        <v>3</v>
      </c>
      <c r="E7" s="26">
        <f t="shared" si="0"/>
        <v>3</v>
      </c>
      <c r="G7">
        <f t="shared" si="1"/>
        <v>450</v>
      </c>
    </row>
    <row r="8" spans="2:11" x14ac:dyDescent="0.15">
      <c r="B8" s="26">
        <v>4</v>
      </c>
      <c r="C8" s="27">
        <v>1</v>
      </c>
      <c r="D8" s="27">
        <v>3</v>
      </c>
      <c r="E8" s="26">
        <f t="shared" si="0"/>
        <v>4</v>
      </c>
      <c r="G8">
        <f t="shared" si="1"/>
        <v>630</v>
      </c>
    </row>
    <row r="9" spans="2:11" x14ac:dyDescent="0.15">
      <c r="B9" s="26">
        <v>5</v>
      </c>
      <c r="C9" s="27">
        <v>0</v>
      </c>
      <c r="D9" s="27">
        <v>5</v>
      </c>
      <c r="E9" s="26">
        <f t="shared" si="0"/>
        <v>5</v>
      </c>
      <c r="G9">
        <f t="shared" si="1"/>
        <v>600</v>
      </c>
    </row>
    <row r="10" spans="2:11" x14ac:dyDescent="0.15">
      <c r="B10" s="26">
        <v>6</v>
      </c>
      <c r="C10" s="27">
        <v>5</v>
      </c>
      <c r="D10" s="27">
        <v>5</v>
      </c>
      <c r="E10" s="26">
        <f t="shared" si="0"/>
        <v>10</v>
      </c>
      <c r="G10">
        <f t="shared" si="1"/>
        <v>1350</v>
      </c>
    </row>
    <row r="11" spans="2:11" x14ac:dyDescent="0.15">
      <c r="B11" s="26">
        <v>7</v>
      </c>
      <c r="C11" s="27">
        <v>0</v>
      </c>
      <c r="D11" s="27">
        <v>5</v>
      </c>
      <c r="E11" s="26">
        <f t="shared" si="0"/>
        <v>5</v>
      </c>
      <c r="G11">
        <f t="shared" si="1"/>
        <v>750</v>
      </c>
    </row>
    <row r="12" spans="2:11" x14ac:dyDescent="0.15">
      <c r="B12" s="26">
        <v>8</v>
      </c>
      <c r="C12" s="27">
        <v>0</v>
      </c>
      <c r="D12" s="27">
        <v>0</v>
      </c>
      <c r="E12" s="26">
        <f t="shared" si="0"/>
        <v>0</v>
      </c>
      <c r="G12">
        <f t="shared" si="1"/>
        <v>0</v>
      </c>
    </row>
    <row r="13" spans="2:11" x14ac:dyDescent="0.15">
      <c r="B13" s="26">
        <v>9</v>
      </c>
      <c r="C13" s="27">
        <v>0</v>
      </c>
      <c r="D13" s="27">
        <v>0</v>
      </c>
      <c r="E13" s="26">
        <f t="shared" si="0"/>
        <v>0</v>
      </c>
      <c r="G13">
        <f t="shared" si="1"/>
        <v>0</v>
      </c>
    </row>
    <row r="14" spans="2:11" x14ac:dyDescent="0.15">
      <c r="B14" s="26">
        <v>10</v>
      </c>
      <c r="C14" s="27">
        <v>0</v>
      </c>
      <c r="D14" s="27">
        <v>0</v>
      </c>
      <c r="E14" s="26">
        <f t="shared" si="0"/>
        <v>0</v>
      </c>
      <c r="G14">
        <f t="shared" si="1"/>
        <v>0</v>
      </c>
    </row>
    <row r="15" spans="2:11" x14ac:dyDescent="0.15">
      <c r="B15" s="26">
        <v>11</v>
      </c>
      <c r="C15" s="27">
        <v>0</v>
      </c>
      <c r="D15" s="27">
        <v>0</v>
      </c>
      <c r="E15" s="26">
        <f t="shared" si="0"/>
        <v>0</v>
      </c>
      <c r="G15">
        <f t="shared" si="1"/>
        <v>0</v>
      </c>
    </row>
    <row r="16" spans="2:11" x14ac:dyDescent="0.15">
      <c r="B16" s="26">
        <v>12</v>
      </c>
      <c r="C16" s="27">
        <v>0</v>
      </c>
      <c r="D16" s="27">
        <v>0</v>
      </c>
      <c r="E16" s="26">
        <f t="shared" si="0"/>
        <v>0</v>
      </c>
      <c r="G16">
        <f t="shared" si="1"/>
        <v>0</v>
      </c>
    </row>
    <row r="17" spans="2:7" x14ac:dyDescent="0.15">
      <c r="B17" s="26">
        <v>13</v>
      </c>
      <c r="C17" s="27">
        <v>0</v>
      </c>
      <c r="D17" s="27">
        <v>0</v>
      </c>
      <c r="E17" s="26">
        <f t="shared" si="0"/>
        <v>0</v>
      </c>
      <c r="G17">
        <f t="shared" si="1"/>
        <v>0</v>
      </c>
    </row>
    <row r="18" spans="2:7" x14ac:dyDescent="0.15">
      <c r="B18" s="26">
        <v>14</v>
      </c>
      <c r="C18" s="27">
        <v>0</v>
      </c>
      <c r="D18" s="27">
        <v>0</v>
      </c>
      <c r="E18" s="26">
        <f t="shared" si="0"/>
        <v>0</v>
      </c>
      <c r="G18">
        <f t="shared" si="1"/>
        <v>0</v>
      </c>
    </row>
    <row r="19" spans="2:7" x14ac:dyDescent="0.15">
      <c r="B19" s="26">
        <v>15</v>
      </c>
      <c r="C19" s="27">
        <v>0</v>
      </c>
      <c r="D19" s="27">
        <v>0</v>
      </c>
      <c r="E19" s="26">
        <f t="shared" si="0"/>
        <v>0</v>
      </c>
      <c r="G19">
        <f t="shared" si="1"/>
        <v>0</v>
      </c>
    </row>
    <row r="20" spans="2:7" x14ac:dyDescent="0.15">
      <c r="F20" t="s">
        <v>110</v>
      </c>
      <c r="G20">
        <f>SUM(G5:G19)</f>
        <v>4755</v>
      </c>
    </row>
    <row r="22" spans="2:7" x14ac:dyDescent="0.15">
      <c r="B22" s="39" t="s">
        <v>109</v>
      </c>
      <c r="C22" s="39"/>
      <c r="D22" s="39"/>
      <c r="E22" s="26">
        <f>MAX(E5:E19)</f>
        <v>15</v>
      </c>
      <c r="G22">
        <f>IF($E$22=25,5,IF($E$22&gt;=20,2.5,IF($E$22&gt;=15,1.5,IF($E$22&gt;=10,1.2,1))))</f>
        <v>1.5</v>
      </c>
    </row>
    <row r="24" spans="2:7" x14ac:dyDescent="0.15">
      <c r="F24" t="s">
        <v>111</v>
      </c>
      <c r="G24" s="28">
        <f>G20*G22</f>
        <v>7132.5</v>
      </c>
    </row>
    <row r="25" spans="2:7" x14ac:dyDescent="0.15">
      <c r="G25" s="3"/>
    </row>
  </sheetData>
  <mergeCells count="1">
    <mergeCell ref="B22:D22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21"/>
  <sheetViews>
    <sheetView workbookViewId="0">
      <selection activeCell="O35" sqref="O35"/>
    </sheetView>
  </sheetViews>
  <sheetFormatPr defaultColWidth="5" defaultRowHeight="17.25" x14ac:dyDescent="0.15"/>
  <cols>
    <col min="1" max="1" width="9" customWidth="1"/>
    <col min="2" max="2" width="5" style="1"/>
    <col min="22" max="22" width="5" style="3"/>
    <col min="25" max="25" width="15" customWidth="1"/>
  </cols>
  <sheetData>
    <row r="1" spans="1:28" x14ac:dyDescent="0.15">
      <c r="A1" t="s">
        <v>60</v>
      </c>
    </row>
    <row r="2" spans="1:28" x14ac:dyDescent="0.15">
      <c r="B2" s="1" t="s">
        <v>0</v>
      </c>
      <c r="Y2" s="20" t="s">
        <v>74</v>
      </c>
      <c r="Z2" s="20">
        <v>0.2</v>
      </c>
    </row>
    <row r="3" spans="1:28" x14ac:dyDescent="0.15">
      <c r="C3" t="s">
        <v>61</v>
      </c>
      <c r="Y3" s="20" t="s">
        <v>57</v>
      </c>
      <c r="Z3" s="20">
        <v>0.04</v>
      </c>
    </row>
    <row r="4" spans="1:28" x14ac:dyDescent="0.15">
      <c r="B4"/>
      <c r="C4" s="1"/>
      <c r="D4" t="s">
        <v>77</v>
      </c>
      <c r="Y4" s="20" t="s">
        <v>72</v>
      </c>
      <c r="Z4" s="20">
        <v>0.5</v>
      </c>
    </row>
    <row r="5" spans="1:28" ht="13.5" x14ac:dyDescent="0.15">
      <c r="B5"/>
      <c r="C5" s="21" t="s">
        <v>79</v>
      </c>
      <c r="Y5" s="20" t="s">
        <v>73</v>
      </c>
      <c r="Z5" s="20">
        <v>0.3</v>
      </c>
    </row>
    <row r="6" spans="1:28" x14ac:dyDescent="0.15">
      <c r="C6" t="s">
        <v>63</v>
      </c>
      <c r="X6" s="22"/>
      <c r="Y6" s="4"/>
      <c r="Z6" s="4"/>
      <c r="AA6" s="22"/>
      <c r="AB6" s="22"/>
    </row>
    <row r="7" spans="1:28" x14ac:dyDescent="0.15">
      <c r="C7" t="s">
        <v>62</v>
      </c>
    </row>
    <row r="9" spans="1:28" x14ac:dyDescent="0.15">
      <c r="B9" s="1" t="s">
        <v>16</v>
      </c>
    </row>
    <row r="10" spans="1:28" x14ac:dyDescent="0.15">
      <c r="C10" t="s">
        <v>85</v>
      </c>
    </row>
    <row r="12" spans="1:28" x14ac:dyDescent="0.15">
      <c r="C12" s="23" t="s">
        <v>78</v>
      </c>
    </row>
    <row r="14" spans="1:28" x14ac:dyDescent="0.15">
      <c r="C14" s="23" t="s">
        <v>80</v>
      </c>
    </row>
    <row r="15" spans="1:28" x14ac:dyDescent="0.15">
      <c r="D15" t="s">
        <v>81</v>
      </c>
      <c r="G15">
        <v>1.2</v>
      </c>
    </row>
    <row r="16" spans="1:28" x14ac:dyDescent="0.15">
      <c r="D16" t="s">
        <v>82</v>
      </c>
      <c r="G16">
        <v>1.5</v>
      </c>
    </row>
    <row r="17" spans="2:7" x14ac:dyDescent="0.15">
      <c r="D17" t="s">
        <v>83</v>
      </c>
      <c r="G17">
        <v>2.5</v>
      </c>
    </row>
    <row r="18" spans="2:7" x14ac:dyDescent="0.15">
      <c r="D18" t="s">
        <v>84</v>
      </c>
      <c r="G18">
        <v>5</v>
      </c>
    </row>
    <row r="20" spans="2:7" x14ac:dyDescent="0.15">
      <c r="B20" s="1" t="s">
        <v>76</v>
      </c>
    </row>
    <row r="21" spans="2:7" x14ac:dyDescent="0.15">
      <c r="C21" t="s">
        <v>75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25"/>
  <sheetViews>
    <sheetView workbookViewId="0">
      <selection activeCell="AC26" sqref="AC26"/>
    </sheetView>
  </sheetViews>
  <sheetFormatPr defaultColWidth="5" defaultRowHeight="17.25" x14ac:dyDescent="0.15"/>
  <cols>
    <col min="1" max="1" width="9" customWidth="1"/>
    <col min="2" max="2" width="5" style="1"/>
  </cols>
  <sheetData>
    <row r="1" spans="1:4" x14ac:dyDescent="0.15">
      <c r="A1" t="s">
        <v>2</v>
      </c>
    </row>
    <row r="3" spans="1:4" x14ac:dyDescent="0.15">
      <c r="B3" s="1" t="s">
        <v>1</v>
      </c>
    </row>
    <row r="5" spans="1:4" x14ac:dyDescent="0.15">
      <c r="B5" s="1" t="s">
        <v>3</v>
      </c>
    </row>
    <row r="7" spans="1:4" x14ac:dyDescent="0.15">
      <c r="B7" s="2" t="s">
        <v>13</v>
      </c>
    </row>
    <row r="9" spans="1:4" x14ac:dyDescent="0.15">
      <c r="B9" s="1" t="s">
        <v>52</v>
      </c>
    </row>
    <row r="10" spans="1:4" x14ac:dyDescent="0.15">
      <c r="C10" t="s">
        <v>9</v>
      </c>
    </row>
    <row r="11" spans="1:4" x14ac:dyDescent="0.15">
      <c r="D11" t="s">
        <v>15</v>
      </c>
    </row>
    <row r="12" spans="1:4" x14ac:dyDescent="0.15">
      <c r="D12" t="s">
        <v>55</v>
      </c>
    </row>
    <row r="13" spans="1:4" x14ac:dyDescent="0.15">
      <c r="D13" t="s">
        <v>53</v>
      </c>
    </row>
    <row r="14" spans="1:4" x14ac:dyDescent="0.15">
      <c r="D14" t="s">
        <v>54</v>
      </c>
    </row>
    <row r="16" spans="1:4" x14ac:dyDescent="0.15">
      <c r="B16" s="1" t="s">
        <v>4</v>
      </c>
    </row>
    <row r="17" spans="2:4" x14ac:dyDescent="0.15">
      <c r="C17" t="s">
        <v>5</v>
      </c>
    </row>
    <row r="18" spans="2:4" x14ac:dyDescent="0.15">
      <c r="C18" t="s">
        <v>6</v>
      </c>
    </row>
    <row r="20" spans="2:4" x14ac:dyDescent="0.15">
      <c r="B20" s="1" t="s">
        <v>7</v>
      </c>
    </row>
    <row r="21" spans="2:4" x14ac:dyDescent="0.15">
      <c r="C21" t="s">
        <v>8</v>
      </c>
    </row>
    <row r="22" spans="2:4" x14ac:dyDescent="0.15">
      <c r="C22" t="s">
        <v>9</v>
      </c>
    </row>
    <row r="23" spans="2:4" x14ac:dyDescent="0.15">
      <c r="D23" t="s">
        <v>10</v>
      </c>
    </row>
    <row r="24" spans="2:4" x14ac:dyDescent="0.15">
      <c r="D24" t="s">
        <v>11</v>
      </c>
    </row>
    <row r="25" spans="2:4" x14ac:dyDescent="0.15">
      <c r="D25" t="s">
        <v>12</v>
      </c>
    </row>
  </sheetData>
  <phoneticPr fontId="2"/>
  <hyperlinks>
    <hyperlink ref="B7" location="基礎攻撃値!A1" display="[D：基礎攻撃値](別シート参照)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概要</vt:lpstr>
      <vt:lpstr>攻撃算出値</vt:lpstr>
      <vt:lpstr>シミュレータ </vt:lpstr>
      <vt:lpstr>シミュレータ02</vt:lpstr>
      <vt:lpstr>シミュレータ03</vt:lpstr>
      <vt:lpstr>シミュレータ04</vt:lpstr>
      <vt:lpstr>OLDシミュレータ2</vt:lpstr>
      <vt:lpstr>OLD攻撃算出値</vt:lpstr>
      <vt:lpstr>OLD概要</vt:lpstr>
      <vt:lpstr>OLD基礎攻撃値</vt:lpstr>
      <vt:lpstr>OLD具体例</vt:lpstr>
      <vt:lpstr>OLDシミュレータ</vt:lpstr>
      <vt:lpstr>OLD2具体例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</dc:creator>
  <cp:lastModifiedBy>佐藤翔太</cp:lastModifiedBy>
  <dcterms:created xsi:type="dcterms:W3CDTF">2015-03-31T09:13:25Z</dcterms:created>
  <dcterms:modified xsi:type="dcterms:W3CDTF">2016-10-20T08:22:57Z</dcterms:modified>
</cp:coreProperties>
</file>