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linjia/Dropbox/NUCSRL/Danlin/spark_container/"/>
    </mc:Choice>
  </mc:AlternateContent>
  <xr:revisionPtr revIDLastSave="0" documentId="13_ncr:1_{46FDEC86-E0C7-D44E-8486-CE4954540A11}" xr6:coauthVersionLast="45" xr6:coauthVersionMax="45" xr10:uidLastSave="{00000000-0000-0000-0000-000000000000}"/>
  <bookViews>
    <workbookView xWindow="0" yWindow="460" windowWidth="28800" windowHeight="16160" activeTab="8" xr2:uid="{2FB48552-FAF1-674A-AD8C-91E083DB50B4}"/>
  </bookViews>
  <sheets>
    <sheet name="tpch" sheetId="1" r:id="rId1"/>
    <sheet name="Sheet2" sheetId="2" r:id="rId2"/>
    <sheet name="Sheet4" sheetId="4" r:id="rId3"/>
    <sheet name="Sheet5" sheetId="5" r:id="rId4"/>
    <sheet name="Sheet3" sheetId="3" r:id="rId5"/>
    <sheet name="Sheet1" sheetId="6" r:id="rId6"/>
    <sheet name="Sheet6" sheetId="7" r:id="rId7"/>
    <sheet name="Sheet7" sheetId="8" r:id="rId8"/>
    <sheet name="Sheet9" sheetId="10" r:id="rId9"/>
    <sheet name="Sheet8" sheetId="9" r:id="rId10"/>
    <sheet name="Sheet10" sheetId="11" r:id="rId11"/>
    <sheet name="Sheet11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9" l="1"/>
  <c r="H15" i="11"/>
  <c r="I14" i="11" l="1"/>
  <c r="H14" i="11"/>
  <c r="I13" i="11"/>
  <c r="H13" i="11"/>
  <c r="I12" i="11"/>
  <c r="H12" i="11"/>
  <c r="I11" i="11"/>
  <c r="H11" i="11"/>
  <c r="I10" i="11"/>
  <c r="H10" i="11"/>
  <c r="I9" i="11"/>
  <c r="H9" i="11"/>
  <c r="I8" i="11"/>
  <c r="H8" i="11"/>
  <c r="I7" i="11"/>
  <c r="H7" i="11"/>
  <c r="I6" i="11"/>
  <c r="H6" i="11"/>
  <c r="I5" i="11"/>
  <c r="H5" i="11"/>
  <c r="I4" i="11"/>
  <c r="H3" i="11"/>
  <c r="H2" i="11"/>
  <c r="H4" i="11" l="1"/>
  <c r="I3" i="11"/>
  <c r="D16" i="1"/>
  <c r="H12" i="9"/>
  <c r="G12" i="9"/>
  <c r="H11" i="9"/>
  <c r="G11" i="9"/>
  <c r="H10" i="9"/>
  <c r="G10" i="9"/>
  <c r="H9" i="9"/>
  <c r="G9" i="9"/>
  <c r="H8" i="9"/>
  <c r="G8" i="9"/>
  <c r="I26" i="10"/>
  <c r="H26" i="10"/>
  <c r="F3" i="10"/>
  <c r="E3" i="10"/>
  <c r="D3" i="10"/>
  <c r="G4" i="10"/>
  <c r="F4" i="10"/>
  <c r="E4" i="10"/>
  <c r="I5" i="10" l="1"/>
  <c r="I6" i="10"/>
  <c r="I7" i="10"/>
  <c r="I8" i="10"/>
  <c r="I9" i="10"/>
  <c r="I10" i="10"/>
  <c r="I11" i="10"/>
  <c r="I12" i="10"/>
  <c r="I13" i="10"/>
  <c r="I14" i="10"/>
  <c r="I15" i="10"/>
  <c r="H5" i="10"/>
  <c r="H6" i="10"/>
  <c r="H7" i="10"/>
  <c r="H8" i="10"/>
  <c r="H9" i="10"/>
  <c r="H10" i="10"/>
  <c r="H11" i="10"/>
  <c r="H12" i="10"/>
  <c r="H13" i="10"/>
  <c r="H14" i="10"/>
  <c r="H15" i="10"/>
  <c r="I4" i="10"/>
  <c r="H4" i="10"/>
  <c r="H2" i="10"/>
  <c r="I3" i="10"/>
  <c r="H3" i="10"/>
  <c r="D3" i="9" l="1"/>
  <c r="E3" i="9"/>
  <c r="F3" i="9"/>
  <c r="C4" i="9"/>
  <c r="D4" i="9"/>
  <c r="E4" i="9"/>
  <c r="H5" i="9"/>
  <c r="H6" i="9"/>
  <c r="H7" i="9"/>
  <c r="H13" i="9"/>
  <c r="H15" i="9"/>
  <c r="H16" i="9"/>
  <c r="G13" i="9"/>
  <c r="G15" i="9"/>
  <c r="G16" i="9"/>
  <c r="G7" i="9"/>
  <c r="K3" i="9" l="1"/>
  <c r="L3" i="9"/>
  <c r="M3" i="9"/>
  <c r="N3" i="9"/>
  <c r="K4" i="9"/>
  <c r="L4" i="9"/>
  <c r="M4" i="9"/>
  <c r="N4" i="9"/>
  <c r="L2" i="9"/>
  <c r="M2" i="9"/>
  <c r="N2" i="9"/>
  <c r="K2" i="9"/>
  <c r="H3" i="9"/>
  <c r="P3" i="9" s="1"/>
  <c r="R3" i="9" s="1"/>
  <c r="S3" i="9" s="1"/>
  <c r="H4" i="9"/>
  <c r="P4" i="9" s="1"/>
  <c r="G3" i="9"/>
  <c r="O3" i="9" s="1"/>
  <c r="G4" i="9"/>
  <c r="O4" i="9" s="1"/>
  <c r="H2" i="9"/>
  <c r="P2" i="9" s="1"/>
  <c r="G2" i="9"/>
  <c r="O2" i="9" s="1"/>
  <c r="R4" i="9" l="1"/>
  <c r="S4" i="9" s="1"/>
  <c r="D31" i="1"/>
  <c r="D32" i="1"/>
  <c r="D38" i="1"/>
  <c r="D41" i="1"/>
  <c r="D42" i="1"/>
  <c r="D44" i="1"/>
  <c r="D46" i="1"/>
  <c r="D48" i="1"/>
  <c r="D50" i="1"/>
  <c r="D30" i="1"/>
  <c r="C47" i="1"/>
  <c r="C48" i="1"/>
  <c r="C49" i="1"/>
  <c r="C50" i="1"/>
  <c r="C5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30" i="1"/>
  <c r="D25" i="1"/>
  <c r="I25" i="1"/>
  <c r="D20" i="1"/>
  <c r="D43" i="1" s="1"/>
  <c r="I20" i="1"/>
  <c r="D27" i="1"/>
  <c r="I27" i="1"/>
  <c r="D26" i="1"/>
  <c r="D49" i="1" s="1"/>
  <c r="I26" i="1"/>
  <c r="D14" i="1"/>
  <c r="I14" i="1"/>
  <c r="D19" i="1"/>
  <c r="I19" i="1"/>
  <c r="D18" i="1"/>
  <c r="I18" i="1"/>
  <c r="D22" i="1"/>
  <c r="D45" i="1" s="1"/>
  <c r="I22" i="1"/>
  <c r="D13" i="1"/>
  <c r="D36" i="1" s="1"/>
  <c r="I13" i="1"/>
  <c r="D12" i="1"/>
  <c r="D35" i="1" s="1"/>
  <c r="D15" i="1"/>
  <c r="I15" i="1"/>
  <c r="D11" i="1"/>
  <c r="D34" i="1" s="1"/>
  <c r="I11" i="1"/>
  <c r="D39" i="1"/>
  <c r="I16" i="1"/>
  <c r="D28" i="1"/>
  <c r="D51" i="1" s="1"/>
  <c r="I28" i="1"/>
  <c r="D21" i="1"/>
  <c r="I21" i="1"/>
  <c r="D17" i="1"/>
  <c r="D40" i="1" s="1"/>
  <c r="I17" i="1"/>
  <c r="D23" i="1"/>
  <c r="I23" i="1"/>
  <c r="D10" i="1"/>
  <c r="E10" i="1" s="1"/>
  <c r="I10" i="1"/>
  <c r="I7" i="1"/>
  <c r="I8" i="1"/>
  <c r="I9" i="1"/>
  <c r="D24" i="1"/>
  <c r="D47" i="1" s="1"/>
  <c r="H15" i="8"/>
  <c r="I14" i="8"/>
  <c r="I15" i="8"/>
  <c r="H14" i="8"/>
  <c r="I3" i="8"/>
  <c r="I4" i="8"/>
  <c r="I6" i="8"/>
  <c r="I7" i="8"/>
  <c r="I8" i="8"/>
  <c r="I9" i="8"/>
  <c r="I10" i="8"/>
  <c r="I11" i="8"/>
  <c r="I12" i="8"/>
  <c r="H3" i="8"/>
  <c r="H4" i="8"/>
  <c r="H6" i="8"/>
  <c r="H7" i="8"/>
  <c r="H8" i="8"/>
  <c r="H9" i="8"/>
  <c r="H10" i="8"/>
  <c r="H11" i="8"/>
  <c r="H12" i="8"/>
  <c r="G4" i="8"/>
  <c r="F4" i="8"/>
  <c r="E4" i="8"/>
  <c r="D4" i="8"/>
  <c r="I2" i="8"/>
  <c r="H2" i="8"/>
  <c r="E4" i="7"/>
  <c r="D4" i="7"/>
  <c r="C4" i="7"/>
  <c r="F4" i="7"/>
  <c r="F3" i="7"/>
  <c r="E3" i="7"/>
  <c r="D3" i="7"/>
  <c r="C3" i="7"/>
  <c r="G17" i="7"/>
  <c r="H17" i="7"/>
  <c r="H16" i="7"/>
  <c r="G16" i="7"/>
  <c r="H2" i="7"/>
  <c r="H3" i="7"/>
  <c r="H4" i="7"/>
  <c r="H8" i="7"/>
  <c r="H9" i="7"/>
  <c r="H11" i="7"/>
  <c r="H12" i="7"/>
  <c r="H13" i="7"/>
  <c r="H14" i="7"/>
  <c r="H10" i="7"/>
  <c r="G8" i="7"/>
  <c r="G9" i="7"/>
  <c r="G10" i="7"/>
  <c r="G11" i="7"/>
  <c r="G12" i="7"/>
  <c r="G13" i="7"/>
  <c r="G14" i="7"/>
  <c r="G3" i="7"/>
  <c r="G4" i="7"/>
  <c r="G2" i="7"/>
  <c r="E20" i="1"/>
  <c r="E22" i="1"/>
  <c r="E15" i="1"/>
  <c r="E13" i="1"/>
  <c r="E23" i="1"/>
  <c r="E21" i="1"/>
  <c r="E14" i="1"/>
  <c r="E18" i="1"/>
  <c r="E16" i="1"/>
  <c r="E25" i="1"/>
  <c r="E17" i="1"/>
  <c r="E27" i="1"/>
  <c r="E26" i="1"/>
  <c r="E28" i="1"/>
  <c r="E19" i="1"/>
  <c r="E8" i="1"/>
  <c r="E9" i="1"/>
  <c r="E7" i="1"/>
  <c r="N53" i="6"/>
  <c r="H53" i="6"/>
  <c r="I53" i="6"/>
  <c r="J53" i="6"/>
  <c r="H54" i="6"/>
  <c r="B53" i="6"/>
  <c r="C53" i="6"/>
  <c r="B54" i="6"/>
  <c r="H33" i="6"/>
  <c r="I33" i="6"/>
  <c r="J33" i="6"/>
  <c r="H34" i="6"/>
  <c r="B33" i="6"/>
  <c r="C33" i="6"/>
  <c r="B34" i="6"/>
  <c r="H11" i="6"/>
  <c r="I11" i="6"/>
  <c r="J11" i="6"/>
  <c r="H12" i="6"/>
  <c r="B11" i="6"/>
  <c r="C11" i="6"/>
  <c r="B12" i="6"/>
  <c r="N20" i="5"/>
  <c r="H3" i="5"/>
  <c r="H4" i="5"/>
  <c r="H5" i="5"/>
  <c r="H2" i="5"/>
  <c r="H20" i="5"/>
  <c r="C20" i="5"/>
  <c r="I6" i="5"/>
  <c r="H6" i="5"/>
  <c r="G3" i="5"/>
  <c r="G4" i="5"/>
  <c r="G5" i="5"/>
  <c r="G2" i="5"/>
  <c r="C11" i="4"/>
  <c r="H12" i="4"/>
  <c r="F19" i="2"/>
  <c r="B19" i="2"/>
  <c r="C12" i="4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G5" i="3"/>
  <c r="F5" i="3"/>
  <c r="F18" i="2"/>
  <c r="H18" i="1"/>
  <c r="H20" i="1"/>
  <c r="H16" i="1"/>
  <c r="H26" i="1"/>
  <c r="H17" i="1"/>
  <c r="H28" i="1"/>
  <c r="H12" i="1"/>
  <c r="H11" i="1"/>
  <c r="H10" i="1"/>
  <c r="H23" i="1"/>
  <c r="H15" i="1"/>
  <c r="H13" i="1"/>
  <c r="H21" i="1"/>
  <c r="H22" i="1"/>
  <c r="H7" i="1"/>
  <c r="H24" i="1"/>
  <c r="H8" i="1"/>
  <c r="H25" i="1"/>
  <c r="H19" i="1"/>
  <c r="H9" i="1"/>
  <c r="H14" i="1"/>
  <c r="H27" i="1"/>
  <c r="D33" i="1" l="1"/>
  <c r="I12" i="1"/>
  <c r="E12" i="1"/>
  <c r="E24" i="1"/>
  <c r="E11" i="1"/>
  <c r="I24" i="1"/>
</calcChain>
</file>

<file path=xl/sharedStrings.xml><?xml version="1.0" encoding="utf-8"?>
<sst xmlns="http://schemas.openxmlformats.org/spreadsheetml/2006/main" count="270" uniqueCount="106">
  <si>
    <t>config</t>
  </si>
  <si>
    <t># executors</t>
  </si>
  <si>
    <t>executor memory</t>
  </si>
  <si>
    <t>cores</t>
  </si>
  <si>
    <t>memory mode</t>
  </si>
  <si>
    <t>storage fraction</t>
  </si>
  <si>
    <t>400MB</t>
  </si>
  <si>
    <t xml:space="preserve">Static </t>
  </si>
  <si>
    <t>working set in unit of 1000 sectors</t>
  </si>
  <si>
    <t>score = hitratio /working set</t>
  </si>
  <si>
    <t>ID???</t>
  </si>
  <si>
    <t>query</t>
  </si>
  <si>
    <t>hit ratio(4KB)</t>
  </si>
  <si>
    <t>hit ratio(40KB)</t>
  </si>
  <si>
    <t>ws size (MB)</t>
  </si>
  <si>
    <t>memory need /container (MB)</t>
  </si>
  <si>
    <t>ws</t>
  </si>
  <si>
    <t>hit ws</t>
  </si>
  <si>
    <t>miss ws</t>
  </si>
  <si>
    <t>friendly score</t>
  </si>
  <si>
    <t>friendky first</t>
  </si>
  <si>
    <t>time</t>
  </si>
  <si>
    <t>id</t>
  </si>
  <si>
    <t>unfriendly frist</t>
  </si>
  <si>
    <t xml:space="preserve">start </t>
  </si>
  <si>
    <t>start</t>
  </si>
  <si>
    <t>end</t>
  </si>
  <si>
    <t>duration</t>
  </si>
  <si>
    <t>average</t>
  </si>
  <si>
    <t>1G</t>
  </si>
  <si>
    <t>friendly first</t>
  </si>
  <si>
    <t>unfriendly first</t>
  </si>
  <si>
    <t>executor memory (MB)</t>
  </si>
  <si>
    <t xml:space="preserve">TOTAL USABEL MEMORY </t>
  </si>
  <si>
    <t>TOTAL PROVISIONED Memory</t>
  </si>
  <si>
    <t>number</t>
  </si>
  <si>
    <t>time(min)</t>
  </si>
  <si>
    <t>time(time)</t>
  </si>
  <si>
    <t>ave</t>
  </si>
  <si>
    <t>1GB</t>
  </si>
  <si>
    <t>score = 0.5*hitratio *+ 1000/working set</t>
  </si>
  <si>
    <t>hit ratio</t>
  </si>
  <si>
    <t>selected</t>
  </si>
  <si>
    <t>900MB</t>
  </si>
  <si>
    <t>700MB</t>
  </si>
  <si>
    <t>500M</t>
  </si>
  <si>
    <t>1000M</t>
  </si>
  <si>
    <t>[4,4,22,2]</t>
  </si>
  <si>
    <t>makespan</t>
  </si>
  <si>
    <t>submitted at same time</t>
  </si>
  <si>
    <t>unfirendly first</t>
  </si>
  <si>
    <t>auto version-preknowledge</t>
  </si>
  <si>
    <t>threshold</t>
  </si>
  <si>
    <t>29~32</t>
  </si>
  <si>
    <t>33~36</t>
  </si>
  <si>
    <t>20~24</t>
  </si>
  <si>
    <t>37~40</t>
  </si>
  <si>
    <t>41~44</t>
  </si>
  <si>
    <t>45~48</t>
  </si>
  <si>
    <t>49~52</t>
  </si>
  <si>
    <t>interval</t>
  </si>
  <si>
    <t>5_0.8</t>
  </si>
  <si>
    <t>53~56</t>
  </si>
  <si>
    <t>15_0.8</t>
  </si>
  <si>
    <t>57~60</t>
  </si>
  <si>
    <t>[6,1,21,19]</t>
  </si>
  <si>
    <t>61~64</t>
  </si>
  <si>
    <t>69~72</t>
  </si>
  <si>
    <t>65~68</t>
  </si>
  <si>
    <t>89~92</t>
  </si>
  <si>
    <t>93~96</t>
  </si>
  <si>
    <t>117~120</t>
  </si>
  <si>
    <t>113~116</t>
  </si>
  <si>
    <t>109~112</t>
  </si>
  <si>
    <t>105~108</t>
  </si>
  <si>
    <t>121~124</t>
  </si>
  <si>
    <t>125~128</t>
  </si>
  <si>
    <t>129~132</t>
  </si>
  <si>
    <t>[19,1,6,21]</t>
  </si>
  <si>
    <t>249~252</t>
  </si>
  <si>
    <t>253~256</t>
  </si>
  <si>
    <t>261~264</t>
  </si>
  <si>
    <t>265~268</t>
  </si>
  <si>
    <t>no-knowledge</t>
  </si>
  <si>
    <t>[22, 2, 3, 4]</t>
  </si>
  <si>
    <t>173~176</t>
  </si>
  <si>
    <t>180~184</t>
  </si>
  <si>
    <t>interval:10, Thresh:0.8</t>
  </si>
  <si>
    <t>executor</t>
  </si>
  <si>
    <t>2G</t>
  </si>
  <si>
    <t>7, 35sec</t>
  </si>
  <si>
    <t>6.1,5.9</t>
  </si>
  <si>
    <t>6.3,5.9</t>
  </si>
  <si>
    <t>6.1,5.7</t>
  </si>
  <si>
    <t>530~537</t>
  </si>
  <si>
    <t>25,25,25,23</t>
  </si>
  <si>
    <t>24,23,1,23</t>
  </si>
  <si>
    <t>20,22,21,22</t>
  </si>
  <si>
    <t>21,22,22,8.5</t>
  </si>
  <si>
    <t>538~553</t>
  </si>
  <si>
    <t>[22,3,4,21]</t>
  </si>
  <si>
    <t>458~461</t>
  </si>
  <si>
    <t>466~469</t>
  </si>
  <si>
    <t>470~473</t>
  </si>
  <si>
    <t>478~481</t>
  </si>
  <si>
    <t>10_0.8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</si>
</sst>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 applyAlignment="1">
      <alignment horizontal="center"/>
    </xf>
    <xf numFmtId="9" fontId="1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DB83-2363-454D-9030-60A9636BE14A}">
  <dimension ref="A1:K52"/>
  <sheetViews>
    <sheetView workbookViewId="0">
      <selection activeCell="A16" sqref="A16:D16"/>
    </sheetView>
  </sheetViews>
  <sheetFormatPr baseColWidth="10" defaultColWidth="10.83203125" defaultRowHeight="16" x14ac:dyDescent="0.2"/>
  <cols>
    <col min="1" max="1" width="10.83203125" style="1"/>
    <col min="2" max="2" width="13.6640625" style="1" customWidth="1"/>
    <col min="3" max="3" width="16.6640625" style="1" customWidth="1"/>
    <col min="4" max="4" width="28.6640625" style="1" customWidth="1"/>
    <col min="5" max="5" width="25.6640625" style="1" customWidth="1"/>
    <col min="6" max="6" width="10.83203125" style="1"/>
    <col min="7" max="7" width="33.1640625" style="1" customWidth="1"/>
    <col min="8" max="8" width="16.33203125" style="1" customWidth="1"/>
    <col min="9" max="16384" width="10.83203125" style="1"/>
  </cols>
  <sheetData>
    <row r="1" spans="1:11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/>
      <c r="H1" s="19"/>
      <c r="I1" s="19"/>
      <c r="J1" s="19"/>
      <c r="K1" s="19"/>
    </row>
    <row r="2" spans="1:11" x14ac:dyDescent="0.2">
      <c r="A2" s="19"/>
      <c r="B2" s="19">
        <v>8</v>
      </c>
      <c r="C2" s="19" t="s">
        <v>6</v>
      </c>
      <c r="D2" s="19">
        <v>1</v>
      </c>
      <c r="E2" s="19" t="s">
        <v>7</v>
      </c>
      <c r="F2" s="2">
        <v>0.5</v>
      </c>
      <c r="G2" s="19"/>
      <c r="H2" s="19"/>
      <c r="I2" s="19"/>
      <c r="J2" s="19"/>
      <c r="K2" s="19"/>
    </row>
    <row r="4" spans="1:11" x14ac:dyDescent="0.2">
      <c r="A4" s="19"/>
      <c r="B4" s="19"/>
      <c r="C4" s="19"/>
      <c r="D4" s="19"/>
      <c r="E4" s="21" t="s">
        <v>8</v>
      </c>
      <c r="F4" s="21"/>
      <c r="G4" s="21"/>
      <c r="H4" s="19" t="s">
        <v>9</v>
      </c>
      <c r="I4" s="19"/>
      <c r="J4" s="19" t="s">
        <v>10</v>
      </c>
      <c r="K4" s="19"/>
    </row>
    <row r="6" spans="1:11" x14ac:dyDescent="0.2">
      <c r="A6" s="19" t="s">
        <v>11</v>
      </c>
      <c r="B6" s="19" t="s">
        <v>12</v>
      </c>
      <c r="C6" s="19" t="s">
        <v>13</v>
      </c>
      <c r="D6" s="19" t="s">
        <v>14</v>
      </c>
      <c r="E6" s="19" t="s">
        <v>15</v>
      </c>
      <c r="F6" s="19" t="s">
        <v>16</v>
      </c>
      <c r="G6" s="19" t="s">
        <v>17</v>
      </c>
      <c r="H6" s="19" t="s">
        <v>18</v>
      </c>
      <c r="I6" s="19" t="s">
        <v>19</v>
      </c>
      <c r="J6" s="19"/>
      <c r="K6" s="19">
        <v>86</v>
      </c>
    </row>
    <row r="7" spans="1:11" x14ac:dyDescent="0.2">
      <c r="A7" s="3">
        <v>11</v>
      </c>
      <c r="B7" s="19">
        <v>0</v>
      </c>
      <c r="C7" s="19">
        <v>0</v>
      </c>
      <c r="D7" s="17">
        <v>1</v>
      </c>
      <c r="E7" s="19">
        <f>D7/4</f>
        <v>0.25</v>
      </c>
      <c r="F7" s="19">
        <v>1</v>
      </c>
      <c r="G7" s="19">
        <v>0</v>
      </c>
      <c r="H7" s="19">
        <f t="shared" ref="H7:H28" si="0">F7-G7</f>
        <v>1</v>
      </c>
      <c r="I7" s="19">
        <f t="shared" ref="I7:I28" si="1">C7/D7</f>
        <v>0</v>
      </c>
      <c r="J7" s="19"/>
      <c r="K7" s="19">
        <v>87</v>
      </c>
    </row>
    <row r="8" spans="1:11" x14ac:dyDescent="0.2">
      <c r="A8" s="3">
        <v>13</v>
      </c>
      <c r="B8" s="19">
        <v>0</v>
      </c>
      <c r="C8" s="19">
        <v>0</v>
      </c>
      <c r="D8" s="17">
        <v>1</v>
      </c>
      <c r="E8" s="19">
        <f>D8/4</f>
        <v>0.25</v>
      </c>
      <c r="F8" s="19">
        <v>1</v>
      </c>
      <c r="G8" s="19">
        <v>0</v>
      </c>
      <c r="H8" s="19">
        <f t="shared" si="0"/>
        <v>1</v>
      </c>
      <c r="I8" s="19">
        <f t="shared" si="1"/>
        <v>0</v>
      </c>
      <c r="J8" s="19"/>
      <c r="K8" s="19">
        <v>88</v>
      </c>
    </row>
    <row r="9" spans="1:11" x14ac:dyDescent="0.2">
      <c r="A9" s="19">
        <v>16</v>
      </c>
      <c r="B9" s="19">
        <v>0</v>
      </c>
      <c r="C9" s="19">
        <v>0</v>
      </c>
      <c r="D9" s="17">
        <v>1</v>
      </c>
      <c r="E9" s="19">
        <f>D9/4</f>
        <v>0.25</v>
      </c>
      <c r="F9" s="19">
        <v>1</v>
      </c>
      <c r="G9" s="19">
        <v>0</v>
      </c>
      <c r="H9" s="19">
        <f t="shared" si="0"/>
        <v>1</v>
      </c>
      <c r="I9" s="19">
        <f t="shared" si="1"/>
        <v>0</v>
      </c>
      <c r="J9" s="19"/>
      <c r="K9" s="19">
        <v>89</v>
      </c>
    </row>
    <row r="10" spans="1:11" x14ac:dyDescent="0.2">
      <c r="A10" s="19">
        <v>5</v>
      </c>
      <c r="B10" s="19">
        <v>0.16</v>
      </c>
      <c r="C10" s="19">
        <v>0.42</v>
      </c>
      <c r="D10" s="17">
        <f t="shared" ref="D10:D28" si="2">F10*1000*512/1024/1024</f>
        <v>80397.94921875</v>
      </c>
      <c r="E10" s="19">
        <f t="shared" ref="E10:E28" si="3">D10/4*2</f>
        <v>40198.974609375</v>
      </c>
      <c r="F10" s="19">
        <v>164655</v>
      </c>
      <c r="G10" s="19">
        <v>15210</v>
      </c>
      <c r="H10" s="19">
        <f t="shared" si="0"/>
        <v>149445</v>
      </c>
      <c r="I10" s="19">
        <f t="shared" si="1"/>
        <v>5.2240138471349182E-6</v>
      </c>
      <c r="J10" s="19"/>
      <c r="K10" s="19">
        <v>90</v>
      </c>
    </row>
    <row r="11" spans="1:11" x14ac:dyDescent="0.2">
      <c r="A11" s="12">
        <v>4</v>
      </c>
      <c r="B11" s="19">
        <v>2.1000000000000001E-2</v>
      </c>
      <c r="C11" s="19">
        <v>0.04</v>
      </c>
      <c r="D11" s="17">
        <f t="shared" si="2"/>
        <v>3177.24609375</v>
      </c>
      <c r="E11" s="19">
        <f t="shared" si="3"/>
        <v>1588.623046875</v>
      </c>
      <c r="F11" s="19">
        <v>6507</v>
      </c>
      <c r="G11" s="19">
        <v>5250</v>
      </c>
      <c r="H11" s="19">
        <f t="shared" si="0"/>
        <v>1257</v>
      </c>
      <c r="I11" s="19">
        <f t="shared" si="1"/>
        <v>1.2589518979560474E-5</v>
      </c>
      <c r="J11" s="19"/>
      <c r="K11" s="19">
        <v>91</v>
      </c>
    </row>
    <row r="12" spans="1:11" x14ac:dyDescent="0.2">
      <c r="A12" s="19">
        <v>3</v>
      </c>
      <c r="B12" s="19">
        <v>2.7E-2</v>
      </c>
      <c r="C12" s="19">
        <v>0.06</v>
      </c>
      <c r="D12" s="17">
        <f t="shared" si="2"/>
        <v>3271.484375</v>
      </c>
      <c r="E12" s="19">
        <f t="shared" si="3"/>
        <v>1635.7421875</v>
      </c>
      <c r="F12" s="19">
        <v>6700</v>
      </c>
      <c r="G12" s="19">
        <v>5522</v>
      </c>
      <c r="H12" s="19">
        <f t="shared" si="0"/>
        <v>1178</v>
      </c>
      <c r="I12" s="19">
        <f t="shared" si="1"/>
        <v>1.8340298507462686E-5</v>
      </c>
      <c r="J12" s="19"/>
      <c r="K12" s="19">
        <v>92</v>
      </c>
    </row>
    <row r="13" spans="1:11" x14ac:dyDescent="0.2">
      <c r="A13" s="4">
        <v>8</v>
      </c>
      <c r="B13" s="19">
        <v>2.7E-2</v>
      </c>
      <c r="C13" s="19">
        <v>0.08</v>
      </c>
      <c r="D13" s="17">
        <f t="shared" si="2"/>
        <v>3270.01953125</v>
      </c>
      <c r="E13" s="19">
        <f t="shared" si="3"/>
        <v>1635.009765625</v>
      </c>
      <c r="F13" s="19">
        <v>6697</v>
      </c>
      <c r="G13" s="19">
        <v>5303</v>
      </c>
      <c r="H13" s="19">
        <f t="shared" si="0"/>
        <v>1394</v>
      </c>
      <c r="I13" s="19">
        <f t="shared" si="1"/>
        <v>2.4464685680155295E-5</v>
      </c>
      <c r="J13" s="19"/>
      <c r="K13" s="19">
        <v>93</v>
      </c>
    </row>
    <row r="14" spans="1:11" x14ac:dyDescent="0.2">
      <c r="A14" s="19">
        <v>17</v>
      </c>
      <c r="B14" s="19">
        <v>8.1000000000000003E-2</v>
      </c>
      <c r="C14" s="19">
        <v>0.12</v>
      </c>
      <c r="D14" s="17">
        <f t="shared" si="2"/>
        <v>4259.765625</v>
      </c>
      <c r="E14" s="19">
        <f t="shared" si="3"/>
        <v>2129.8828125</v>
      </c>
      <c r="F14" s="19">
        <v>8724</v>
      </c>
      <c r="G14" s="19">
        <v>7571</v>
      </c>
      <c r="H14" s="19">
        <f t="shared" si="0"/>
        <v>1153</v>
      </c>
      <c r="I14" s="19">
        <f t="shared" si="1"/>
        <v>2.8170563961485557E-5</v>
      </c>
      <c r="J14" s="19"/>
      <c r="K14" s="19">
        <v>94</v>
      </c>
    </row>
    <row r="15" spans="1:11" x14ac:dyDescent="0.2">
      <c r="A15" s="19">
        <v>7</v>
      </c>
      <c r="B15" s="19">
        <v>0.02</v>
      </c>
      <c r="C15" s="19">
        <v>0.1</v>
      </c>
      <c r="D15" s="17">
        <f t="shared" si="2"/>
        <v>2764.16015625</v>
      </c>
      <c r="E15" s="19">
        <f t="shared" si="3"/>
        <v>1382.080078125</v>
      </c>
      <c r="F15" s="19">
        <v>5661</v>
      </c>
      <c r="G15" s="19">
        <v>4372</v>
      </c>
      <c r="H15" s="19">
        <f t="shared" si="0"/>
        <v>1289</v>
      </c>
      <c r="I15" s="19">
        <f t="shared" si="1"/>
        <v>3.617735382441265E-5</v>
      </c>
      <c r="J15" s="19"/>
      <c r="K15" s="19">
        <v>95</v>
      </c>
    </row>
    <row r="16" spans="1:11" x14ac:dyDescent="0.2">
      <c r="A16" s="19">
        <v>21</v>
      </c>
      <c r="B16" s="19">
        <v>4.3999999999999997E-2</v>
      </c>
      <c r="C16" s="19">
        <v>0.31</v>
      </c>
      <c r="D16" s="17">
        <f t="shared" si="2"/>
        <v>7599.12109375</v>
      </c>
      <c r="E16" s="19">
        <f t="shared" si="3"/>
        <v>3799.560546875</v>
      </c>
      <c r="F16" s="19">
        <v>15563</v>
      </c>
      <c r="G16" s="19">
        <v>13965</v>
      </c>
      <c r="H16" s="19">
        <f t="shared" si="0"/>
        <v>1598</v>
      </c>
      <c r="I16" s="19">
        <f t="shared" si="1"/>
        <v>4.0794191351281889E-5</v>
      </c>
      <c r="J16" s="19"/>
      <c r="K16" s="19">
        <v>96</v>
      </c>
    </row>
    <row r="17" spans="1:11" x14ac:dyDescent="0.2">
      <c r="A17" s="19">
        <v>1</v>
      </c>
      <c r="B17" s="19">
        <v>3.0000000000000001E-3</v>
      </c>
      <c r="C17" s="19">
        <v>0.03</v>
      </c>
      <c r="D17" s="17">
        <f t="shared" si="2"/>
        <v>626.46484375</v>
      </c>
      <c r="E17" s="19">
        <f t="shared" si="3"/>
        <v>313.232421875</v>
      </c>
      <c r="F17" s="19">
        <v>1283</v>
      </c>
      <c r="G17" s="19">
        <v>745</v>
      </c>
      <c r="H17" s="19">
        <f t="shared" si="0"/>
        <v>538</v>
      </c>
      <c r="I17" s="19">
        <f t="shared" si="1"/>
        <v>4.7887763055339046E-5</v>
      </c>
      <c r="J17" s="19"/>
      <c r="K17" s="19">
        <v>97</v>
      </c>
    </row>
    <row r="18" spans="1:11" x14ac:dyDescent="0.2">
      <c r="A18" s="3">
        <v>18</v>
      </c>
      <c r="B18" s="19">
        <v>9.0999999999999998E-2</v>
      </c>
      <c r="C18" s="19">
        <v>0.31</v>
      </c>
      <c r="D18" s="17">
        <f t="shared" si="2"/>
        <v>6395.01953125</v>
      </c>
      <c r="E18" s="19">
        <f t="shared" si="3"/>
        <v>3197.509765625</v>
      </c>
      <c r="F18" s="19">
        <v>13097</v>
      </c>
      <c r="G18" s="19">
        <v>11319</v>
      </c>
      <c r="H18" s="19">
        <f t="shared" si="0"/>
        <v>1778</v>
      </c>
      <c r="I18" s="19">
        <f t="shared" si="1"/>
        <v>4.8475223333587842E-5</v>
      </c>
      <c r="J18" s="19"/>
      <c r="K18" s="19">
        <v>98</v>
      </c>
    </row>
    <row r="19" spans="1:11" x14ac:dyDescent="0.2">
      <c r="A19" s="3">
        <v>15</v>
      </c>
      <c r="B19" s="19">
        <v>2.9000000000000001E-2</v>
      </c>
      <c r="C19" s="19">
        <v>0.08</v>
      </c>
      <c r="D19" s="17">
        <f t="shared" si="2"/>
        <v>1626.46484375</v>
      </c>
      <c r="E19" s="19">
        <f t="shared" si="3"/>
        <v>813.232421875</v>
      </c>
      <c r="F19" s="19">
        <v>3331</v>
      </c>
      <c r="G19" s="19">
        <v>2301</v>
      </c>
      <c r="H19" s="19">
        <f t="shared" si="0"/>
        <v>1030</v>
      </c>
      <c r="I19" s="19">
        <f t="shared" si="1"/>
        <v>4.9186430501350944E-5</v>
      </c>
      <c r="J19" s="19"/>
      <c r="K19" s="19">
        <v>99</v>
      </c>
    </row>
    <row r="20" spans="1:11" x14ac:dyDescent="0.2">
      <c r="A20" s="19">
        <v>20</v>
      </c>
      <c r="B20" s="19">
        <v>6.9000000000000006E-2</v>
      </c>
      <c r="C20" s="19">
        <v>0.12</v>
      </c>
      <c r="D20" s="17">
        <f t="shared" si="2"/>
        <v>1822.75390625</v>
      </c>
      <c r="E20" s="19">
        <f t="shared" si="3"/>
        <v>911.376953125</v>
      </c>
      <c r="F20" s="19">
        <v>3733</v>
      </c>
      <c r="G20" s="19">
        <v>2601</v>
      </c>
      <c r="H20" s="19">
        <f t="shared" si="0"/>
        <v>1132</v>
      </c>
      <c r="I20" s="19">
        <f t="shared" si="1"/>
        <v>6.5834449504420035E-5</v>
      </c>
      <c r="J20" s="19"/>
      <c r="K20" s="19">
        <v>100</v>
      </c>
    </row>
    <row r="21" spans="1:11" x14ac:dyDescent="0.2">
      <c r="A21" s="19">
        <v>9</v>
      </c>
      <c r="B21" s="19">
        <v>0.02</v>
      </c>
      <c r="C21" s="19">
        <v>0.28999999999999998</v>
      </c>
      <c r="D21" s="17">
        <f t="shared" si="2"/>
        <v>3908.203125</v>
      </c>
      <c r="E21" s="19">
        <f t="shared" si="3"/>
        <v>1954.1015625</v>
      </c>
      <c r="F21" s="19">
        <v>8004</v>
      </c>
      <c r="G21" s="19">
        <v>6764</v>
      </c>
      <c r="H21" s="19">
        <f t="shared" si="0"/>
        <v>1240</v>
      </c>
      <c r="I21" s="19">
        <f t="shared" si="1"/>
        <v>7.4202898550724636E-5</v>
      </c>
      <c r="J21" s="19"/>
      <c r="K21" s="19">
        <v>101</v>
      </c>
    </row>
    <row r="22" spans="1:11" x14ac:dyDescent="0.2">
      <c r="A22" s="19">
        <v>10</v>
      </c>
      <c r="B22" s="19">
        <v>2.3E-2</v>
      </c>
      <c r="C22" s="19">
        <v>0.17</v>
      </c>
      <c r="D22" s="17">
        <f t="shared" si="2"/>
        <v>1843.75</v>
      </c>
      <c r="E22" s="19">
        <f t="shared" si="3"/>
        <v>921.875</v>
      </c>
      <c r="F22" s="19">
        <v>3776</v>
      </c>
      <c r="G22" s="19">
        <v>2492</v>
      </c>
      <c r="H22" s="19">
        <f t="shared" si="0"/>
        <v>1284</v>
      </c>
      <c r="I22" s="19">
        <f t="shared" si="1"/>
        <v>9.2203389830508475E-5</v>
      </c>
      <c r="J22" s="19"/>
      <c r="K22" s="19">
        <v>102</v>
      </c>
    </row>
    <row r="23" spans="1:11" x14ac:dyDescent="0.2">
      <c r="A23" s="3">
        <v>6</v>
      </c>
      <c r="B23" s="19">
        <v>1.0999999999999999E-2</v>
      </c>
      <c r="C23" s="19">
        <v>0.54</v>
      </c>
      <c r="D23" s="17">
        <f t="shared" si="2"/>
        <v>3328.61328125</v>
      </c>
      <c r="E23" s="19">
        <f t="shared" si="3"/>
        <v>1664.306640625</v>
      </c>
      <c r="F23" s="19">
        <v>6817</v>
      </c>
      <c r="G23" s="19">
        <v>5650</v>
      </c>
      <c r="H23" s="19">
        <f t="shared" si="0"/>
        <v>1167</v>
      </c>
      <c r="I23" s="19">
        <f t="shared" si="1"/>
        <v>1.6222971981810181E-4</v>
      </c>
      <c r="J23" s="19"/>
      <c r="K23" s="19">
        <v>103</v>
      </c>
    </row>
    <row r="24" spans="1:11" x14ac:dyDescent="0.2">
      <c r="A24" s="4">
        <v>12</v>
      </c>
      <c r="B24" s="19">
        <v>3.3000000000000002E-2</v>
      </c>
      <c r="C24" s="19">
        <v>0.09</v>
      </c>
      <c r="D24" s="17">
        <f t="shared" si="2"/>
        <v>526.85546875</v>
      </c>
      <c r="E24" s="19">
        <f t="shared" si="3"/>
        <v>263.427734375</v>
      </c>
      <c r="F24" s="19">
        <v>1079</v>
      </c>
      <c r="G24" s="19">
        <v>561</v>
      </c>
      <c r="H24" s="19">
        <f t="shared" si="0"/>
        <v>518</v>
      </c>
      <c r="I24" s="19">
        <f t="shared" si="1"/>
        <v>1.7082483781278961E-4</v>
      </c>
      <c r="J24" s="19"/>
      <c r="K24" s="19">
        <v>104</v>
      </c>
    </row>
    <row r="25" spans="1:11" x14ac:dyDescent="0.2">
      <c r="A25" s="19">
        <v>14</v>
      </c>
      <c r="B25" s="19">
        <v>2.1999999999999999E-2</v>
      </c>
      <c r="C25" s="19">
        <v>0.12</v>
      </c>
      <c r="D25" s="17">
        <f t="shared" si="2"/>
        <v>534.1796875</v>
      </c>
      <c r="E25" s="19">
        <f t="shared" si="3"/>
        <v>267.08984375</v>
      </c>
      <c r="F25" s="19">
        <v>1094</v>
      </c>
      <c r="G25" s="19">
        <v>649</v>
      </c>
      <c r="H25" s="19">
        <f t="shared" si="0"/>
        <v>445</v>
      </c>
      <c r="I25" s="19">
        <f t="shared" si="1"/>
        <v>2.2464351005484459E-4</v>
      </c>
      <c r="J25" s="19"/>
      <c r="K25" s="19">
        <v>105</v>
      </c>
    </row>
    <row r="26" spans="1:11" x14ac:dyDescent="0.2">
      <c r="A26" s="10">
        <v>22</v>
      </c>
      <c r="B26" s="19">
        <v>2.7E-2</v>
      </c>
      <c r="C26" s="19">
        <v>0.63</v>
      </c>
      <c r="D26" s="17">
        <f t="shared" si="2"/>
        <v>934.5703125</v>
      </c>
      <c r="E26" s="19">
        <f t="shared" si="3"/>
        <v>467.28515625</v>
      </c>
      <c r="F26" s="19">
        <v>1914</v>
      </c>
      <c r="G26" s="19">
        <v>1268</v>
      </c>
      <c r="H26" s="19">
        <f t="shared" si="0"/>
        <v>646</v>
      </c>
      <c r="I26" s="19">
        <f t="shared" si="1"/>
        <v>6.7410658307210031E-4</v>
      </c>
      <c r="J26" s="19"/>
      <c r="K26" s="19">
        <v>106</v>
      </c>
    </row>
    <row r="27" spans="1:11" x14ac:dyDescent="0.2">
      <c r="A27" s="10">
        <v>19</v>
      </c>
      <c r="B27" s="19">
        <v>2.7E-2</v>
      </c>
      <c r="C27" s="19">
        <v>0.69</v>
      </c>
      <c r="D27" s="17">
        <f t="shared" si="2"/>
        <v>922.8515625</v>
      </c>
      <c r="E27" s="19">
        <f t="shared" si="3"/>
        <v>461.42578125</v>
      </c>
      <c r="F27" s="19">
        <v>1890</v>
      </c>
      <c r="G27" s="19">
        <v>1200</v>
      </c>
      <c r="H27" s="19">
        <f t="shared" si="0"/>
        <v>690</v>
      </c>
      <c r="I27" s="19">
        <f t="shared" si="1"/>
        <v>7.476825396825396E-4</v>
      </c>
      <c r="J27" s="19"/>
      <c r="K27" s="19">
        <v>107</v>
      </c>
    </row>
    <row r="28" spans="1:11" x14ac:dyDescent="0.2">
      <c r="A28" s="10">
        <v>2</v>
      </c>
      <c r="B28" s="19">
        <v>5.0000000000000001E-3</v>
      </c>
      <c r="C28" s="19">
        <v>0.74</v>
      </c>
      <c r="D28" s="17">
        <f t="shared" si="2"/>
        <v>968.26171875</v>
      </c>
      <c r="E28" s="19">
        <f t="shared" si="3"/>
        <v>484.130859375</v>
      </c>
      <c r="F28" s="19">
        <v>1983</v>
      </c>
      <c r="G28" s="19">
        <v>1437</v>
      </c>
      <c r="H28" s="19">
        <f t="shared" si="0"/>
        <v>546</v>
      </c>
      <c r="I28" s="19">
        <f t="shared" si="1"/>
        <v>7.6425617750882496E-4</v>
      </c>
      <c r="J28" s="19"/>
      <c r="K28" s="19">
        <v>108</v>
      </c>
    </row>
    <row r="30" spans="1:11" x14ac:dyDescent="0.2">
      <c r="A30" s="19"/>
      <c r="B30" s="19"/>
      <c r="C30" s="19">
        <f>C7*100</f>
        <v>0</v>
      </c>
      <c r="D30" s="17">
        <f>D7/1024</f>
        <v>9.765625E-4</v>
      </c>
      <c r="E30" s="19"/>
      <c r="F30" s="19"/>
      <c r="G30" s="19"/>
      <c r="H30" s="19"/>
      <c r="I30" s="19"/>
      <c r="J30" s="19"/>
      <c r="K30" s="19"/>
    </row>
    <row r="31" spans="1:11" x14ac:dyDescent="0.2">
      <c r="A31" s="19"/>
      <c r="B31" s="19"/>
      <c r="C31" s="19">
        <f t="shared" ref="C31:C51" si="4">C8*100</f>
        <v>0</v>
      </c>
      <c r="D31" s="17">
        <f t="shared" ref="D31:D51" si="5">D8/1024</f>
        <v>9.765625E-4</v>
      </c>
      <c r="E31" s="19"/>
      <c r="F31" s="19"/>
      <c r="G31" s="19"/>
      <c r="H31" s="19"/>
      <c r="I31" s="19"/>
      <c r="J31" s="19"/>
      <c r="K31" s="19"/>
    </row>
    <row r="32" spans="1:11" x14ac:dyDescent="0.2">
      <c r="A32" s="19"/>
      <c r="B32" s="19"/>
      <c r="C32" s="19">
        <f t="shared" si="4"/>
        <v>0</v>
      </c>
      <c r="D32" s="17">
        <f t="shared" si="5"/>
        <v>9.765625E-4</v>
      </c>
      <c r="E32" s="19"/>
      <c r="F32" s="19"/>
      <c r="G32" s="19"/>
      <c r="H32" s="19"/>
      <c r="I32" s="19"/>
      <c r="J32" s="19"/>
      <c r="K32" s="19"/>
    </row>
    <row r="33" spans="3:4" x14ac:dyDescent="0.2">
      <c r="C33" s="19">
        <f t="shared" si="4"/>
        <v>42</v>
      </c>
      <c r="D33" s="17">
        <f t="shared" si="5"/>
        <v>78.513622283935547</v>
      </c>
    </row>
    <row r="34" spans="3:4" x14ac:dyDescent="0.2">
      <c r="C34" s="19">
        <f t="shared" si="4"/>
        <v>4</v>
      </c>
      <c r="D34" s="17">
        <f t="shared" si="5"/>
        <v>3.1027793884277344</v>
      </c>
    </row>
    <row r="35" spans="3:4" x14ac:dyDescent="0.2">
      <c r="C35" s="19">
        <f t="shared" si="4"/>
        <v>6</v>
      </c>
      <c r="D35" s="17">
        <f t="shared" si="5"/>
        <v>3.1948089599609375</v>
      </c>
    </row>
    <row r="36" spans="3:4" x14ac:dyDescent="0.2">
      <c r="C36" s="19">
        <f t="shared" si="4"/>
        <v>8</v>
      </c>
      <c r="D36" s="17">
        <f t="shared" si="5"/>
        <v>3.1933784484863281</v>
      </c>
    </row>
    <row r="37" spans="3:4" x14ac:dyDescent="0.2">
      <c r="C37" s="19">
        <f t="shared" si="4"/>
        <v>12</v>
      </c>
      <c r="D37" s="17">
        <v>1</v>
      </c>
    </row>
    <row r="38" spans="3:4" x14ac:dyDescent="0.2">
      <c r="C38" s="19">
        <f t="shared" si="4"/>
        <v>10</v>
      </c>
      <c r="D38" s="17">
        <f t="shared" si="5"/>
        <v>2.6993751525878906</v>
      </c>
    </row>
    <row r="39" spans="3:4" x14ac:dyDescent="0.2">
      <c r="C39" s="19">
        <f t="shared" si="4"/>
        <v>31</v>
      </c>
      <c r="D39" s="17">
        <f t="shared" si="5"/>
        <v>7.4210166931152344</v>
      </c>
    </row>
    <row r="40" spans="3:4" x14ac:dyDescent="0.2">
      <c r="C40" s="19">
        <f t="shared" si="4"/>
        <v>3</v>
      </c>
      <c r="D40" s="17">
        <f t="shared" si="5"/>
        <v>0.61178207397460938</v>
      </c>
    </row>
    <row r="41" spans="3:4" x14ac:dyDescent="0.2">
      <c r="C41" s="19">
        <f t="shared" si="4"/>
        <v>31</v>
      </c>
      <c r="D41" s="17">
        <f t="shared" si="5"/>
        <v>6.2451362609863281</v>
      </c>
    </row>
    <row r="42" spans="3:4" x14ac:dyDescent="0.2">
      <c r="C42" s="19">
        <f t="shared" si="4"/>
        <v>8</v>
      </c>
      <c r="D42" s="17">
        <f t="shared" si="5"/>
        <v>1.5883445739746094</v>
      </c>
    </row>
    <row r="43" spans="3:4" x14ac:dyDescent="0.2">
      <c r="C43" s="19">
        <f t="shared" si="4"/>
        <v>12</v>
      </c>
      <c r="D43" s="17">
        <f t="shared" si="5"/>
        <v>1.7800331115722656</v>
      </c>
    </row>
    <row r="44" spans="3:4" x14ac:dyDescent="0.2">
      <c r="C44" s="19">
        <f t="shared" si="4"/>
        <v>28.999999999999996</v>
      </c>
      <c r="D44" s="17">
        <f t="shared" si="5"/>
        <v>3.8166046142578125</v>
      </c>
    </row>
    <row r="45" spans="3:4" x14ac:dyDescent="0.2">
      <c r="C45" s="19">
        <f t="shared" si="4"/>
        <v>17</v>
      </c>
      <c r="D45" s="17">
        <f t="shared" si="5"/>
        <v>1.800537109375</v>
      </c>
    </row>
    <row r="46" spans="3:4" x14ac:dyDescent="0.2">
      <c r="C46" s="19">
        <f t="shared" si="4"/>
        <v>54</v>
      </c>
      <c r="D46" s="17">
        <f t="shared" si="5"/>
        <v>3.2505989074707031</v>
      </c>
    </row>
    <row r="47" spans="3:4" x14ac:dyDescent="0.2">
      <c r="C47" s="19">
        <f>C24*100</f>
        <v>9</v>
      </c>
      <c r="D47" s="17">
        <f t="shared" si="5"/>
        <v>0.51450729370117188</v>
      </c>
    </row>
    <row r="48" spans="3:4" x14ac:dyDescent="0.2">
      <c r="C48" s="19">
        <f t="shared" si="4"/>
        <v>12</v>
      </c>
      <c r="D48" s="17">
        <f t="shared" si="5"/>
        <v>0.52165985107421875</v>
      </c>
    </row>
    <row r="49" spans="3:4" x14ac:dyDescent="0.2">
      <c r="C49" s="19">
        <f t="shared" si="4"/>
        <v>63</v>
      </c>
      <c r="D49" s="17">
        <f t="shared" si="5"/>
        <v>0.91266632080078125</v>
      </c>
    </row>
    <row r="50" spans="3:4" x14ac:dyDescent="0.2">
      <c r="C50" s="19">
        <f t="shared" si="4"/>
        <v>69</v>
      </c>
      <c r="D50" s="17">
        <f t="shared" si="5"/>
        <v>0.90122222900390625</v>
      </c>
    </row>
    <row r="51" spans="3:4" x14ac:dyDescent="0.2">
      <c r="C51" s="19">
        <f t="shared" si="4"/>
        <v>74</v>
      </c>
      <c r="D51" s="17">
        <f t="shared" si="5"/>
        <v>0.94556808471679688</v>
      </c>
    </row>
    <row r="52" spans="3:4" x14ac:dyDescent="0.2">
      <c r="C52" s="19"/>
      <c r="D52" s="19"/>
    </row>
  </sheetData>
  <sortState xmlns:xlrd2="http://schemas.microsoft.com/office/spreadsheetml/2017/richdata2" ref="A7:I28">
    <sortCondition ref="I6"/>
  </sortState>
  <mergeCells count="1">
    <mergeCell ref="E4:G4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30805-BA52-6347-880A-70A9EAE4052F}">
  <dimension ref="A1:S23"/>
  <sheetViews>
    <sheetView workbookViewId="0">
      <selection activeCell="I23" sqref="I23"/>
    </sheetView>
  </sheetViews>
  <sheetFormatPr baseColWidth="10" defaultColWidth="11" defaultRowHeight="16" x14ac:dyDescent="0.2"/>
  <cols>
    <col min="1" max="1" width="18.5" customWidth="1"/>
  </cols>
  <sheetData>
    <row r="1" spans="1:19" x14ac:dyDescent="0.2">
      <c r="A1" s="16" t="s">
        <v>84</v>
      </c>
      <c r="B1" s="16"/>
      <c r="C1" s="18">
        <v>4</v>
      </c>
      <c r="D1" s="18">
        <v>3</v>
      </c>
      <c r="E1" s="16">
        <v>2</v>
      </c>
      <c r="F1" s="16">
        <v>22</v>
      </c>
      <c r="G1" s="16" t="s">
        <v>38</v>
      </c>
      <c r="H1" s="16" t="s">
        <v>48</v>
      </c>
      <c r="I1" s="16" t="s">
        <v>22</v>
      </c>
      <c r="K1" s="16">
        <v>4</v>
      </c>
      <c r="L1" s="16">
        <v>3</v>
      </c>
      <c r="M1" s="16">
        <v>2</v>
      </c>
      <c r="N1" s="16">
        <v>22</v>
      </c>
      <c r="O1" s="16" t="s">
        <v>38</v>
      </c>
      <c r="P1" s="16" t="s">
        <v>48</v>
      </c>
    </row>
    <row r="2" spans="1:19" x14ac:dyDescent="0.2">
      <c r="A2" s="16" t="s">
        <v>49</v>
      </c>
      <c r="B2" s="16"/>
      <c r="C2" s="16">
        <v>6.4</v>
      </c>
      <c r="D2" s="16">
        <v>6.1</v>
      </c>
      <c r="E2" s="16">
        <v>6.4</v>
      </c>
      <c r="F2" s="16">
        <v>5.4</v>
      </c>
      <c r="G2" s="16">
        <f>AVERAGE(C2:F2)</f>
        <v>6.0749999999999993</v>
      </c>
      <c r="H2" s="16">
        <f>MAX(C2:F2)</f>
        <v>6.4</v>
      </c>
      <c r="I2" s="16"/>
      <c r="K2">
        <f>C2*60</f>
        <v>384</v>
      </c>
      <c r="L2">
        <f t="shared" ref="L2:P2" si="0">D2*60</f>
        <v>366</v>
      </c>
      <c r="M2">
        <f t="shared" si="0"/>
        <v>384</v>
      </c>
      <c r="N2">
        <f t="shared" si="0"/>
        <v>324</v>
      </c>
      <c r="O2">
        <f t="shared" si="0"/>
        <v>364.49999999999994</v>
      </c>
      <c r="P2">
        <f t="shared" si="0"/>
        <v>384</v>
      </c>
    </row>
    <row r="3" spans="1:19" x14ac:dyDescent="0.2">
      <c r="A3" s="16" t="s">
        <v>50</v>
      </c>
      <c r="B3" s="16"/>
      <c r="C3" s="16">
        <v>3.3</v>
      </c>
      <c r="D3" s="16">
        <f>3.3+0.25</f>
        <v>3.55</v>
      </c>
      <c r="E3" s="16">
        <f>3+0.5</f>
        <v>3.5</v>
      </c>
      <c r="F3" s="16">
        <f>2.4+0.75</f>
        <v>3.15</v>
      </c>
      <c r="G3" s="16">
        <f t="shared" ref="G3:G17" si="1">AVERAGE(C3:F3)</f>
        <v>3.375</v>
      </c>
      <c r="H3" s="16">
        <f t="shared" ref="H3:H16" si="2">MAX(C3:F3)</f>
        <v>3.55</v>
      </c>
      <c r="I3" s="16" t="s">
        <v>85</v>
      </c>
      <c r="K3">
        <f t="shared" ref="K3:K4" si="3">C3*60</f>
        <v>198</v>
      </c>
      <c r="L3">
        <f t="shared" ref="L3:L4" si="4">D3*60</f>
        <v>213</v>
      </c>
      <c r="M3">
        <f t="shared" ref="M3:M4" si="5">E3*60</f>
        <v>210</v>
      </c>
      <c r="N3">
        <f t="shared" ref="N3:N4" si="6">F3*60</f>
        <v>189</v>
      </c>
      <c r="O3">
        <f t="shared" ref="O3:O4" si="7">G3*60</f>
        <v>202.5</v>
      </c>
      <c r="P3">
        <f t="shared" ref="P3:P4" si="8">H3*60</f>
        <v>213</v>
      </c>
      <c r="R3">
        <f>P2-P3</f>
        <v>171</v>
      </c>
      <c r="S3">
        <f>R3/P2</f>
        <v>0.4453125</v>
      </c>
    </row>
    <row r="4" spans="1:19" x14ac:dyDescent="0.2">
      <c r="A4" s="16" t="s">
        <v>30</v>
      </c>
      <c r="B4" s="16"/>
      <c r="C4" s="16">
        <f>1.9+0.75</f>
        <v>2.65</v>
      </c>
      <c r="D4" s="16">
        <f>2.2+0.5</f>
        <v>2.7</v>
      </c>
      <c r="E4" s="16">
        <f>1.8+0.25</f>
        <v>2.0499999999999998</v>
      </c>
      <c r="F4" s="16">
        <v>1</v>
      </c>
      <c r="G4" s="16">
        <f t="shared" si="1"/>
        <v>2.0999999999999996</v>
      </c>
      <c r="H4" s="16">
        <f t="shared" si="2"/>
        <v>2.7</v>
      </c>
      <c r="I4" s="16" t="s">
        <v>86</v>
      </c>
      <c r="K4">
        <f t="shared" si="3"/>
        <v>159</v>
      </c>
      <c r="L4">
        <f t="shared" si="4"/>
        <v>162</v>
      </c>
      <c r="M4">
        <f t="shared" si="5"/>
        <v>122.99999999999999</v>
      </c>
      <c r="N4">
        <f t="shared" si="6"/>
        <v>60</v>
      </c>
      <c r="O4">
        <f t="shared" si="7"/>
        <v>125.99999999999997</v>
      </c>
      <c r="P4">
        <f t="shared" si="8"/>
        <v>162</v>
      </c>
      <c r="R4">
        <f>P3-P4</f>
        <v>51</v>
      </c>
      <c r="S4">
        <f>R4/P4</f>
        <v>0.31481481481481483</v>
      </c>
    </row>
    <row r="5" spans="1:19" x14ac:dyDescent="0.2">
      <c r="A5" s="16"/>
      <c r="B5" s="16"/>
      <c r="C5" s="16"/>
      <c r="D5" s="16"/>
      <c r="E5" s="16"/>
      <c r="F5" s="16"/>
      <c r="G5" s="16"/>
      <c r="H5" s="16">
        <f t="shared" si="2"/>
        <v>0</v>
      </c>
      <c r="I5" s="16"/>
    </row>
    <row r="6" spans="1:19" x14ac:dyDescent="0.2">
      <c r="A6" s="16"/>
      <c r="B6" s="16"/>
      <c r="C6" s="16"/>
      <c r="D6" s="16"/>
      <c r="E6" s="16"/>
      <c r="F6" s="16"/>
      <c r="G6" s="16"/>
      <c r="H6" s="16">
        <f t="shared" si="2"/>
        <v>0</v>
      </c>
      <c r="I6" s="16"/>
    </row>
    <row r="7" spans="1:19" x14ac:dyDescent="0.2">
      <c r="A7" s="16" t="s">
        <v>51</v>
      </c>
      <c r="B7" s="16" t="s">
        <v>52</v>
      </c>
      <c r="C7" s="16"/>
      <c r="D7" s="16"/>
      <c r="E7" s="16"/>
      <c r="F7" s="16"/>
      <c r="G7" s="16" t="e">
        <f t="shared" si="1"/>
        <v>#DIV/0!</v>
      </c>
      <c r="H7" s="16">
        <f t="shared" si="2"/>
        <v>0</v>
      </c>
      <c r="I7" s="16"/>
    </row>
    <row r="8" spans="1:19" x14ac:dyDescent="0.2">
      <c r="A8" s="16"/>
      <c r="B8" s="16">
        <v>0</v>
      </c>
      <c r="C8">
        <v>3.1</v>
      </c>
      <c r="D8">
        <v>5.6</v>
      </c>
      <c r="E8">
        <v>2.2000000000000002</v>
      </c>
      <c r="F8">
        <v>2.7</v>
      </c>
      <c r="G8">
        <f t="shared" si="1"/>
        <v>3.3999999999999995</v>
      </c>
      <c r="H8">
        <f>MAX(C8:F8)</f>
        <v>5.6</v>
      </c>
      <c r="I8" s="16"/>
    </row>
    <row r="9" spans="1:19" x14ac:dyDescent="0.2">
      <c r="A9" s="16"/>
      <c r="B9" s="16">
        <v>0.1</v>
      </c>
      <c r="C9">
        <v>3.2</v>
      </c>
      <c r="D9">
        <v>3.7</v>
      </c>
      <c r="E9">
        <v>2.1</v>
      </c>
      <c r="F9">
        <v>2.5</v>
      </c>
      <c r="G9">
        <f t="shared" si="1"/>
        <v>2.875</v>
      </c>
      <c r="H9">
        <f>MAX(C9:F9)</f>
        <v>3.7</v>
      </c>
      <c r="I9" s="16"/>
    </row>
    <row r="10" spans="1:19" x14ac:dyDescent="0.2">
      <c r="A10" s="16"/>
      <c r="B10" s="16">
        <v>0.2</v>
      </c>
      <c r="C10">
        <v>3.5</v>
      </c>
      <c r="D10">
        <v>4</v>
      </c>
      <c r="E10">
        <v>2.5</v>
      </c>
      <c r="F10">
        <v>2.5</v>
      </c>
      <c r="G10">
        <f t="shared" si="1"/>
        <v>3.125</v>
      </c>
      <c r="H10">
        <f>MAX(C10:F10)</f>
        <v>4</v>
      </c>
      <c r="I10" s="16"/>
    </row>
    <row r="11" spans="1:19" x14ac:dyDescent="0.2">
      <c r="A11" s="16"/>
      <c r="B11" s="16">
        <v>0.4</v>
      </c>
      <c r="C11">
        <v>3.2</v>
      </c>
      <c r="D11">
        <v>3.6</v>
      </c>
      <c r="E11">
        <v>2.1</v>
      </c>
      <c r="F11">
        <v>2.2000000000000002</v>
      </c>
      <c r="G11">
        <f t="shared" si="1"/>
        <v>2.7750000000000004</v>
      </c>
      <c r="H11">
        <f t="shared" ref="H11:H12" si="9">MAX(C11:F11)</f>
        <v>3.6</v>
      </c>
      <c r="I11" s="16"/>
    </row>
    <row r="12" spans="1:19" x14ac:dyDescent="0.2">
      <c r="A12" s="16"/>
      <c r="B12" s="16">
        <v>0.6</v>
      </c>
      <c r="C12">
        <v>3.6</v>
      </c>
      <c r="D12">
        <v>3.5</v>
      </c>
      <c r="E12">
        <v>1.9</v>
      </c>
      <c r="F12">
        <v>3.2</v>
      </c>
      <c r="G12">
        <f t="shared" si="1"/>
        <v>3.05</v>
      </c>
      <c r="H12">
        <f t="shared" si="9"/>
        <v>3.6</v>
      </c>
      <c r="I12" s="16"/>
    </row>
    <row r="13" spans="1:19" x14ac:dyDescent="0.2">
      <c r="A13" s="16"/>
      <c r="B13" s="16">
        <v>0.8</v>
      </c>
      <c r="C13" s="16">
        <v>3.3</v>
      </c>
      <c r="D13" s="16">
        <v>2.8</v>
      </c>
      <c r="E13" s="16">
        <v>2.1</v>
      </c>
      <c r="F13" s="16">
        <v>1.9</v>
      </c>
      <c r="G13" s="16">
        <f t="shared" si="1"/>
        <v>2.5249999999999999</v>
      </c>
      <c r="H13" s="16">
        <f t="shared" si="2"/>
        <v>3.3</v>
      </c>
      <c r="I13" s="16"/>
    </row>
    <row r="14" spans="1:19" x14ac:dyDescent="0.2">
      <c r="A14" s="16"/>
      <c r="B14" s="16">
        <v>0.85</v>
      </c>
      <c r="C14" s="16">
        <v>3.1</v>
      </c>
      <c r="D14" s="16">
        <v>3.3</v>
      </c>
      <c r="E14" s="16">
        <v>1.8</v>
      </c>
      <c r="F14" s="16">
        <v>2.2999999999999998</v>
      </c>
      <c r="G14" s="16">
        <v>2.625</v>
      </c>
      <c r="H14" s="16">
        <v>3.3</v>
      </c>
      <c r="I14" s="16"/>
    </row>
    <row r="15" spans="1:19" x14ac:dyDescent="0.2">
      <c r="A15" s="16"/>
      <c r="B15" s="16" t="s">
        <v>60</v>
      </c>
      <c r="C15" s="16"/>
      <c r="D15" s="16"/>
      <c r="E15" s="16"/>
      <c r="F15" s="16"/>
      <c r="G15" s="16" t="e">
        <f t="shared" si="1"/>
        <v>#DIV/0!</v>
      </c>
      <c r="H15" s="16">
        <f t="shared" si="2"/>
        <v>0</v>
      </c>
      <c r="I15" s="16"/>
    </row>
    <row r="16" spans="1:19" x14ac:dyDescent="0.2">
      <c r="A16" s="16"/>
      <c r="B16" s="16" t="s">
        <v>61</v>
      </c>
      <c r="C16" s="16">
        <v>3.6</v>
      </c>
      <c r="D16" s="16">
        <v>3.3</v>
      </c>
      <c r="E16" s="16">
        <v>2.4</v>
      </c>
      <c r="F16" s="16">
        <v>1.4</v>
      </c>
      <c r="G16" s="16">
        <f t="shared" si="1"/>
        <v>2.6750000000000003</v>
      </c>
      <c r="H16" s="16">
        <f t="shared" si="2"/>
        <v>3.6</v>
      </c>
      <c r="I16" s="16"/>
    </row>
    <row r="17" spans="1:9" x14ac:dyDescent="0.2">
      <c r="A17" s="16"/>
      <c r="B17" s="16" t="s">
        <v>63</v>
      </c>
      <c r="C17" s="16">
        <v>4.0999999999999996</v>
      </c>
      <c r="D17" s="16">
        <v>3.6</v>
      </c>
      <c r="E17" s="16">
        <v>2.4</v>
      </c>
      <c r="F17" s="16">
        <v>1.9</v>
      </c>
      <c r="G17" s="16">
        <f t="shared" si="1"/>
        <v>3</v>
      </c>
      <c r="H17" s="16"/>
      <c r="I17" s="16"/>
    </row>
    <row r="21" spans="1:9" x14ac:dyDescent="0.2">
      <c r="A21" t="s">
        <v>87</v>
      </c>
      <c r="B21" t="s">
        <v>88</v>
      </c>
    </row>
    <row r="22" spans="1:9" x14ac:dyDescent="0.2">
      <c r="B22" t="s">
        <v>89</v>
      </c>
      <c r="C22" t="s">
        <v>90</v>
      </c>
      <c r="D22" t="s">
        <v>91</v>
      </c>
      <c r="E22" t="s">
        <v>92</v>
      </c>
      <c r="F22" t="s">
        <v>93</v>
      </c>
      <c r="I22" t="s">
        <v>94</v>
      </c>
    </row>
    <row r="23" spans="1:9" x14ac:dyDescent="0.2">
      <c r="B23" t="s">
        <v>29</v>
      </c>
      <c r="C23" t="s">
        <v>95</v>
      </c>
      <c r="D23" t="s">
        <v>96</v>
      </c>
      <c r="E23" t="s">
        <v>97</v>
      </c>
      <c r="F23" t="s">
        <v>98</v>
      </c>
      <c r="I23" t="s">
        <v>99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A853-277A-1140-BA4B-C88122C8E6D9}">
  <dimension ref="A1:J15"/>
  <sheetViews>
    <sheetView workbookViewId="0">
      <selection activeCell="D2" sqref="D2:G2"/>
    </sheetView>
  </sheetViews>
  <sheetFormatPr baseColWidth="10" defaultColWidth="11" defaultRowHeight="16" x14ac:dyDescent="0.2"/>
  <sheetData>
    <row r="1" spans="1:10" x14ac:dyDescent="0.2">
      <c r="A1" s="16" t="s">
        <v>100</v>
      </c>
      <c r="B1" s="16"/>
      <c r="D1" s="16">
        <v>22</v>
      </c>
      <c r="E1" s="18">
        <v>3</v>
      </c>
      <c r="F1" s="18">
        <v>4</v>
      </c>
      <c r="G1" s="18">
        <v>21</v>
      </c>
      <c r="H1" s="16" t="s">
        <v>38</v>
      </c>
      <c r="I1" s="16" t="s">
        <v>48</v>
      </c>
      <c r="J1" s="16" t="s">
        <v>22</v>
      </c>
    </row>
    <row r="2" spans="1:10" x14ac:dyDescent="0.2">
      <c r="A2" s="16" t="s">
        <v>49</v>
      </c>
      <c r="B2" s="16"/>
      <c r="C2" s="16">
        <v>1</v>
      </c>
      <c r="D2" s="16">
        <v>1.8</v>
      </c>
      <c r="E2" s="16">
        <v>3.7</v>
      </c>
      <c r="F2" s="16">
        <v>4.4000000000000004</v>
      </c>
      <c r="G2" s="16">
        <v>6.7</v>
      </c>
      <c r="H2" s="16">
        <f>AVERAGE(D2:G2)</f>
        <v>4.1500000000000004</v>
      </c>
      <c r="I2" s="16"/>
      <c r="J2" s="16"/>
    </row>
    <row r="3" spans="1:10" x14ac:dyDescent="0.2">
      <c r="A3" s="16" t="s">
        <v>50</v>
      </c>
      <c r="B3" s="16"/>
      <c r="C3" s="16">
        <v>15</v>
      </c>
      <c r="D3" s="16">
        <v>4.9000000000000004</v>
      </c>
      <c r="E3" s="16">
        <v>7.1</v>
      </c>
      <c r="F3" s="16">
        <v>6.8</v>
      </c>
      <c r="G3" s="16">
        <v>9.3000000000000007</v>
      </c>
      <c r="H3" s="16">
        <f>AVERAGE(D3:G3)</f>
        <v>7.0250000000000004</v>
      </c>
      <c r="I3" s="16">
        <f>MAX(D3:G3)</f>
        <v>9.3000000000000007</v>
      </c>
      <c r="J3" s="16" t="s">
        <v>79</v>
      </c>
    </row>
    <row r="4" spans="1:10" x14ac:dyDescent="0.2">
      <c r="A4" s="16" t="s">
        <v>30</v>
      </c>
      <c r="B4" s="16"/>
      <c r="C4" s="16">
        <v>15</v>
      </c>
      <c r="D4" s="16">
        <v>1.2</v>
      </c>
      <c r="E4" s="16">
        <v>4.3</v>
      </c>
      <c r="F4" s="16">
        <v>4.2</v>
      </c>
      <c r="G4" s="16">
        <v>5.7</v>
      </c>
      <c r="H4" s="16">
        <f>AVERAGE(D4:G4)</f>
        <v>3.8499999999999996</v>
      </c>
      <c r="I4" s="16">
        <f>MAX(D4:G4)</f>
        <v>5.7</v>
      </c>
      <c r="J4" s="16" t="s">
        <v>80</v>
      </c>
    </row>
    <row r="5" spans="1:10" x14ac:dyDescent="0.2">
      <c r="A5" s="16" t="s">
        <v>51</v>
      </c>
      <c r="B5" s="16" t="s">
        <v>52</v>
      </c>
      <c r="C5" s="16"/>
      <c r="D5" s="16"/>
      <c r="E5" s="16"/>
      <c r="F5" s="16"/>
      <c r="G5" s="16"/>
      <c r="H5" s="16" t="e">
        <f t="shared" ref="H5:H15" si="0">AVERAGE(D5:G5)</f>
        <v>#DIV/0!</v>
      </c>
      <c r="I5" s="16">
        <f t="shared" ref="I5:I14" si="1">MAX(D5:G5)</f>
        <v>0</v>
      </c>
      <c r="J5" s="16"/>
    </row>
    <row r="6" spans="1:10" x14ac:dyDescent="0.2">
      <c r="A6" s="16"/>
      <c r="B6" s="16">
        <v>0</v>
      </c>
      <c r="C6" s="16"/>
      <c r="D6" s="16">
        <v>3.2</v>
      </c>
      <c r="E6" s="16">
        <v>4.3</v>
      </c>
      <c r="F6" s="16">
        <v>5</v>
      </c>
      <c r="G6" s="16">
        <v>7.3</v>
      </c>
      <c r="H6" s="16">
        <f t="shared" si="0"/>
        <v>4.95</v>
      </c>
      <c r="I6" s="16">
        <f t="shared" si="1"/>
        <v>7.3</v>
      </c>
      <c r="J6" s="16" t="s">
        <v>101</v>
      </c>
    </row>
    <row r="7" spans="1:10" x14ac:dyDescent="0.2">
      <c r="A7" s="16"/>
      <c r="B7" s="16">
        <v>0.2</v>
      </c>
      <c r="C7" s="16"/>
      <c r="D7" s="16">
        <v>2.9</v>
      </c>
      <c r="E7" s="16">
        <v>6.6</v>
      </c>
      <c r="F7" s="16">
        <v>6.3</v>
      </c>
      <c r="G7" s="16">
        <v>8.6</v>
      </c>
      <c r="H7" s="16">
        <f t="shared" si="0"/>
        <v>6.1</v>
      </c>
      <c r="I7" s="16">
        <f t="shared" si="1"/>
        <v>8.6</v>
      </c>
      <c r="J7" s="16" t="s">
        <v>102</v>
      </c>
    </row>
    <row r="8" spans="1:10" x14ac:dyDescent="0.2">
      <c r="A8" s="16"/>
      <c r="B8" s="16">
        <v>0.4</v>
      </c>
      <c r="C8" s="16"/>
      <c r="D8" s="16">
        <v>1.9</v>
      </c>
      <c r="E8" s="16">
        <v>4.8</v>
      </c>
      <c r="F8" s="16">
        <v>4.7</v>
      </c>
      <c r="G8" s="16">
        <v>7.5</v>
      </c>
      <c r="H8" s="16">
        <f t="shared" si="0"/>
        <v>4.7249999999999996</v>
      </c>
      <c r="I8" s="16">
        <f t="shared" si="1"/>
        <v>7.5</v>
      </c>
      <c r="J8" s="16" t="s">
        <v>103</v>
      </c>
    </row>
    <row r="9" spans="1:10" x14ac:dyDescent="0.2">
      <c r="A9" s="16"/>
      <c r="B9" s="16">
        <v>0.6</v>
      </c>
      <c r="C9" s="16"/>
      <c r="D9" s="16">
        <v>1.8</v>
      </c>
      <c r="E9" s="16">
        <v>3.7</v>
      </c>
      <c r="F9" s="16">
        <v>4.4000000000000004</v>
      </c>
      <c r="G9" s="16">
        <v>6.7</v>
      </c>
      <c r="H9" s="16">
        <f t="shared" si="0"/>
        <v>4.1500000000000004</v>
      </c>
      <c r="I9" s="16">
        <f t="shared" si="1"/>
        <v>6.7</v>
      </c>
      <c r="J9" s="16" t="s">
        <v>104</v>
      </c>
    </row>
    <row r="10" spans="1:10" x14ac:dyDescent="0.2">
      <c r="A10" s="16"/>
      <c r="B10" s="16">
        <v>0.8</v>
      </c>
      <c r="C10" s="16"/>
      <c r="D10" s="16">
        <v>1.9</v>
      </c>
      <c r="E10" s="16">
        <v>4</v>
      </c>
      <c r="F10" s="16">
        <v>4.9000000000000004</v>
      </c>
      <c r="G10" s="16">
        <v>7.2</v>
      </c>
      <c r="H10" s="16">
        <f t="shared" si="0"/>
        <v>4.5</v>
      </c>
      <c r="I10" s="16">
        <f t="shared" si="1"/>
        <v>7.2</v>
      </c>
      <c r="J10" s="16" t="s">
        <v>81</v>
      </c>
    </row>
    <row r="11" spans="1:10" x14ac:dyDescent="0.2">
      <c r="A11" s="16"/>
      <c r="B11" s="16"/>
      <c r="C11" s="16"/>
      <c r="D11" s="16"/>
      <c r="E11" s="16"/>
      <c r="F11" s="16"/>
      <c r="G11" s="16"/>
      <c r="H11" s="16" t="e">
        <f t="shared" si="0"/>
        <v>#DIV/0!</v>
      </c>
      <c r="I11" s="16">
        <f t="shared" si="1"/>
        <v>0</v>
      </c>
      <c r="J11" s="16"/>
    </row>
    <row r="12" spans="1:10" x14ac:dyDescent="0.2">
      <c r="A12" s="16"/>
      <c r="B12" s="16" t="s">
        <v>60</v>
      </c>
      <c r="C12" s="16"/>
      <c r="D12" s="16"/>
      <c r="E12" s="16"/>
      <c r="F12" s="16"/>
      <c r="G12" s="16"/>
      <c r="H12" s="16" t="e">
        <f t="shared" si="0"/>
        <v>#DIV/0!</v>
      </c>
      <c r="I12" s="16">
        <f t="shared" si="1"/>
        <v>0</v>
      </c>
      <c r="J12" s="16"/>
    </row>
    <row r="13" spans="1:10" x14ac:dyDescent="0.2">
      <c r="A13" s="16"/>
      <c r="B13" s="16" t="s">
        <v>61</v>
      </c>
      <c r="C13" s="16"/>
      <c r="D13" s="16">
        <v>1.8</v>
      </c>
      <c r="E13" s="16">
        <v>3.9</v>
      </c>
      <c r="F13" s="16">
        <v>4.5999999999999996</v>
      </c>
      <c r="G13" s="16">
        <v>7.1</v>
      </c>
      <c r="H13" s="16">
        <f t="shared" si="0"/>
        <v>4.3499999999999996</v>
      </c>
      <c r="I13" s="16">
        <f t="shared" si="1"/>
        <v>7.1</v>
      </c>
      <c r="J13" s="16" t="s">
        <v>82</v>
      </c>
    </row>
    <row r="14" spans="1:10" x14ac:dyDescent="0.2">
      <c r="A14" s="16"/>
      <c r="B14" s="16" t="s">
        <v>105</v>
      </c>
      <c r="C14" s="16"/>
      <c r="D14" s="16">
        <v>1.9</v>
      </c>
      <c r="E14" s="16">
        <v>4</v>
      </c>
      <c r="F14" s="16">
        <v>4.9000000000000004</v>
      </c>
      <c r="G14" s="16">
        <v>7.2</v>
      </c>
      <c r="H14" s="16">
        <f t="shared" si="0"/>
        <v>4.5</v>
      </c>
      <c r="I14" s="16">
        <f t="shared" si="1"/>
        <v>7.2</v>
      </c>
      <c r="J14" s="16"/>
    </row>
    <row r="15" spans="1:10" x14ac:dyDescent="0.2">
      <c r="B15" s="16" t="s">
        <v>63</v>
      </c>
      <c r="D15">
        <v>2.2000000000000002</v>
      </c>
      <c r="E15">
        <v>3.1</v>
      </c>
      <c r="F15">
        <v>3.4</v>
      </c>
      <c r="G15">
        <v>6</v>
      </c>
      <c r="H15" s="16">
        <f t="shared" si="0"/>
        <v>3.6750000000000003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FCB1A-4966-FD4D-847E-63EE9C369F3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9313E-CA8E-C944-AB3F-313DED549DC0}">
  <dimension ref="A1:G19"/>
  <sheetViews>
    <sheetView zoomScale="137" workbookViewId="0">
      <selection sqref="A1:G3"/>
    </sheetView>
  </sheetViews>
  <sheetFormatPr baseColWidth="10" defaultColWidth="11" defaultRowHeight="16" x14ac:dyDescent="0.2"/>
  <cols>
    <col min="1" max="1" width="13.5" customWidth="1"/>
    <col min="2" max="2" width="15.33203125" customWidth="1"/>
    <col min="5" max="5" width="15.6640625" customWidth="1"/>
    <col min="6" max="6" width="11.6640625" customWidth="1"/>
  </cols>
  <sheetData>
    <row r="1" spans="1:7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</row>
    <row r="2" spans="1:7" x14ac:dyDescent="0.2">
      <c r="A2" s="19"/>
      <c r="B2" s="19">
        <v>8</v>
      </c>
      <c r="C2" s="19" t="s">
        <v>6</v>
      </c>
      <c r="D2" s="19">
        <v>1</v>
      </c>
      <c r="E2" s="19" t="s">
        <v>7</v>
      </c>
      <c r="F2" s="2">
        <v>0.5</v>
      </c>
    </row>
    <row r="3" spans="1:7" x14ac:dyDescent="0.2">
      <c r="A3" t="s">
        <v>20</v>
      </c>
      <c r="B3" t="s">
        <v>21</v>
      </c>
      <c r="C3" t="s">
        <v>22</v>
      </c>
      <c r="E3" t="s">
        <v>23</v>
      </c>
      <c r="F3" t="s">
        <v>21</v>
      </c>
      <c r="G3" t="s">
        <v>22</v>
      </c>
    </row>
    <row r="4" spans="1:7" x14ac:dyDescent="0.2">
      <c r="A4">
        <v>11</v>
      </c>
      <c r="B4">
        <v>1.6</v>
      </c>
      <c r="C4">
        <v>138</v>
      </c>
      <c r="E4">
        <v>5</v>
      </c>
      <c r="F4">
        <v>3.5</v>
      </c>
      <c r="G4">
        <v>150</v>
      </c>
    </row>
    <row r="5" spans="1:7" x14ac:dyDescent="0.2">
      <c r="A5">
        <v>13</v>
      </c>
      <c r="B5">
        <v>1.1000000000000001</v>
      </c>
      <c r="C5">
        <v>139</v>
      </c>
      <c r="E5">
        <v>21</v>
      </c>
      <c r="F5">
        <v>4.0999999999999996</v>
      </c>
      <c r="G5">
        <v>151</v>
      </c>
    </row>
    <row r="6" spans="1:7" x14ac:dyDescent="0.2">
      <c r="A6">
        <v>16</v>
      </c>
      <c r="B6">
        <v>1.7</v>
      </c>
      <c r="C6">
        <v>140</v>
      </c>
      <c r="E6">
        <v>18</v>
      </c>
      <c r="F6">
        <v>2.4</v>
      </c>
      <c r="G6">
        <v>152</v>
      </c>
    </row>
    <row r="7" spans="1:7" x14ac:dyDescent="0.2">
      <c r="A7">
        <v>14</v>
      </c>
      <c r="B7">
        <v>1.8</v>
      </c>
      <c r="C7">
        <v>141</v>
      </c>
      <c r="E7">
        <v>17</v>
      </c>
      <c r="F7">
        <v>3.7</v>
      </c>
      <c r="G7">
        <v>153</v>
      </c>
    </row>
    <row r="8" spans="1:7" x14ac:dyDescent="0.2">
      <c r="A8">
        <v>12</v>
      </c>
      <c r="B8">
        <v>2.5</v>
      </c>
      <c r="C8">
        <v>142</v>
      </c>
      <c r="E8">
        <v>7</v>
      </c>
      <c r="F8">
        <v>4.8</v>
      </c>
      <c r="G8">
        <v>154</v>
      </c>
    </row>
    <row r="9" spans="1:7" x14ac:dyDescent="0.2">
      <c r="A9">
        <v>1</v>
      </c>
      <c r="B9">
        <v>2.5</v>
      </c>
      <c r="C9">
        <v>143</v>
      </c>
      <c r="E9">
        <v>15</v>
      </c>
      <c r="F9">
        <v>4.4000000000000004</v>
      </c>
      <c r="G9">
        <v>155</v>
      </c>
    </row>
    <row r="10" spans="1:7" x14ac:dyDescent="0.2">
      <c r="A10">
        <v>15</v>
      </c>
      <c r="B10">
        <v>2.9</v>
      </c>
      <c r="C10">
        <v>144</v>
      </c>
      <c r="E10">
        <v>1</v>
      </c>
      <c r="F10">
        <v>4.5</v>
      </c>
      <c r="G10">
        <v>156</v>
      </c>
    </row>
    <row r="11" spans="1:7" x14ac:dyDescent="0.2">
      <c r="A11">
        <v>7</v>
      </c>
      <c r="B11">
        <v>3.6</v>
      </c>
      <c r="C11">
        <v>145</v>
      </c>
      <c r="E11">
        <v>12</v>
      </c>
      <c r="F11">
        <v>5.4</v>
      </c>
      <c r="G11">
        <v>157</v>
      </c>
    </row>
    <row r="12" spans="1:7" x14ac:dyDescent="0.2">
      <c r="A12">
        <v>17</v>
      </c>
      <c r="B12">
        <v>4.4000000000000004</v>
      </c>
      <c r="C12">
        <v>146</v>
      </c>
      <c r="E12">
        <v>14</v>
      </c>
      <c r="F12">
        <v>5.4</v>
      </c>
      <c r="G12">
        <v>158</v>
      </c>
    </row>
    <row r="13" spans="1:7" x14ac:dyDescent="0.2">
      <c r="A13">
        <v>18</v>
      </c>
      <c r="B13">
        <v>4.5999999999999996</v>
      </c>
      <c r="C13">
        <v>147</v>
      </c>
      <c r="E13">
        <v>16</v>
      </c>
      <c r="F13">
        <v>5.5</v>
      </c>
      <c r="G13">
        <v>159</v>
      </c>
    </row>
    <row r="14" spans="1:7" x14ac:dyDescent="0.2">
      <c r="A14">
        <v>21</v>
      </c>
      <c r="B14">
        <v>6.1</v>
      </c>
      <c r="C14">
        <v>148</v>
      </c>
      <c r="E14">
        <v>13</v>
      </c>
      <c r="F14">
        <v>5.3</v>
      </c>
      <c r="G14">
        <v>160</v>
      </c>
    </row>
    <row r="15" spans="1:7" x14ac:dyDescent="0.2">
      <c r="A15">
        <v>5</v>
      </c>
      <c r="B15">
        <v>5.2</v>
      </c>
      <c r="C15">
        <v>149</v>
      </c>
      <c r="E15">
        <v>11</v>
      </c>
      <c r="F15">
        <v>5.4</v>
      </c>
      <c r="G15">
        <v>161</v>
      </c>
    </row>
    <row r="16" spans="1:7" x14ac:dyDescent="0.2">
      <c r="A16" t="s">
        <v>24</v>
      </c>
      <c r="B16" s="9">
        <v>0.47457175925925926</v>
      </c>
      <c r="E16" t="s">
        <v>25</v>
      </c>
      <c r="F16" s="7">
        <v>0.6005787037037037</v>
      </c>
    </row>
    <row r="17" spans="1:6" x14ac:dyDescent="0.2">
      <c r="A17" t="s">
        <v>26</v>
      </c>
      <c r="B17" s="9">
        <v>0.47921296296296295</v>
      </c>
      <c r="E17" t="s">
        <v>26</v>
      </c>
      <c r="F17" s="7">
        <v>0.60496527777777775</v>
      </c>
    </row>
    <row r="18" spans="1:6" x14ac:dyDescent="0.2">
      <c r="A18" t="s">
        <v>27</v>
      </c>
      <c r="B18">
        <v>6.68</v>
      </c>
      <c r="E18" t="s">
        <v>27</v>
      </c>
      <c r="F18" s="8">
        <f>6+19/60</f>
        <v>6.3166666666666664</v>
      </c>
    </row>
    <row r="19" spans="1:6" x14ac:dyDescent="0.2">
      <c r="A19" t="s">
        <v>28</v>
      </c>
      <c r="B19">
        <f>AVERAGE(B4:B15)</f>
        <v>3.1666666666666674</v>
      </c>
      <c r="F19">
        <f>AVERAGE(F4:F15)</f>
        <v>4.5333333333333323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84F70-111D-EF4B-98EA-26340E4BD077}">
  <dimension ref="A1:I12"/>
  <sheetViews>
    <sheetView zoomScale="137" workbookViewId="0">
      <selection activeCell="D15" sqref="D15"/>
    </sheetView>
  </sheetViews>
  <sheetFormatPr baseColWidth="10" defaultColWidth="10.83203125" defaultRowHeight="16" x14ac:dyDescent="0.2"/>
  <cols>
    <col min="1" max="1" width="14.6640625" style="5" customWidth="1"/>
    <col min="2" max="5" width="10.83203125" style="5"/>
    <col min="6" max="6" width="17.6640625" style="5" customWidth="1"/>
    <col min="7" max="16384" width="10.83203125" style="5"/>
  </cols>
  <sheetData>
    <row r="1" spans="1:9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/>
      <c r="H1" s="19"/>
      <c r="I1" s="19"/>
    </row>
    <row r="2" spans="1:9" x14ac:dyDescent="0.2">
      <c r="A2" s="19"/>
      <c r="B2" s="19">
        <v>8</v>
      </c>
      <c r="C2" s="19" t="s">
        <v>29</v>
      </c>
      <c r="D2" s="19">
        <v>1</v>
      </c>
      <c r="E2" s="19" t="s">
        <v>7</v>
      </c>
      <c r="F2" s="2">
        <v>0.5</v>
      </c>
      <c r="G2" s="19"/>
      <c r="H2" s="19"/>
      <c r="I2" s="19"/>
    </row>
    <row r="4" spans="1:9" x14ac:dyDescent="0.2">
      <c r="A4" s="19" t="s">
        <v>30</v>
      </c>
      <c r="B4" s="19"/>
      <c r="C4" s="20" t="s">
        <v>21</v>
      </c>
      <c r="D4" s="20" t="s">
        <v>22</v>
      </c>
      <c r="E4" s="19"/>
      <c r="F4" s="19" t="s">
        <v>31</v>
      </c>
      <c r="G4" s="19"/>
      <c r="H4" s="20" t="s">
        <v>21</v>
      </c>
      <c r="I4" s="20" t="s">
        <v>22</v>
      </c>
    </row>
    <row r="5" spans="1:9" x14ac:dyDescent="0.2">
      <c r="A5" s="19">
        <v>22</v>
      </c>
      <c r="B5" s="19"/>
      <c r="C5" s="19">
        <v>1.2</v>
      </c>
      <c r="D5" s="19">
        <v>164</v>
      </c>
      <c r="E5" s="19"/>
      <c r="F5" s="19">
        <v>8</v>
      </c>
      <c r="G5" s="19"/>
      <c r="H5" s="19">
        <v>1.8</v>
      </c>
      <c r="I5" s="19">
        <v>168</v>
      </c>
    </row>
    <row r="6" spans="1:9" x14ac:dyDescent="0.2">
      <c r="A6" s="19">
        <v>2</v>
      </c>
      <c r="B6" s="19"/>
      <c r="C6" s="19">
        <v>1.2</v>
      </c>
      <c r="D6" s="19">
        <v>165</v>
      </c>
      <c r="E6" s="19"/>
      <c r="F6" s="19">
        <v>4</v>
      </c>
      <c r="G6" s="19"/>
      <c r="H6" s="19">
        <v>1.6</v>
      </c>
      <c r="I6" s="19">
        <v>169</v>
      </c>
    </row>
    <row r="7" spans="1:9" x14ac:dyDescent="0.2">
      <c r="A7" s="19">
        <v>4</v>
      </c>
      <c r="B7" s="19"/>
      <c r="C7" s="19">
        <v>1.6</v>
      </c>
      <c r="D7" s="19">
        <v>166</v>
      </c>
      <c r="E7" s="19"/>
      <c r="F7" s="19">
        <v>2</v>
      </c>
      <c r="G7" s="19"/>
      <c r="H7" s="19">
        <v>1.6</v>
      </c>
      <c r="I7" s="19">
        <v>170</v>
      </c>
    </row>
    <row r="8" spans="1:9" x14ac:dyDescent="0.2">
      <c r="A8" s="19">
        <v>8</v>
      </c>
      <c r="B8" s="19"/>
      <c r="C8" s="19">
        <v>2</v>
      </c>
      <c r="D8" s="19">
        <v>167</v>
      </c>
      <c r="E8" s="19"/>
      <c r="F8" s="19">
        <v>22</v>
      </c>
      <c r="G8" s="19"/>
      <c r="H8" s="19">
        <v>1.7</v>
      </c>
      <c r="I8" s="19">
        <v>171</v>
      </c>
    </row>
    <row r="11" spans="1:9" x14ac:dyDescent="0.2">
      <c r="A11" s="19" t="s">
        <v>27</v>
      </c>
      <c r="B11" s="19"/>
      <c r="C11" s="19">
        <f>2+7/60</f>
        <v>2.1166666666666667</v>
      </c>
      <c r="D11" s="19"/>
      <c r="E11" s="19"/>
      <c r="F11" s="19" t="s">
        <v>27</v>
      </c>
      <c r="G11" s="19"/>
      <c r="H11" s="20">
        <v>1.8</v>
      </c>
      <c r="I11" s="19"/>
    </row>
    <row r="12" spans="1:9" x14ac:dyDescent="0.2">
      <c r="A12" s="19" t="s">
        <v>28</v>
      </c>
      <c r="B12" s="19"/>
      <c r="C12" s="19">
        <f>AVERAGE(C5:C8)</f>
        <v>1.5</v>
      </c>
      <c r="D12" s="19"/>
      <c r="E12" s="19"/>
      <c r="F12" s="19" t="s">
        <v>28</v>
      </c>
      <c r="G12" s="19"/>
      <c r="H12" s="19">
        <f>AVERAGE(H5:H9)</f>
        <v>1.675</v>
      </c>
      <c r="I12" s="19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2AEEF-DB2E-D942-95B0-02C8278C37F0}">
  <dimension ref="A1:N20"/>
  <sheetViews>
    <sheetView workbookViewId="0">
      <selection activeCell="N20" sqref="N20"/>
    </sheetView>
  </sheetViews>
  <sheetFormatPr baseColWidth="10" defaultColWidth="10.83203125" defaultRowHeight="16" x14ac:dyDescent="0.2"/>
  <cols>
    <col min="1" max="2" width="10.83203125" style="6"/>
    <col min="3" max="3" width="24.5" style="6" customWidth="1"/>
    <col min="4" max="5" width="10.83203125" style="6"/>
    <col min="6" max="6" width="19.6640625" style="6" customWidth="1"/>
    <col min="7" max="7" width="33.83203125" style="6" customWidth="1"/>
    <col min="8" max="8" width="27.33203125" style="6" customWidth="1"/>
    <col min="9" max="16384" width="10.83203125" style="6"/>
  </cols>
  <sheetData>
    <row r="1" spans="1:10" x14ac:dyDescent="0.2">
      <c r="A1" s="20" t="s">
        <v>0</v>
      </c>
      <c r="B1" s="20" t="s">
        <v>1</v>
      </c>
      <c r="C1" s="20" t="s">
        <v>32</v>
      </c>
      <c r="D1" s="20" t="s">
        <v>3</v>
      </c>
      <c r="E1" s="20" t="s">
        <v>4</v>
      </c>
      <c r="F1" s="20" t="s">
        <v>5</v>
      </c>
      <c r="G1" s="20" t="s">
        <v>33</v>
      </c>
      <c r="H1" s="20" t="s">
        <v>34</v>
      </c>
      <c r="I1" s="20" t="s">
        <v>35</v>
      </c>
      <c r="J1" s="19"/>
    </row>
    <row r="2" spans="1:10" x14ac:dyDescent="0.2">
      <c r="A2" s="20">
        <v>22</v>
      </c>
      <c r="B2" s="20">
        <v>8</v>
      </c>
      <c r="C2" s="20">
        <v>600</v>
      </c>
      <c r="D2" s="20">
        <v>1</v>
      </c>
      <c r="E2" s="20" t="s">
        <v>7</v>
      </c>
      <c r="F2" s="11">
        <v>0.5</v>
      </c>
      <c r="G2" s="20">
        <f>C2*B2/2*F2</f>
        <v>1200</v>
      </c>
      <c r="H2" s="20">
        <f>B2*C2</f>
        <v>4800</v>
      </c>
      <c r="I2" s="20">
        <v>2</v>
      </c>
      <c r="J2" s="19"/>
    </row>
    <row r="3" spans="1:10" x14ac:dyDescent="0.2">
      <c r="A3" s="20">
        <v>2</v>
      </c>
      <c r="B3" s="20">
        <v>8</v>
      </c>
      <c r="C3" s="20">
        <v>600</v>
      </c>
      <c r="D3" s="20">
        <v>1</v>
      </c>
      <c r="E3" s="20" t="s">
        <v>7</v>
      </c>
      <c r="F3" s="11">
        <v>0.5</v>
      </c>
      <c r="G3" s="20">
        <f>C3*B3/2*F3</f>
        <v>1200</v>
      </c>
      <c r="H3" s="20">
        <f>B3*C3</f>
        <v>4800</v>
      </c>
      <c r="I3" s="20">
        <v>2</v>
      </c>
      <c r="J3" s="19"/>
    </row>
    <row r="4" spans="1:10" x14ac:dyDescent="0.2">
      <c r="A4" s="19">
        <v>19</v>
      </c>
      <c r="B4" s="19">
        <v>8</v>
      </c>
      <c r="C4" s="19">
        <v>600</v>
      </c>
      <c r="D4" s="19">
        <v>1</v>
      </c>
      <c r="E4" s="20" t="s">
        <v>7</v>
      </c>
      <c r="F4" s="11">
        <v>0.5</v>
      </c>
      <c r="G4" s="20">
        <f>C4*B4/2*F4</f>
        <v>1200</v>
      </c>
      <c r="H4" s="20">
        <f>B4*C4</f>
        <v>4800</v>
      </c>
      <c r="I4" s="19">
        <v>2</v>
      </c>
      <c r="J4" s="19"/>
    </row>
    <row r="5" spans="1:10" x14ac:dyDescent="0.2">
      <c r="A5" s="20">
        <v>4</v>
      </c>
      <c r="B5" s="19">
        <v>8</v>
      </c>
      <c r="C5" s="19">
        <v>1500</v>
      </c>
      <c r="D5" s="19">
        <v>1</v>
      </c>
      <c r="E5" s="20" t="s">
        <v>7</v>
      </c>
      <c r="F5" s="11">
        <v>0.5</v>
      </c>
      <c r="G5" s="20">
        <f>C5*B5/2*F5</f>
        <v>3000</v>
      </c>
      <c r="H5" s="20">
        <f>B5*C5</f>
        <v>12000</v>
      </c>
      <c r="I5" s="20">
        <v>2</v>
      </c>
      <c r="J5" s="19"/>
    </row>
    <row r="6" spans="1:10" x14ac:dyDescent="0.2">
      <c r="A6" s="19"/>
      <c r="B6" s="19"/>
      <c r="C6" s="19"/>
      <c r="D6" s="19"/>
      <c r="E6" s="19"/>
      <c r="F6" s="19"/>
      <c r="G6" s="19"/>
      <c r="H6" s="20">
        <f>SUM(H2:H5)</f>
        <v>26400</v>
      </c>
      <c r="I6" s="19">
        <f>SUM(H2*I2,H5*I5,H4*I4,H3*I3)</f>
        <v>52800</v>
      </c>
      <c r="J6" s="19"/>
    </row>
    <row r="9" spans="1:10" x14ac:dyDescent="0.2">
      <c r="A9" s="20" t="s">
        <v>30</v>
      </c>
      <c r="B9" s="20"/>
      <c r="C9" s="20" t="s">
        <v>36</v>
      </c>
      <c r="D9" s="20" t="s">
        <v>22</v>
      </c>
      <c r="E9" s="20"/>
      <c r="F9" s="19"/>
      <c r="G9" s="20" t="s">
        <v>31</v>
      </c>
      <c r="H9" s="20" t="s">
        <v>37</v>
      </c>
      <c r="I9" s="20" t="s">
        <v>22</v>
      </c>
      <c r="J9" s="19"/>
    </row>
    <row r="10" spans="1:10" x14ac:dyDescent="0.2">
      <c r="A10" s="20">
        <v>22</v>
      </c>
      <c r="B10" s="20"/>
      <c r="C10" s="20">
        <v>1.4</v>
      </c>
      <c r="D10" s="19">
        <v>200</v>
      </c>
      <c r="E10" s="19">
        <v>230</v>
      </c>
      <c r="F10" s="19"/>
      <c r="G10" s="20">
        <v>4</v>
      </c>
      <c r="H10" s="20">
        <v>1.2</v>
      </c>
      <c r="I10" s="19">
        <v>208</v>
      </c>
      <c r="J10" s="19">
        <v>254</v>
      </c>
    </row>
    <row r="11" spans="1:10" x14ac:dyDescent="0.2">
      <c r="A11" s="20">
        <v>22</v>
      </c>
      <c r="B11" s="20"/>
      <c r="C11" s="20">
        <v>1.1000000000000001</v>
      </c>
      <c r="D11" s="19">
        <v>201</v>
      </c>
      <c r="E11" s="19">
        <v>231</v>
      </c>
      <c r="F11" s="19"/>
      <c r="G11" s="20">
        <v>4</v>
      </c>
      <c r="H11" s="20">
        <v>1.5</v>
      </c>
      <c r="I11" s="19">
        <v>209</v>
      </c>
      <c r="J11" s="19">
        <v>255</v>
      </c>
    </row>
    <row r="12" spans="1:10" x14ac:dyDescent="0.2">
      <c r="A12" s="20">
        <v>2</v>
      </c>
      <c r="B12" s="20"/>
      <c r="C12" s="20">
        <v>1.3</v>
      </c>
      <c r="D12" s="20">
        <v>202</v>
      </c>
      <c r="E12" s="19">
        <v>232</v>
      </c>
      <c r="F12" s="19"/>
      <c r="G12" s="20">
        <v>19</v>
      </c>
      <c r="H12" s="20">
        <v>1.8</v>
      </c>
      <c r="I12" s="19">
        <v>210</v>
      </c>
      <c r="J12" s="19">
        <v>256</v>
      </c>
    </row>
    <row r="13" spans="1:10" x14ac:dyDescent="0.2">
      <c r="A13" s="20">
        <v>2</v>
      </c>
      <c r="B13" s="20"/>
      <c r="C13" s="20">
        <v>1.8</v>
      </c>
      <c r="D13" s="19">
        <v>203</v>
      </c>
      <c r="E13" s="19">
        <v>233</v>
      </c>
      <c r="F13" s="19"/>
      <c r="G13" s="20">
        <v>19</v>
      </c>
      <c r="H13" s="20">
        <v>2</v>
      </c>
      <c r="I13" s="19">
        <v>211</v>
      </c>
      <c r="J13" s="19">
        <v>257</v>
      </c>
    </row>
    <row r="14" spans="1:10" x14ac:dyDescent="0.2">
      <c r="A14" s="20">
        <v>19</v>
      </c>
      <c r="B14" s="19"/>
      <c r="C14" s="20">
        <v>2</v>
      </c>
      <c r="D14" s="20">
        <v>204</v>
      </c>
      <c r="E14" s="19">
        <v>234</v>
      </c>
      <c r="F14" s="19"/>
      <c r="G14" s="19">
        <v>2</v>
      </c>
      <c r="H14" s="19">
        <v>2.1</v>
      </c>
      <c r="I14" s="19">
        <v>212</v>
      </c>
      <c r="J14" s="19">
        <v>258</v>
      </c>
    </row>
    <row r="15" spans="1:10" x14ac:dyDescent="0.2">
      <c r="A15" s="20">
        <v>19</v>
      </c>
      <c r="B15" s="19"/>
      <c r="C15" s="20">
        <v>2.6</v>
      </c>
      <c r="D15" s="19">
        <v>205</v>
      </c>
      <c r="E15" s="19">
        <v>235</v>
      </c>
      <c r="F15" s="19"/>
      <c r="G15" s="19">
        <v>2</v>
      </c>
      <c r="H15" s="19">
        <v>2.7</v>
      </c>
      <c r="I15" s="19">
        <v>213</v>
      </c>
      <c r="J15" s="19">
        <v>259</v>
      </c>
    </row>
    <row r="16" spans="1:10" x14ac:dyDescent="0.2">
      <c r="A16" s="20">
        <v>4</v>
      </c>
      <c r="B16" s="19"/>
      <c r="C16" s="20">
        <v>2.7</v>
      </c>
      <c r="D16" s="20">
        <v>206</v>
      </c>
      <c r="E16" s="19">
        <v>236</v>
      </c>
      <c r="F16" s="19"/>
      <c r="G16" s="19">
        <v>22</v>
      </c>
      <c r="H16" s="19">
        <v>2.7</v>
      </c>
      <c r="I16" s="19">
        <v>214</v>
      </c>
      <c r="J16" s="19">
        <v>260</v>
      </c>
    </row>
    <row r="17" spans="1:14" x14ac:dyDescent="0.2">
      <c r="A17" s="20">
        <v>4</v>
      </c>
      <c r="B17" s="19"/>
      <c r="C17" s="19">
        <v>2.8</v>
      </c>
      <c r="D17" s="19">
        <v>207</v>
      </c>
      <c r="E17" s="19">
        <v>237</v>
      </c>
      <c r="F17" s="19"/>
      <c r="G17" s="19">
        <v>22</v>
      </c>
      <c r="H17" s="19">
        <v>2.7</v>
      </c>
      <c r="I17" s="19">
        <v>215</v>
      </c>
      <c r="J17" s="19">
        <v>261</v>
      </c>
      <c r="K17" s="19"/>
      <c r="L17" s="19"/>
      <c r="M17" s="19"/>
      <c r="N17" s="19"/>
    </row>
    <row r="20" spans="1:14" x14ac:dyDescent="0.2">
      <c r="A20" s="19" t="s">
        <v>38</v>
      </c>
      <c r="B20" s="19"/>
      <c r="C20" s="19">
        <f>AVERAGE(C10:C17)</f>
        <v>1.9624999999999999</v>
      </c>
      <c r="D20" s="19"/>
      <c r="E20" s="19"/>
      <c r="F20" s="19"/>
      <c r="G20" s="19"/>
      <c r="H20" s="19">
        <f>AVERAGE(H10:H17)</f>
        <v>2.0874999999999999</v>
      </c>
      <c r="I20" s="19"/>
      <c r="J20" s="19"/>
      <c r="K20" s="19"/>
      <c r="L20" s="19"/>
      <c r="M20" s="19"/>
      <c r="N20" s="19">
        <f>H20-C20</f>
        <v>0.125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6DE8E-70D5-C943-96F0-A5B5720262A9}">
  <dimension ref="A1:G23"/>
  <sheetViews>
    <sheetView workbookViewId="0">
      <selection activeCell="D6" sqref="D6"/>
    </sheetView>
  </sheetViews>
  <sheetFormatPr baseColWidth="10" defaultColWidth="11" defaultRowHeight="16" x14ac:dyDescent="0.2"/>
  <cols>
    <col min="6" max="6" width="13.83203125" customWidth="1"/>
    <col min="7" max="7" width="44.6640625" customWidth="1"/>
  </cols>
  <sheetData>
    <row r="1" spans="1:7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</row>
    <row r="2" spans="1:7" x14ac:dyDescent="0.2">
      <c r="A2" s="19"/>
      <c r="B2" s="19">
        <v>8</v>
      </c>
      <c r="C2" s="19" t="s">
        <v>39</v>
      </c>
      <c r="D2" s="19">
        <v>1</v>
      </c>
      <c r="E2" s="19" t="s">
        <v>7</v>
      </c>
      <c r="F2" s="2">
        <v>0.5</v>
      </c>
    </row>
    <row r="3" spans="1:7" x14ac:dyDescent="0.2">
      <c r="A3" s="20"/>
      <c r="B3" s="20"/>
      <c r="C3" s="20"/>
      <c r="D3" s="22" t="s">
        <v>8</v>
      </c>
      <c r="E3" s="22"/>
      <c r="F3" s="22"/>
      <c r="G3" s="20" t="s">
        <v>40</v>
      </c>
    </row>
    <row r="4" spans="1:7" x14ac:dyDescent="0.2">
      <c r="A4" s="20" t="s">
        <v>11</v>
      </c>
      <c r="B4" s="20" t="s">
        <v>41</v>
      </c>
      <c r="C4" s="20" t="s">
        <v>42</v>
      </c>
      <c r="D4" s="20" t="s">
        <v>16</v>
      </c>
      <c r="E4" s="20" t="s">
        <v>17</v>
      </c>
      <c r="F4" s="20" t="s">
        <v>18</v>
      </c>
      <c r="G4" s="20" t="s">
        <v>19</v>
      </c>
    </row>
    <row r="5" spans="1:7" x14ac:dyDescent="0.2">
      <c r="A5" s="19">
        <v>5</v>
      </c>
      <c r="B5" s="19">
        <v>0.75</v>
      </c>
      <c r="C5" s="19"/>
      <c r="D5" s="19">
        <v>12640</v>
      </c>
      <c r="E5" s="19">
        <v>10737</v>
      </c>
      <c r="F5" s="19">
        <f>D5-E5</f>
        <v>1903</v>
      </c>
      <c r="G5" s="19">
        <f>0.5*B5+1000/D5</f>
        <v>0.45411392405063289</v>
      </c>
    </row>
    <row r="6" spans="1:7" x14ac:dyDescent="0.2">
      <c r="A6">
        <v>12</v>
      </c>
      <c r="B6">
        <v>0.77</v>
      </c>
      <c r="D6">
        <v>10318</v>
      </c>
      <c r="E6">
        <v>8687</v>
      </c>
      <c r="F6" s="19">
        <f t="shared" ref="F6:F23" si="0">D6-E6</f>
        <v>1631</v>
      </c>
      <c r="G6" s="19">
        <f t="shared" ref="G6:G22" si="1">0.5*B6+1000/D6</f>
        <v>0.48191800736576856</v>
      </c>
    </row>
    <row r="7" spans="1:7" x14ac:dyDescent="0.2">
      <c r="F7" s="19">
        <f t="shared" si="0"/>
        <v>0</v>
      </c>
      <c r="G7" s="19" t="e">
        <f t="shared" si="1"/>
        <v>#DIV/0!</v>
      </c>
    </row>
    <row r="8" spans="1:7" x14ac:dyDescent="0.2">
      <c r="F8" s="19">
        <f t="shared" si="0"/>
        <v>0</v>
      </c>
      <c r="G8" s="19" t="e">
        <f t="shared" si="1"/>
        <v>#DIV/0!</v>
      </c>
    </row>
    <row r="9" spans="1:7" x14ac:dyDescent="0.2">
      <c r="F9" s="19">
        <f t="shared" si="0"/>
        <v>0</v>
      </c>
      <c r="G9" s="19" t="e">
        <f t="shared" si="1"/>
        <v>#DIV/0!</v>
      </c>
    </row>
    <row r="10" spans="1:7" x14ac:dyDescent="0.2">
      <c r="F10" s="19">
        <f t="shared" si="0"/>
        <v>0</v>
      </c>
      <c r="G10" s="19" t="e">
        <f t="shared" si="1"/>
        <v>#DIV/0!</v>
      </c>
    </row>
    <row r="11" spans="1:7" x14ac:dyDescent="0.2">
      <c r="F11" s="19">
        <f t="shared" si="0"/>
        <v>0</v>
      </c>
      <c r="G11" s="19" t="e">
        <f t="shared" si="1"/>
        <v>#DIV/0!</v>
      </c>
    </row>
    <row r="12" spans="1:7" x14ac:dyDescent="0.2">
      <c r="F12" s="19">
        <f t="shared" si="0"/>
        <v>0</v>
      </c>
      <c r="G12" s="19" t="e">
        <f t="shared" si="1"/>
        <v>#DIV/0!</v>
      </c>
    </row>
    <row r="13" spans="1:7" x14ac:dyDescent="0.2">
      <c r="F13" s="19">
        <f t="shared" si="0"/>
        <v>0</v>
      </c>
      <c r="G13" s="19" t="e">
        <f t="shared" si="1"/>
        <v>#DIV/0!</v>
      </c>
    </row>
    <row r="14" spans="1:7" x14ac:dyDescent="0.2">
      <c r="F14" s="19">
        <f t="shared" si="0"/>
        <v>0</v>
      </c>
      <c r="G14" s="19" t="e">
        <f t="shared" si="1"/>
        <v>#DIV/0!</v>
      </c>
    </row>
    <row r="15" spans="1:7" x14ac:dyDescent="0.2">
      <c r="F15" s="19">
        <f t="shared" si="0"/>
        <v>0</v>
      </c>
      <c r="G15" s="19" t="e">
        <f t="shared" si="1"/>
        <v>#DIV/0!</v>
      </c>
    </row>
    <row r="16" spans="1:7" x14ac:dyDescent="0.2">
      <c r="F16" s="19">
        <f t="shared" si="0"/>
        <v>0</v>
      </c>
      <c r="G16" s="19" t="e">
        <f t="shared" si="1"/>
        <v>#DIV/0!</v>
      </c>
    </row>
    <row r="17" spans="6:7" x14ac:dyDescent="0.2">
      <c r="F17" s="19">
        <f t="shared" si="0"/>
        <v>0</v>
      </c>
      <c r="G17" s="19" t="e">
        <f t="shared" si="1"/>
        <v>#DIV/0!</v>
      </c>
    </row>
    <row r="18" spans="6:7" x14ac:dyDescent="0.2">
      <c r="F18" s="19">
        <f t="shared" si="0"/>
        <v>0</v>
      </c>
      <c r="G18" s="19" t="e">
        <f t="shared" si="1"/>
        <v>#DIV/0!</v>
      </c>
    </row>
    <row r="19" spans="6:7" x14ac:dyDescent="0.2">
      <c r="F19" s="19">
        <f t="shared" si="0"/>
        <v>0</v>
      </c>
      <c r="G19" s="19" t="e">
        <f t="shared" si="1"/>
        <v>#DIV/0!</v>
      </c>
    </row>
    <row r="20" spans="6:7" x14ac:dyDescent="0.2">
      <c r="F20" s="19">
        <f t="shared" si="0"/>
        <v>0</v>
      </c>
      <c r="G20" s="19" t="e">
        <f t="shared" si="1"/>
        <v>#DIV/0!</v>
      </c>
    </row>
    <row r="21" spans="6:7" x14ac:dyDescent="0.2">
      <c r="F21" s="19">
        <f t="shared" si="0"/>
        <v>0</v>
      </c>
      <c r="G21" s="19" t="e">
        <f t="shared" si="1"/>
        <v>#DIV/0!</v>
      </c>
    </row>
    <row r="22" spans="6:7" x14ac:dyDescent="0.2">
      <c r="F22" s="19">
        <f t="shared" si="0"/>
        <v>0</v>
      </c>
      <c r="G22" s="19" t="e">
        <f t="shared" si="1"/>
        <v>#DIV/0!</v>
      </c>
    </row>
    <row r="23" spans="6:7" x14ac:dyDescent="0.2">
      <c r="F23" s="19">
        <f t="shared" si="0"/>
        <v>0</v>
      </c>
      <c r="G23" s="19"/>
    </row>
  </sheetData>
  <mergeCells count="1">
    <mergeCell ref="D3:F3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980BC-B9A8-1B4C-81A2-1702BC1DB10E}">
  <dimension ref="A1:N54"/>
  <sheetViews>
    <sheetView topLeftCell="A29" zoomScale="131" workbookViewId="0">
      <selection activeCell="E50" sqref="E50"/>
    </sheetView>
  </sheetViews>
  <sheetFormatPr baseColWidth="10" defaultColWidth="10.83203125" defaultRowHeight="16" x14ac:dyDescent="0.2"/>
  <cols>
    <col min="1" max="1" width="11.6640625" style="13" customWidth="1"/>
    <col min="2" max="4" width="10.83203125" style="13"/>
    <col min="5" max="5" width="14.5" style="13" customWidth="1"/>
    <col min="6" max="6" width="19.6640625" style="13" customWidth="1"/>
    <col min="7" max="7" width="15" style="13" customWidth="1"/>
    <col min="8" max="16384" width="10.83203125" style="13"/>
  </cols>
  <sheetData>
    <row r="1" spans="1:14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/>
      <c r="H1" s="19"/>
      <c r="I1" s="19"/>
      <c r="J1" s="19"/>
      <c r="K1" s="19"/>
      <c r="L1" s="19"/>
      <c r="M1" s="19"/>
      <c r="N1" s="19"/>
    </row>
    <row r="2" spans="1:14" x14ac:dyDescent="0.2">
      <c r="A2" s="19"/>
      <c r="B2" s="19">
        <v>8</v>
      </c>
      <c r="C2" s="19" t="s">
        <v>43</v>
      </c>
      <c r="D2" s="19">
        <v>1</v>
      </c>
      <c r="E2" s="19" t="s">
        <v>7</v>
      </c>
      <c r="F2" s="2">
        <v>0.5</v>
      </c>
      <c r="G2" s="19"/>
      <c r="H2" s="19"/>
      <c r="I2" s="19"/>
      <c r="J2" s="19"/>
      <c r="K2" s="19"/>
      <c r="L2" s="19"/>
      <c r="M2" s="19"/>
      <c r="N2" s="19"/>
    </row>
    <row r="3" spans="1:14" x14ac:dyDescent="0.2">
      <c r="A3" s="19" t="s">
        <v>20</v>
      </c>
      <c r="B3" s="19" t="s">
        <v>21</v>
      </c>
      <c r="C3" s="19"/>
      <c r="D3" s="19" t="s">
        <v>22</v>
      </c>
      <c r="E3" s="19"/>
      <c r="F3" s="19"/>
      <c r="G3" s="19" t="s">
        <v>23</v>
      </c>
      <c r="H3" s="19" t="s">
        <v>21</v>
      </c>
      <c r="I3" s="19"/>
      <c r="J3" s="19"/>
      <c r="K3" s="19"/>
      <c r="L3" s="19" t="s">
        <v>22</v>
      </c>
      <c r="M3" s="19"/>
      <c r="N3" s="19"/>
    </row>
    <row r="4" spans="1:14" x14ac:dyDescent="0.2">
      <c r="A4" s="19">
        <v>22</v>
      </c>
      <c r="B4" s="19">
        <v>1.1000000000000001</v>
      </c>
      <c r="C4" s="19">
        <v>1.3</v>
      </c>
      <c r="D4" s="19">
        <v>268</v>
      </c>
      <c r="E4" s="19"/>
      <c r="F4" s="19"/>
      <c r="G4" s="19">
        <v>4</v>
      </c>
      <c r="H4" s="19">
        <v>1.3</v>
      </c>
      <c r="I4" s="14">
        <v>1.6</v>
      </c>
      <c r="J4" s="19">
        <v>1.7</v>
      </c>
      <c r="K4" s="19"/>
      <c r="L4" s="19">
        <v>274</v>
      </c>
      <c r="M4" s="19">
        <v>280</v>
      </c>
      <c r="N4" s="19">
        <v>286</v>
      </c>
    </row>
    <row r="5" spans="1:14" x14ac:dyDescent="0.2">
      <c r="A5" s="19">
        <v>2</v>
      </c>
      <c r="B5" s="19">
        <v>1.2</v>
      </c>
      <c r="C5" s="19">
        <v>1.2</v>
      </c>
      <c r="D5" s="19">
        <v>269</v>
      </c>
      <c r="E5" s="19"/>
      <c r="F5" s="19"/>
      <c r="G5" s="19">
        <v>4</v>
      </c>
      <c r="H5" s="19">
        <v>1.7</v>
      </c>
      <c r="I5" s="19">
        <v>1.4</v>
      </c>
      <c r="J5" s="19">
        <v>1.2</v>
      </c>
      <c r="K5" s="19"/>
      <c r="L5" s="19">
        <v>275</v>
      </c>
      <c r="M5" s="19">
        <v>281</v>
      </c>
      <c r="N5" s="19">
        <v>287</v>
      </c>
    </row>
    <row r="6" spans="1:14" x14ac:dyDescent="0.2">
      <c r="A6" s="19">
        <v>19</v>
      </c>
      <c r="B6" s="19">
        <v>1.5</v>
      </c>
      <c r="C6" s="19">
        <v>1.3</v>
      </c>
      <c r="D6" s="19">
        <v>270</v>
      </c>
      <c r="E6" s="19"/>
      <c r="F6" s="19"/>
      <c r="G6" s="19">
        <v>4</v>
      </c>
      <c r="H6" s="19">
        <v>2</v>
      </c>
      <c r="I6" s="19">
        <v>1.8</v>
      </c>
      <c r="J6" s="19">
        <v>1.9</v>
      </c>
      <c r="K6" s="19"/>
      <c r="L6" s="19">
        <v>276</v>
      </c>
      <c r="M6" s="19">
        <v>282</v>
      </c>
      <c r="N6" s="19">
        <v>288</v>
      </c>
    </row>
    <row r="7" spans="1:14" x14ac:dyDescent="0.2">
      <c r="A7" s="19">
        <v>4</v>
      </c>
      <c r="B7" s="19">
        <v>2.1</v>
      </c>
      <c r="C7" s="19">
        <v>2.2000000000000002</v>
      </c>
      <c r="D7" s="19">
        <v>271</v>
      </c>
      <c r="E7" s="19"/>
      <c r="F7" s="19"/>
      <c r="G7" s="19">
        <v>22</v>
      </c>
      <c r="H7" s="19">
        <v>1.7</v>
      </c>
      <c r="I7" s="19">
        <v>1.9</v>
      </c>
      <c r="J7" s="19">
        <v>1.9</v>
      </c>
      <c r="K7" s="19"/>
      <c r="L7" s="19">
        <v>277</v>
      </c>
      <c r="M7" s="19">
        <v>283</v>
      </c>
      <c r="N7" s="19">
        <v>289</v>
      </c>
    </row>
    <row r="8" spans="1:14" x14ac:dyDescent="0.2">
      <c r="A8" s="19">
        <v>4</v>
      </c>
      <c r="B8" s="19">
        <v>2.1</v>
      </c>
      <c r="C8" s="19">
        <v>2.2999999999999998</v>
      </c>
      <c r="D8" s="19">
        <v>272</v>
      </c>
      <c r="E8" s="19"/>
      <c r="F8" s="19"/>
      <c r="G8" s="19">
        <v>2</v>
      </c>
      <c r="H8" s="19">
        <v>2.2000000000000002</v>
      </c>
      <c r="I8" s="19">
        <v>2</v>
      </c>
      <c r="J8" s="19">
        <v>2</v>
      </c>
      <c r="K8" s="19"/>
      <c r="L8" s="19">
        <v>278</v>
      </c>
      <c r="M8" s="19">
        <v>284</v>
      </c>
      <c r="N8" s="19">
        <v>290</v>
      </c>
    </row>
    <row r="9" spans="1:14" x14ac:dyDescent="0.2">
      <c r="A9" s="19">
        <v>4</v>
      </c>
      <c r="B9" s="19">
        <v>2.2999999999999998</v>
      </c>
      <c r="C9" s="19">
        <v>2.2999999999999998</v>
      </c>
      <c r="D9" s="19">
        <v>273</v>
      </c>
      <c r="E9" s="19"/>
      <c r="F9" s="19"/>
      <c r="G9" s="19">
        <v>19</v>
      </c>
      <c r="H9" s="19">
        <v>2.2000000000000002</v>
      </c>
      <c r="I9" s="19">
        <v>2.2999999999999998</v>
      </c>
      <c r="J9" s="19">
        <v>2.2999999999999998</v>
      </c>
      <c r="K9" s="19"/>
      <c r="L9" s="19">
        <v>279</v>
      </c>
      <c r="M9" s="19">
        <v>285</v>
      </c>
      <c r="N9" s="19">
        <v>291</v>
      </c>
    </row>
    <row r="11" spans="1:14" x14ac:dyDescent="0.2">
      <c r="A11" s="19" t="s">
        <v>38</v>
      </c>
      <c r="B11" s="19">
        <f>AVERAGE(B4:B9)</f>
        <v>1.7166666666666668</v>
      </c>
      <c r="C11" s="19">
        <f>AVERAGE(C4:C9)</f>
        <v>1.7666666666666668</v>
      </c>
      <c r="D11" s="19"/>
      <c r="E11" s="19"/>
      <c r="F11" s="19"/>
      <c r="G11" s="19"/>
      <c r="H11" s="19">
        <f>AVERAGE(H4:H9)</f>
        <v>1.8500000000000003</v>
      </c>
      <c r="I11" s="19">
        <f>AVERAGE(I4:I9)</f>
        <v>1.8333333333333333</v>
      </c>
      <c r="J11" s="19">
        <f>AVERAGE(J4:J9)</f>
        <v>1.8333333333333333</v>
      </c>
      <c r="K11" s="19"/>
      <c r="L11" s="19"/>
      <c r="M11" s="19"/>
      <c r="N11" s="19"/>
    </row>
    <row r="12" spans="1:14" x14ac:dyDescent="0.2">
      <c r="A12" s="19" t="s">
        <v>38</v>
      </c>
      <c r="B12" s="19">
        <f>AVERAGE(B11:C11)</f>
        <v>1.7416666666666667</v>
      </c>
      <c r="C12" s="19"/>
      <c r="D12" s="19"/>
      <c r="E12" s="19"/>
      <c r="F12" s="19"/>
      <c r="G12" s="19"/>
      <c r="H12" s="19">
        <f>AVERAGE(H11:J11)</f>
        <v>1.8388888888888888</v>
      </c>
      <c r="I12" s="19"/>
      <c r="J12" s="19"/>
      <c r="K12" s="19"/>
      <c r="L12" s="19"/>
      <c r="M12" s="19"/>
      <c r="N12" s="19"/>
    </row>
    <row r="18" spans="1:13" x14ac:dyDescent="0.2">
      <c r="A18" s="19" t="s">
        <v>0</v>
      </c>
      <c r="B18" s="19" t="s">
        <v>1</v>
      </c>
      <c r="C18" s="19" t="s">
        <v>2</v>
      </c>
      <c r="D18" s="19" t="s">
        <v>3</v>
      </c>
      <c r="E18" s="19" t="s">
        <v>4</v>
      </c>
      <c r="F18" s="19" t="s">
        <v>5</v>
      </c>
      <c r="G18" s="19"/>
      <c r="H18" s="19"/>
      <c r="I18" s="19"/>
      <c r="J18" s="19"/>
      <c r="K18" s="19"/>
      <c r="L18" s="19"/>
      <c r="M18" s="19"/>
    </row>
    <row r="19" spans="1:13" x14ac:dyDescent="0.2">
      <c r="A19" s="19">
        <v>4</v>
      </c>
      <c r="B19" s="19">
        <v>8</v>
      </c>
      <c r="C19" s="19" t="s">
        <v>44</v>
      </c>
      <c r="D19" s="19">
        <v>1</v>
      </c>
      <c r="E19" s="19" t="s">
        <v>7</v>
      </c>
      <c r="F19" s="2">
        <v>0.5</v>
      </c>
      <c r="G19" s="19"/>
      <c r="H19" s="19"/>
      <c r="I19" s="19"/>
      <c r="J19" s="19"/>
      <c r="K19" s="19"/>
      <c r="L19" s="19"/>
      <c r="M19" s="19"/>
    </row>
    <row r="20" spans="1:13" x14ac:dyDescent="0.2">
      <c r="A20" s="19">
        <v>22</v>
      </c>
      <c r="B20" s="19">
        <v>8</v>
      </c>
      <c r="C20" s="19" t="s">
        <v>43</v>
      </c>
      <c r="D20" s="19">
        <v>1</v>
      </c>
      <c r="E20" s="19" t="s">
        <v>7</v>
      </c>
      <c r="F20" s="2">
        <v>0.5</v>
      </c>
      <c r="G20" s="19"/>
      <c r="H20" s="19"/>
      <c r="I20" s="19"/>
      <c r="J20" s="19"/>
      <c r="K20" s="19"/>
      <c r="L20" s="19"/>
      <c r="M20" s="19"/>
    </row>
    <row r="21" spans="1:13" x14ac:dyDescent="0.2">
      <c r="A21" s="19">
        <v>2</v>
      </c>
      <c r="B21" s="19">
        <v>8</v>
      </c>
      <c r="C21" s="19" t="s">
        <v>43</v>
      </c>
      <c r="D21" s="19">
        <v>1</v>
      </c>
      <c r="E21" s="19" t="s">
        <v>7</v>
      </c>
      <c r="F21" s="2">
        <v>0.5</v>
      </c>
      <c r="G21" s="19"/>
      <c r="H21" s="19"/>
      <c r="I21" s="19"/>
      <c r="J21" s="19"/>
      <c r="K21" s="19"/>
      <c r="L21" s="19"/>
      <c r="M21" s="19"/>
    </row>
    <row r="22" spans="1:13" x14ac:dyDescent="0.2">
      <c r="A22" s="19">
        <v>19</v>
      </c>
      <c r="B22" s="19">
        <v>8</v>
      </c>
      <c r="C22" s="19" t="s">
        <v>43</v>
      </c>
      <c r="D22" s="19">
        <v>1</v>
      </c>
      <c r="E22" s="19" t="s">
        <v>7</v>
      </c>
      <c r="F22" s="2">
        <v>0.5</v>
      </c>
      <c r="G22" s="19"/>
      <c r="H22" s="19"/>
      <c r="I22" s="19"/>
      <c r="J22" s="19"/>
      <c r="K22" s="19"/>
      <c r="L22" s="19"/>
      <c r="M22" s="19"/>
    </row>
    <row r="25" spans="1:13" x14ac:dyDescent="0.2">
      <c r="A25" s="19" t="s">
        <v>20</v>
      </c>
      <c r="B25" s="19" t="s">
        <v>21</v>
      </c>
      <c r="C25" s="19"/>
      <c r="D25" s="19" t="s">
        <v>22</v>
      </c>
      <c r="E25" s="19"/>
      <c r="F25" s="19"/>
      <c r="G25" s="19" t="s">
        <v>23</v>
      </c>
      <c r="H25" s="19" t="s">
        <v>21</v>
      </c>
      <c r="I25" s="19"/>
      <c r="J25" s="19"/>
      <c r="K25" s="19"/>
      <c r="L25" s="19" t="s">
        <v>22</v>
      </c>
      <c r="M25" s="19"/>
    </row>
    <row r="26" spans="1:13" x14ac:dyDescent="0.2">
      <c r="A26" s="19">
        <v>22</v>
      </c>
      <c r="B26" s="19"/>
      <c r="C26" s="19"/>
      <c r="D26" s="19"/>
      <c r="E26" s="19"/>
      <c r="F26" s="19"/>
      <c r="G26" s="19">
        <v>4</v>
      </c>
      <c r="H26" s="14">
        <v>1.6</v>
      </c>
      <c r="I26" s="19">
        <v>1.5</v>
      </c>
      <c r="J26" s="19"/>
      <c r="K26" s="19"/>
      <c r="L26" s="19">
        <v>298</v>
      </c>
      <c r="M26" s="19">
        <v>292</v>
      </c>
    </row>
    <row r="27" spans="1:13" x14ac:dyDescent="0.2">
      <c r="A27" s="19">
        <v>2</v>
      </c>
      <c r="B27" s="19"/>
      <c r="C27" s="19"/>
      <c r="D27" s="19"/>
      <c r="E27" s="19"/>
      <c r="F27" s="19"/>
      <c r="G27" s="19">
        <v>4</v>
      </c>
      <c r="H27" s="19">
        <v>1.4</v>
      </c>
      <c r="I27" s="19">
        <v>1.4</v>
      </c>
      <c r="J27" s="19"/>
      <c r="K27" s="19"/>
      <c r="L27" s="19">
        <v>299</v>
      </c>
      <c r="M27" s="19">
        <v>293</v>
      </c>
    </row>
    <row r="28" spans="1:13" x14ac:dyDescent="0.2">
      <c r="A28" s="19">
        <v>19</v>
      </c>
      <c r="B28" s="19"/>
      <c r="C28" s="19"/>
      <c r="D28" s="19"/>
      <c r="E28" s="19"/>
      <c r="F28" s="19"/>
      <c r="G28" s="19">
        <v>4</v>
      </c>
      <c r="H28" s="19">
        <v>1.8</v>
      </c>
      <c r="I28" s="19">
        <v>2</v>
      </c>
      <c r="J28" s="19"/>
      <c r="K28" s="19"/>
      <c r="L28" s="19">
        <v>300</v>
      </c>
      <c r="M28" s="19">
        <v>294</v>
      </c>
    </row>
    <row r="29" spans="1:13" x14ac:dyDescent="0.2">
      <c r="A29" s="19">
        <v>4</v>
      </c>
      <c r="B29" s="19"/>
      <c r="C29" s="19"/>
      <c r="D29" s="19"/>
      <c r="E29" s="19"/>
      <c r="F29" s="19"/>
      <c r="G29" s="19">
        <v>22</v>
      </c>
      <c r="H29" s="19">
        <v>1.9</v>
      </c>
      <c r="I29" s="19">
        <v>2</v>
      </c>
      <c r="J29" s="19"/>
      <c r="K29" s="19"/>
      <c r="L29" s="19">
        <v>301</v>
      </c>
      <c r="M29" s="19">
        <v>295</v>
      </c>
    </row>
    <row r="30" spans="1:13" x14ac:dyDescent="0.2">
      <c r="A30" s="19">
        <v>4</v>
      </c>
      <c r="B30" s="19"/>
      <c r="C30" s="19"/>
      <c r="D30" s="19"/>
      <c r="E30" s="19"/>
      <c r="F30" s="19"/>
      <c r="G30" s="19">
        <v>2</v>
      </c>
      <c r="H30" s="19">
        <v>2</v>
      </c>
      <c r="I30" s="19">
        <v>2</v>
      </c>
      <c r="J30" s="19"/>
      <c r="K30" s="19"/>
      <c r="L30" s="19">
        <v>302</v>
      </c>
      <c r="M30" s="19">
        <v>296</v>
      </c>
    </row>
    <row r="31" spans="1:13" x14ac:dyDescent="0.2">
      <c r="A31" s="19">
        <v>4</v>
      </c>
      <c r="B31" s="19"/>
      <c r="C31" s="19"/>
      <c r="D31" s="19"/>
      <c r="E31" s="19"/>
      <c r="F31" s="19"/>
      <c r="G31" s="19">
        <v>19</v>
      </c>
      <c r="H31" s="19">
        <v>2.2999999999999998</v>
      </c>
      <c r="I31" s="19">
        <v>2.4</v>
      </c>
      <c r="J31" s="19"/>
      <c r="K31" s="19"/>
      <c r="L31" s="19">
        <v>303</v>
      </c>
      <c r="M31" s="19">
        <v>297</v>
      </c>
    </row>
    <row r="33" spans="1:12" x14ac:dyDescent="0.2">
      <c r="A33" s="19" t="s">
        <v>38</v>
      </c>
      <c r="B33" s="19" t="e">
        <f>AVERAGE(B26:B31)</f>
        <v>#DIV/0!</v>
      </c>
      <c r="C33" s="19" t="e">
        <f>AVERAGE(C26:C31)</f>
        <v>#DIV/0!</v>
      </c>
      <c r="D33" s="19"/>
      <c r="E33" s="19"/>
      <c r="F33" s="19"/>
      <c r="G33" s="19"/>
      <c r="H33" s="19">
        <f>AVERAGE(I26:I31)</f>
        <v>1.8833333333333335</v>
      </c>
      <c r="I33" s="19">
        <f>AVERAGE(H26:H31)</f>
        <v>1.8333333333333333</v>
      </c>
      <c r="J33" s="19" t="e">
        <f>AVERAGE(#REF!)</f>
        <v>#REF!</v>
      </c>
      <c r="K33" s="19"/>
      <c r="L33" s="19"/>
    </row>
    <row r="34" spans="1:12" x14ac:dyDescent="0.2">
      <c r="A34" s="19" t="s">
        <v>38</v>
      </c>
      <c r="B34" s="19" t="e">
        <f>AVERAGE(B33:C33)</f>
        <v>#DIV/0!</v>
      </c>
      <c r="C34" s="19"/>
      <c r="D34" s="19"/>
      <c r="E34" s="19"/>
      <c r="F34" s="19"/>
      <c r="G34" s="19"/>
      <c r="H34" s="19" t="e">
        <f>AVERAGE(H33:J33)</f>
        <v>#REF!</v>
      </c>
      <c r="I34" s="19"/>
      <c r="J34" s="19"/>
      <c r="K34" s="19"/>
      <c r="L34" s="19"/>
    </row>
    <row r="38" spans="1:12" x14ac:dyDescent="0.2">
      <c r="A38" s="19" t="s">
        <v>0</v>
      </c>
      <c r="B38" s="19" t="s">
        <v>1</v>
      </c>
      <c r="C38" s="19" t="s">
        <v>2</v>
      </c>
      <c r="D38" s="19" t="s">
        <v>3</v>
      </c>
      <c r="E38" s="19" t="s">
        <v>4</v>
      </c>
      <c r="F38" s="19" t="s">
        <v>5</v>
      </c>
      <c r="G38" s="19"/>
      <c r="H38" s="19"/>
      <c r="I38" s="19"/>
      <c r="J38" s="19"/>
      <c r="K38" s="19"/>
      <c r="L38" s="19"/>
    </row>
    <row r="39" spans="1:12" x14ac:dyDescent="0.2">
      <c r="A39" s="19">
        <v>4</v>
      </c>
      <c r="B39" s="19">
        <v>8</v>
      </c>
      <c r="C39" s="19" t="s">
        <v>45</v>
      </c>
      <c r="D39" s="19">
        <v>1</v>
      </c>
      <c r="E39" s="19" t="s">
        <v>7</v>
      </c>
      <c r="F39" s="2">
        <v>0.5</v>
      </c>
      <c r="G39" s="19"/>
      <c r="H39" s="19"/>
      <c r="I39" s="19"/>
      <c r="J39" s="19"/>
      <c r="K39" s="19"/>
      <c r="L39" s="19"/>
    </row>
    <row r="40" spans="1:12" x14ac:dyDescent="0.2">
      <c r="A40" s="19">
        <v>22</v>
      </c>
      <c r="B40" s="19">
        <v>8</v>
      </c>
      <c r="C40" s="19" t="s">
        <v>46</v>
      </c>
      <c r="D40" s="19">
        <v>1</v>
      </c>
      <c r="E40" s="19" t="s">
        <v>7</v>
      </c>
      <c r="F40" s="2">
        <v>0.5</v>
      </c>
      <c r="G40" s="19"/>
      <c r="H40" s="19"/>
      <c r="I40" s="19"/>
      <c r="J40" s="19"/>
      <c r="K40" s="19"/>
      <c r="L40" s="19"/>
    </row>
    <row r="41" spans="1:12" x14ac:dyDescent="0.2">
      <c r="A41" s="19">
        <v>2</v>
      </c>
      <c r="B41" s="19">
        <v>8</v>
      </c>
      <c r="C41" s="19" t="s">
        <v>46</v>
      </c>
      <c r="D41" s="19">
        <v>1</v>
      </c>
      <c r="E41" s="19" t="s">
        <v>7</v>
      </c>
      <c r="F41" s="2">
        <v>0.5</v>
      </c>
      <c r="G41" s="19"/>
      <c r="H41" s="19"/>
      <c r="I41" s="19"/>
      <c r="J41" s="19"/>
      <c r="K41" s="19"/>
      <c r="L41" s="19"/>
    </row>
    <row r="42" spans="1:12" x14ac:dyDescent="0.2">
      <c r="A42" s="19">
        <v>19</v>
      </c>
      <c r="B42" s="19">
        <v>8</v>
      </c>
      <c r="C42" s="19" t="s">
        <v>46</v>
      </c>
      <c r="D42" s="19">
        <v>1</v>
      </c>
      <c r="E42" s="19" t="s">
        <v>7</v>
      </c>
      <c r="F42" s="2">
        <v>0.5</v>
      </c>
      <c r="G42" s="19"/>
      <c r="H42" s="19"/>
      <c r="I42" s="19"/>
      <c r="J42" s="19"/>
      <c r="K42" s="19"/>
      <c r="L42" s="19"/>
    </row>
    <row r="45" spans="1:12" x14ac:dyDescent="0.2">
      <c r="A45" s="19" t="s">
        <v>20</v>
      </c>
      <c r="B45" s="19" t="s">
        <v>21</v>
      </c>
      <c r="C45" s="19"/>
      <c r="D45" s="19" t="s">
        <v>22</v>
      </c>
      <c r="E45" s="19"/>
      <c r="F45" s="19"/>
      <c r="G45" s="19" t="s">
        <v>23</v>
      </c>
      <c r="H45" s="19" t="s">
        <v>21</v>
      </c>
      <c r="I45" s="19"/>
      <c r="J45" s="19"/>
      <c r="K45" s="19"/>
      <c r="L45" s="19" t="s">
        <v>22</v>
      </c>
    </row>
    <row r="46" spans="1:12" x14ac:dyDescent="0.2">
      <c r="A46" s="19">
        <v>22</v>
      </c>
      <c r="B46" s="19">
        <v>1</v>
      </c>
      <c r="C46" s="19"/>
      <c r="D46" s="19">
        <v>310</v>
      </c>
      <c r="E46" s="19"/>
      <c r="F46" s="19"/>
      <c r="G46" s="19">
        <v>4</v>
      </c>
      <c r="H46" s="14">
        <v>1.9</v>
      </c>
      <c r="I46" s="19"/>
      <c r="J46" s="19"/>
      <c r="K46" s="19"/>
      <c r="L46" s="19">
        <v>304</v>
      </c>
    </row>
    <row r="47" spans="1:12" x14ac:dyDescent="0.2">
      <c r="A47" s="19">
        <v>2</v>
      </c>
      <c r="B47" s="19">
        <v>1.2</v>
      </c>
      <c r="C47" s="19"/>
      <c r="D47" s="19">
        <v>311</v>
      </c>
      <c r="E47" s="19"/>
      <c r="F47" s="19"/>
      <c r="G47" s="19">
        <v>4</v>
      </c>
      <c r="H47" s="19">
        <v>1.5</v>
      </c>
      <c r="I47" s="19"/>
      <c r="J47" s="19"/>
      <c r="K47" s="19"/>
      <c r="L47" s="20">
        <v>305</v>
      </c>
    </row>
    <row r="48" spans="1:12" x14ac:dyDescent="0.2">
      <c r="A48" s="19">
        <v>19</v>
      </c>
      <c r="B48" s="19">
        <v>1.4</v>
      </c>
      <c r="C48" s="19"/>
      <c r="D48" s="19">
        <v>312</v>
      </c>
      <c r="E48" s="19"/>
      <c r="F48" s="19"/>
      <c r="G48" s="19">
        <v>4</v>
      </c>
      <c r="H48" s="19">
        <v>1.8</v>
      </c>
      <c r="I48" s="19"/>
      <c r="J48" s="19"/>
      <c r="K48" s="19"/>
      <c r="L48" s="19">
        <v>306</v>
      </c>
    </row>
    <row r="49" spans="1:14" x14ac:dyDescent="0.2">
      <c r="A49" s="19">
        <v>4</v>
      </c>
      <c r="B49" s="19">
        <v>2.1</v>
      </c>
      <c r="C49" s="19"/>
      <c r="D49" s="19">
        <v>313</v>
      </c>
      <c r="E49" s="19"/>
      <c r="F49" s="19"/>
      <c r="G49" s="19">
        <v>22</v>
      </c>
      <c r="H49" s="19">
        <v>1.8</v>
      </c>
      <c r="I49" s="19"/>
      <c r="J49" s="19"/>
      <c r="K49" s="19"/>
      <c r="L49" s="20">
        <v>307</v>
      </c>
      <c r="M49" s="19"/>
      <c r="N49" s="19"/>
    </row>
    <row r="50" spans="1:14" x14ac:dyDescent="0.2">
      <c r="A50" s="19">
        <v>4</v>
      </c>
      <c r="B50" s="19">
        <v>2.1</v>
      </c>
      <c r="C50" s="19"/>
      <c r="D50" s="19">
        <v>314</v>
      </c>
      <c r="E50" s="19"/>
      <c r="F50" s="19"/>
      <c r="G50" s="19">
        <v>2</v>
      </c>
      <c r="H50" s="19">
        <v>2.1</v>
      </c>
      <c r="I50" s="19"/>
      <c r="J50" s="19"/>
      <c r="K50" s="19"/>
      <c r="L50" s="19">
        <v>308</v>
      </c>
      <c r="M50" s="19"/>
      <c r="N50" s="19"/>
    </row>
    <row r="51" spans="1:14" x14ac:dyDescent="0.2">
      <c r="A51" s="19">
        <v>4</v>
      </c>
      <c r="B51" s="19">
        <v>2.2000000000000002</v>
      </c>
      <c r="C51" s="19"/>
      <c r="D51" s="19">
        <v>315</v>
      </c>
      <c r="E51" s="19"/>
      <c r="F51" s="19"/>
      <c r="G51" s="19">
        <v>19</v>
      </c>
      <c r="H51" s="19">
        <v>2.2000000000000002</v>
      </c>
      <c r="I51" s="19"/>
      <c r="J51" s="19"/>
      <c r="K51" s="19"/>
      <c r="L51" s="20">
        <v>309</v>
      </c>
      <c r="M51" s="19"/>
      <c r="N51" s="19"/>
    </row>
    <row r="53" spans="1:14" x14ac:dyDescent="0.2">
      <c r="A53" s="19" t="s">
        <v>38</v>
      </c>
      <c r="B53" s="19">
        <f>AVERAGE(B46:B51)</f>
        <v>1.6666666666666667</v>
      </c>
      <c r="C53" s="19" t="e">
        <f>AVERAGE(C46:C51)</f>
        <v>#DIV/0!</v>
      </c>
      <c r="D53" s="19"/>
      <c r="E53" s="19"/>
      <c r="F53" s="19"/>
      <c r="G53" s="19"/>
      <c r="H53" s="19" t="e">
        <f>AVERAGE(I46:I51)</f>
        <v>#DIV/0!</v>
      </c>
      <c r="I53" s="19">
        <f>AVERAGE(H46:H51)</f>
        <v>1.8833333333333335</v>
      </c>
      <c r="J53" s="19" t="e">
        <f>AVERAGE(#REF!)</f>
        <v>#REF!</v>
      </c>
      <c r="K53" s="19"/>
      <c r="L53" s="19"/>
      <c r="M53" s="19"/>
      <c r="N53" s="15">
        <f>(I53-B53)/I53</f>
        <v>0.11504424778761067</v>
      </c>
    </row>
    <row r="54" spans="1:14" x14ac:dyDescent="0.2">
      <c r="A54" s="19" t="s">
        <v>38</v>
      </c>
      <c r="B54" s="19" t="e">
        <f>AVERAGE(B53:C53)</f>
        <v>#DIV/0!</v>
      </c>
      <c r="C54" s="19"/>
      <c r="D54" s="19"/>
      <c r="E54" s="19"/>
      <c r="F54" s="19"/>
      <c r="G54" s="19"/>
      <c r="H54" s="19" t="e">
        <f>AVERAGE(H53:J53)</f>
        <v>#DIV/0!</v>
      </c>
      <c r="I54" s="19"/>
      <c r="J54" s="19"/>
      <c r="K54" s="19"/>
      <c r="L54" s="19"/>
      <c r="M54" s="19"/>
      <c r="N54" s="19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4B04F-A5A9-0648-A33B-ED92D7950D6E}">
  <dimension ref="A1:I17"/>
  <sheetViews>
    <sheetView workbookViewId="0">
      <selection activeCell="C17" sqref="C17:I17"/>
    </sheetView>
  </sheetViews>
  <sheetFormatPr baseColWidth="10" defaultColWidth="11" defaultRowHeight="16" x14ac:dyDescent="0.2"/>
  <cols>
    <col min="1" max="1" width="22.6640625" customWidth="1"/>
  </cols>
  <sheetData>
    <row r="1" spans="1:9" x14ac:dyDescent="0.2">
      <c r="A1" t="s">
        <v>47</v>
      </c>
      <c r="C1">
        <v>4</v>
      </c>
      <c r="D1">
        <v>4</v>
      </c>
      <c r="E1">
        <v>22</v>
      </c>
      <c r="F1">
        <v>2</v>
      </c>
      <c r="G1" t="s">
        <v>38</v>
      </c>
      <c r="H1" t="s">
        <v>48</v>
      </c>
      <c r="I1" t="s">
        <v>22</v>
      </c>
    </row>
    <row r="2" spans="1:9" x14ac:dyDescent="0.2">
      <c r="A2" t="s">
        <v>49</v>
      </c>
      <c r="C2">
        <v>5.2</v>
      </c>
      <c r="D2">
        <v>5.2</v>
      </c>
      <c r="E2">
        <v>4.5999999999999996</v>
      </c>
      <c r="F2">
        <v>4.9000000000000004</v>
      </c>
      <c r="G2">
        <f>AVERAGE(C2:F2)</f>
        <v>4.9749999999999996</v>
      </c>
      <c r="H2">
        <f>MAX(C2:F2)</f>
        <v>5.2</v>
      </c>
    </row>
    <row r="3" spans="1:9" x14ac:dyDescent="0.2">
      <c r="A3" t="s">
        <v>50</v>
      </c>
      <c r="C3">
        <f>3.2</f>
        <v>3.2</v>
      </c>
      <c r="D3">
        <f>0.25+3.1</f>
        <v>3.35</v>
      </c>
      <c r="E3">
        <f>0.5+2.3</f>
        <v>2.8</v>
      </c>
      <c r="F3">
        <f>0.75+2.5</f>
        <v>3.25</v>
      </c>
      <c r="G3">
        <f>AVERAGE(C3:F3)</f>
        <v>3.1500000000000004</v>
      </c>
      <c r="H3">
        <f>MAX(C3:F3)</f>
        <v>3.35</v>
      </c>
    </row>
    <row r="4" spans="1:9" x14ac:dyDescent="0.2">
      <c r="A4" t="s">
        <v>30</v>
      </c>
      <c r="C4">
        <f>2.3</f>
        <v>2.2999999999999998</v>
      </c>
      <c r="D4">
        <f>0.25+1.8</f>
        <v>2.0499999999999998</v>
      </c>
      <c r="E4">
        <f>0.933333333+0.5</f>
        <v>1.433333333</v>
      </c>
      <c r="F4">
        <f>0.75+1.8</f>
        <v>2.5499999999999998</v>
      </c>
      <c r="G4">
        <f>AVERAGE(C4:F4)</f>
        <v>2.0833333332499997</v>
      </c>
      <c r="H4">
        <f>MAX(C4:F4)</f>
        <v>2.5499999999999998</v>
      </c>
    </row>
    <row r="7" spans="1:9" x14ac:dyDescent="0.2">
      <c r="A7" t="s">
        <v>51</v>
      </c>
      <c r="B7" t="s">
        <v>52</v>
      </c>
    </row>
    <row r="8" spans="1:9" x14ac:dyDescent="0.2">
      <c r="B8">
        <v>0</v>
      </c>
      <c r="C8">
        <v>3.1</v>
      </c>
      <c r="D8">
        <v>5.6</v>
      </c>
      <c r="E8">
        <v>2.2000000000000002</v>
      </c>
      <c r="F8">
        <v>2.7</v>
      </c>
      <c r="G8">
        <f t="shared" ref="G8:G14" si="0">AVERAGE(C8:F8)</f>
        <v>3.3999999999999995</v>
      </c>
      <c r="H8">
        <f>MAX(C8:F8)</f>
        <v>5.6</v>
      </c>
      <c r="I8" t="s">
        <v>53</v>
      </c>
    </row>
    <row r="9" spans="1:9" x14ac:dyDescent="0.2">
      <c r="B9">
        <v>0.1</v>
      </c>
      <c r="C9">
        <v>3.2</v>
      </c>
      <c r="D9">
        <v>3.7</v>
      </c>
      <c r="E9">
        <v>2.1</v>
      </c>
      <c r="F9">
        <v>2.5</v>
      </c>
      <c r="G9">
        <f t="shared" si="0"/>
        <v>2.875</v>
      </c>
      <c r="H9">
        <f>MAX(C9:F9)</f>
        <v>3.7</v>
      </c>
      <c r="I9" t="s">
        <v>54</v>
      </c>
    </row>
    <row r="10" spans="1:9" x14ac:dyDescent="0.2">
      <c r="B10">
        <v>0.2</v>
      </c>
      <c r="C10">
        <v>3.5</v>
      </c>
      <c r="D10">
        <v>4</v>
      </c>
      <c r="E10">
        <v>2.5</v>
      </c>
      <c r="F10">
        <v>2.5</v>
      </c>
      <c r="G10">
        <f t="shared" si="0"/>
        <v>3.125</v>
      </c>
      <c r="H10">
        <f>MAX(C10:F10)</f>
        <v>4</v>
      </c>
      <c r="I10" t="s">
        <v>55</v>
      </c>
    </row>
    <row r="11" spans="1:9" x14ac:dyDescent="0.2">
      <c r="B11">
        <v>0.4</v>
      </c>
      <c r="C11">
        <v>3.2</v>
      </c>
      <c r="D11">
        <v>3.6</v>
      </c>
      <c r="E11">
        <v>2.1</v>
      </c>
      <c r="F11">
        <v>2.2000000000000002</v>
      </c>
      <c r="G11">
        <f t="shared" si="0"/>
        <v>2.7750000000000004</v>
      </c>
      <c r="H11">
        <f t="shared" ref="H11:H17" si="1">MAX(C11:F11)</f>
        <v>3.6</v>
      </c>
      <c r="I11" t="s">
        <v>56</v>
      </c>
    </row>
    <row r="12" spans="1:9" x14ac:dyDescent="0.2">
      <c r="B12">
        <v>0.6</v>
      </c>
      <c r="C12">
        <v>3.6</v>
      </c>
      <c r="D12">
        <v>3.5</v>
      </c>
      <c r="E12">
        <v>1.9</v>
      </c>
      <c r="F12">
        <v>3.2</v>
      </c>
      <c r="G12">
        <f t="shared" si="0"/>
        <v>3.05</v>
      </c>
      <c r="H12">
        <f t="shared" si="1"/>
        <v>3.6</v>
      </c>
      <c r="I12" t="s">
        <v>57</v>
      </c>
    </row>
    <row r="13" spans="1:9" x14ac:dyDescent="0.2">
      <c r="B13">
        <v>0.8</v>
      </c>
      <c r="C13">
        <v>2.7</v>
      </c>
      <c r="D13">
        <v>3.3</v>
      </c>
      <c r="E13">
        <v>1.7</v>
      </c>
      <c r="F13">
        <v>1.9</v>
      </c>
      <c r="G13">
        <f t="shared" si="0"/>
        <v>2.4</v>
      </c>
      <c r="H13">
        <f t="shared" si="1"/>
        <v>3.3</v>
      </c>
      <c r="I13" t="s">
        <v>58</v>
      </c>
    </row>
    <row r="14" spans="1:9" x14ac:dyDescent="0.2">
      <c r="B14">
        <v>0.85</v>
      </c>
      <c r="C14">
        <v>3.1</v>
      </c>
      <c r="D14">
        <v>3.3</v>
      </c>
      <c r="E14">
        <v>1.8</v>
      </c>
      <c r="F14">
        <v>2.2999999999999998</v>
      </c>
      <c r="G14">
        <f t="shared" si="0"/>
        <v>2.625</v>
      </c>
      <c r="H14">
        <f t="shared" si="1"/>
        <v>3.3</v>
      </c>
      <c r="I14" t="s">
        <v>59</v>
      </c>
    </row>
    <row r="15" spans="1:9" x14ac:dyDescent="0.2">
      <c r="B15" t="s">
        <v>60</v>
      </c>
    </row>
    <row r="16" spans="1:9" x14ac:dyDescent="0.2">
      <c r="B16" t="s">
        <v>61</v>
      </c>
      <c r="C16">
        <v>3.5</v>
      </c>
      <c r="D16">
        <v>3.8</v>
      </c>
      <c r="E16">
        <v>1.9</v>
      </c>
      <c r="F16">
        <v>2.8</v>
      </c>
      <c r="G16">
        <f>AVERAGE(C16:F16)</f>
        <v>3</v>
      </c>
      <c r="H16">
        <f t="shared" si="1"/>
        <v>3.8</v>
      </c>
      <c r="I16" t="s">
        <v>62</v>
      </c>
    </row>
    <row r="17" spans="2:9" x14ac:dyDescent="0.2">
      <c r="B17" t="s">
        <v>63</v>
      </c>
      <c r="C17">
        <v>2.8</v>
      </c>
      <c r="D17">
        <v>3.5</v>
      </c>
      <c r="E17">
        <v>1.8</v>
      </c>
      <c r="F17">
        <v>1.9</v>
      </c>
      <c r="G17">
        <f>AVERAGE(C17:F17)</f>
        <v>2.5</v>
      </c>
      <c r="H17">
        <f t="shared" si="1"/>
        <v>3.5</v>
      </c>
      <c r="I17" t="s">
        <v>64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E0D8-5EFF-7A49-9914-EC86A6AD202C}">
  <dimension ref="A1:J15"/>
  <sheetViews>
    <sheetView workbookViewId="0">
      <selection activeCell="I27" sqref="I27"/>
    </sheetView>
  </sheetViews>
  <sheetFormatPr baseColWidth="10" defaultColWidth="11" defaultRowHeight="16" x14ac:dyDescent="0.2"/>
  <cols>
    <col min="1" max="1" width="24.6640625" customWidth="1"/>
  </cols>
  <sheetData>
    <row r="1" spans="1:10" x14ac:dyDescent="0.2">
      <c r="A1" t="s">
        <v>65</v>
      </c>
      <c r="D1" s="16">
        <v>6</v>
      </c>
      <c r="E1" s="16">
        <v>1</v>
      </c>
      <c r="F1" s="16">
        <v>21</v>
      </c>
      <c r="G1" s="16">
        <v>19</v>
      </c>
      <c r="H1" s="16" t="s">
        <v>38</v>
      </c>
      <c r="I1" s="16" t="s">
        <v>48</v>
      </c>
      <c r="J1" s="16" t="s">
        <v>22</v>
      </c>
    </row>
    <row r="2" spans="1:10" x14ac:dyDescent="0.2">
      <c r="A2" t="s">
        <v>49</v>
      </c>
      <c r="D2">
        <v>5</v>
      </c>
      <c r="E2">
        <v>5</v>
      </c>
      <c r="F2">
        <v>7</v>
      </c>
      <c r="G2">
        <v>4.9000000000000004</v>
      </c>
      <c r="H2">
        <f>AVERAGE(D2:G2)</f>
        <v>5.4749999999999996</v>
      </c>
      <c r="I2">
        <f>MAX(D2:G2)</f>
        <v>7</v>
      </c>
      <c r="J2" t="s">
        <v>66</v>
      </c>
    </row>
    <row r="3" spans="1:10" x14ac:dyDescent="0.2">
      <c r="A3" t="s">
        <v>50</v>
      </c>
      <c r="D3">
        <v>1.8</v>
      </c>
      <c r="E3">
        <v>2.8</v>
      </c>
      <c r="F3">
        <v>5.0999999999999996</v>
      </c>
      <c r="G3">
        <v>3.4</v>
      </c>
      <c r="H3">
        <f>AVERAGE(D3:G3)</f>
        <v>3.2749999999999999</v>
      </c>
      <c r="I3">
        <f>MAX(D3:G3)</f>
        <v>5.0999999999999996</v>
      </c>
      <c r="J3" t="s">
        <v>67</v>
      </c>
    </row>
    <row r="4" spans="1:10" x14ac:dyDescent="0.2">
      <c r="A4" t="s">
        <v>30</v>
      </c>
      <c r="D4">
        <f>57/60</f>
        <v>0.95</v>
      </c>
      <c r="E4">
        <f>1.9+0.25</f>
        <v>2.15</v>
      </c>
      <c r="F4">
        <f>4.2+0.5</f>
        <v>4.7</v>
      </c>
      <c r="G4">
        <f>1.9+0.75</f>
        <v>2.65</v>
      </c>
      <c r="H4">
        <f>AVERAGE(D4:G4)</f>
        <v>2.6124999999999998</v>
      </c>
      <c r="I4">
        <f>MAX(D4:G4)</f>
        <v>4.7</v>
      </c>
      <c r="J4" t="s">
        <v>68</v>
      </c>
    </row>
    <row r="5" spans="1:10" x14ac:dyDescent="0.2">
      <c r="A5" t="s">
        <v>51</v>
      </c>
      <c r="B5" t="s">
        <v>52</v>
      </c>
    </row>
    <row r="6" spans="1:10" x14ac:dyDescent="0.2">
      <c r="B6">
        <v>0</v>
      </c>
      <c r="D6">
        <v>2.8</v>
      </c>
      <c r="E6">
        <v>2.8</v>
      </c>
      <c r="F6">
        <v>5.4</v>
      </c>
      <c r="G6">
        <v>3.2</v>
      </c>
      <c r="H6">
        <f t="shared" ref="H6:H15" si="0">AVERAGE(D6:G6)</f>
        <v>3.55</v>
      </c>
      <c r="I6">
        <f t="shared" ref="I6:I15" si="1">MAX(D6:G6)</f>
        <v>5.4</v>
      </c>
      <c r="J6" t="s">
        <v>69</v>
      </c>
    </row>
    <row r="7" spans="1:10" x14ac:dyDescent="0.2">
      <c r="B7">
        <v>0.1</v>
      </c>
      <c r="D7">
        <v>2.8</v>
      </c>
      <c r="E7">
        <v>2.8</v>
      </c>
      <c r="F7">
        <v>5.5</v>
      </c>
      <c r="G7">
        <v>5</v>
      </c>
      <c r="H7">
        <f t="shared" si="0"/>
        <v>4.0250000000000004</v>
      </c>
      <c r="I7">
        <f t="shared" si="1"/>
        <v>5.5</v>
      </c>
      <c r="J7" t="s">
        <v>70</v>
      </c>
    </row>
    <row r="8" spans="1:10" x14ac:dyDescent="0.2">
      <c r="B8">
        <v>0.2</v>
      </c>
      <c r="D8">
        <v>3</v>
      </c>
      <c r="E8">
        <v>2.9</v>
      </c>
      <c r="F8">
        <v>5.7</v>
      </c>
      <c r="G8">
        <v>3.6</v>
      </c>
      <c r="H8">
        <f t="shared" si="0"/>
        <v>3.8000000000000003</v>
      </c>
      <c r="I8">
        <f t="shared" si="1"/>
        <v>5.7</v>
      </c>
      <c r="J8" t="s">
        <v>71</v>
      </c>
    </row>
    <row r="9" spans="1:10" x14ac:dyDescent="0.2">
      <c r="B9">
        <v>0.4</v>
      </c>
      <c r="D9">
        <v>2.2000000000000002</v>
      </c>
      <c r="E9">
        <v>2</v>
      </c>
      <c r="F9">
        <v>5</v>
      </c>
      <c r="G9">
        <v>2.6</v>
      </c>
      <c r="H9">
        <f t="shared" si="0"/>
        <v>2.9499999999999997</v>
      </c>
      <c r="I9">
        <f t="shared" si="1"/>
        <v>5</v>
      </c>
      <c r="J9" t="s">
        <v>72</v>
      </c>
    </row>
    <row r="10" spans="1:10" x14ac:dyDescent="0.2">
      <c r="B10">
        <v>0.6</v>
      </c>
      <c r="D10">
        <v>1.8</v>
      </c>
      <c r="E10">
        <v>1.9</v>
      </c>
      <c r="F10">
        <v>4.9000000000000004</v>
      </c>
      <c r="G10">
        <v>2.4</v>
      </c>
      <c r="H10">
        <f t="shared" si="0"/>
        <v>2.7500000000000004</v>
      </c>
      <c r="I10">
        <f t="shared" si="1"/>
        <v>4.9000000000000004</v>
      </c>
      <c r="J10" t="s">
        <v>73</v>
      </c>
    </row>
    <row r="11" spans="1:10" x14ac:dyDescent="0.2">
      <c r="B11">
        <v>0.8</v>
      </c>
      <c r="D11">
        <v>1.5</v>
      </c>
      <c r="E11">
        <v>1.4</v>
      </c>
      <c r="F11">
        <v>4.3</v>
      </c>
      <c r="G11">
        <v>2.4</v>
      </c>
      <c r="H11">
        <f t="shared" si="0"/>
        <v>2.4</v>
      </c>
      <c r="I11">
        <f t="shared" si="1"/>
        <v>4.3</v>
      </c>
      <c r="J11" t="s">
        <v>74</v>
      </c>
    </row>
    <row r="12" spans="1:10" x14ac:dyDescent="0.2">
      <c r="B12">
        <v>0.85</v>
      </c>
      <c r="D12">
        <v>1.4</v>
      </c>
      <c r="E12">
        <v>1.5</v>
      </c>
      <c r="F12">
        <v>4.8</v>
      </c>
      <c r="G12">
        <v>2.1</v>
      </c>
      <c r="H12">
        <f t="shared" si="0"/>
        <v>2.4499999999999997</v>
      </c>
      <c r="I12">
        <f t="shared" si="1"/>
        <v>4.8</v>
      </c>
      <c r="J12" t="s">
        <v>75</v>
      </c>
    </row>
    <row r="13" spans="1:10" x14ac:dyDescent="0.2">
      <c r="B13" t="s">
        <v>60</v>
      </c>
    </row>
    <row r="14" spans="1:10" x14ac:dyDescent="0.2">
      <c r="B14" t="s">
        <v>61</v>
      </c>
      <c r="D14">
        <v>1.3</v>
      </c>
      <c r="E14">
        <v>1.4</v>
      </c>
      <c r="F14">
        <v>4.3</v>
      </c>
      <c r="G14">
        <v>2</v>
      </c>
      <c r="H14">
        <f t="shared" si="0"/>
        <v>2.25</v>
      </c>
      <c r="I14">
        <f t="shared" si="1"/>
        <v>4.3</v>
      </c>
      <c r="J14" t="s">
        <v>76</v>
      </c>
    </row>
    <row r="15" spans="1:10" x14ac:dyDescent="0.2">
      <c r="B15" t="s">
        <v>63</v>
      </c>
      <c r="D15">
        <v>1.7</v>
      </c>
      <c r="E15">
        <v>1.5</v>
      </c>
      <c r="F15">
        <v>4.5999999999999996</v>
      </c>
      <c r="G15">
        <v>2.5</v>
      </c>
      <c r="H15">
        <f t="shared" si="0"/>
        <v>2.5750000000000002</v>
      </c>
      <c r="I15">
        <f t="shared" si="1"/>
        <v>4.5999999999999996</v>
      </c>
      <c r="J15" t="s">
        <v>77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0592-2CD9-1C4F-8A87-E2C2D9C78BF1}">
  <dimension ref="A1:P27"/>
  <sheetViews>
    <sheetView tabSelected="1" workbookViewId="0">
      <selection activeCell="M6" sqref="M6:P8"/>
    </sheetView>
  </sheetViews>
  <sheetFormatPr baseColWidth="10" defaultColWidth="11" defaultRowHeight="16" x14ac:dyDescent="0.2"/>
  <sheetData>
    <row r="1" spans="1:16" x14ac:dyDescent="0.2">
      <c r="A1" s="16" t="s">
        <v>78</v>
      </c>
      <c r="B1" s="16"/>
      <c r="D1" s="16">
        <v>19</v>
      </c>
      <c r="E1" s="16">
        <v>6</v>
      </c>
      <c r="F1" s="16">
        <v>1</v>
      </c>
      <c r="G1" s="18">
        <v>21</v>
      </c>
      <c r="H1" s="16" t="s">
        <v>38</v>
      </c>
      <c r="I1" s="16" t="s">
        <v>48</v>
      </c>
      <c r="J1" s="16" t="s">
        <v>22</v>
      </c>
    </row>
    <row r="2" spans="1:16" x14ac:dyDescent="0.2">
      <c r="A2" s="16" t="s">
        <v>49</v>
      </c>
      <c r="B2" s="16"/>
      <c r="C2" s="16"/>
      <c r="D2" s="16">
        <v>5.3</v>
      </c>
      <c r="E2" s="16">
        <v>5.2</v>
      </c>
      <c r="F2" s="16">
        <v>4.5</v>
      </c>
      <c r="G2" s="16">
        <v>7.1</v>
      </c>
      <c r="H2" s="16">
        <f>AVERAGE(D2:G2)</f>
        <v>5.5250000000000004</v>
      </c>
      <c r="I2" s="16"/>
      <c r="J2" s="16"/>
    </row>
    <row r="3" spans="1:16" x14ac:dyDescent="0.2">
      <c r="A3" s="16" t="s">
        <v>50</v>
      </c>
      <c r="B3" s="16"/>
      <c r="C3" s="16"/>
      <c r="D3" s="16">
        <f>0.75+1.7</f>
        <v>2.4500000000000002</v>
      </c>
      <c r="E3" s="16">
        <f>0.5+2</f>
        <v>2.5</v>
      </c>
      <c r="F3" s="16">
        <f>2.4+0.25</f>
        <v>2.65</v>
      </c>
      <c r="G3" s="16">
        <v>5.0999999999999996</v>
      </c>
      <c r="H3" s="16">
        <f>AVERAGE(D3:G3)</f>
        <v>3.1749999999999998</v>
      </c>
      <c r="I3" s="16">
        <f>MAX(D3:G3)</f>
        <v>5.0999999999999996</v>
      </c>
      <c r="J3" s="16" t="s">
        <v>79</v>
      </c>
    </row>
    <row r="4" spans="1:16" x14ac:dyDescent="0.2">
      <c r="A4" s="16" t="s">
        <v>30</v>
      </c>
      <c r="B4" s="16"/>
      <c r="C4" s="16"/>
      <c r="D4" s="16">
        <v>1.7</v>
      </c>
      <c r="E4" s="16">
        <f>1.1+0.25</f>
        <v>1.35</v>
      </c>
      <c r="F4" s="16">
        <f>1.9+0.5</f>
        <v>2.4</v>
      </c>
      <c r="G4" s="16">
        <f>3.8+0.75</f>
        <v>4.55</v>
      </c>
      <c r="H4" s="16">
        <f>AVERAGE(D4:G4)</f>
        <v>2.5</v>
      </c>
      <c r="I4" s="16">
        <f>MAX(D4:G4)</f>
        <v>4.55</v>
      </c>
      <c r="J4" s="16" t="s">
        <v>80</v>
      </c>
    </row>
    <row r="5" spans="1:16" x14ac:dyDescent="0.2">
      <c r="A5" s="16" t="s">
        <v>51</v>
      </c>
      <c r="B5" s="16" t="s">
        <v>52</v>
      </c>
      <c r="C5" s="16"/>
      <c r="D5" s="16"/>
      <c r="E5" s="16"/>
      <c r="F5" s="16"/>
      <c r="G5" s="16"/>
      <c r="H5" s="16" t="e">
        <f t="shared" ref="H5:H15" si="0">AVERAGE(D5:G5)</f>
        <v>#DIV/0!</v>
      </c>
      <c r="I5" s="16">
        <f t="shared" ref="I5:I15" si="1">MAX(D5:G5)</f>
        <v>0</v>
      </c>
      <c r="J5" s="16"/>
    </row>
    <row r="6" spans="1:16" x14ac:dyDescent="0.2">
      <c r="A6" s="16">
        <v>10</v>
      </c>
      <c r="B6" s="16">
        <v>0</v>
      </c>
      <c r="C6" s="16"/>
      <c r="D6" s="16">
        <v>3.9</v>
      </c>
      <c r="E6" s="16">
        <v>3.3</v>
      </c>
      <c r="F6" s="16">
        <v>4.9000000000000004</v>
      </c>
      <c r="G6" s="16">
        <v>7.3</v>
      </c>
      <c r="H6" s="16">
        <f t="shared" si="0"/>
        <v>4.8499999999999996</v>
      </c>
      <c r="I6" s="16">
        <f t="shared" si="1"/>
        <v>7.3</v>
      </c>
      <c r="J6" s="16"/>
      <c r="M6" s="16">
        <v>19</v>
      </c>
      <c r="N6" s="16">
        <v>6</v>
      </c>
      <c r="O6" s="16">
        <v>1</v>
      </c>
      <c r="P6" s="18">
        <v>21</v>
      </c>
    </row>
    <row r="7" spans="1:16" x14ac:dyDescent="0.2">
      <c r="A7" s="16"/>
      <c r="B7" s="16"/>
      <c r="C7" s="16"/>
      <c r="D7" s="16"/>
      <c r="E7" s="16"/>
      <c r="F7" s="16"/>
      <c r="G7" s="16"/>
      <c r="H7" s="16" t="e">
        <f t="shared" si="0"/>
        <v>#DIV/0!</v>
      </c>
      <c r="I7" s="16">
        <f t="shared" si="1"/>
        <v>0</v>
      </c>
      <c r="J7" s="16"/>
      <c r="M7" s="16">
        <v>5.3</v>
      </c>
      <c r="N7" s="16">
        <v>5.2</v>
      </c>
      <c r="O7" s="16">
        <v>4.5</v>
      </c>
      <c r="P7" s="16">
        <v>7.1</v>
      </c>
    </row>
    <row r="8" spans="1:16" x14ac:dyDescent="0.2">
      <c r="A8" s="16"/>
      <c r="B8" s="16">
        <v>0.2</v>
      </c>
      <c r="C8" s="16"/>
      <c r="D8" s="16">
        <v>2.9</v>
      </c>
      <c r="E8" s="16">
        <v>3</v>
      </c>
      <c r="F8" s="16">
        <v>3.6</v>
      </c>
      <c r="G8" s="16">
        <v>6.1</v>
      </c>
      <c r="H8" s="16">
        <f t="shared" si="0"/>
        <v>3.9</v>
      </c>
      <c r="I8" s="16">
        <f t="shared" si="1"/>
        <v>6.1</v>
      </c>
      <c r="J8" s="16"/>
      <c r="M8" s="16">
        <v>1.9</v>
      </c>
      <c r="N8" s="16">
        <v>2.2000000000000002</v>
      </c>
      <c r="O8" s="16">
        <v>2.9</v>
      </c>
      <c r="P8" s="16">
        <v>5.4</v>
      </c>
    </row>
    <row r="9" spans="1:16" x14ac:dyDescent="0.2">
      <c r="A9" s="16"/>
      <c r="B9" s="16">
        <v>0.4</v>
      </c>
      <c r="C9" s="16"/>
      <c r="D9" s="16">
        <v>2.9</v>
      </c>
      <c r="E9" s="16">
        <v>3.2</v>
      </c>
      <c r="F9" s="16">
        <v>3.6</v>
      </c>
      <c r="G9" s="16">
        <v>6.4</v>
      </c>
      <c r="H9" s="16">
        <f t="shared" si="0"/>
        <v>4.0250000000000004</v>
      </c>
      <c r="I9" s="16">
        <f t="shared" si="1"/>
        <v>6.4</v>
      </c>
      <c r="J9" s="16"/>
    </row>
    <row r="10" spans="1:16" x14ac:dyDescent="0.2">
      <c r="A10" s="16"/>
      <c r="B10" s="16">
        <v>0.6</v>
      </c>
      <c r="C10" s="16"/>
      <c r="D10" s="16">
        <v>2.2000000000000002</v>
      </c>
      <c r="E10" s="16">
        <v>3</v>
      </c>
      <c r="F10" s="16">
        <v>3.5</v>
      </c>
      <c r="G10" s="16">
        <v>6</v>
      </c>
      <c r="H10" s="16">
        <f t="shared" si="0"/>
        <v>3.6749999999999998</v>
      </c>
      <c r="I10" s="16">
        <f t="shared" si="1"/>
        <v>6</v>
      </c>
      <c r="J10" s="16"/>
    </row>
    <row r="11" spans="1:16" x14ac:dyDescent="0.2">
      <c r="A11" s="16"/>
      <c r="B11" s="16">
        <v>0.8</v>
      </c>
      <c r="C11" s="16"/>
      <c r="D11" s="16">
        <v>1.9</v>
      </c>
      <c r="E11" s="16">
        <v>2.2000000000000002</v>
      </c>
      <c r="F11" s="16">
        <v>2.9</v>
      </c>
      <c r="G11" s="16">
        <v>5.4</v>
      </c>
      <c r="H11" s="16">
        <f t="shared" si="0"/>
        <v>3.1</v>
      </c>
      <c r="I11" s="16">
        <f t="shared" si="1"/>
        <v>5.4</v>
      </c>
      <c r="J11" s="16" t="s">
        <v>81</v>
      </c>
    </row>
    <row r="12" spans="1:16" x14ac:dyDescent="0.2">
      <c r="A12" s="16"/>
      <c r="B12" s="16"/>
      <c r="C12" s="16"/>
      <c r="D12" s="16"/>
      <c r="E12" s="16"/>
      <c r="F12" s="16"/>
      <c r="G12" s="16"/>
      <c r="H12" s="16" t="e">
        <f t="shared" si="0"/>
        <v>#DIV/0!</v>
      </c>
      <c r="I12" s="16">
        <f t="shared" si="1"/>
        <v>0</v>
      </c>
      <c r="J12" s="16"/>
    </row>
    <row r="13" spans="1:16" x14ac:dyDescent="0.2">
      <c r="A13" s="16"/>
      <c r="B13" s="16" t="s">
        <v>60</v>
      </c>
      <c r="C13" s="16"/>
      <c r="D13" s="16"/>
      <c r="E13" s="16"/>
      <c r="F13" s="16"/>
      <c r="G13" s="16"/>
      <c r="H13" s="16" t="e">
        <f t="shared" si="0"/>
        <v>#DIV/0!</v>
      </c>
      <c r="I13" s="16">
        <f t="shared" si="1"/>
        <v>0</v>
      </c>
      <c r="J13" s="16"/>
    </row>
    <row r="14" spans="1:16" x14ac:dyDescent="0.2">
      <c r="A14" s="16"/>
      <c r="B14" s="16" t="s">
        <v>61</v>
      </c>
      <c r="C14" s="16"/>
      <c r="D14" s="16">
        <v>1.8</v>
      </c>
      <c r="E14" s="16">
        <v>2.1</v>
      </c>
      <c r="F14" s="16">
        <v>2.4</v>
      </c>
      <c r="G14" s="16">
        <v>4.9000000000000004</v>
      </c>
      <c r="H14" s="16">
        <f t="shared" si="0"/>
        <v>2.8000000000000003</v>
      </c>
      <c r="I14" s="16">
        <f t="shared" si="1"/>
        <v>4.9000000000000004</v>
      </c>
      <c r="J14" s="16" t="s">
        <v>82</v>
      </c>
    </row>
    <row r="15" spans="1:16" x14ac:dyDescent="0.2">
      <c r="A15" s="16"/>
      <c r="B15" s="16" t="s">
        <v>63</v>
      </c>
      <c r="C15" s="16"/>
      <c r="D15" s="16">
        <v>2.6</v>
      </c>
      <c r="E15" s="16">
        <v>3.2</v>
      </c>
      <c r="F15" s="16">
        <v>3.3</v>
      </c>
      <c r="G15" s="16">
        <v>6.2</v>
      </c>
      <c r="H15" s="16">
        <f t="shared" si="0"/>
        <v>3.8250000000000002</v>
      </c>
      <c r="I15" s="16">
        <f t="shared" si="1"/>
        <v>6.2</v>
      </c>
      <c r="J15" s="16"/>
    </row>
    <row r="20" spans="1:9" x14ac:dyDescent="0.2">
      <c r="A20" t="s">
        <v>83</v>
      </c>
      <c r="B20" s="16" t="s">
        <v>52</v>
      </c>
    </row>
    <row r="21" spans="1:9" x14ac:dyDescent="0.2">
      <c r="B21" s="16">
        <v>0</v>
      </c>
    </row>
    <row r="22" spans="1:9" x14ac:dyDescent="0.2">
      <c r="B22" s="16">
        <v>0.1</v>
      </c>
    </row>
    <row r="23" spans="1:9" x14ac:dyDescent="0.2">
      <c r="B23" s="16">
        <v>0.2</v>
      </c>
    </row>
    <row r="24" spans="1:9" x14ac:dyDescent="0.2">
      <c r="B24" s="16">
        <v>0.4</v>
      </c>
    </row>
    <row r="25" spans="1:9" x14ac:dyDescent="0.2">
      <c r="B25" s="16">
        <v>0.6</v>
      </c>
    </row>
    <row r="26" spans="1:9" x14ac:dyDescent="0.2">
      <c r="B26" s="16">
        <v>0.8</v>
      </c>
      <c r="D26">
        <v>5.7</v>
      </c>
      <c r="E26">
        <v>4.2</v>
      </c>
      <c r="F26">
        <v>6</v>
      </c>
      <c r="G26">
        <v>8.1999999999999993</v>
      </c>
      <c r="H26">
        <f>AVERAGE(D26:G26)</f>
        <v>6.0250000000000004</v>
      </c>
      <c r="I26">
        <f>MAX(D26:G26)</f>
        <v>8.1999999999999993</v>
      </c>
    </row>
    <row r="27" spans="1:9" x14ac:dyDescent="0.2">
      <c r="B27" s="16">
        <v>0.85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tpch</vt:lpstr>
      <vt:lpstr>Sheet2</vt:lpstr>
      <vt:lpstr>Sheet4</vt:lpstr>
      <vt:lpstr>Sheet5</vt:lpstr>
      <vt:lpstr>Sheet3</vt:lpstr>
      <vt:lpstr>Sheet1</vt:lpstr>
      <vt:lpstr>Sheet6</vt:lpstr>
      <vt:lpstr>Sheet7</vt:lpstr>
      <vt:lpstr>Sheet9</vt:lpstr>
      <vt:lpstr>Sheet8</vt:lpstr>
      <vt:lpstr>Sheet10</vt:lpstr>
      <vt:lpstr>Sheet11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kenny Jia</dc:creator>
  <cp:keywords/>
  <dc:description/>
  <cp:lastModifiedBy>kenny Jia</cp:lastModifiedBy>
  <cp:revision/>
  <dcterms:created xsi:type="dcterms:W3CDTF">2019-12-02T14:39:06Z</dcterms:created>
  <dcterms:modified xsi:type="dcterms:W3CDTF">2020-03-01T18:52:18Z</dcterms:modified>
  <cp:category/>
  <cp:contentStatus/>
</cp:coreProperties>
</file>