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herinelofgren/Desktop/Lofgren_Benefits_Design/01_input_data/"/>
    </mc:Choice>
  </mc:AlternateContent>
  <xr:revisionPtr revIDLastSave="0" documentId="13_ncr:1_{01A27721-4B9D-1C44-88BC-FF994C413674}" xr6:coauthVersionLast="45" xr6:coauthVersionMax="45" xr10:uidLastSave="{00000000-0000-0000-0000-000000000000}"/>
  <bookViews>
    <workbookView xWindow="2520" yWindow="1180" windowWidth="32740" windowHeight="18300" tabRatio="500" firstSheet="1" activeTab="9" xr2:uid="{00000000-000D-0000-FFFF-FFFF00000000}"/>
  </bookViews>
  <sheets>
    <sheet name="Interventions - Basics" sheetId="1" r:id="rId1"/>
    <sheet name="Target Pop" sheetId="11" r:id="rId2"/>
    <sheet name="Disease Burden" sheetId="4" r:id="rId3"/>
    <sheet name="Temporal Spacing" sheetId="13" r:id="rId4"/>
    <sheet name="Interventions - Coverage" sheetId="2" r:id="rId5"/>
    <sheet name="Interventions - Screening" sheetId="14" r:id="rId6"/>
    <sheet name="Interventions - Efficacy" sheetId="7" r:id="rId7"/>
    <sheet name="Interventions - Unit Cost" sheetId="8" r:id="rId8"/>
    <sheet name="Interventions - UC Screen" sheetId="15" r:id="rId9"/>
    <sheet name="Interventions - OOP Costs" sheetId="3" r:id="rId10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8" l="1"/>
  <c r="E4" i="15"/>
  <c r="F4" i="15"/>
  <c r="F3" i="15"/>
  <c r="E3" i="15"/>
  <c r="F2" i="15"/>
  <c r="E2" i="15"/>
  <c r="J20" i="8" l="1"/>
  <c r="I18" i="8" l="1"/>
  <c r="I17" i="8"/>
  <c r="J15" i="8"/>
  <c r="J14" i="8"/>
  <c r="J13" i="8"/>
  <c r="J11" i="8"/>
  <c r="I9" i="8"/>
  <c r="J5" i="8"/>
  <c r="J4" i="8"/>
  <c r="J7" i="8"/>
  <c r="K3" i="8" l="1"/>
  <c r="D3" i="8" s="1"/>
  <c r="K4" i="8"/>
  <c r="D4" i="8" s="1"/>
  <c r="K5" i="8"/>
  <c r="D5" i="8" s="1"/>
  <c r="K7" i="8"/>
  <c r="D7" i="8" s="1"/>
  <c r="K10" i="8"/>
  <c r="K11" i="8"/>
  <c r="K12" i="8"/>
  <c r="K13" i="8"/>
  <c r="K14" i="8"/>
  <c r="K15" i="8"/>
  <c r="K19" i="8"/>
  <c r="K20" i="8"/>
  <c r="D20" i="8" s="1"/>
  <c r="K21" i="8"/>
  <c r="J2" i="8"/>
  <c r="K2" i="8" s="1"/>
  <c r="J18" i="8" l="1"/>
  <c r="K18" i="8" s="1"/>
  <c r="J16" i="8"/>
  <c r="K16" i="8" s="1"/>
  <c r="J17" i="8"/>
  <c r="K17" i="8" s="1"/>
  <c r="J8" i="8"/>
  <c r="D2" i="8"/>
  <c r="J6" i="8"/>
  <c r="K6" i="8" s="1"/>
  <c r="D6" i="8" s="1"/>
  <c r="L10" i="7"/>
  <c r="L9" i="7"/>
  <c r="J9" i="8" l="1"/>
  <c r="K9" i="8" s="1"/>
  <c r="D9" i="8" s="1"/>
  <c r="K8" i="8"/>
  <c r="D8" i="8" s="1"/>
  <c r="M3" i="7"/>
  <c r="M4" i="7"/>
  <c r="M7" i="7"/>
  <c r="M8" i="7"/>
  <c r="M9" i="7"/>
  <c r="M10" i="7"/>
  <c r="M11" i="7"/>
  <c r="M12" i="7"/>
  <c r="M13" i="7"/>
  <c r="M14" i="7"/>
  <c r="M15" i="7"/>
  <c r="M16" i="7"/>
  <c r="M17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L3" i="7"/>
  <c r="L4" i="7"/>
  <c r="L7" i="7"/>
  <c r="L8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M2" i="7"/>
  <c r="L2" i="7"/>
  <c r="G2" i="7" l="1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K6" i="7" l="1"/>
  <c r="M6" i="7" s="1"/>
  <c r="K5" i="7"/>
  <c r="M5" i="7" s="1"/>
  <c r="J5" i="7"/>
  <c r="L5" i="7" s="1"/>
  <c r="J6" i="7"/>
  <c r="L6" i="7" s="1"/>
  <c r="K19" i="7"/>
  <c r="M19" i="7" s="1"/>
  <c r="K18" i="7"/>
  <c r="M18" i="7" s="1"/>
</calcChain>
</file>

<file path=xl/sharedStrings.xml><?xml version="1.0" encoding="utf-8"?>
<sst xmlns="http://schemas.openxmlformats.org/spreadsheetml/2006/main" count="1249" uniqueCount="280">
  <si>
    <t>Intervention</t>
  </si>
  <si>
    <t>Pneumococcal conjugate vaccine (PCV)</t>
  </si>
  <si>
    <t>HPV vaccination</t>
  </si>
  <si>
    <t>Intervention #</t>
  </si>
  <si>
    <t>WHO SDG Target</t>
  </si>
  <si>
    <t>Pregnancy and delivery care</t>
  </si>
  <si>
    <t>Childhood immunization</t>
  </si>
  <si>
    <t>Child treatment</t>
  </si>
  <si>
    <t>Tuberculosis effective treatment coverage</t>
  </si>
  <si>
    <t>HIV treatment</t>
  </si>
  <si>
    <t>Cancer detection and treatment</t>
  </si>
  <si>
    <t>Management of diabetes</t>
  </si>
  <si>
    <t>Prevention of cardiovascular disease</t>
  </si>
  <si>
    <t>N/A</t>
  </si>
  <si>
    <t>Intervention Specific Coverage</t>
  </si>
  <si>
    <t>Antibiotics for pneumonia (oral)</t>
  </si>
  <si>
    <t>WHO SDG Indicator Coverage</t>
  </si>
  <si>
    <t>Basic package of quality surgical services</t>
  </si>
  <si>
    <t>% Disease Category Amenable</t>
  </si>
  <si>
    <t>Voluntary medical male circumcision</t>
  </si>
  <si>
    <t>Management of neonatal sepsis with antibiotics</t>
  </si>
  <si>
    <t>GBD Disease Category #</t>
  </si>
  <si>
    <t>GBD Disease Category Description</t>
  </si>
  <si>
    <t>Maternal hypertensive disorders</t>
  </si>
  <si>
    <t>HIV/AIDS</t>
  </si>
  <si>
    <t>B.1.15</t>
  </si>
  <si>
    <t>B.2.2</t>
  </si>
  <si>
    <t>C.1</t>
  </si>
  <si>
    <t>Neonatal preterm birth</t>
  </si>
  <si>
    <t>Neonatal sepsis and other neonatal infections</t>
  </si>
  <si>
    <t>Neonatal encephalopathy due to birth asphyxia and trauma</t>
  </si>
  <si>
    <t>Diarrheal diseases</t>
  </si>
  <si>
    <t>Lower respiratory infections</t>
  </si>
  <si>
    <t>Pneumococcal meningitis</t>
  </si>
  <si>
    <t>Meningococcal meningitis</t>
  </si>
  <si>
    <t>Cervical cancer</t>
  </si>
  <si>
    <t>Ischemic heart disease</t>
  </si>
  <si>
    <t>Ischemic stroke</t>
  </si>
  <si>
    <t>Transport injuries</t>
  </si>
  <si>
    <t>births</t>
  </si>
  <si>
    <t>Antibiotics for meningitis</t>
  </si>
  <si>
    <t>Screening for type 2 diabetes and glycemic control</t>
  </si>
  <si>
    <t>N/A (surgery)</t>
  </si>
  <si>
    <t>OOP HH expenditure %</t>
  </si>
  <si>
    <t>Intervention Short</t>
  </si>
  <si>
    <t>CPAP and surfactant</t>
  </si>
  <si>
    <t>ORS</t>
  </si>
  <si>
    <t>TB diagnosis and treatment</t>
  </si>
  <si>
    <t>VMMC</t>
  </si>
  <si>
    <t>ART</t>
  </si>
  <si>
    <t>HPV vaccine</t>
  </si>
  <si>
    <t>Antibiotics (pneumonia)</t>
  </si>
  <si>
    <t>Antibiotics (meningitis)</t>
  </si>
  <si>
    <t>Basic surgical package</t>
  </si>
  <si>
    <t>mortality</t>
  </si>
  <si>
    <t>incidence</t>
  </si>
  <si>
    <t>Target Population</t>
  </si>
  <si>
    <t>Target Sex</t>
  </si>
  <si>
    <t>All</t>
  </si>
  <si>
    <t>males</t>
  </si>
  <si>
    <t>females</t>
  </si>
  <si>
    <t>Target Age</t>
  </si>
  <si>
    <t>15-49</t>
  </si>
  <si>
    <t>prevalence</t>
  </si>
  <si>
    <t>under-5</t>
  </si>
  <si>
    <t>0-28 days</t>
  </si>
  <si>
    <t>Burden Age Group</t>
  </si>
  <si>
    <t>Under-5</t>
  </si>
  <si>
    <t>Target</t>
  </si>
  <si>
    <t>population</t>
  </si>
  <si>
    <t>Skilled birth attendance</t>
  </si>
  <si>
    <t>BEmOC</t>
  </si>
  <si>
    <t>CEmOC</t>
  </si>
  <si>
    <t>SBA</t>
  </si>
  <si>
    <t>Basic emergency obstetric care</t>
  </si>
  <si>
    <t>Comprehensive emergency obstetric care</t>
  </si>
  <si>
    <t>Antibiotics for pneumonia</t>
  </si>
  <si>
    <t>Cervical cancer screening (DVI) and treatment</t>
  </si>
  <si>
    <t>DVI screen and treatment</t>
  </si>
  <si>
    <t>Screening and control of hypertension</t>
  </si>
  <si>
    <t>LB</t>
  </si>
  <si>
    <t>UB</t>
  </si>
  <si>
    <t>Rotavirus vaccine (RV)</t>
  </si>
  <si>
    <t>Oral rehydration solution</t>
  </si>
  <si>
    <t>20-69</t>
  </si>
  <si>
    <t>int_1_n</t>
  </si>
  <si>
    <t>int_1_des</t>
  </si>
  <si>
    <t>int_2_n</t>
  </si>
  <si>
    <t>int_2_des</t>
  </si>
  <si>
    <t>15-69</t>
  </si>
  <si>
    <t>A.6.1.1</t>
  </si>
  <si>
    <t>A.6.1.2</t>
  </si>
  <si>
    <t>A.6.1.3</t>
  </si>
  <si>
    <t>Maternal hemorrhage</t>
  </si>
  <si>
    <t>Maternal sepsis and other maternal infections</t>
  </si>
  <si>
    <t>Drug-susceptible tuberculosis</t>
  </si>
  <si>
    <t>0-69</t>
  </si>
  <si>
    <t>Parenteral antibiotics</t>
  </si>
  <si>
    <t>Parenteral anticonvulsants (magnesium sulphate)</t>
  </si>
  <si>
    <t>Manual removal of the placenta</t>
  </si>
  <si>
    <t>Remove retained products</t>
  </si>
  <si>
    <t>Assisted vaginal delivery</t>
  </si>
  <si>
    <t>Basic neonatal resuscitation</t>
  </si>
  <si>
    <t>Caesarean section</t>
  </si>
  <si>
    <t>Blood transfusion</t>
  </si>
  <si>
    <t>Uterotonic drugs (oxytocin)</t>
  </si>
  <si>
    <t>Maternal obstructed labor and uterine rupture</t>
  </si>
  <si>
    <t>A.2.1.2</t>
  </si>
  <si>
    <t>A.6.1.4</t>
  </si>
  <si>
    <t>A.6.2.3</t>
  </si>
  <si>
    <t>A.6.2.1</t>
  </si>
  <si>
    <t>A.6.2.2</t>
  </si>
  <si>
    <t>A.3.1</t>
  </si>
  <si>
    <t>A.2.2</t>
  </si>
  <si>
    <t>A.5.1.1</t>
  </si>
  <si>
    <t>A.5.1.3</t>
  </si>
  <si>
    <t>A.1.1</t>
  </si>
  <si>
    <t>B.2.3.1</t>
  </si>
  <si>
    <t>Maternal antibiotics</t>
  </si>
  <si>
    <t>Oxytocin</t>
  </si>
  <si>
    <t>Mag. sulphate</t>
  </si>
  <si>
    <t>Neonatal antibiotics</t>
  </si>
  <si>
    <t>C-section</t>
  </si>
  <si>
    <t>Davis et al. 2013</t>
  </si>
  <si>
    <t>Law et al. 2009</t>
  </si>
  <si>
    <t>GBD Disease Category</t>
  </si>
  <si>
    <t>GBD ID</t>
  </si>
  <si>
    <t>Exposure to mechanical forces</t>
  </si>
  <si>
    <t>Falls</t>
  </si>
  <si>
    <t>Foreign body</t>
  </si>
  <si>
    <t>Self-harm and interpersonal violence</t>
  </si>
  <si>
    <t>Fire, heat, and hot substances</t>
  </si>
  <si>
    <t>C.2.5</t>
  </si>
  <si>
    <t>C.2.1</t>
  </si>
  <si>
    <t>C.2.3</t>
  </si>
  <si>
    <t>C.2.8</t>
  </si>
  <si>
    <t>C.3</t>
  </si>
  <si>
    <t>Treatment of acute IHD event and secondary prevention</t>
  </si>
  <si>
    <t>Rotavirus vaccine</t>
  </si>
  <si>
    <t>Maternal BP screen and calcium</t>
  </si>
  <si>
    <t>Hypertension screen and control</t>
  </si>
  <si>
    <t>IHD acute and secondary treatment</t>
  </si>
  <si>
    <t>Diabetes screen and control</t>
  </si>
  <si>
    <t>Pneumococcal vaccine</t>
  </si>
  <si>
    <t>5 years</t>
  </si>
  <si>
    <t>10 years</t>
  </si>
  <si>
    <t>20 years</t>
  </si>
  <si>
    <t>Immediate</t>
  </si>
  <si>
    <t>Time Lag</t>
  </si>
  <si>
    <t>TB diagnosis and treatment (sputum)</t>
  </si>
  <si>
    <t>Full supportive care of preterm newborns (CPAP and surfactant)</t>
  </si>
  <si>
    <t>Blood pressure (BP) screening and calcium supplementation</t>
  </si>
  <si>
    <t>Source</t>
  </si>
  <si>
    <t>Details</t>
  </si>
  <si>
    <t>Authors' assumption</t>
  </si>
  <si>
    <t>Basu et al. 2013</t>
  </si>
  <si>
    <t>Denny et al. 2002</t>
  </si>
  <si>
    <t>Calculated as the attributable fraction of deaths from high BP, high cholesterol, high glycemic</t>
  </si>
  <si>
    <t>GBD 2017</t>
  </si>
  <si>
    <t>African region estimate for diarrhoea deaths attributable to rotavirus; Table 2 (page 1409)</t>
  </si>
  <si>
    <t>DCP3 cost estimate</t>
  </si>
  <si>
    <t>Anh et al. 2010</t>
  </si>
  <si>
    <t>Watkins et al. working paper</t>
  </si>
  <si>
    <t>Intervention Unit Cost (2016 USD)</t>
  </si>
  <si>
    <t>Table 3 (page 8)</t>
  </si>
  <si>
    <t>Table 2 (page 439)</t>
  </si>
  <si>
    <t>Proportion of cervical cancer attributable to HPV 16/18 in Sub-Saharan Africa; In text (page 3)</t>
  </si>
  <si>
    <t>Sensitivity for carcinoma (any lesion via direct visual inspection without magnification); Table 4 (page 1703)</t>
  </si>
  <si>
    <t>Proportion of Sub-Saharan Africa obstructed labor deaths avertable with surgical interventions; Table 3 (page 232)</t>
  </si>
  <si>
    <t>Proportion of Sub-Saharan Africa maternal haemorrhage deaths avertable with surgical interventions; Table 3 (page 232)</t>
  </si>
  <si>
    <t>Hofmeyr et al. 2014</t>
  </si>
  <si>
    <t>Risk ratio of high blood pressure of 0.65 (95% CI: 0.53 to 0.81) from review of 12 trials with 15,470 women; In text (page 2)</t>
  </si>
  <si>
    <t>Bhutta et al. 2014</t>
  </si>
  <si>
    <t>Relative risk of neonatal mortality; Table 1 (page 350)</t>
  </si>
  <si>
    <t>Adam et al. 2005</t>
  </si>
  <si>
    <t>Sub-Saharan Africa specific estimate of percent of deaths avertable with surgery; Table 2 (pages 6-7)</t>
  </si>
  <si>
    <t>Final</t>
  </si>
  <si>
    <t>Intervention Effect</t>
  </si>
  <si>
    <t>Effect Target</t>
  </si>
  <si>
    <t>Effect Type</t>
  </si>
  <si>
    <t>risk ratio</t>
  </si>
  <si>
    <t>Relative risk of neonatal mortality; Table 1 (page 350); converted to incremental values compared to SBA</t>
  </si>
  <si>
    <t>Relative risk of neonatal mortality; Table 1 (page 350); converted to incremental values compared to BEmOC</t>
  </si>
  <si>
    <t>Duley et al. 2010; Magpie Trial 2002</t>
  </si>
  <si>
    <t>Risk ratio for maternal death with magnesium sulphate compared to placebo or no convulsant; In text (page 9 - Duley et al. which includes data from Magpie Trial)</t>
  </si>
  <si>
    <t>Fisher Walker et al. 2011</t>
  </si>
  <si>
    <t>Regional risk reduction for Africa; Figure 5 (page 5)</t>
  </si>
  <si>
    <t>Munos et al. 2010</t>
  </si>
  <si>
    <t>Under-5 mortality reduction reported as percent; In text (page i75), lower bound is based on 3 low-quality studies summarized in Table 1 (page i79), upper bound is assumed</t>
  </si>
  <si>
    <t>Risk ratio for vaccine-type SP meningitis mortality when treated with PCV; Table 3 (page 9)</t>
  </si>
  <si>
    <t>risk reduction (%)</t>
  </si>
  <si>
    <t>Risk ratio for PC vaccines on radiologically confirmed pneumonia; Table 2 (page i177)</t>
  </si>
  <si>
    <t>Zaidi et al 2011</t>
  </si>
  <si>
    <t>Risk reduction of neonatal sepsis and pneumonia cause specific mortality with oral antibiotic therapy; Table 7 (page 12)</t>
  </si>
  <si>
    <t>Siegfried et al. 2009</t>
  </si>
  <si>
    <t>Meta-analysis pooled relative risk of acquiring HIV at 21-24 months for male circumcision in heterosexual males; In text (page 2)</t>
  </si>
  <si>
    <t>Meta-analysis derived percent reduction in CHD events when blood pressure is lowered by 10 mm Hg systolic or 5 mm Hg diastolic; In text (page 1)</t>
  </si>
  <si>
    <t>Meta-analysis derived percent reduction in strokes when blood pressure is lowered by 10 mm Hg systolic or 5 mm Hg diastolic; In text (page 1)</t>
  </si>
  <si>
    <t>Authors' assuming within the range of Higashi et al. 2015 100% avertable deaths; Table 3 (page 232), and Adams et al. 2005: 95% risk reduction; Table A (page 2 of appendix)</t>
  </si>
  <si>
    <t>Bounds assumed</t>
  </si>
  <si>
    <t>LB Final</t>
  </si>
  <si>
    <t>UB Final</t>
  </si>
  <si>
    <t>Nadel et al. 2016</t>
  </si>
  <si>
    <t>Risk reduction calculated based on a stated percent of cases of 10% with antibiotic treatment compared to 70-85% prior to antibiotics; In text (page s23)</t>
  </si>
  <si>
    <t>Theodoratou et al. 2010</t>
  </si>
  <si>
    <t>Lee et al. 2013</t>
  </si>
  <si>
    <t>Paper assumed 3 doses of HPV vaccine was 100% effective, here we consider 98-100 percent effective; In text (page B64)</t>
  </si>
  <si>
    <t>Risk reduction in maternal outcomes (deaths from sepsis and infertility) assuming LB/UB of +/- 5%; Table A (page 2 of the appendix)</t>
  </si>
  <si>
    <t>Risk reduction in maternal outcomes (death and anemia) assuming LB/UB of +/- 5%; Table A (page 3 of appendix)</t>
  </si>
  <si>
    <t>Seid et al. 2018</t>
  </si>
  <si>
    <t>Meta-analysis pooled treatment success rate in Ethiopia; In text (page 1)</t>
  </si>
  <si>
    <t>Authors' assuming within Sub-Saharan Africa specific estimate of percent of deaths avertable with treatment effectiveness ranges from 90-99% risk reduction</t>
  </si>
  <si>
    <t>Authors' assuming within Sub-Saharan Africa specific estimate of percent of deaths avertable with surgery treatment effectiveness ranges from 90-99% risk reduction</t>
  </si>
  <si>
    <t>50-69</t>
  </si>
  <si>
    <t>Based on expert input</t>
  </si>
  <si>
    <t>No current coverage</t>
  </si>
  <si>
    <t>Watkins et al. 2020</t>
  </si>
  <si>
    <t>See https://dcp-uw.shinyapps.io/dcp-cm/</t>
  </si>
  <si>
    <t>HS costs</t>
  </si>
  <si>
    <t>Code(s)</t>
  </si>
  <si>
    <t>HC9</t>
  </si>
  <si>
    <t>unit cost</t>
  </si>
  <si>
    <t>final UC</t>
  </si>
  <si>
    <t>C3</t>
  </si>
  <si>
    <t>HC11</t>
  </si>
  <si>
    <t>FLH8</t>
  </si>
  <si>
    <t>HC6</t>
  </si>
  <si>
    <t>n/a</t>
  </si>
  <si>
    <t>C12</t>
  </si>
  <si>
    <t>C11</t>
  </si>
  <si>
    <t>HC1</t>
  </si>
  <si>
    <t>HC27.1</t>
  </si>
  <si>
    <t>HC25</t>
  </si>
  <si>
    <t>HC13</t>
  </si>
  <si>
    <t>C22</t>
  </si>
  <si>
    <t>HC18/FLH13</t>
  </si>
  <si>
    <t>HC45/HC36.1</t>
  </si>
  <si>
    <t>see cells on right</t>
  </si>
  <si>
    <t>HC40</t>
  </si>
  <si>
    <t>Memirie et al. 2019</t>
  </si>
  <si>
    <t>MiniDHS, 2019</t>
  </si>
  <si>
    <t>EDHS, 2016</t>
  </si>
  <si>
    <t>Based on antibiotics for pneumonia, EDHS 2016</t>
  </si>
  <si>
    <t>STEPs Survey</t>
  </si>
  <si>
    <t>WHO, 2020</t>
  </si>
  <si>
    <t>Diabetes mellitus type 2</t>
  </si>
  <si>
    <t>B.8.1.2</t>
  </si>
  <si>
    <t>DCP3 working paper, 2017</t>
  </si>
  <si>
    <t>Bounds assumed; http://dcp-3.org/resources/mortality-impact-achieving-essential-universal-health-coverage-low-and-middle-income</t>
  </si>
  <si>
    <t>Authors' assumption based on Lamberti et al. 2012 (% moderate to severe)</t>
  </si>
  <si>
    <t>Mandelblatt et al. 2002</t>
  </si>
  <si>
    <t>DCP3 cost estimate; reanalysis</t>
  </si>
  <si>
    <r>
      <t>30 min of nurse time in total ($0.44) to resuscitate so that family can take over administering ORS. Add in health system costs per DCP3 approach. So final unit cost could be something like (0.30+0.44)*1.5*1.17 = $1.3</t>
    </r>
    <r>
      <rPr>
        <sz val="12"/>
        <color rgb="FF000000"/>
        <rFont val="Calibri"/>
        <family val="2"/>
        <scheme val="minor"/>
      </rPr>
      <t xml:space="preserve"> </t>
    </r>
  </si>
  <si>
    <t>Percent of Target Pop Receiving Treatment</t>
  </si>
  <si>
    <t>Notes</t>
  </si>
  <si>
    <t>Screen Unit Cost</t>
  </si>
  <si>
    <t>Treat Unit Cost</t>
  </si>
  <si>
    <t>HS cost Multiplier</t>
  </si>
  <si>
    <t>Final Screen</t>
  </si>
  <si>
    <t>Final Treat</t>
  </si>
  <si>
    <t>Federal Democratic Republic of Ethiopia Ministry of Health. The Ethiopia Noncommunicable diseases and injuries (NCDI) Commission Report Summary. Addis Ababa: Federal Democratic</t>
  </si>
  <si>
    <t>Federal Democratic Republic of Ethiopia Ministry of Health. Ethiopia's fifth national health accounts highlight of major findings. Addis Ababa: Federal Democratic Republic of Ethiopia Ministry of Health, 2014.</t>
  </si>
  <si>
    <t>Federal Democratic Republic of Ethiopia Ministry of Health. Ethiopia's fifth national health accounts highlight of major findings. Addis Ababa: Federal Democratic Republic of Ethiopia Ministry</t>
  </si>
  <si>
    <r>
      <t>Authors' assumption</t>
    </r>
    <r>
      <rPr>
        <sz val="12"/>
        <color theme="1"/>
        <rFont val="Calibri (Body)_x0000_"/>
      </rPr>
      <t xml:space="preserve"> based on Tolla et al. 201</t>
    </r>
    <r>
      <rPr>
        <sz val="12"/>
        <color theme="1"/>
        <rFont val="Calibri"/>
        <family val="2"/>
        <scheme val="minor"/>
      </rPr>
      <t>6</t>
    </r>
  </si>
  <si>
    <t xml:space="preserve"> Authors' assumption; (LRI due to pneumococcal pneumonia)</t>
  </si>
  <si>
    <t>Authors' assumption based on Guttmacher et al. 2018</t>
  </si>
  <si>
    <t>Unit cost and target pop are based on presumptive maternal hypertensive cases</t>
  </si>
  <si>
    <t>Unit cost and target pop are based on presumptive TB cases</t>
  </si>
  <si>
    <t>Ethiopia's 5th National Health Accounts, 2014</t>
  </si>
  <si>
    <t>Ethiopia's NCDI Commission Report, 2018</t>
  </si>
  <si>
    <t>Watkins et al. 2020 (reanalysis)</t>
  </si>
  <si>
    <t>Higashi et al. 2015 (Epidemiology)</t>
  </si>
  <si>
    <t>Higashi et al. 2015 (World Journal of Surgery)</t>
  </si>
  <si>
    <t xml:space="preserve">Higashi et al. 2015 (Epidemiology); Adams et al. 2005 </t>
  </si>
  <si>
    <t>Lower respiratory infections (pneumococcal pneumonia)</t>
  </si>
  <si>
    <t>OneHealth Tool, Avenir Health, 2017</t>
  </si>
  <si>
    <t>UNAIDS 2019</t>
  </si>
  <si>
    <t>Authors' assumption based on Admasu et al. 2011</t>
  </si>
  <si>
    <t>Fisher Walker et al. 2013</t>
  </si>
  <si>
    <t>Gebremedhin et al.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</si>
</sst>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 (Body)_x0000_"/>
    </font>
    <font>
      <sz val="12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9" fontId="0" fillId="0" borderId="0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/>
    <xf numFmtId="49" fontId="0" fillId="0" borderId="0" xfId="0" applyNumberForma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1" fillId="0" borderId="0" xfId="123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3" fillId="0" borderId="0" xfId="0" applyFont="1"/>
    <xf numFmtId="0" fontId="8" fillId="0" borderId="0" xfId="0" applyFont="1" applyFill="1" applyBorder="1"/>
    <xf numFmtId="0" fontId="0" fillId="0" borderId="0" xfId="0" applyFont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" fontId="0" fillId="0" borderId="0" xfId="0" applyNumberForma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opLeftCell="B1" workbookViewId="0">
      <pane ySplit="1" topLeftCell="A2" activePane="bottomLeft" state="frozen"/>
      <selection pane="bottomLeft" activeCell="B31" sqref="B31"/>
    </sheetView>
  </sheetViews>
  <sheetFormatPr baseColWidth="10" defaultColWidth="11" defaultRowHeight="16"/>
  <cols>
    <col min="1" max="1" width="35.5" style="5" bestFit="1" customWidth="1"/>
    <col min="2" max="2" width="14.83203125" style="1" bestFit="1" customWidth="1"/>
    <col min="3" max="3" width="63.1640625" style="1" bestFit="1" customWidth="1"/>
    <col min="4" max="4" width="40" style="1" bestFit="1" customWidth="1"/>
    <col min="5" max="5" width="31.1640625" style="27" bestFit="1" customWidth="1"/>
    <col min="7" max="16384" width="11" style="1"/>
  </cols>
  <sheetData>
    <row r="1" spans="1:5" s="10" customFormat="1" ht="19">
      <c r="A1" s="16" t="s">
        <v>4</v>
      </c>
      <c r="B1" s="12" t="s">
        <v>3</v>
      </c>
      <c r="C1" s="12" t="s">
        <v>0</v>
      </c>
      <c r="D1" s="12" t="s">
        <v>44</v>
      </c>
      <c r="E1" s="20" t="s">
        <v>68</v>
      </c>
    </row>
    <row r="2" spans="1:5">
      <c r="A2" s="5" t="s">
        <v>5</v>
      </c>
      <c r="B2" s="3">
        <v>1</v>
      </c>
      <c r="C2" s="5" t="s">
        <v>151</v>
      </c>
      <c r="D2" s="5" t="s">
        <v>139</v>
      </c>
      <c r="E2" s="21" t="s">
        <v>69</v>
      </c>
    </row>
    <row r="3" spans="1:5">
      <c r="A3" s="5" t="s">
        <v>5</v>
      </c>
      <c r="B3" s="3">
        <v>2</v>
      </c>
      <c r="C3" s="5" t="s">
        <v>70</v>
      </c>
      <c r="D3" s="5" t="s">
        <v>73</v>
      </c>
      <c r="E3" s="21" t="s">
        <v>69</v>
      </c>
    </row>
    <row r="4" spans="1:5">
      <c r="A4" s="5" t="s">
        <v>5</v>
      </c>
      <c r="B4" s="3">
        <v>3</v>
      </c>
      <c r="C4" s="5" t="s">
        <v>74</v>
      </c>
      <c r="D4" s="5" t="s">
        <v>71</v>
      </c>
      <c r="E4" s="21" t="s">
        <v>69</v>
      </c>
    </row>
    <row r="5" spans="1:5">
      <c r="A5" s="5" t="s">
        <v>5</v>
      </c>
      <c r="B5" s="30">
        <v>3.1</v>
      </c>
      <c r="C5" s="25" t="s">
        <v>97</v>
      </c>
      <c r="D5" s="5" t="s">
        <v>118</v>
      </c>
      <c r="E5" s="21" t="s">
        <v>55</v>
      </c>
    </row>
    <row r="6" spans="1:5">
      <c r="A6" s="5" t="s">
        <v>5</v>
      </c>
      <c r="B6" s="30">
        <v>3.2</v>
      </c>
      <c r="C6" s="25" t="s">
        <v>105</v>
      </c>
      <c r="D6" s="5" t="s">
        <v>119</v>
      </c>
      <c r="E6" s="21" t="s">
        <v>55</v>
      </c>
    </row>
    <row r="7" spans="1:5">
      <c r="A7" s="5" t="s">
        <v>5</v>
      </c>
      <c r="B7" s="30">
        <v>3.3</v>
      </c>
      <c r="C7" s="25" t="s">
        <v>98</v>
      </c>
      <c r="D7" s="5" t="s">
        <v>120</v>
      </c>
      <c r="E7" s="21" t="s">
        <v>55</v>
      </c>
    </row>
    <row r="8" spans="1:5">
      <c r="A8" s="5" t="s">
        <v>5</v>
      </c>
      <c r="B8" s="3">
        <v>3.4</v>
      </c>
      <c r="C8" s="5" t="s">
        <v>99</v>
      </c>
      <c r="D8" s="5"/>
    </row>
    <row r="9" spans="1:5">
      <c r="A9" s="5" t="s">
        <v>5</v>
      </c>
      <c r="B9" s="3">
        <v>3.5</v>
      </c>
      <c r="C9" s="5" t="s">
        <v>100</v>
      </c>
      <c r="D9" s="5"/>
    </row>
    <row r="10" spans="1:5">
      <c r="A10" s="5" t="s">
        <v>5</v>
      </c>
      <c r="B10" s="3">
        <v>3.6</v>
      </c>
      <c r="C10" s="5" t="s">
        <v>101</v>
      </c>
      <c r="D10" s="5"/>
    </row>
    <row r="11" spans="1:5">
      <c r="A11" s="4" t="s">
        <v>5</v>
      </c>
      <c r="B11" s="3">
        <v>3.7</v>
      </c>
      <c r="C11" s="4" t="s">
        <v>102</v>
      </c>
      <c r="D11" s="5"/>
    </row>
    <row r="12" spans="1:5">
      <c r="A12" s="5" t="s">
        <v>5</v>
      </c>
      <c r="B12" s="3">
        <v>4</v>
      </c>
      <c r="C12" s="5" t="s">
        <v>75</v>
      </c>
      <c r="D12" s="5" t="s">
        <v>72</v>
      </c>
      <c r="E12" s="21" t="s">
        <v>69</v>
      </c>
    </row>
    <row r="13" spans="1:5">
      <c r="A13" s="5" t="s">
        <v>5</v>
      </c>
      <c r="B13" s="30">
        <v>4.0999999999999996</v>
      </c>
      <c r="C13" s="25" t="s">
        <v>103</v>
      </c>
      <c r="D13" s="5" t="s">
        <v>122</v>
      </c>
      <c r="E13" s="21" t="s">
        <v>55</v>
      </c>
    </row>
    <row r="14" spans="1:5">
      <c r="A14" s="5" t="s">
        <v>5</v>
      </c>
      <c r="B14" s="30">
        <v>4.2</v>
      </c>
      <c r="C14" s="25" t="s">
        <v>104</v>
      </c>
      <c r="D14" s="5" t="s">
        <v>104</v>
      </c>
      <c r="E14" s="21" t="s">
        <v>55</v>
      </c>
    </row>
    <row r="15" spans="1:5">
      <c r="A15" s="5" t="s">
        <v>5</v>
      </c>
      <c r="B15" s="3">
        <v>5</v>
      </c>
      <c r="C15" s="5" t="s">
        <v>20</v>
      </c>
      <c r="D15" s="5" t="s">
        <v>121</v>
      </c>
      <c r="E15" s="21" t="s">
        <v>63</v>
      </c>
    </row>
    <row r="16" spans="1:5">
      <c r="A16" s="5" t="s">
        <v>5</v>
      </c>
      <c r="B16" s="3">
        <v>6</v>
      </c>
      <c r="C16" s="5" t="s">
        <v>150</v>
      </c>
      <c r="D16" s="5" t="s">
        <v>45</v>
      </c>
      <c r="E16" s="21" t="s">
        <v>63</v>
      </c>
    </row>
    <row r="17" spans="1:5">
      <c r="A17" s="5" t="s">
        <v>6</v>
      </c>
      <c r="B17" s="2">
        <v>7</v>
      </c>
      <c r="C17" s="5" t="s">
        <v>82</v>
      </c>
      <c r="D17" s="5" t="s">
        <v>138</v>
      </c>
      <c r="E17" s="21" t="s">
        <v>69</v>
      </c>
    </row>
    <row r="18" spans="1:5">
      <c r="A18" s="5" t="s">
        <v>6</v>
      </c>
      <c r="B18" s="2">
        <v>8</v>
      </c>
      <c r="C18" s="5" t="s">
        <v>1</v>
      </c>
      <c r="D18" s="5" t="s">
        <v>143</v>
      </c>
      <c r="E18" s="21" t="s">
        <v>69</v>
      </c>
    </row>
    <row r="19" spans="1:5">
      <c r="A19" s="5" t="s">
        <v>7</v>
      </c>
      <c r="B19" s="2">
        <v>9</v>
      </c>
      <c r="C19" s="5" t="s">
        <v>83</v>
      </c>
      <c r="D19" s="5" t="s">
        <v>46</v>
      </c>
      <c r="E19" s="21" t="s">
        <v>55</v>
      </c>
    </row>
    <row r="20" spans="1:5" s="10" customFormat="1" ht="19">
      <c r="A20" s="5" t="s">
        <v>7</v>
      </c>
      <c r="B20" s="2">
        <v>10</v>
      </c>
      <c r="C20" s="5" t="s">
        <v>76</v>
      </c>
      <c r="D20" s="5" t="s">
        <v>51</v>
      </c>
      <c r="E20" s="21" t="s">
        <v>55</v>
      </c>
    </row>
    <row r="21" spans="1:5">
      <c r="A21" s="5" t="s">
        <v>7</v>
      </c>
      <c r="B21" s="2">
        <v>11</v>
      </c>
      <c r="C21" s="5" t="s">
        <v>40</v>
      </c>
      <c r="D21" s="5" t="s">
        <v>52</v>
      </c>
      <c r="E21" s="21" t="s">
        <v>55</v>
      </c>
    </row>
    <row r="22" spans="1:5">
      <c r="A22" s="5" t="s">
        <v>8</v>
      </c>
      <c r="B22" s="2">
        <v>12</v>
      </c>
      <c r="C22" s="5" t="s">
        <v>149</v>
      </c>
      <c r="D22" s="5" t="s">
        <v>47</v>
      </c>
      <c r="E22" s="21" t="s">
        <v>55</v>
      </c>
    </row>
    <row r="23" spans="1:5" s="10" customFormat="1" ht="19">
      <c r="A23" s="5" t="s">
        <v>9</v>
      </c>
      <c r="B23" s="2">
        <v>13</v>
      </c>
      <c r="C23" s="4" t="s">
        <v>19</v>
      </c>
      <c r="D23" s="4" t="s">
        <v>48</v>
      </c>
      <c r="E23" s="21" t="s">
        <v>69</v>
      </c>
    </row>
    <row r="24" spans="1:5">
      <c r="A24" s="5" t="s">
        <v>9</v>
      </c>
      <c r="B24" s="2">
        <v>14</v>
      </c>
      <c r="C24" s="5" t="s">
        <v>49</v>
      </c>
      <c r="D24" s="5" t="s">
        <v>49</v>
      </c>
      <c r="E24" s="21" t="s">
        <v>63</v>
      </c>
    </row>
    <row r="25" spans="1:5" s="10" customFormat="1" ht="19">
      <c r="A25" s="19" t="s">
        <v>10</v>
      </c>
      <c r="B25" s="2">
        <v>15</v>
      </c>
      <c r="C25" s="5" t="s">
        <v>2</v>
      </c>
      <c r="D25" s="5" t="s">
        <v>50</v>
      </c>
      <c r="E25" s="21" t="s">
        <v>69</v>
      </c>
    </row>
    <row r="26" spans="1:5">
      <c r="A26" s="19" t="s">
        <v>10</v>
      </c>
      <c r="B26" s="2">
        <v>16</v>
      </c>
      <c r="C26" s="5" t="s">
        <v>77</v>
      </c>
      <c r="D26" s="5" t="s">
        <v>78</v>
      </c>
      <c r="E26" s="21" t="s">
        <v>69</v>
      </c>
    </row>
    <row r="27" spans="1:5" s="10" customFormat="1" ht="19">
      <c r="A27" s="5" t="s">
        <v>12</v>
      </c>
      <c r="B27" s="2">
        <v>17</v>
      </c>
      <c r="C27" s="5" t="s">
        <v>79</v>
      </c>
      <c r="D27" s="5" t="s">
        <v>140</v>
      </c>
      <c r="E27" s="21" t="s">
        <v>69</v>
      </c>
    </row>
    <row r="28" spans="1:5">
      <c r="A28" s="5" t="s">
        <v>12</v>
      </c>
      <c r="B28" s="2">
        <v>18</v>
      </c>
      <c r="C28" s="5" t="s">
        <v>137</v>
      </c>
      <c r="D28" s="5" t="s">
        <v>141</v>
      </c>
      <c r="E28" s="21" t="s">
        <v>55</v>
      </c>
    </row>
    <row r="29" spans="1:5" s="10" customFormat="1" ht="19">
      <c r="A29" s="5" t="s">
        <v>11</v>
      </c>
      <c r="B29" s="2">
        <v>19</v>
      </c>
      <c r="C29" s="5" t="s">
        <v>41</v>
      </c>
      <c r="D29" s="5" t="s">
        <v>142</v>
      </c>
      <c r="E29" s="21" t="s">
        <v>63</v>
      </c>
    </row>
    <row r="30" spans="1:5" s="10" customFormat="1" ht="19">
      <c r="A30" s="5" t="s">
        <v>42</v>
      </c>
      <c r="B30" s="2">
        <v>20</v>
      </c>
      <c r="C30" s="5" t="s">
        <v>17</v>
      </c>
      <c r="D30" s="5" t="s">
        <v>53</v>
      </c>
      <c r="E30" s="21" t="s">
        <v>55</v>
      </c>
    </row>
    <row r="31" spans="1:5" s="10" customFormat="1" ht="19">
      <c r="A31" s="5"/>
      <c r="B31" s="2"/>
      <c r="C31" s="5"/>
      <c r="D31" s="5"/>
    </row>
    <row r="32" spans="1:5" s="10" customFormat="1" ht="19">
      <c r="A32" s="5"/>
      <c r="B32" s="2"/>
      <c r="C32" s="5"/>
      <c r="D32" s="5"/>
    </row>
    <row r="33" spans="1:5">
      <c r="E33" s="21"/>
    </row>
    <row r="34" spans="1:5">
      <c r="E34" s="21"/>
    </row>
    <row r="35" spans="1:5">
      <c r="E35" s="21"/>
    </row>
    <row r="36" spans="1:5">
      <c r="E36" s="21"/>
    </row>
    <row r="39" spans="1:5" ht="19">
      <c r="A39" s="12"/>
      <c r="B39" s="16"/>
      <c r="C39" s="12"/>
      <c r="D39" s="16"/>
    </row>
    <row r="40" spans="1:5">
      <c r="A40" s="2"/>
      <c r="B40" s="4"/>
      <c r="C40" s="3"/>
      <c r="D40" s="5"/>
    </row>
    <row r="41" spans="1:5">
      <c r="A41" s="2"/>
      <c r="B41" s="4"/>
      <c r="C41" s="3"/>
      <c r="D41" s="4"/>
    </row>
    <row r="42" spans="1:5">
      <c r="A42" s="2"/>
      <c r="B42" s="4"/>
      <c r="C42" s="3"/>
      <c r="D42" s="4"/>
    </row>
    <row r="43" spans="1:5">
      <c r="A43" s="2"/>
      <c r="B43" s="4"/>
      <c r="C43" s="3"/>
      <c r="D43" s="4"/>
    </row>
    <row r="44" spans="1:5">
      <c r="A44" s="2"/>
      <c r="B44" s="4"/>
      <c r="C44" s="3"/>
      <c r="D44" s="4"/>
    </row>
    <row r="45" spans="1:5">
      <c r="A45" s="2"/>
      <c r="B45" s="4"/>
      <c r="C45" s="3"/>
      <c r="D45" s="4"/>
    </row>
    <row r="46" spans="1:5">
      <c r="A46" s="2"/>
      <c r="B46" s="4"/>
      <c r="C46" s="3"/>
      <c r="D46" s="4"/>
    </row>
    <row r="47" spans="1:5">
      <c r="A47" s="2"/>
      <c r="B47" s="4"/>
      <c r="C47" s="3"/>
      <c r="D47" s="4"/>
    </row>
    <row r="48" spans="1:5">
      <c r="A48" s="2"/>
      <c r="B48" s="4"/>
      <c r="C48" s="3"/>
      <c r="D48" s="4"/>
    </row>
    <row r="49" spans="1:4">
      <c r="A49" s="2"/>
      <c r="B49" s="4"/>
      <c r="C49" s="3"/>
      <c r="D49" s="4"/>
    </row>
    <row r="50" spans="1:4">
      <c r="A50" s="2"/>
      <c r="B50" s="4"/>
      <c r="C50" s="3"/>
      <c r="D50" s="4"/>
    </row>
    <row r="51" spans="1:4">
      <c r="A51" s="2"/>
      <c r="B51" s="4"/>
      <c r="C51" s="3"/>
      <c r="D51" s="4"/>
    </row>
    <row r="52" spans="1:4">
      <c r="A52" s="6"/>
      <c r="B52" s="4"/>
      <c r="C52" s="3"/>
      <c r="D52" s="4"/>
    </row>
    <row r="53" spans="1:4">
      <c r="A53" s="6"/>
      <c r="B53" s="4"/>
      <c r="C53" s="3"/>
      <c r="D53" s="4"/>
    </row>
    <row r="54" spans="1:4">
      <c r="A54" s="2"/>
      <c r="B54" s="4"/>
      <c r="C54" s="3"/>
      <c r="D54" s="4"/>
    </row>
    <row r="55" spans="1:4">
      <c r="A55" s="2"/>
      <c r="B55" s="4"/>
      <c r="C55" s="3"/>
      <c r="D55" s="4"/>
    </row>
    <row r="56" spans="1:4">
      <c r="A56" s="2"/>
      <c r="B56" s="4"/>
      <c r="C56" s="3"/>
      <c r="D56" s="4"/>
    </row>
    <row r="57" spans="1:4">
      <c r="A57" s="2"/>
      <c r="B57" s="4"/>
      <c r="C57" s="3"/>
      <c r="D57" s="4"/>
    </row>
    <row r="58" spans="1:4">
      <c r="A58" s="2"/>
      <c r="B58" s="4"/>
      <c r="C58" s="3"/>
      <c r="D58" s="4"/>
    </row>
  </sheetData>
  <conditionalFormatting sqref="B40:B5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E566-633D-5945-974F-30502912DCE8}">
  <sheetPr codeName="Sheet2"/>
  <dimension ref="A1:K77"/>
  <sheetViews>
    <sheetView workbookViewId="0">
      <selection activeCell="E27" sqref="E27"/>
    </sheetView>
  </sheetViews>
  <sheetFormatPr baseColWidth="10" defaultRowHeight="16"/>
  <cols>
    <col min="1" max="1" width="20.33203125" style="1" bestFit="1" customWidth="1"/>
    <col min="2" max="2" width="63.1640625" style="1" bestFit="1" customWidth="1"/>
    <col min="3" max="3" width="25.5" style="2" customWidth="1"/>
    <col min="4" max="4" width="31.1640625" style="27" bestFit="1" customWidth="1"/>
    <col min="5" max="5" width="50.6640625" style="17" bestFit="1" customWidth="1"/>
    <col min="6" max="6" width="47.83203125" style="21" bestFit="1" customWidth="1"/>
    <col min="7" max="7" width="11.33203125" style="17" bestFit="1" customWidth="1"/>
    <col min="8" max="8" width="47.83203125" style="27" bestFit="1" customWidth="1"/>
    <col min="9" max="9" width="11.6640625" style="27" bestFit="1" customWidth="1"/>
    <col min="10" max="10" width="55" style="27" bestFit="1" customWidth="1"/>
    <col min="11" max="16384" width="10.83203125" style="27"/>
  </cols>
  <sheetData>
    <row r="1" spans="1:10" ht="19">
      <c r="A1" s="12" t="s">
        <v>3</v>
      </c>
      <c r="B1" s="12" t="s">
        <v>0</v>
      </c>
      <c r="C1" s="12" t="s">
        <v>21</v>
      </c>
      <c r="D1" s="20" t="s">
        <v>68</v>
      </c>
      <c r="E1" s="20" t="s">
        <v>56</v>
      </c>
      <c r="F1" s="20" t="s">
        <v>61</v>
      </c>
      <c r="G1" s="26" t="s">
        <v>57</v>
      </c>
    </row>
    <row r="2" spans="1:10">
      <c r="A2" s="3">
        <v>1</v>
      </c>
      <c r="B2" s="5" t="s">
        <v>151</v>
      </c>
      <c r="C2" s="2" t="s">
        <v>92</v>
      </c>
      <c r="D2" s="45" t="s">
        <v>55</v>
      </c>
      <c r="E2" s="32" t="s">
        <v>23</v>
      </c>
      <c r="F2" s="17" t="s">
        <v>62</v>
      </c>
      <c r="G2" s="17" t="s">
        <v>60</v>
      </c>
    </row>
    <row r="3" spans="1:10">
      <c r="A3" s="3">
        <v>2</v>
      </c>
      <c r="B3" s="5" t="s">
        <v>70</v>
      </c>
      <c r="C3" s="2" t="s">
        <v>13</v>
      </c>
      <c r="D3" s="44" t="s">
        <v>69</v>
      </c>
      <c r="E3" s="23" t="s">
        <v>58</v>
      </c>
      <c r="F3" s="17" t="s">
        <v>39</v>
      </c>
      <c r="G3" s="17" t="s">
        <v>58</v>
      </c>
    </row>
    <row r="4" spans="1:10">
      <c r="A4" s="3">
        <v>3</v>
      </c>
      <c r="B4" s="5" t="s">
        <v>74</v>
      </c>
      <c r="C4" s="2" t="s">
        <v>13</v>
      </c>
      <c r="D4" s="44" t="s">
        <v>69</v>
      </c>
      <c r="E4" s="23" t="s">
        <v>58</v>
      </c>
      <c r="F4" s="17" t="s">
        <v>39</v>
      </c>
      <c r="G4" s="17" t="s">
        <v>58</v>
      </c>
    </row>
    <row r="5" spans="1:10">
      <c r="A5" s="3">
        <v>3.1</v>
      </c>
      <c r="B5" s="4" t="s">
        <v>97</v>
      </c>
      <c r="C5" s="31" t="s">
        <v>91</v>
      </c>
      <c r="D5" s="45" t="s">
        <v>55</v>
      </c>
      <c r="E5" s="32" t="s">
        <v>94</v>
      </c>
      <c r="F5" s="17" t="s">
        <v>62</v>
      </c>
      <c r="G5" s="17" t="s">
        <v>60</v>
      </c>
    </row>
    <row r="6" spans="1:10">
      <c r="A6" s="3">
        <v>3.2</v>
      </c>
      <c r="B6" s="4" t="s">
        <v>105</v>
      </c>
      <c r="C6" s="31" t="s">
        <v>90</v>
      </c>
      <c r="D6" s="45" t="s">
        <v>55</v>
      </c>
      <c r="E6" s="32" t="s">
        <v>93</v>
      </c>
      <c r="F6" s="17" t="s">
        <v>62</v>
      </c>
      <c r="G6" s="17" t="s">
        <v>60</v>
      </c>
    </row>
    <row r="7" spans="1:10">
      <c r="A7" s="3">
        <v>3.3</v>
      </c>
      <c r="B7" s="4" t="s">
        <v>98</v>
      </c>
      <c r="C7" s="2" t="s">
        <v>92</v>
      </c>
      <c r="D7" s="45" t="s">
        <v>55</v>
      </c>
      <c r="E7" s="32" t="s">
        <v>23</v>
      </c>
      <c r="F7" s="17" t="s">
        <v>62</v>
      </c>
      <c r="G7" s="17" t="s">
        <v>60</v>
      </c>
    </row>
    <row r="8" spans="1:10">
      <c r="A8" s="3">
        <v>4</v>
      </c>
      <c r="B8" s="5" t="s">
        <v>75</v>
      </c>
      <c r="C8" s="2" t="s">
        <v>13</v>
      </c>
      <c r="D8" s="44" t="s">
        <v>69</v>
      </c>
      <c r="E8" s="23" t="s">
        <v>58</v>
      </c>
      <c r="F8" s="17" t="s">
        <v>39</v>
      </c>
      <c r="G8" s="17" t="s">
        <v>58</v>
      </c>
    </row>
    <row r="9" spans="1:10">
      <c r="A9" s="3">
        <v>4.0999999999999996</v>
      </c>
      <c r="B9" s="4" t="s">
        <v>103</v>
      </c>
      <c r="C9" s="31" t="s">
        <v>108</v>
      </c>
      <c r="D9" s="46" t="s">
        <v>55</v>
      </c>
      <c r="E9" s="32" t="s">
        <v>106</v>
      </c>
      <c r="F9" s="17" t="s">
        <v>62</v>
      </c>
      <c r="G9" s="17" t="s">
        <v>60</v>
      </c>
    </row>
    <row r="10" spans="1:10">
      <c r="A10" s="3">
        <v>4.2</v>
      </c>
      <c r="B10" s="4" t="s">
        <v>104</v>
      </c>
      <c r="C10" s="31" t="s">
        <v>90</v>
      </c>
      <c r="D10" s="46" t="s">
        <v>55</v>
      </c>
      <c r="E10" s="32" t="s">
        <v>93</v>
      </c>
      <c r="F10" s="17" t="s">
        <v>62</v>
      </c>
      <c r="G10" s="17" t="s">
        <v>60</v>
      </c>
    </row>
    <row r="11" spans="1:10">
      <c r="A11" s="3">
        <v>5</v>
      </c>
      <c r="B11" s="5" t="s">
        <v>20</v>
      </c>
      <c r="C11" s="2" t="s">
        <v>109</v>
      </c>
      <c r="D11" s="47" t="s">
        <v>63</v>
      </c>
      <c r="E11" s="5" t="s">
        <v>29</v>
      </c>
      <c r="F11" s="17" t="s">
        <v>39</v>
      </c>
      <c r="G11" s="17" t="s">
        <v>58</v>
      </c>
      <c r="H11" s="17"/>
      <c r="I11" s="3"/>
      <c r="J11" s="4"/>
    </row>
    <row r="12" spans="1:10">
      <c r="A12" s="3">
        <v>6</v>
      </c>
      <c r="B12" s="5" t="s">
        <v>150</v>
      </c>
      <c r="C12" s="2" t="s">
        <v>110</v>
      </c>
      <c r="D12" s="47" t="s">
        <v>63</v>
      </c>
      <c r="E12" s="5" t="s">
        <v>28</v>
      </c>
      <c r="F12" s="17" t="s">
        <v>39</v>
      </c>
      <c r="G12" s="17" t="s">
        <v>58</v>
      </c>
      <c r="H12" s="17"/>
      <c r="I12" s="3"/>
      <c r="J12" s="4"/>
    </row>
    <row r="13" spans="1:10">
      <c r="A13" s="2">
        <v>7</v>
      </c>
      <c r="B13" s="5" t="s">
        <v>82</v>
      </c>
      <c r="C13" s="2" t="s">
        <v>13</v>
      </c>
      <c r="D13" s="44" t="s">
        <v>69</v>
      </c>
      <c r="E13" s="23" t="s">
        <v>58</v>
      </c>
      <c r="F13" s="17" t="s">
        <v>39</v>
      </c>
      <c r="G13" s="17" t="s">
        <v>58</v>
      </c>
      <c r="H13" s="17"/>
      <c r="I13" s="3"/>
      <c r="J13" s="4"/>
    </row>
    <row r="14" spans="1:10">
      <c r="A14" s="2">
        <v>8</v>
      </c>
      <c r="B14" s="5" t="s">
        <v>1</v>
      </c>
      <c r="C14" s="2" t="s">
        <v>13</v>
      </c>
      <c r="D14" s="44" t="s">
        <v>69</v>
      </c>
      <c r="E14" s="23" t="s">
        <v>58</v>
      </c>
      <c r="F14" s="17" t="s">
        <v>39</v>
      </c>
      <c r="G14" s="17" t="s">
        <v>58</v>
      </c>
      <c r="H14" s="15"/>
      <c r="I14" s="3"/>
      <c r="J14" s="11"/>
    </row>
    <row r="15" spans="1:10">
      <c r="A15" s="2">
        <v>9</v>
      </c>
      <c r="B15" s="5" t="s">
        <v>83</v>
      </c>
      <c r="C15" s="2" t="s">
        <v>112</v>
      </c>
      <c r="D15" s="45" t="s">
        <v>55</v>
      </c>
      <c r="E15" s="5" t="s">
        <v>31</v>
      </c>
      <c r="F15" s="17" t="s">
        <v>64</v>
      </c>
      <c r="G15" s="17" t="s">
        <v>58</v>
      </c>
      <c r="H15" s="3"/>
      <c r="I15" s="3"/>
      <c r="J15" s="11"/>
    </row>
    <row r="16" spans="1:10">
      <c r="A16" s="2">
        <v>10</v>
      </c>
      <c r="B16" s="5" t="s">
        <v>76</v>
      </c>
      <c r="C16" s="2" t="s">
        <v>113</v>
      </c>
      <c r="D16" s="45" t="s">
        <v>55</v>
      </c>
      <c r="E16" s="5" t="s">
        <v>32</v>
      </c>
      <c r="F16" s="17" t="s">
        <v>64</v>
      </c>
      <c r="G16" s="17" t="s">
        <v>58</v>
      </c>
    </row>
    <row r="17" spans="1:11">
      <c r="A17" s="2">
        <v>11</v>
      </c>
      <c r="B17" s="5" t="s">
        <v>40</v>
      </c>
      <c r="C17" s="2" t="s">
        <v>115</v>
      </c>
      <c r="D17" s="45" t="s">
        <v>55</v>
      </c>
      <c r="E17" s="5" t="s">
        <v>34</v>
      </c>
      <c r="F17" s="17" t="s">
        <v>64</v>
      </c>
      <c r="G17" s="17" t="s">
        <v>58</v>
      </c>
      <c r="H17" s="3"/>
      <c r="I17" s="4"/>
      <c r="J17" s="4"/>
      <c r="K17" s="17"/>
    </row>
    <row r="18" spans="1:11">
      <c r="A18" s="2">
        <v>11</v>
      </c>
      <c r="B18" s="5" t="s">
        <v>40</v>
      </c>
      <c r="C18" s="2" t="s">
        <v>114</v>
      </c>
      <c r="D18" s="45" t="s">
        <v>55</v>
      </c>
      <c r="E18" s="4" t="s">
        <v>33</v>
      </c>
      <c r="F18" s="17" t="s">
        <v>64</v>
      </c>
      <c r="G18" s="17" t="s">
        <v>58</v>
      </c>
      <c r="H18" s="3"/>
      <c r="I18" s="4"/>
      <c r="J18" s="4"/>
      <c r="K18" s="17"/>
    </row>
    <row r="19" spans="1:11">
      <c r="A19" s="2">
        <v>12</v>
      </c>
      <c r="B19" s="5" t="s">
        <v>149</v>
      </c>
      <c r="C19" s="2" t="s">
        <v>107</v>
      </c>
      <c r="D19" s="45" t="s">
        <v>55</v>
      </c>
      <c r="E19" t="s">
        <v>95</v>
      </c>
      <c r="F19" s="21" t="s">
        <v>89</v>
      </c>
      <c r="G19" s="17" t="s">
        <v>58</v>
      </c>
      <c r="H19" s="3"/>
      <c r="I19" s="4"/>
      <c r="J19" s="4"/>
      <c r="K19" s="17"/>
    </row>
    <row r="20" spans="1:11">
      <c r="A20" s="2">
        <v>13</v>
      </c>
      <c r="B20" s="4" t="s">
        <v>19</v>
      </c>
      <c r="C20" s="2" t="s">
        <v>13</v>
      </c>
      <c r="D20" s="44" t="s">
        <v>69</v>
      </c>
      <c r="E20" s="24" t="s">
        <v>58</v>
      </c>
      <c r="F20" s="17">
        <v>15</v>
      </c>
      <c r="G20" s="17" t="s">
        <v>59</v>
      </c>
      <c r="H20" s="3"/>
      <c r="I20" s="4"/>
      <c r="J20" s="4"/>
      <c r="K20" s="17"/>
    </row>
    <row r="21" spans="1:11">
      <c r="A21" s="2">
        <v>14</v>
      </c>
      <c r="B21" s="5" t="s">
        <v>49</v>
      </c>
      <c r="C21" s="2" t="s">
        <v>116</v>
      </c>
      <c r="D21" s="47" t="s">
        <v>63</v>
      </c>
      <c r="E21" s="5" t="s">
        <v>24</v>
      </c>
      <c r="F21" s="17" t="s">
        <v>89</v>
      </c>
      <c r="G21" s="17" t="s">
        <v>58</v>
      </c>
      <c r="H21" s="3"/>
      <c r="I21" s="4"/>
      <c r="J21" s="4"/>
      <c r="K21" s="17"/>
    </row>
    <row r="22" spans="1:11">
      <c r="A22" s="2">
        <v>15</v>
      </c>
      <c r="B22" s="5" t="s">
        <v>2</v>
      </c>
      <c r="C22" s="2" t="s">
        <v>13</v>
      </c>
      <c r="D22" s="44" t="s">
        <v>69</v>
      </c>
      <c r="E22" s="23" t="s">
        <v>58</v>
      </c>
      <c r="F22" s="22">
        <v>12</v>
      </c>
      <c r="G22" s="17" t="s">
        <v>60</v>
      </c>
      <c r="H22" s="3"/>
      <c r="I22" s="4"/>
      <c r="J22" s="4"/>
      <c r="K22" s="17"/>
    </row>
    <row r="23" spans="1:11">
      <c r="A23" s="2">
        <v>16</v>
      </c>
      <c r="B23" s="5" t="s">
        <v>77</v>
      </c>
      <c r="C23" s="2" t="s">
        <v>13</v>
      </c>
      <c r="D23" s="44" t="s">
        <v>69</v>
      </c>
      <c r="E23" s="23" t="s">
        <v>58</v>
      </c>
      <c r="F23" s="3">
        <v>30</v>
      </c>
      <c r="G23" s="17" t="s">
        <v>60</v>
      </c>
      <c r="H23" s="3"/>
      <c r="I23" s="4"/>
      <c r="J23" s="4"/>
      <c r="K23" s="17"/>
    </row>
    <row r="24" spans="1:11">
      <c r="A24" s="2">
        <v>17</v>
      </c>
      <c r="B24" s="5" t="s">
        <v>79</v>
      </c>
      <c r="C24" s="2" t="s">
        <v>13</v>
      </c>
      <c r="D24" s="44" t="s">
        <v>69</v>
      </c>
      <c r="E24" s="23" t="s">
        <v>58</v>
      </c>
      <c r="F24" s="3" t="s">
        <v>213</v>
      </c>
      <c r="G24" s="17" t="s">
        <v>58</v>
      </c>
      <c r="H24" s="3"/>
      <c r="I24" s="4"/>
      <c r="J24" s="4"/>
      <c r="K24" s="3"/>
    </row>
    <row r="25" spans="1:11">
      <c r="A25" s="2">
        <v>18</v>
      </c>
      <c r="B25" s="5" t="s">
        <v>137</v>
      </c>
      <c r="C25" s="2" t="s">
        <v>26</v>
      </c>
      <c r="D25" s="45" t="s">
        <v>55</v>
      </c>
      <c r="E25" s="5" t="s">
        <v>36</v>
      </c>
      <c r="F25" s="3" t="s">
        <v>213</v>
      </c>
      <c r="G25" s="17" t="s">
        <v>58</v>
      </c>
      <c r="H25" s="3"/>
      <c r="I25" s="4"/>
      <c r="J25" s="4"/>
      <c r="K25" s="15"/>
    </row>
    <row r="26" spans="1:11">
      <c r="A26" s="2">
        <v>18</v>
      </c>
      <c r="B26" s="5" t="s">
        <v>137</v>
      </c>
      <c r="C26" s="2" t="s">
        <v>117</v>
      </c>
      <c r="D26" s="45" t="s">
        <v>55</v>
      </c>
      <c r="E26" s="5" t="s">
        <v>37</v>
      </c>
      <c r="F26" s="3" t="s">
        <v>213</v>
      </c>
      <c r="G26" s="17" t="s">
        <v>58</v>
      </c>
      <c r="H26" s="3"/>
      <c r="I26" s="4"/>
      <c r="J26" s="4"/>
      <c r="K26" s="3"/>
    </row>
    <row r="27" spans="1:11">
      <c r="A27" s="37">
        <v>19</v>
      </c>
      <c r="B27" s="54" t="s">
        <v>41</v>
      </c>
      <c r="C27" s="37" t="s">
        <v>13</v>
      </c>
      <c r="D27" s="44" t="s">
        <v>69</v>
      </c>
      <c r="E27" t="s">
        <v>58</v>
      </c>
      <c r="F27" s="37" t="s">
        <v>213</v>
      </c>
      <c r="G27" s="37" t="s">
        <v>58</v>
      </c>
      <c r="H27" s="3"/>
      <c r="I27" s="4"/>
      <c r="J27" s="4"/>
      <c r="K27" s="3"/>
    </row>
    <row r="28" spans="1:11">
      <c r="A28" s="2">
        <v>20</v>
      </c>
      <c r="B28" s="5" t="s">
        <v>17</v>
      </c>
      <c r="C28" s="2" t="s">
        <v>132</v>
      </c>
      <c r="D28" s="45" t="s">
        <v>55</v>
      </c>
      <c r="E28" s="5" t="s">
        <v>127</v>
      </c>
      <c r="F28" s="21" t="s">
        <v>96</v>
      </c>
      <c r="G28" s="17" t="s">
        <v>58</v>
      </c>
      <c r="H28" s="3"/>
      <c r="I28" s="4"/>
      <c r="J28" s="4"/>
      <c r="K28" s="3"/>
    </row>
    <row r="29" spans="1:11">
      <c r="A29" s="2">
        <v>20</v>
      </c>
      <c r="B29" s="5" t="s">
        <v>17</v>
      </c>
      <c r="C29" s="2" t="s">
        <v>133</v>
      </c>
      <c r="D29" s="45" t="s">
        <v>55</v>
      </c>
      <c r="E29" s="5" t="s">
        <v>128</v>
      </c>
      <c r="F29" s="21" t="s">
        <v>96</v>
      </c>
      <c r="G29" s="17" t="s">
        <v>58</v>
      </c>
      <c r="H29" s="3"/>
      <c r="I29" s="4"/>
      <c r="J29" s="4"/>
      <c r="K29" s="3"/>
    </row>
    <row r="30" spans="1:11">
      <c r="A30" s="2">
        <v>20</v>
      </c>
      <c r="B30" s="5" t="s">
        <v>17</v>
      </c>
      <c r="C30" s="2" t="s">
        <v>134</v>
      </c>
      <c r="D30" s="45" t="s">
        <v>55</v>
      </c>
      <c r="E30" s="5" t="s">
        <v>131</v>
      </c>
      <c r="F30" s="21" t="s">
        <v>96</v>
      </c>
      <c r="G30" s="17" t="s">
        <v>58</v>
      </c>
      <c r="H30" s="3"/>
      <c r="I30" s="4"/>
      <c r="J30" s="4"/>
      <c r="K30" s="3"/>
    </row>
    <row r="31" spans="1:11">
      <c r="A31" s="2">
        <v>20</v>
      </c>
      <c r="B31" s="5" t="s">
        <v>17</v>
      </c>
      <c r="C31" s="2" t="s">
        <v>135</v>
      </c>
      <c r="D31" s="45" t="s">
        <v>55</v>
      </c>
      <c r="E31" s="5" t="s">
        <v>129</v>
      </c>
      <c r="F31" s="21" t="s">
        <v>96</v>
      </c>
      <c r="G31" s="17" t="s">
        <v>58</v>
      </c>
      <c r="H31" s="4"/>
      <c r="I31" s="3"/>
      <c r="J31" s="3"/>
    </row>
    <row r="32" spans="1:11">
      <c r="A32" s="2">
        <v>20</v>
      </c>
      <c r="B32" s="5" t="s">
        <v>17</v>
      </c>
      <c r="C32" s="2" t="s">
        <v>136</v>
      </c>
      <c r="D32" s="45" t="s">
        <v>55</v>
      </c>
      <c r="E32" s="5" t="s">
        <v>130</v>
      </c>
      <c r="F32" s="21" t="s">
        <v>96</v>
      </c>
      <c r="G32" s="17" t="s">
        <v>58</v>
      </c>
    </row>
    <row r="33" spans="1:7">
      <c r="A33" s="2">
        <v>20</v>
      </c>
      <c r="B33" s="5" t="s">
        <v>17</v>
      </c>
      <c r="C33" s="2" t="s">
        <v>27</v>
      </c>
      <c r="D33" s="45" t="s">
        <v>55</v>
      </c>
      <c r="E33" s="5" t="s">
        <v>38</v>
      </c>
      <c r="F33" s="21" t="s">
        <v>96</v>
      </c>
      <c r="G33" s="17" t="s">
        <v>58</v>
      </c>
    </row>
    <row r="34" spans="1:7">
      <c r="A34" s="2"/>
      <c r="B34" s="5"/>
    </row>
    <row r="35" spans="1:7">
      <c r="A35" s="2"/>
      <c r="B35" s="5"/>
    </row>
    <row r="37" spans="1:7" ht="19">
      <c r="A37" s="12"/>
      <c r="B37" s="12"/>
      <c r="C37" s="12"/>
    </row>
    <row r="38" spans="1:7">
      <c r="A38" s="3"/>
      <c r="B38" s="5"/>
    </row>
    <row r="39" spans="1:7">
      <c r="A39" s="3"/>
      <c r="B39" s="5"/>
      <c r="C39" s="3"/>
    </row>
    <row r="40" spans="1:7">
      <c r="A40" s="3"/>
      <c r="B40" s="5"/>
      <c r="C40" s="3"/>
    </row>
    <row r="41" spans="1:7">
      <c r="A41" s="3"/>
      <c r="B41" s="4"/>
      <c r="C41" s="31"/>
    </row>
    <row r="42" spans="1:7">
      <c r="A42" s="3"/>
      <c r="B42" s="4"/>
      <c r="C42" s="31"/>
    </row>
    <row r="43" spans="1:7">
      <c r="A43" s="3"/>
      <c r="B43" s="4"/>
    </row>
    <row r="44" spans="1:7">
      <c r="A44" s="3"/>
      <c r="B44" s="5"/>
      <c r="C44" s="3"/>
    </row>
    <row r="45" spans="1:7">
      <c r="A45" s="3"/>
      <c r="B45" s="4"/>
      <c r="C45" s="31"/>
    </row>
    <row r="46" spans="1:7">
      <c r="A46" s="3"/>
      <c r="B46" s="4"/>
      <c r="C46" s="31"/>
    </row>
    <row r="47" spans="1:7">
      <c r="B47" s="3"/>
      <c r="D47" s="3"/>
      <c r="E47" s="5"/>
    </row>
    <row r="48" spans="1:7">
      <c r="B48" s="3"/>
      <c r="D48" s="3"/>
      <c r="E48" s="5"/>
    </row>
    <row r="49" spans="2:5">
      <c r="B49" s="3"/>
      <c r="D49" s="3"/>
      <c r="E49" s="5"/>
    </row>
    <row r="50" spans="2:5">
      <c r="B50" s="2"/>
      <c r="D50" s="2"/>
      <c r="E50" s="5"/>
    </row>
    <row r="51" spans="2:5">
      <c r="B51" s="2"/>
      <c r="D51" s="2"/>
      <c r="E51" s="5"/>
    </row>
    <row r="52" spans="2:5">
      <c r="B52" s="2"/>
      <c r="D52" s="2"/>
      <c r="E52" s="5"/>
    </row>
    <row r="53" spans="2:5">
      <c r="B53" s="2"/>
      <c r="D53" s="2"/>
      <c r="E53" s="5"/>
    </row>
    <row r="54" spans="2:5">
      <c r="B54" s="2"/>
      <c r="D54" s="2"/>
      <c r="E54" s="5"/>
    </row>
    <row r="55" spans="2:5">
      <c r="B55" s="2"/>
      <c r="D55" s="2"/>
      <c r="E55" s="5"/>
    </row>
    <row r="56" spans="2:5">
      <c r="B56" s="2"/>
      <c r="D56" s="2"/>
      <c r="E56" s="5"/>
    </row>
    <row r="57" spans="2:5">
      <c r="B57" s="2"/>
      <c r="D57" s="2"/>
      <c r="E57" s="5"/>
    </row>
    <row r="58" spans="2:5">
      <c r="B58" s="2"/>
      <c r="D58" s="2"/>
      <c r="E58" s="5"/>
    </row>
    <row r="59" spans="2:5">
      <c r="B59" s="2"/>
      <c r="D59" s="2"/>
      <c r="E59" s="5"/>
    </row>
    <row r="60" spans="2:5">
      <c r="B60" s="2"/>
      <c r="D60" s="2"/>
      <c r="E60" s="5"/>
    </row>
    <row r="61" spans="2:5">
      <c r="B61" s="2"/>
      <c r="D61" s="2"/>
      <c r="E61" s="5"/>
    </row>
    <row r="62" spans="2:5">
      <c r="B62" s="2"/>
      <c r="D62" s="2"/>
      <c r="E62" s="4"/>
    </row>
    <row r="63" spans="2:5">
      <c r="B63" s="2"/>
      <c r="D63" s="2"/>
      <c r="E63" s="5"/>
    </row>
    <row r="64" spans="2:5">
      <c r="B64" s="2"/>
      <c r="D64" s="2"/>
      <c r="E64" s="5"/>
    </row>
    <row r="65" spans="2:5">
      <c r="B65" s="2"/>
      <c r="D65" s="2"/>
      <c r="E65" s="5"/>
    </row>
    <row r="66" spans="2:5">
      <c r="B66" s="2"/>
      <c r="D66" s="2"/>
      <c r="E66" s="5"/>
    </row>
    <row r="67" spans="2:5">
      <c r="B67" s="2"/>
      <c r="D67" s="2"/>
      <c r="E67" s="5"/>
    </row>
    <row r="68" spans="2:5">
      <c r="B68" s="2"/>
      <c r="D68" s="2"/>
      <c r="E68" s="5"/>
    </row>
    <row r="69" spans="2:5">
      <c r="B69" s="2"/>
      <c r="D69" s="2"/>
      <c r="E69" s="5"/>
    </row>
    <row r="70" spans="2:5">
      <c r="B70" s="2"/>
      <c r="D70" s="2"/>
      <c r="E70" s="5"/>
    </row>
    <row r="71" spans="2:5">
      <c r="B71" s="2"/>
      <c r="D71" s="2"/>
      <c r="E71" s="5"/>
    </row>
    <row r="72" spans="2:5">
      <c r="B72" s="2"/>
      <c r="D72" s="2"/>
      <c r="E72" s="5"/>
    </row>
    <row r="73" spans="2:5">
      <c r="B73" s="2"/>
      <c r="D73" s="2"/>
      <c r="E73" s="5"/>
    </row>
    <row r="74" spans="2:5">
      <c r="B74" s="2"/>
      <c r="D74" s="2"/>
      <c r="E74" s="5"/>
    </row>
    <row r="75" spans="2:5">
      <c r="B75" s="2"/>
      <c r="D75" s="2"/>
      <c r="E75" s="5"/>
    </row>
    <row r="76" spans="2:5">
      <c r="B76" s="2"/>
      <c r="D76" s="2"/>
      <c r="E76" s="5"/>
    </row>
    <row r="77" spans="2:5">
      <c r="B77" s="2"/>
    </row>
  </sheetData>
  <conditionalFormatting sqref="H31">
    <cfRule type="colorScale" priority="6">
      <colorScale>
        <cfvo type="min"/>
        <cfvo type="max"/>
        <color rgb="FFFCFCFF"/>
        <color rgb="FF63BE7B"/>
      </colorScale>
    </cfRule>
  </conditionalFormatting>
  <conditionalFormatting sqref="E18">
    <cfRule type="colorScale" priority="3">
      <colorScale>
        <cfvo type="min"/>
        <cfvo type="max"/>
        <color rgb="FFFCFCFF"/>
        <color rgb="FF63BE7B"/>
      </colorScale>
    </cfRule>
  </conditionalFormatting>
  <conditionalFormatting sqref="J17:J30">
    <cfRule type="colorScale" priority="1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F36"/>
  <sheetViews>
    <sheetView topLeftCell="I1" workbookViewId="0">
      <pane ySplit="1" topLeftCell="A7" activePane="bottomLeft" state="frozen"/>
      <selection activeCell="B1" sqref="B1"/>
      <selection pane="bottomLeft" activeCell="K25" sqref="K25:K26"/>
    </sheetView>
  </sheetViews>
  <sheetFormatPr baseColWidth="10" defaultColWidth="11" defaultRowHeight="16"/>
  <cols>
    <col min="1" max="1" width="35.5" style="2" bestFit="1" customWidth="1"/>
    <col min="2" max="2" width="20.33203125" style="1" bestFit="1" customWidth="1"/>
    <col min="3" max="3" width="63.1640625" style="1" bestFit="1" customWidth="1"/>
    <col min="4" max="4" width="25.5" style="2" customWidth="1"/>
    <col min="5" max="5" width="16.33203125" style="2" bestFit="1" customWidth="1"/>
    <col min="6" max="6" width="55.5" style="5" bestFit="1" customWidth="1"/>
    <col min="7" max="7" width="19.83203125" style="21" bestFit="1" customWidth="1"/>
    <col min="8" max="8" width="19.83203125" style="21" customWidth="1"/>
    <col min="9" max="9" width="33.33203125" style="2" bestFit="1" customWidth="1"/>
    <col min="10" max="10" width="97.6640625" style="5" bestFit="1" customWidth="1"/>
    <col min="11" max="11" width="47.83203125" style="2" bestFit="1" customWidth="1"/>
    <col min="12" max="12" width="87.1640625" style="1" bestFit="1" customWidth="1"/>
    <col min="13" max="16384" width="11" style="1"/>
  </cols>
  <sheetData>
    <row r="1" spans="1:31" s="10" customFormat="1" ht="19">
      <c r="A1" s="12" t="s">
        <v>4</v>
      </c>
      <c r="B1" s="12" t="s">
        <v>3</v>
      </c>
      <c r="C1" s="12" t="s">
        <v>0</v>
      </c>
      <c r="D1" s="12" t="s">
        <v>125</v>
      </c>
      <c r="E1" s="12" t="s">
        <v>126</v>
      </c>
      <c r="F1" s="16" t="s">
        <v>22</v>
      </c>
      <c r="G1" s="20" t="s">
        <v>66</v>
      </c>
      <c r="H1" s="20" t="s">
        <v>148</v>
      </c>
      <c r="I1" s="12" t="s">
        <v>18</v>
      </c>
      <c r="J1" s="16" t="s">
        <v>152</v>
      </c>
      <c r="K1" s="12" t="s">
        <v>153</v>
      </c>
      <c r="L1" s="13"/>
    </row>
    <row r="2" spans="1:31">
      <c r="A2" s="2" t="s">
        <v>5</v>
      </c>
      <c r="B2" s="3">
        <v>1</v>
      </c>
      <c r="C2" s="5" t="s">
        <v>151</v>
      </c>
      <c r="D2" s="2" t="s">
        <v>92</v>
      </c>
      <c r="E2" s="37">
        <v>369</v>
      </c>
      <c r="F2" s="5" t="s">
        <v>23</v>
      </c>
      <c r="G2" s="21" t="s">
        <v>62</v>
      </c>
      <c r="H2" s="21" t="s">
        <v>147</v>
      </c>
      <c r="I2" s="8">
        <v>1</v>
      </c>
      <c r="J2" s="1" t="s">
        <v>154</v>
      </c>
      <c r="K2" s="5"/>
    </row>
    <row r="3" spans="1:31">
      <c r="A3" s="2" t="s">
        <v>5</v>
      </c>
      <c r="B3" s="3">
        <v>2</v>
      </c>
      <c r="C3" s="5" t="s">
        <v>70</v>
      </c>
      <c r="D3" s="2" t="s">
        <v>111</v>
      </c>
      <c r="E3" s="2">
        <v>382</v>
      </c>
      <c r="F3" s="5" t="s">
        <v>30</v>
      </c>
      <c r="G3" s="21" t="s">
        <v>65</v>
      </c>
      <c r="H3" s="21" t="s">
        <v>147</v>
      </c>
      <c r="I3" s="8">
        <v>0.68</v>
      </c>
      <c r="J3" s="1" t="s">
        <v>265</v>
      </c>
      <c r="K3" s="5"/>
    </row>
    <row r="4" spans="1:31">
      <c r="A4" s="2" t="s">
        <v>5</v>
      </c>
      <c r="B4" s="3">
        <v>3</v>
      </c>
      <c r="C4" s="5" t="s">
        <v>74</v>
      </c>
      <c r="D4" s="2" t="s">
        <v>111</v>
      </c>
      <c r="E4" s="2">
        <v>382</v>
      </c>
      <c r="F4" s="5" t="s">
        <v>30</v>
      </c>
      <c r="G4" s="21" t="s">
        <v>65</v>
      </c>
      <c r="H4" s="21" t="s">
        <v>147</v>
      </c>
      <c r="I4" s="33">
        <v>0.26</v>
      </c>
      <c r="J4" s="1" t="s">
        <v>265</v>
      </c>
      <c r="K4" s="5"/>
    </row>
    <row r="5" spans="1:31">
      <c r="A5" s="2" t="s">
        <v>5</v>
      </c>
      <c r="B5" s="3">
        <v>3.1</v>
      </c>
      <c r="C5" s="4" t="s">
        <v>97</v>
      </c>
      <c r="D5" s="31" t="s">
        <v>91</v>
      </c>
      <c r="E5" s="37">
        <v>368</v>
      </c>
      <c r="F5" s="32" t="s">
        <v>94</v>
      </c>
      <c r="G5" s="21" t="s">
        <v>62</v>
      </c>
      <c r="H5" s="21" t="s">
        <v>147</v>
      </c>
      <c r="I5" s="33">
        <v>1</v>
      </c>
      <c r="J5" s="1" t="s">
        <v>154</v>
      </c>
      <c r="K5" s="5"/>
    </row>
    <row r="6" spans="1:31">
      <c r="A6" s="2" t="s">
        <v>5</v>
      </c>
      <c r="B6" s="3">
        <v>3.2</v>
      </c>
      <c r="C6" s="4" t="s">
        <v>105</v>
      </c>
      <c r="D6" s="31" t="s">
        <v>90</v>
      </c>
      <c r="E6" s="37">
        <v>367</v>
      </c>
      <c r="F6" s="32" t="s">
        <v>93</v>
      </c>
      <c r="G6" s="21" t="s">
        <v>62</v>
      </c>
      <c r="H6" s="21" t="s">
        <v>147</v>
      </c>
      <c r="I6" s="33">
        <v>1</v>
      </c>
      <c r="J6" s="1" t="s">
        <v>154</v>
      </c>
      <c r="K6" s="5"/>
    </row>
    <row r="7" spans="1:31">
      <c r="A7" s="2" t="s">
        <v>5</v>
      </c>
      <c r="B7" s="3">
        <v>3.3</v>
      </c>
      <c r="C7" s="4" t="s">
        <v>98</v>
      </c>
      <c r="D7" s="2" t="s">
        <v>92</v>
      </c>
      <c r="E7" s="37">
        <v>369</v>
      </c>
      <c r="F7" s="32" t="s">
        <v>23</v>
      </c>
      <c r="G7" s="21" t="s">
        <v>62</v>
      </c>
      <c r="H7" s="21" t="s">
        <v>147</v>
      </c>
      <c r="I7" s="8">
        <v>1</v>
      </c>
      <c r="J7" s="1" t="s">
        <v>154</v>
      </c>
      <c r="K7" s="5"/>
    </row>
    <row r="8" spans="1:31">
      <c r="A8" s="2" t="s">
        <v>5</v>
      </c>
      <c r="B8" s="3">
        <v>4</v>
      </c>
      <c r="C8" s="5" t="s">
        <v>75</v>
      </c>
      <c r="D8" s="2" t="s">
        <v>111</v>
      </c>
      <c r="E8" s="2">
        <v>382</v>
      </c>
      <c r="F8" s="5" t="s">
        <v>30</v>
      </c>
      <c r="G8" s="21" t="s">
        <v>65</v>
      </c>
      <c r="H8" s="21" t="s">
        <v>147</v>
      </c>
      <c r="I8" s="8">
        <v>0.06</v>
      </c>
      <c r="J8" s="1" t="s">
        <v>265</v>
      </c>
      <c r="K8" s="5"/>
    </row>
    <row r="9" spans="1:31">
      <c r="A9" s="2" t="s">
        <v>5</v>
      </c>
      <c r="B9" s="3">
        <v>4.0999999999999996</v>
      </c>
      <c r="C9" s="4" t="s">
        <v>103</v>
      </c>
      <c r="D9" s="31" t="s">
        <v>108</v>
      </c>
      <c r="E9" s="37">
        <v>370</v>
      </c>
      <c r="F9" s="32" t="s">
        <v>106</v>
      </c>
      <c r="G9" s="21" t="s">
        <v>62</v>
      </c>
      <c r="H9" s="21" t="s">
        <v>147</v>
      </c>
      <c r="I9" s="35">
        <v>1</v>
      </c>
      <c r="J9" s="34" t="s">
        <v>271</v>
      </c>
      <c r="K9" s="5" t="s">
        <v>168</v>
      </c>
    </row>
    <row r="10" spans="1:31">
      <c r="A10" s="2" t="s">
        <v>5</v>
      </c>
      <c r="B10" s="3">
        <v>4.2</v>
      </c>
      <c r="C10" s="4" t="s">
        <v>104</v>
      </c>
      <c r="D10" s="31" t="s">
        <v>90</v>
      </c>
      <c r="E10" s="37">
        <v>367</v>
      </c>
      <c r="F10" s="32" t="s">
        <v>93</v>
      </c>
      <c r="G10" s="21" t="s">
        <v>62</v>
      </c>
      <c r="H10" s="21" t="s">
        <v>147</v>
      </c>
      <c r="I10" s="35">
        <v>0.36</v>
      </c>
      <c r="J10" s="34" t="s">
        <v>271</v>
      </c>
      <c r="K10" s="5" t="s">
        <v>169</v>
      </c>
    </row>
    <row r="11" spans="1:31">
      <c r="A11" s="2" t="s">
        <v>5</v>
      </c>
      <c r="B11" s="3">
        <v>5</v>
      </c>
      <c r="C11" s="5" t="s">
        <v>20</v>
      </c>
      <c r="D11" s="2" t="s">
        <v>109</v>
      </c>
      <c r="E11" s="37">
        <v>383</v>
      </c>
      <c r="F11" s="5" t="s">
        <v>29</v>
      </c>
      <c r="G11" s="21" t="s">
        <v>65</v>
      </c>
      <c r="H11" s="21" t="s">
        <v>147</v>
      </c>
      <c r="I11" s="8">
        <v>1</v>
      </c>
      <c r="J11" s="1" t="s">
        <v>154</v>
      </c>
      <c r="K11" s="5"/>
    </row>
    <row r="12" spans="1:31">
      <c r="A12" s="2" t="s">
        <v>5</v>
      </c>
      <c r="B12" s="3">
        <v>6</v>
      </c>
      <c r="C12" s="5" t="s">
        <v>150</v>
      </c>
      <c r="D12" s="2" t="s">
        <v>110</v>
      </c>
      <c r="E12" s="37">
        <v>381</v>
      </c>
      <c r="F12" s="5" t="s">
        <v>28</v>
      </c>
      <c r="G12" s="21" t="s">
        <v>65</v>
      </c>
      <c r="H12" s="21" t="s">
        <v>147</v>
      </c>
      <c r="I12" s="8">
        <v>1</v>
      </c>
      <c r="J12" s="1" t="s">
        <v>154</v>
      </c>
      <c r="K12" s="5"/>
    </row>
    <row r="13" spans="1:31" s="10" customFormat="1" ht="19">
      <c r="A13" s="2" t="s">
        <v>6</v>
      </c>
      <c r="B13" s="2">
        <v>7</v>
      </c>
      <c r="C13" s="5" t="s">
        <v>82</v>
      </c>
      <c r="D13" s="2" t="s">
        <v>112</v>
      </c>
      <c r="E13" s="37">
        <v>302</v>
      </c>
      <c r="F13" s="5" t="s">
        <v>31</v>
      </c>
      <c r="G13" s="21" t="s">
        <v>67</v>
      </c>
      <c r="H13" s="21" t="s">
        <v>144</v>
      </c>
      <c r="I13" s="9">
        <v>0.26800000000000002</v>
      </c>
      <c r="J13" s="41" t="s">
        <v>278</v>
      </c>
      <c r="K13" s="1" t="s">
        <v>159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2" t="s">
        <v>6</v>
      </c>
      <c r="B14" s="2">
        <v>8</v>
      </c>
      <c r="C14" s="5" t="s">
        <v>1</v>
      </c>
      <c r="D14" s="2" t="s">
        <v>113</v>
      </c>
      <c r="E14" s="37">
        <v>322</v>
      </c>
      <c r="F14" s="5" t="s">
        <v>32</v>
      </c>
      <c r="G14" s="21" t="s">
        <v>67</v>
      </c>
      <c r="H14" s="21" t="s">
        <v>144</v>
      </c>
      <c r="I14" s="9">
        <v>1</v>
      </c>
      <c r="J14" s="1" t="s">
        <v>264</v>
      </c>
      <c r="K14" s="1"/>
    </row>
    <row r="15" spans="1:31">
      <c r="A15" s="2" t="s">
        <v>6</v>
      </c>
      <c r="B15" s="2">
        <v>8</v>
      </c>
      <c r="C15" s="5" t="s">
        <v>1</v>
      </c>
      <c r="D15" s="2" t="s">
        <v>114</v>
      </c>
      <c r="E15" s="37">
        <v>333</v>
      </c>
      <c r="F15" s="5" t="s">
        <v>33</v>
      </c>
      <c r="G15" s="21" t="s">
        <v>67</v>
      </c>
      <c r="H15" s="21" t="s">
        <v>144</v>
      </c>
      <c r="I15" s="9">
        <v>1</v>
      </c>
      <c r="J15" s="41" t="s">
        <v>154</v>
      </c>
      <c r="K15" s="1"/>
    </row>
    <row r="16" spans="1:31" s="10" customFormat="1" ht="19">
      <c r="A16" s="2" t="s">
        <v>7</v>
      </c>
      <c r="B16" s="2">
        <v>9</v>
      </c>
      <c r="C16" s="5" t="s">
        <v>83</v>
      </c>
      <c r="D16" s="2" t="s">
        <v>112</v>
      </c>
      <c r="E16" s="37">
        <v>302</v>
      </c>
      <c r="F16" s="5" t="s">
        <v>31</v>
      </c>
      <c r="G16" s="21" t="s">
        <v>67</v>
      </c>
      <c r="H16" s="21" t="s">
        <v>147</v>
      </c>
      <c r="I16" s="9">
        <v>0.35</v>
      </c>
      <c r="J16" s="41" t="s">
        <v>249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2" ht="19">
      <c r="A17" s="2" t="s">
        <v>7</v>
      </c>
      <c r="B17" s="2">
        <v>10</v>
      </c>
      <c r="C17" s="5" t="s">
        <v>76</v>
      </c>
      <c r="D17" s="2" t="s">
        <v>113</v>
      </c>
      <c r="E17" s="37">
        <v>322</v>
      </c>
      <c r="F17" s="5" t="s">
        <v>32</v>
      </c>
      <c r="G17" s="21" t="s">
        <v>67</v>
      </c>
      <c r="H17" s="21" t="s">
        <v>147</v>
      </c>
      <c r="I17" s="9">
        <v>1</v>
      </c>
      <c r="J17" s="41" t="s">
        <v>154</v>
      </c>
      <c r="K17" s="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2">
      <c r="A18" s="2" t="s">
        <v>7</v>
      </c>
      <c r="B18" s="2">
        <v>11</v>
      </c>
      <c r="C18" s="5" t="s">
        <v>40</v>
      </c>
      <c r="D18" s="2" t="s">
        <v>115</v>
      </c>
      <c r="E18" s="37">
        <v>335</v>
      </c>
      <c r="F18" s="5" t="s">
        <v>34</v>
      </c>
      <c r="G18" s="21" t="s">
        <v>67</v>
      </c>
      <c r="H18" s="21" t="s">
        <v>147</v>
      </c>
      <c r="I18" s="9">
        <v>1</v>
      </c>
      <c r="J18" s="41" t="s">
        <v>154</v>
      </c>
      <c r="K18" s="1"/>
    </row>
    <row r="19" spans="1:32">
      <c r="A19" s="2" t="s">
        <v>7</v>
      </c>
      <c r="B19" s="2">
        <v>11</v>
      </c>
      <c r="C19" s="5" t="s">
        <v>40</v>
      </c>
      <c r="D19" s="2" t="s">
        <v>114</v>
      </c>
      <c r="E19" s="37">
        <v>333</v>
      </c>
      <c r="F19" s="4" t="s">
        <v>33</v>
      </c>
      <c r="G19" s="21" t="s">
        <v>67</v>
      </c>
      <c r="H19" s="21" t="s">
        <v>147</v>
      </c>
      <c r="I19" s="9">
        <v>1</v>
      </c>
      <c r="J19" s="41" t="s">
        <v>154</v>
      </c>
      <c r="K19" s="1"/>
    </row>
    <row r="20" spans="1:32" s="10" customFormat="1" ht="19">
      <c r="A20" s="2" t="s">
        <v>8</v>
      </c>
      <c r="B20" s="2">
        <v>12</v>
      </c>
      <c r="C20" s="5" t="s">
        <v>149</v>
      </c>
      <c r="D20" s="2" t="s">
        <v>107</v>
      </c>
      <c r="E20" s="37">
        <v>934</v>
      </c>
      <c r="F20" t="s">
        <v>95</v>
      </c>
      <c r="G20" s="21" t="s">
        <v>89</v>
      </c>
      <c r="H20" s="21" t="s">
        <v>147</v>
      </c>
      <c r="I20" s="9">
        <v>1</v>
      </c>
      <c r="J20" s="1" t="s">
        <v>154</v>
      </c>
      <c r="K20" s="1"/>
      <c r="L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9">
      <c r="A21" s="2" t="s">
        <v>9</v>
      </c>
      <c r="B21" s="2">
        <v>13</v>
      </c>
      <c r="C21" s="4" t="s">
        <v>19</v>
      </c>
      <c r="D21" s="2" t="s">
        <v>116</v>
      </c>
      <c r="E21" s="37">
        <v>298</v>
      </c>
      <c r="F21" s="5" t="s">
        <v>24</v>
      </c>
      <c r="G21" s="21" t="s">
        <v>89</v>
      </c>
      <c r="H21" s="21" t="s">
        <v>145</v>
      </c>
      <c r="I21" s="9">
        <v>1</v>
      </c>
      <c r="J21" s="41" t="s">
        <v>154</v>
      </c>
      <c r="K21" s="10"/>
      <c r="L21" s="10"/>
      <c r="AF21" s="10"/>
    </row>
    <row r="22" spans="1:32" ht="19">
      <c r="A22" s="2" t="s">
        <v>9</v>
      </c>
      <c r="B22" s="2">
        <v>14</v>
      </c>
      <c r="C22" s="5" t="s">
        <v>49</v>
      </c>
      <c r="D22" s="2" t="s">
        <v>116</v>
      </c>
      <c r="E22" s="37">
        <v>298</v>
      </c>
      <c r="F22" s="5" t="s">
        <v>24</v>
      </c>
      <c r="G22" s="21" t="s">
        <v>89</v>
      </c>
      <c r="H22" s="21" t="s">
        <v>145</v>
      </c>
      <c r="I22" s="9">
        <v>1</v>
      </c>
      <c r="J22" s="41" t="s">
        <v>154</v>
      </c>
      <c r="K22" s="1"/>
      <c r="X22" s="10"/>
      <c r="Y22" s="10"/>
      <c r="Z22" s="10"/>
      <c r="AA22" s="10"/>
      <c r="AB22" s="10"/>
      <c r="AC22" s="10"/>
      <c r="AD22" s="10"/>
      <c r="AE22" s="10"/>
    </row>
    <row r="23" spans="1:32" ht="19">
      <c r="A23" s="6" t="s">
        <v>10</v>
      </c>
      <c r="B23" s="2">
        <v>15</v>
      </c>
      <c r="C23" s="5" t="s">
        <v>2</v>
      </c>
      <c r="D23" s="2" t="s">
        <v>25</v>
      </c>
      <c r="E23" s="37">
        <v>432</v>
      </c>
      <c r="F23" s="5" t="s">
        <v>35</v>
      </c>
      <c r="G23" s="21" t="s">
        <v>84</v>
      </c>
      <c r="H23" s="21" t="s">
        <v>146</v>
      </c>
      <c r="I23" s="9">
        <v>0.66800000000000004</v>
      </c>
      <c r="J23" s="1" t="s">
        <v>155</v>
      </c>
      <c r="K23" s="42" t="s">
        <v>166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32" ht="19">
      <c r="A24" s="6" t="s">
        <v>10</v>
      </c>
      <c r="B24" s="2">
        <v>16</v>
      </c>
      <c r="C24" s="5" t="s">
        <v>77</v>
      </c>
      <c r="D24" s="2" t="s">
        <v>25</v>
      </c>
      <c r="E24" s="37">
        <v>432</v>
      </c>
      <c r="F24" s="5" t="s">
        <v>35</v>
      </c>
      <c r="G24" s="21" t="s">
        <v>84</v>
      </c>
      <c r="H24" s="21" t="s">
        <v>147</v>
      </c>
      <c r="I24" s="9">
        <v>0.85</v>
      </c>
      <c r="J24" s="1" t="s">
        <v>156</v>
      </c>
      <c r="K24" s="1" t="s">
        <v>167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2">
      <c r="A25" s="2" t="s">
        <v>12</v>
      </c>
      <c r="B25" s="2">
        <v>17</v>
      </c>
      <c r="C25" s="5" t="s">
        <v>79</v>
      </c>
      <c r="D25" s="2" t="s">
        <v>26</v>
      </c>
      <c r="E25" s="37">
        <v>493</v>
      </c>
      <c r="F25" s="5" t="s">
        <v>36</v>
      </c>
      <c r="G25" s="21" t="s">
        <v>213</v>
      </c>
      <c r="H25" s="21" t="s">
        <v>145</v>
      </c>
      <c r="I25" s="9">
        <v>0.88</v>
      </c>
      <c r="J25" s="1" t="s">
        <v>158</v>
      </c>
      <c r="K25" s="11" t="s">
        <v>157</v>
      </c>
    </row>
    <row r="26" spans="1:32" ht="19">
      <c r="A26" s="2" t="s">
        <v>12</v>
      </c>
      <c r="B26" s="2">
        <v>17</v>
      </c>
      <c r="C26" s="5" t="s">
        <v>79</v>
      </c>
      <c r="D26" s="2" t="s">
        <v>117</v>
      </c>
      <c r="E26" s="37">
        <v>495</v>
      </c>
      <c r="F26" s="5" t="s">
        <v>37</v>
      </c>
      <c r="G26" s="21" t="s">
        <v>213</v>
      </c>
      <c r="H26" s="21" t="s">
        <v>145</v>
      </c>
      <c r="I26" s="9">
        <v>0.72</v>
      </c>
      <c r="J26" s="1" t="s">
        <v>158</v>
      </c>
      <c r="K26" s="11" t="s">
        <v>157</v>
      </c>
      <c r="L26" s="10"/>
    </row>
    <row r="27" spans="1:32" ht="19">
      <c r="A27" s="2" t="s">
        <v>12</v>
      </c>
      <c r="B27" s="2">
        <v>18</v>
      </c>
      <c r="C27" s="5" t="s">
        <v>137</v>
      </c>
      <c r="D27" s="2" t="s">
        <v>26</v>
      </c>
      <c r="E27" s="37">
        <v>493</v>
      </c>
      <c r="F27" s="5" t="s">
        <v>36</v>
      </c>
      <c r="G27" s="21" t="s">
        <v>213</v>
      </c>
      <c r="H27" s="21" t="s">
        <v>144</v>
      </c>
      <c r="I27" s="9">
        <v>1</v>
      </c>
      <c r="J27" s="41" t="s">
        <v>154</v>
      </c>
      <c r="K27" s="9"/>
      <c r="L27" s="10"/>
      <c r="X27" s="10"/>
      <c r="Y27" s="10"/>
      <c r="Z27" s="10"/>
      <c r="AA27" s="10"/>
      <c r="AB27" s="10"/>
      <c r="AC27" s="10"/>
      <c r="AD27" s="10"/>
      <c r="AE27" s="10"/>
    </row>
    <row r="28" spans="1:32" s="10" customFormat="1" ht="19">
      <c r="A28" s="2" t="s">
        <v>12</v>
      </c>
      <c r="B28" s="2">
        <v>18</v>
      </c>
      <c r="C28" s="5" t="s">
        <v>137</v>
      </c>
      <c r="D28" s="2" t="s">
        <v>117</v>
      </c>
      <c r="E28" s="37">
        <v>495</v>
      </c>
      <c r="F28" s="5" t="s">
        <v>37</v>
      </c>
      <c r="G28" s="21" t="s">
        <v>213</v>
      </c>
      <c r="H28" s="21" t="s">
        <v>144</v>
      </c>
      <c r="I28" s="9">
        <v>1</v>
      </c>
      <c r="J28" s="41" t="s">
        <v>154</v>
      </c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2">
      <c r="A29" s="2" t="s">
        <v>11</v>
      </c>
      <c r="B29" s="2">
        <v>19</v>
      </c>
      <c r="C29" s="5" t="s">
        <v>41</v>
      </c>
      <c r="D29" s="2" t="s">
        <v>246</v>
      </c>
      <c r="E29" s="37">
        <v>976</v>
      </c>
      <c r="F29" s="5" t="s">
        <v>245</v>
      </c>
      <c r="G29" s="21" t="s">
        <v>213</v>
      </c>
      <c r="H29" s="21" t="s">
        <v>145</v>
      </c>
      <c r="I29" s="9">
        <v>1</v>
      </c>
      <c r="J29" s="41" t="s">
        <v>154</v>
      </c>
      <c r="K29" s="14"/>
    </row>
    <row r="30" spans="1:32" ht="19">
      <c r="A30" s="2" t="s">
        <v>42</v>
      </c>
      <c r="B30" s="2">
        <v>20</v>
      </c>
      <c r="C30" s="5" t="s">
        <v>17</v>
      </c>
      <c r="D30" s="2" t="s">
        <v>132</v>
      </c>
      <c r="E30" s="2">
        <v>704</v>
      </c>
      <c r="F30" s="5" t="s">
        <v>127</v>
      </c>
      <c r="G30" s="29" t="s">
        <v>96</v>
      </c>
      <c r="H30" s="38" t="s">
        <v>147</v>
      </c>
      <c r="I30" s="9">
        <v>0.27</v>
      </c>
      <c r="J30" s="1" t="s">
        <v>272</v>
      </c>
      <c r="K30" s="1" t="s">
        <v>175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32" ht="19">
      <c r="A31" s="2" t="s">
        <v>42</v>
      </c>
      <c r="B31" s="2">
        <v>20</v>
      </c>
      <c r="C31" s="5" t="s">
        <v>17</v>
      </c>
      <c r="D31" s="2" t="s">
        <v>133</v>
      </c>
      <c r="E31" s="2">
        <v>697</v>
      </c>
      <c r="F31" s="5" t="s">
        <v>128</v>
      </c>
      <c r="G31" s="29" t="s">
        <v>96</v>
      </c>
      <c r="H31" s="38" t="s">
        <v>147</v>
      </c>
      <c r="I31" s="9">
        <v>0.27</v>
      </c>
      <c r="J31" s="1" t="s">
        <v>272</v>
      </c>
      <c r="K31" s="1" t="s">
        <v>175</v>
      </c>
      <c r="X31" s="10"/>
      <c r="Y31" s="10"/>
      <c r="Z31" s="10"/>
      <c r="AA31" s="10"/>
      <c r="AB31" s="10"/>
      <c r="AC31" s="10"/>
      <c r="AD31" s="10"/>
      <c r="AE31" s="10"/>
    </row>
    <row r="32" spans="1:32" s="10" customFormat="1" ht="19">
      <c r="A32" s="2" t="s">
        <v>42</v>
      </c>
      <c r="B32" s="2">
        <v>20</v>
      </c>
      <c r="C32" s="5" t="s">
        <v>17</v>
      </c>
      <c r="D32" s="2" t="s">
        <v>134</v>
      </c>
      <c r="E32" s="2">
        <v>699</v>
      </c>
      <c r="F32" s="5" t="s">
        <v>131</v>
      </c>
      <c r="G32" s="29" t="s">
        <v>96</v>
      </c>
      <c r="H32" s="38" t="s">
        <v>147</v>
      </c>
      <c r="I32" s="9">
        <v>0.27</v>
      </c>
      <c r="J32" s="1" t="s">
        <v>272</v>
      </c>
      <c r="K32" s="1" t="s">
        <v>175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12" ht="19">
      <c r="A33" s="2" t="s">
        <v>42</v>
      </c>
      <c r="B33" s="2">
        <v>20</v>
      </c>
      <c r="C33" s="5" t="s">
        <v>17</v>
      </c>
      <c r="D33" s="2" t="s">
        <v>135</v>
      </c>
      <c r="E33" s="2">
        <v>712</v>
      </c>
      <c r="F33" s="5" t="s">
        <v>129</v>
      </c>
      <c r="G33" s="29" t="s">
        <v>96</v>
      </c>
      <c r="H33" s="38" t="s">
        <v>147</v>
      </c>
      <c r="I33" s="9">
        <v>0.27</v>
      </c>
      <c r="J33" s="1" t="s">
        <v>272</v>
      </c>
      <c r="K33" s="1" t="s">
        <v>175</v>
      </c>
      <c r="L33" s="10"/>
    </row>
    <row r="34" spans="1:12">
      <c r="A34" s="2" t="s">
        <v>42</v>
      </c>
      <c r="B34" s="2">
        <v>20</v>
      </c>
      <c r="C34" s="5" t="s">
        <v>17</v>
      </c>
      <c r="D34" s="2" t="s">
        <v>136</v>
      </c>
      <c r="E34" s="2">
        <v>717</v>
      </c>
      <c r="F34" s="5" t="s">
        <v>130</v>
      </c>
      <c r="G34" s="29" t="s">
        <v>96</v>
      </c>
      <c r="H34" s="38" t="s">
        <v>147</v>
      </c>
      <c r="I34" s="9">
        <v>0.27</v>
      </c>
      <c r="J34" s="1" t="s">
        <v>272</v>
      </c>
      <c r="K34" s="1" t="s">
        <v>175</v>
      </c>
    </row>
    <row r="35" spans="1:12">
      <c r="A35" s="2" t="s">
        <v>42</v>
      </c>
      <c r="B35" s="2">
        <v>20</v>
      </c>
      <c r="C35" s="5" t="s">
        <v>17</v>
      </c>
      <c r="D35" s="2" t="s">
        <v>27</v>
      </c>
      <c r="E35" s="2">
        <v>688</v>
      </c>
      <c r="F35" s="5" t="s">
        <v>38</v>
      </c>
      <c r="G35" s="29" t="s">
        <v>96</v>
      </c>
      <c r="H35" s="38" t="s">
        <v>147</v>
      </c>
      <c r="I35" s="9">
        <v>0.27</v>
      </c>
      <c r="J35" s="1" t="s">
        <v>272</v>
      </c>
      <c r="K35" s="1" t="s">
        <v>175</v>
      </c>
    </row>
    <row r="36" spans="1:12">
      <c r="B36" s="2"/>
      <c r="C36" s="5"/>
    </row>
  </sheetData>
  <phoneticPr fontId="6" type="noConversion"/>
  <conditionalFormatting sqref="F1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scale="1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C4C6-D801-154C-9E80-8B9A13EB26AA}">
  <dimension ref="A1:F36"/>
  <sheetViews>
    <sheetView workbookViewId="0">
      <selection activeCell="B12" sqref="B12"/>
    </sheetView>
  </sheetViews>
  <sheetFormatPr baseColWidth="10" defaultColWidth="8.83203125" defaultRowHeight="16"/>
  <cols>
    <col min="1" max="1" width="25.5" style="2" customWidth="1"/>
    <col min="2" max="2" width="50.6640625" style="5" bestFit="1" customWidth="1"/>
    <col min="3" max="3" width="8.6640625" style="1" bestFit="1" customWidth="1"/>
    <col min="4" max="4" width="54.83203125" style="1" bestFit="1" customWidth="1"/>
    <col min="5" max="5" width="8.6640625" style="1" bestFit="1" customWidth="1"/>
    <col min="6" max="6" width="48.33203125" style="1" bestFit="1" customWidth="1"/>
    <col min="7" max="16384" width="8.83203125" style="1"/>
  </cols>
  <sheetData>
    <row r="1" spans="1:6" ht="19">
      <c r="A1" s="12" t="s">
        <v>21</v>
      </c>
      <c r="B1" s="16" t="s">
        <v>22</v>
      </c>
      <c r="C1" s="12" t="s">
        <v>85</v>
      </c>
      <c r="D1" s="12" t="s">
        <v>86</v>
      </c>
      <c r="E1" s="12" t="s">
        <v>87</v>
      </c>
      <c r="F1" s="12" t="s">
        <v>88</v>
      </c>
    </row>
    <row r="2" spans="1:6">
      <c r="A2" s="2" t="s">
        <v>92</v>
      </c>
      <c r="B2" s="5" t="s">
        <v>23</v>
      </c>
      <c r="C2" s="3">
        <v>1</v>
      </c>
      <c r="D2" s="5" t="s">
        <v>151</v>
      </c>
      <c r="E2" s="3">
        <v>3.3</v>
      </c>
      <c r="F2" s="4" t="s">
        <v>98</v>
      </c>
    </row>
    <row r="3" spans="1:6">
      <c r="A3" s="31" t="s">
        <v>91</v>
      </c>
      <c r="B3" s="32" t="s">
        <v>94</v>
      </c>
      <c r="C3" s="3">
        <v>3.1</v>
      </c>
      <c r="D3" s="4" t="s">
        <v>97</v>
      </c>
    </row>
    <row r="4" spans="1:6">
      <c r="A4" s="31" t="s">
        <v>90</v>
      </c>
      <c r="B4" s="32" t="s">
        <v>93</v>
      </c>
      <c r="C4" s="3">
        <v>3.2</v>
      </c>
      <c r="D4" s="4" t="s">
        <v>105</v>
      </c>
      <c r="E4" s="3">
        <v>4.2</v>
      </c>
      <c r="F4" s="4" t="s">
        <v>104</v>
      </c>
    </row>
    <row r="5" spans="1:6">
      <c r="A5" s="31" t="s">
        <v>108</v>
      </c>
      <c r="B5" s="32" t="s">
        <v>106</v>
      </c>
      <c r="C5" s="3">
        <v>4.0999999999999996</v>
      </c>
      <c r="D5" s="4" t="s">
        <v>103</v>
      </c>
    </row>
    <row r="6" spans="1:6">
      <c r="A6" s="2" t="s">
        <v>109</v>
      </c>
      <c r="B6" s="5" t="s">
        <v>29</v>
      </c>
      <c r="C6" s="3">
        <v>5</v>
      </c>
      <c r="D6" s="5" t="s">
        <v>20</v>
      </c>
      <c r="E6" s="4"/>
    </row>
    <row r="7" spans="1:6">
      <c r="A7" s="2" t="s">
        <v>110</v>
      </c>
      <c r="B7" s="5" t="s">
        <v>28</v>
      </c>
      <c r="C7" s="3">
        <v>6</v>
      </c>
      <c r="D7" s="5" t="s">
        <v>150</v>
      </c>
      <c r="E7" s="4"/>
    </row>
    <row r="8" spans="1:6">
      <c r="A8" s="2" t="s">
        <v>111</v>
      </c>
      <c r="B8" s="5" t="s">
        <v>30</v>
      </c>
      <c r="C8" s="3">
        <v>2</v>
      </c>
      <c r="D8" s="5" t="s">
        <v>70</v>
      </c>
      <c r="E8" s="4"/>
    </row>
    <row r="9" spans="1:6">
      <c r="A9" s="2" t="s">
        <v>111</v>
      </c>
      <c r="B9" s="5" t="s">
        <v>30</v>
      </c>
      <c r="C9" s="3">
        <v>3</v>
      </c>
      <c r="D9" s="5" t="s">
        <v>74</v>
      </c>
      <c r="E9" s="4"/>
    </row>
    <row r="10" spans="1:6">
      <c r="A10" s="2" t="s">
        <v>111</v>
      </c>
      <c r="B10" s="5" t="s">
        <v>30</v>
      </c>
      <c r="C10" s="3">
        <v>4</v>
      </c>
      <c r="D10" s="5" t="s">
        <v>75</v>
      </c>
      <c r="E10" s="4"/>
    </row>
    <row r="11" spans="1:6">
      <c r="A11" s="2" t="s">
        <v>112</v>
      </c>
      <c r="B11" s="5" t="s">
        <v>31</v>
      </c>
      <c r="C11" s="2">
        <v>7</v>
      </c>
      <c r="D11" s="5" t="s">
        <v>82</v>
      </c>
      <c r="E11" s="2">
        <v>9</v>
      </c>
      <c r="F11" s="5" t="s">
        <v>83</v>
      </c>
    </row>
    <row r="12" spans="1:6">
      <c r="A12" s="2" t="s">
        <v>113</v>
      </c>
      <c r="B12" s="5" t="s">
        <v>274</v>
      </c>
      <c r="C12" s="2">
        <v>8</v>
      </c>
      <c r="D12" s="5" t="s">
        <v>1</v>
      </c>
      <c r="E12" s="2">
        <v>10</v>
      </c>
      <c r="F12" s="5" t="s">
        <v>76</v>
      </c>
    </row>
    <row r="13" spans="1:6">
      <c r="A13" s="2" t="s">
        <v>114</v>
      </c>
      <c r="B13" s="4" t="s">
        <v>33</v>
      </c>
      <c r="C13" s="2">
        <v>8</v>
      </c>
      <c r="D13" s="5" t="s">
        <v>1</v>
      </c>
      <c r="E13" s="2">
        <v>11</v>
      </c>
      <c r="F13" s="5" t="s">
        <v>40</v>
      </c>
    </row>
    <row r="14" spans="1:6">
      <c r="A14" s="2" t="s">
        <v>115</v>
      </c>
      <c r="B14" s="5" t="s">
        <v>34</v>
      </c>
      <c r="C14" s="2">
        <v>11</v>
      </c>
      <c r="D14" s="5" t="s">
        <v>40</v>
      </c>
      <c r="E14" s="3"/>
    </row>
    <row r="15" spans="1:6">
      <c r="A15" s="2" t="s">
        <v>107</v>
      </c>
      <c r="B15" t="s">
        <v>95</v>
      </c>
      <c r="C15" s="2">
        <v>12</v>
      </c>
      <c r="D15" s="5" t="s">
        <v>149</v>
      </c>
    </row>
    <row r="16" spans="1:6">
      <c r="A16" s="2" t="s">
        <v>116</v>
      </c>
      <c r="B16" s="5" t="s">
        <v>24</v>
      </c>
      <c r="C16" s="2">
        <v>13</v>
      </c>
      <c r="D16" s="4" t="s">
        <v>19</v>
      </c>
      <c r="E16" s="2">
        <v>14</v>
      </c>
      <c r="F16" s="5" t="s">
        <v>49</v>
      </c>
    </row>
    <row r="17" spans="1:6">
      <c r="A17" s="2" t="s">
        <v>25</v>
      </c>
      <c r="B17" s="5" t="s">
        <v>35</v>
      </c>
      <c r="C17" s="2">
        <v>15</v>
      </c>
      <c r="D17" s="5" t="s">
        <v>2</v>
      </c>
      <c r="E17" s="2">
        <v>16</v>
      </c>
      <c r="F17" s="5" t="s">
        <v>77</v>
      </c>
    </row>
    <row r="18" spans="1:6">
      <c r="A18" s="2" t="s">
        <v>26</v>
      </c>
      <c r="B18" s="5" t="s">
        <v>36</v>
      </c>
      <c r="C18" s="2">
        <v>17</v>
      </c>
      <c r="D18" s="5" t="s">
        <v>79</v>
      </c>
      <c r="E18" s="2">
        <v>18</v>
      </c>
      <c r="F18" s="5" t="s">
        <v>137</v>
      </c>
    </row>
    <row r="19" spans="1:6">
      <c r="A19" s="2" t="s">
        <v>117</v>
      </c>
      <c r="B19" s="5" t="s">
        <v>37</v>
      </c>
      <c r="C19" s="2">
        <v>17</v>
      </c>
      <c r="D19" s="5" t="s">
        <v>79</v>
      </c>
      <c r="E19" s="2">
        <v>18</v>
      </c>
      <c r="F19" s="5" t="s">
        <v>137</v>
      </c>
    </row>
    <row r="20" spans="1:6">
      <c r="A20" s="2" t="s">
        <v>246</v>
      </c>
      <c r="B20" s="5" t="s">
        <v>245</v>
      </c>
      <c r="C20" s="2">
        <v>19</v>
      </c>
      <c r="D20" s="5" t="s">
        <v>41</v>
      </c>
    </row>
    <row r="21" spans="1:6">
      <c r="A21" s="2" t="s">
        <v>132</v>
      </c>
      <c r="B21" s="5" t="s">
        <v>127</v>
      </c>
      <c r="C21" s="2">
        <v>20</v>
      </c>
      <c r="D21" s="5" t="s">
        <v>17</v>
      </c>
    </row>
    <row r="22" spans="1:6">
      <c r="A22" s="2" t="s">
        <v>133</v>
      </c>
      <c r="B22" s="5" t="s">
        <v>128</v>
      </c>
      <c r="C22" s="2">
        <v>20</v>
      </c>
      <c r="D22" s="5" t="s">
        <v>17</v>
      </c>
    </row>
    <row r="23" spans="1:6">
      <c r="A23" s="2" t="s">
        <v>134</v>
      </c>
      <c r="B23" s="5" t="s">
        <v>131</v>
      </c>
      <c r="C23" s="2">
        <v>20</v>
      </c>
      <c r="D23" s="5" t="s">
        <v>17</v>
      </c>
    </row>
    <row r="24" spans="1:6">
      <c r="A24" s="2" t="s">
        <v>135</v>
      </c>
      <c r="B24" s="5" t="s">
        <v>129</v>
      </c>
      <c r="C24" s="2">
        <v>20</v>
      </c>
      <c r="D24" s="5" t="s">
        <v>17</v>
      </c>
    </row>
    <row r="25" spans="1:6">
      <c r="A25" s="2" t="s">
        <v>136</v>
      </c>
      <c r="B25" s="5" t="s">
        <v>130</v>
      </c>
      <c r="C25" s="2">
        <v>20</v>
      </c>
      <c r="D25" s="5" t="s">
        <v>17</v>
      </c>
    </row>
    <row r="26" spans="1:6">
      <c r="A26" s="2" t="s">
        <v>27</v>
      </c>
      <c r="B26" s="5" t="s">
        <v>38</v>
      </c>
      <c r="C26" s="2">
        <v>20</v>
      </c>
      <c r="D26" s="5" t="s">
        <v>17</v>
      </c>
    </row>
    <row r="27" spans="1:6">
      <c r="B27" s="1"/>
    </row>
    <row r="28" spans="1:6">
      <c r="A28" s="1"/>
      <c r="B28" s="1"/>
    </row>
    <row r="29" spans="1:6">
      <c r="A29" s="1"/>
      <c r="B29" s="1"/>
    </row>
    <row r="30" spans="1:6">
      <c r="A30" s="31"/>
      <c r="B30" s="32"/>
    </row>
    <row r="31" spans="1:6">
      <c r="A31" s="1"/>
      <c r="B31" s="1"/>
    </row>
    <row r="32" spans="1:6">
      <c r="A32" s="1"/>
      <c r="B32" s="1"/>
    </row>
    <row r="33" spans="1:4">
      <c r="A33" s="1"/>
      <c r="B33" s="1"/>
      <c r="C33" s="3"/>
      <c r="D33" s="5"/>
    </row>
    <row r="34" spans="1:4">
      <c r="A34" s="1"/>
      <c r="B34" s="1"/>
      <c r="C34" s="3"/>
      <c r="D34" s="5"/>
    </row>
    <row r="35" spans="1:4">
      <c r="A35" s="1"/>
      <c r="B35" s="1"/>
      <c r="C35" s="3"/>
      <c r="D35" s="5"/>
    </row>
    <row r="36" spans="1:4">
      <c r="A36" s="1"/>
      <c r="B36" s="1"/>
    </row>
  </sheetData>
  <conditionalFormatting sqref="B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32"/>
  <sheetViews>
    <sheetView topLeftCell="B1" workbookViewId="0">
      <pane ySplit="1" topLeftCell="A2" activePane="bottomLeft" state="frozen"/>
      <selection pane="bottomLeft" activeCell="F18" sqref="F18"/>
    </sheetView>
  </sheetViews>
  <sheetFormatPr baseColWidth="10" defaultColWidth="11" defaultRowHeight="16"/>
  <cols>
    <col min="1" max="1" width="35.5" style="2" bestFit="1" customWidth="1"/>
    <col min="2" max="2" width="20.33203125" style="1" bestFit="1" customWidth="1"/>
    <col min="3" max="3" width="63.1640625" style="1" bestFit="1" customWidth="1"/>
    <col min="4" max="4" width="31.33203125" style="2" customWidth="1"/>
    <col min="5" max="5" width="30.6640625" style="2" bestFit="1" customWidth="1"/>
    <col min="6" max="6" width="50.1640625" style="1" bestFit="1" customWidth="1"/>
    <col min="7" max="7" width="93.83203125" style="1" bestFit="1" customWidth="1"/>
    <col min="8" max="16384" width="11" style="1"/>
  </cols>
  <sheetData>
    <row r="1" spans="1:13" s="10" customFormat="1" ht="19">
      <c r="A1" s="12" t="s">
        <v>4</v>
      </c>
      <c r="B1" s="12" t="s">
        <v>3</v>
      </c>
      <c r="C1" s="12" t="s">
        <v>0</v>
      </c>
      <c r="D1" s="12" t="s">
        <v>16</v>
      </c>
      <c r="E1" s="12" t="s">
        <v>14</v>
      </c>
      <c r="F1" s="16" t="s">
        <v>152</v>
      </c>
      <c r="G1" s="13" t="s">
        <v>153</v>
      </c>
    </row>
    <row r="2" spans="1:13">
      <c r="A2" s="2" t="s">
        <v>5</v>
      </c>
      <c r="B2" s="3">
        <v>1</v>
      </c>
      <c r="C2" s="5" t="s">
        <v>151</v>
      </c>
      <c r="D2" s="3">
        <v>0.32</v>
      </c>
      <c r="E2" s="50">
        <v>1E-3</v>
      </c>
      <c r="F2" s="4" t="s">
        <v>215</v>
      </c>
      <c r="G2" s="1" t="s">
        <v>214</v>
      </c>
    </row>
    <row r="3" spans="1:13">
      <c r="A3" s="2" t="s">
        <v>5</v>
      </c>
      <c r="B3" s="3">
        <v>2</v>
      </c>
      <c r="C3" s="5" t="s">
        <v>70</v>
      </c>
      <c r="D3" s="3">
        <v>0.32</v>
      </c>
      <c r="E3" s="51">
        <v>0.34</v>
      </c>
      <c r="F3" s="43" t="s">
        <v>275</v>
      </c>
    </row>
    <row r="4" spans="1:13">
      <c r="A4" s="2" t="s">
        <v>5</v>
      </c>
      <c r="B4" s="3">
        <v>3</v>
      </c>
      <c r="C4" s="5" t="s">
        <v>74</v>
      </c>
      <c r="D4" s="3">
        <v>0.32</v>
      </c>
      <c r="E4" s="51">
        <v>0.03</v>
      </c>
      <c r="F4" s="43" t="s">
        <v>275</v>
      </c>
    </row>
    <row r="5" spans="1:13">
      <c r="A5" s="2" t="s">
        <v>5</v>
      </c>
      <c r="B5" s="3">
        <v>3.1</v>
      </c>
      <c r="C5" s="4" t="s">
        <v>97</v>
      </c>
      <c r="D5" s="3">
        <v>0.32</v>
      </c>
      <c r="E5" s="51">
        <v>0.03</v>
      </c>
      <c r="F5" s="43" t="s">
        <v>275</v>
      </c>
    </row>
    <row r="6" spans="1:13">
      <c r="A6" s="2" t="s">
        <v>5</v>
      </c>
      <c r="B6" s="3">
        <v>3.2</v>
      </c>
      <c r="C6" s="4" t="s">
        <v>105</v>
      </c>
      <c r="D6" s="3">
        <v>0.32</v>
      </c>
      <c r="E6" s="51">
        <v>0.03</v>
      </c>
      <c r="F6" s="43" t="s">
        <v>275</v>
      </c>
    </row>
    <row r="7" spans="1:13">
      <c r="A7" s="2" t="s">
        <v>5</v>
      </c>
      <c r="B7" s="3">
        <v>3.3</v>
      </c>
      <c r="C7" s="4" t="s">
        <v>98</v>
      </c>
      <c r="D7" s="3">
        <v>0.32</v>
      </c>
      <c r="E7" s="51">
        <v>0.03</v>
      </c>
      <c r="F7" s="43" t="s">
        <v>275</v>
      </c>
    </row>
    <row r="8" spans="1:13">
      <c r="A8" s="2" t="s">
        <v>5</v>
      </c>
      <c r="B8" s="3">
        <v>4</v>
      </c>
      <c r="C8" s="5" t="s">
        <v>75</v>
      </c>
      <c r="D8" s="3">
        <v>0.32</v>
      </c>
      <c r="E8" s="51">
        <v>0.03</v>
      </c>
      <c r="F8" s="43" t="s">
        <v>275</v>
      </c>
    </row>
    <row r="9" spans="1:13">
      <c r="A9" s="2" t="s">
        <v>5</v>
      </c>
      <c r="B9" s="3">
        <v>4.0999999999999996</v>
      </c>
      <c r="C9" s="4" t="s">
        <v>103</v>
      </c>
      <c r="D9" s="3">
        <v>0.32</v>
      </c>
      <c r="E9" s="51">
        <v>0.03</v>
      </c>
      <c r="F9" s="43" t="s">
        <v>275</v>
      </c>
    </row>
    <row r="10" spans="1:13">
      <c r="A10" s="2" t="s">
        <v>5</v>
      </c>
      <c r="B10" s="3">
        <v>4.2</v>
      </c>
      <c r="C10" s="4" t="s">
        <v>104</v>
      </c>
      <c r="D10" s="3">
        <v>0.32</v>
      </c>
      <c r="E10" s="51">
        <v>0.03</v>
      </c>
      <c r="F10" s="43" t="s">
        <v>275</v>
      </c>
    </row>
    <row r="11" spans="1:13">
      <c r="A11" s="2" t="s">
        <v>5</v>
      </c>
      <c r="B11" s="3">
        <v>5</v>
      </c>
      <c r="C11" s="5" t="s">
        <v>20</v>
      </c>
      <c r="D11" s="3">
        <v>0.32</v>
      </c>
      <c r="E11" s="51">
        <v>0.26</v>
      </c>
      <c r="F11" s="43" t="s">
        <v>239</v>
      </c>
    </row>
    <row r="12" spans="1:13">
      <c r="A12" s="2" t="s">
        <v>5</v>
      </c>
      <c r="B12" s="3">
        <v>6</v>
      </c>
      <c r="C12" s="5" t="s">
        <v>150</v>
      </c>
      <c r="D12" s="3">
        <v>0.32</v>
      </c>
      <c r="E12" s="50">
        <v>1E-3</v>
      </c>
      <c r="F12" s="4" t="s">
        <v>215</v>
      </c>
    </row>
    <row r="13" spans="1:13" s="10" customFormat="1" ht="19">
      <c r="A13" s="2" t="s">
        <v>6</v>
      </c>
      <c r="B13" s="2">
        <v>7</v>
      </c>
      <c r="C13" s="5" t="s">
        <v>82</v>
      </c>
      <c r="D13" s="28">
        <v>0.77</v>
      </c>
      <c r="E13" s="51">
        <v>0.67</v>
      </c>
      <c r="F13" s="43" t="s">
        <v>240</v>
      </c>
      <c r="G13" s="1"/>
      <c r="H13" s="1"/>
      <c r="I13" s="1"/>
      <c r="J13" s="1"/>
      <c r="K13" s="1"/>
      <c r="L13" s="1"/>
      <c r="M13" s="1"/>
    </row>
    <row r="14" spans="1:13">
      <c r="A14" s="2" t="s">
        <v>6</v>
      </c>
      <c r="B14" s="2">
        <v>8</v>
      </c>
      <c r="C14" s="5" t="s">
        <v>1</v>
      </c>
      <c r="D14" s="28">
        <v>0.77</v>
      </c>
      <c r="E14" s="51">
        <v>0.6</v>
      </c>
      <c r="F14" s="43" t="s">
        <v>240</v>
      </c>
    </row>
    <row r="15" spans="1:13" s="10" customFormat="1" ht="19">
      <c r="A15" s="2" t="s">
        <v>7</v>
      </c>
      <c r="B15" s="2">
        <v>9</v>
      </c>
      <c r="C15" s="5" t="s">
        <v>83</v>
      </c>
      <c r="D15" s="2">
        <v>0.28999999999999998</v>
      </c>
      <c r="E15" s="51">
        <v>0.3</v>
      </c>
      <c r="F15" s="43" t="s">
        <v>241</v>
      </c>
      <c r="G15" s="1"/>
      <c r="H15" s="1"/>
      <c r="I15" s="1"/>
      <c r="J15" s="1"/>
      <c r="K15" s="1"/>
      <c r="L15" s="1"/>
      <c r="M15" s="1"/>
    </row>
    <row r="16" spans="1:13">
      <c r="A16" s="2" t="s">
        <v>7</v>
      </c>
      <c r="B16" s="2">
        <v>10</v>
      </c>
      <c r="C16" s="5" t="s">
        <v>76</v>
      </c>
      <c r="D16" s="2">
        <v>0.28999999999999998</v>
      </c>
      <c r="E16" s="51">
        <v>0.28999999999999998</v>
      </c>
      <c r="F16" s="43" t="s">
        <v>241</v>
      </c>
    </row>
    <row r="17" spans="1:29">
      <c r="A17" s="2" t="s">
        <v>7</v>
      </c>
      <c r="B17" s="2">
        <v>11</v>
      </c>
      <c r="C17" s="5" t="s">
        <v>40</v>
      </c>
      <c r="D17" s="2">
        <v>0.28999999999999998</v>
      </c>
      <c r="E17" s="51">
        <v>0.28999999999999998</v>
      </c>
      <c r="F17" s="43" t="s">
        <v>242</v>
      </c>
    </row>
    <row r="18" spans="1:29" s="10" customFormat="1" ht="19">
      <c r="A18" s="2" t="s">
        <v>8</v>
      </c>
      <c r="B18" s="2">
        <v>12</v>
      </c>
      <c r="C18" s="5" t="s">
        <v>149</v>
      </c>
      <c r="D18" s="2">
        <v>0.63</v>
      </c>
      <c r="E18" s="51">
        <v>0.69</v>
      </c>
      <c r="F18" s="43" t="s">
        <v>244</v>
      </c>
      <c r="G18" s="1"/>
      <c r="H18" s="1"/>
      <c r="I18" s="1"/>
      <c r="J18" s="1"/>
      <c r="K18" s="1"/>
      <c r="L18" s="1"/>
      <c r="M18" s="1"/>
    </row>
    <row r="19" spans="1:29" ht="19">
      <c r="A19" s="2" t="s">
        <v>9</v>
      </c>
      <c r="B19" s="2">
        <v>13</v>
      </c>
      <c r="C19" s="4" t="s">
        <v>19</v>
      </c>
      <c r="D19" s="2">
        <v>0.55000000000000004</v>
      </c>
      <c r="E19" s="51">
        <v>0.92</v>
      </c>
      <c r="F19" s="43" t="s">
        <v>241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9">
      <c r="A20" s="2" t="s">
        <v>9</v>
      </c>
      <c r="B20" s="2">
        <v>14</v>
      </c>
      <c r="C20" s="5" t="s">
        <v>49</v>
      </c>
      <c r="D20" s="2">
        <v>0.55000000000000004</v>
      </c>
      <c r="E20" s="52">
        <v>0.65</v>
      </c>
      <c r="F20" s="43" t="s">
        <v>276</v>
      </c>
      <c r="H20" s="36"/>
    </row>
    <row r="21" spans="1:29" ht="19">
      <c r="A21" s="6" t="s">
        <v>10</v>
      </c>
      <c r="B21" s="2">
        <v>15</v>
      </c>
      <c r="C21" s="5" t="s">
        <v>2</v>
      </c>
      <c r="D21" s="2" t="s">
        <v>13</v>
      </c>
      <c r="E21" s="50">
        <v>1E-3</v>
      </c>
      <c r="F21" s="4" t="s">
        <v>215</v>
      </c>
      <c r="G21" s="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9">
      <c r="A22" s="6" t="s">
        <v>10</v>
      </c>
      <c r="B22" s="2">
        <v>16</v>
      </c>
      <c r="C22" s="5" t="s">
        <v>77</v>
      </c>
      <c r="D22" s="2" t="s">
        <v>13</v>
      </c>
      <c r="E22" s="51">
        <v>0.05</v>
      </c>
      <c r="F22" s="43" t="s">
        <v>154</v>
      </c>
    </row>
    <row r="23" spans="1:29" ht="19">
      <c r="A23" s="2" t="s">
        <v>12</v>
      </c>
      <c r="B23" s="2">
        <v>17</v>
      </c>
      <c r="C23" s="5" t="s">
        <v>79</v>
      </c>
      <c r="D23" s="2">
        <v>0.79</v>
      </c>
      <c r="E23" s="51">
        <v>0.23</v>
      </c>
      <c r="F23" s="43" t="s">
        <v>243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9" ht="19">
      <c r="A24" s="2" t="s">
        <v>12</v>
      </c>
      <c r="B24" s="2">
        <v>18</v>
      </c>
      <c r="C24" s="5" t="s">
        <v>137</v>
      </c>
      <c r="D24" s="2">
        <v>0.79</v>
      </c>
      <c r="E24" s="51">
        <v>0.05</v>
      </c>
      <c r="F24" s="43" t="s">
        <v>263</v>
      </c>
      <c r="AA24" s="10"/>
      <c r="AB24" s="10"/>
      <c r="AC24" s="10"/>
    </row>
    <row r="25" spans="1:29" ht="19">
      <c r="A25" s="2" t="s">
        <v>11</v>
      </c>
      <c r="B25" s="2">
        <v>19</v>
      </c>
      <c r="C25" s="5" t="s">
        <v>41</v>
      </c>
      <c r="D25" s="2">
        <v>4.48E-2</v>
      </c>
      <c r="E25" s="51">
        <v>0.03</v>
      </c>
      <c r="F25" s="43" t="s">
        <v>243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9" ht="19">
      <c r="A26" s="2" t="s">
        <v>42</v>
      </c>
      <c r="B26" s="2">
        <v>20</v>
      </c>
      <c r="C26" s="5" t="s">
        <v>17</v>
      </c>
      <c r="D26" s="2" t="s">
        <v>13</v>
      </c>
      <c r="E26" s="51">
        <v>0.1</v>
      </c>
      <c r="F26" s="43" t="s">
        <v>277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9">
      <c r="B27" s="2"/>
      <c r="C27" s="5"/>
      <c r="D27" s="3"/>
      <c r="F27" s="5"/>
    </row>
    <row r="28" spans="1:29">
      <c r="B28" s="2"/>
      <c r="C28" s="5"/>
      <c r="D28" s="3"/>
      <c r="F28" s="5"/>
    </row>
    <row r="29" spans="1:29">
      <c r="B29" s="2"/>
      <c r="C29" s="5"/>
    </row>
    <row r="30" spans="1:29">
      <c r="B30" s="2"/>
      <c r="C30" s="5"/>
    </row>
    <row r="32" spans="1:29">
      <c r="C32" s="2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9F20-848B-6D4A-9232-5F2DC74F7858}">
  <dimension ref="A1:E7"/>
  <sheetViews>
    <sheetView workbookViewId="0">
      <selection activeCell="D18" sqref="D18"/>
    </sheetView>
  </sheetViews>
  <sheetFormatPr baseColWidth="10" defaultRowHeight="16"/>
  <cols>
    <col min="1" max="1" width="15.33203125" bestFit="1" customWidth="1"/>
    <col min="2" max="2" width="51.5" bestFit="1" customWidth="1"/>
    <col min="3" max="3" width="44" bestFit="1" customWidth="1"/>
    <col min="4" max="4" width="57.6640625" bestFit="1" customWidth="1"/>
    <col min="5" max="5" width="18.1640625" bestFit="1" customWidth="1"/>
  </cols>
  <sheetData>
    <row r="1" spans="1:5" ht="19">
      <c r="A1" s="12" t="s">
        <v>3</v>
      </c>
      <c r="B1" s="12" t="s">
        <v>0</v>
      </c>
      <c r="C1" s="12" t="s">
        <v>253</v>
      </c>
      <c r="D1" s="12" t="s">
        <v>254</v>
      </c>
    </row>
    <row r="2" spans="1:5">
      <c r="A2" s="3">
        <v>1</v>
      </c>
      <c r="B2" s="5" t="s">
        <v>151</v>
      </c>
      <c r="C2" s="37">
        <v>1</v>
      </c>
      <c r="D2" t="s">
        <v>266</v>
      </c>
    </row>
    <row r="3" spans="1:5">
      <c r="A3" s="2">
        <v>12</v>
      </c>
      <c r="B3" s="5" t="s">
        <v>149</v>
      </c>
      <c r="C3" s="37">
        <v>1</v>
      </c>
      <c r="D3" t="s">
        <v>267</v>
      </c>
      <c r="E3" s="27"/>
    </row>
    <row r="4" spans="1:5">
      <c r="A4" s="2">
        <v>16</v>
      </c>
      <c r="B4" s="5" t="s">
        <v>77</v>
      </c>
      <c r="C4" s="37">
        <v>0.01</v>
      </c>
      <c r="D4" t="s">
        <v>216</v>
      </c>
      <c r="E4" s="27"/>
    </row>
    <row r="5" spans="1:5">
      <c r="A5" s="2">
        <v>17</v>
      </c>
      <c r="B5" s="5" t="s">
        <v>79</v>
      </c>
      <c r="C5" s="37">
        <v>0.05</v>
      </c>
      <c r="D5" t="s">
        <v>216</v>
      </c>
      <c r="E5" s="27"/>
    </row>
    <row r="6" spans="1:5">
      <c r="A6" s="37">
        <v>19</v>
      </c>
      <c r="B6" s="54" t="s">
        <v>41</v>
      </c>
      <c r="C6" s="37">
        <v>0.11</v>
      </c>
      <c r="D6" t="s">
        <v>158</v>
      </c>
      <c r="E6" s="27"/>
    </row>
    <row r="7" spans="1:5">
      <c r="E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O37"/>
  <sheetViews>
    <sheetView topLeftCell="J1" zoomScale="85" workbookViewId="0">
      <pane ySplit="1" topLeftCell="A2" activePane="bottomLeft" state="frozen"/>
      <selection pane="bottomLeft" activeCell="P1" sqref="P1:P1048576"/>
    </sheetView>
  </sheetViews>
  <sheetFormatPr baseColWidth="10" defaultColWidth="11" defaultRowHeight="16"/>
  <cols>
    <col min="1" max="1" width="35.5" style="2" bestFit="1" customWidth="1"/>
    <col min="2" max="2" width="20.33203125" style="1" bestFit="1" customWidth="1"/>
    <col min="3" max="3" width="63.1640625" style="1" bestFit="1" customWidth="1"/>
    <col min="4" max="4" width="24.1640625" style="2" bestFit="1" customWidth="1"/>
    <col min="5" max="5" width="49.5" style="5" bestFit="1" customWidth="1"/>
    <col min="6" max="6" width="21.1640625" style="2" bestFit="1" customWidth="1"/>
    <col min="7" max="9" width="21.1640625" style="2" customWidth="1"/>
    <col min="10" max="13" width="20.83203125" style="2" customWidth="1"/>
    <col min="14" max="14" width="87.33203125" style="1" bestFit="1" customWidth="1"/>
    <col min="15" max="15" width="87.33203125" style="1" customWidth="1"/>
    <col min="16" max="16384" width="11" style="1"/>
  </cols>
  <sheetData>
    <row r="1" spans="1:25" s="10" customFormat="1" ht="19">
      <c r="A1" s="12" t="s">
        <v>4</v>
      </c>
      <c r="B1" s="12" t="s">
        <v>3</v>
      </c>
      <c r="C1" s="12" t="s">
        <v>0</v>
      </c>
      <c r="D1" s="12" t="s">
        <v>21</v>
      </c>
      <c r="E1" s="16" t="s">
        <v>22</v>
      </c>
      <c r="F1" s="12" t="s">
        <v>177</v>
      </c>
      <c r="G1" s="12" t="s">
        <v>176</v>
      </c>
      <c r="H1" s="12" t="s">
        <v>179</v>
      </c>
      <c r="I1" s="12" t="s">
        <v>178</v>
      </c>
      <c r="J1" s="12" t="s">
        <v>80</v>
      </c>
      <c r="K1" s="12" t="s">
        <v>81</v>
      </c>
      <c r="L1" s="12" t="s">
        <v>200</v>
      </c>
      <c r="M1" s="12" t="s">
        <v>201</v>
      </c>
      <c r="N1" s="16" t="s">
        <v>152</v>
      </c>
      <c r="O1" s="13" t="s">
        <v>153</v>
      </c>
    </row>
    <row r="2" spans="1:25">
      <c r="A2" s="2" t="s">
        <v>5</v>
      </c>
      <c r="B2" s="3">
        <v>1</v>
      </c>
      <c r="C2" s="5" t="s">
        <v>151</v>
      </c>
      <c r="D2" s="2" t="s">
        <v>92</v>
      </c>
      <c r="E2" s="5" t="s">
        <v>23</v>
      </c>
      <c r="F2" s="2">
        <v>0.65</v>
      </c>
      <c r="G2" s="2">
        <f>IF(H2="risk ratio",(1-F2),F2)</f>
        <v>0.35</v>
      </c>
      <c r="H2" s="2" t="s">
        <v>180</v>
      </c>
      <c r="I2" s="2" t="s">
        <v>54</v>
      </c>
      <c r="J2" s="2">
        <v>0.53</v>
      </c>
      <c r="K2" s="2">
        <v>0.81</v>
      </c>
      <c r="L2" s="2">
        <f>IF(H2="risk ratio",(1-K2),(J2))</f>
        <v>0.18999999999999995</v>
      </c>
      <c r="M2" s="2">
        <f>IF(H2="risk ratio",(1-J2),(K2))</f>
        <v>0.47</v>
      </c>
      <c r="N2" s="1" t="s">
        <v>170</v>
      </c>
      <c r="O2" s="1" t="s">
        <v>171</v>
      </c>
    </row>
    <row r="3" spans="1:25">
      <c r="A3" s="2" t="s">
        <v>5</v>
      </c>
      <c r="B3" s="3">
        <v>2</v>
      </c>
      <c r="C3" s="5" t="s">
        <v>70</v>
      </c>
      <c r="D3" s="2" t="s">
        <v>111</v>
      </c>
      <c r="E3" s="5" t="s">
        <v>30</v>
      </c>
      <c r="F3" s="2">
        <v>0.85</v>
      </c>
      <c r="G3" s="2">
        <f t="shared" ref="G3:G35" si="0">IF(H3="risk ratio",(1-F3),F3)</f>
        <v>0.15000000000000002</v>
      </c>
      <c r="H3" s="2" t="s">
        <v>180</v>
      </c>
      <c r="I3" s="2" t="s">
        <v>54</v>
      </c>
      <c r="J3" s="2">
        <v>0.8</v>
      </c>
      <c r="K3" s="2">
        <v>0.9</v>
      </c>
      <c r="L3" s="2">
        <f t="shared" ref="L3:L35" si="1">IF(H3="risk ratio",(1-K3),(J3))</f>
        <v>9.9999999999999978E-2</v>
      </c>
      <c r="M3" s="2">
        <f t="shared" ref="M3:M35" si="2">IF(H3="risk ratio",(1-J3),(K3))</f>
        <v>0.19999999999999996</v>
      </c>
      <c r="N3" s="1" t="s">
        <v>172</v>
      </c>
      <c r="O3" s="1" t="s">
        <v>173</v>
      </c>
    </row>
    <row r="4" spans="1:25">
      <c r="A4" s="2" t="s">
        <v>5</v>
      </c>
      <c r="B4" s="3">
        <v>3</v>
      </c>
      <c r="C4" s="5" t="s">
        <v>74</v>
      </c>
      <c r="D4" s="2" t="s">
        <v>111</v>
      </c>
      <c r="E4" s="5" t="s">
        <v>30</v>
      </c>
      <c r="F4" s="2">
        <v>0.25</v>
      </c>
      <c r="G4" s="2">
        <f t="shared" si="0"/>
        <v>0.75</v>
      </c>
      <c r="H4" s="2" t="s">
        <v>180</v>
      </c>
      <c r="I4" s="2" t="s">
        <v>54</v>
      </c>
      <c r="J4" s="2">
        <v>0.2</v>
      </c>
      <c r="K4" s="2">
        <v>0.32</v>
      </c>
      <c r="L4" s="2">
        <f t="shared" si="1"/>
        <v>0.67999999999999994</v>
      </c>
      <c r="M4" s="2">
        <f t="shared" si="2"/>
        <v>0.8</v>
      </c>
      <c r="N4" s="1" t="s">
        <v>172</v>
      </c>
      <c r="O4" s="1" t="s">
        <v>181</v>
      </c>
    </row>
    <row r="5" spans="1:25">
      <c r="A5" s="2" t="s">
        <v>5</v>
      </c>
      <c r="B5" s="3">
        <v>3.1</v>
      </c>
      <c r="C5" s="4" t="s">
        <v>97</v>
      </c>
      <c r="D5" s="31" t="s">
        <v>91</v>
      </c>
      <c r="E5" s="32" t="s">
        <v>94</v>
      </c>
      <c r="F5" s="31">
        <v>0.9</v>
      </c>
      <c r="G5" s="2">
        <f t="shared" si="0"/>
        <v>0.9</v>
      </c>
      <c r="H5" s="2" t="s">
        <v>190</v>
      </c>
      <c r="I5" s="31" t="s">
        <v>54</v>
      </c>
      <c r="J5" s="31">
        <f>F5-0.05</f>
        <v>0.85</v>
      </c>
      <c r="K5" s="2">
        <f>F5+0.05</f>
        <v>0.95000000000000007</v>
      </c>
      <c r="L5" s="2">
        <f t="shared" si="1"/>
        <v>0.85</v>
      </c>
      <c r="M5" s="2">
        <f t="shared" si="2"/>
        <v>0.95000000000000007</v>
      </c>
      <c r="N5" s="1" t="s">
        <v>174</v>
      </c>
      <c r="O5" s="1" t="s">
        <v>207</v>
      </c>
    </row>
    <row r="6" spans="1:25">
      <c r="A6" s="2" t="s">
        <v>5</v>
      </c>
      <c r="B6" s="3">
        <v>3.2</v>
      </c>
      <c r="C6" s="4" t="s">
        <v>105</v>
      </c>
      <c r="D6" s="31" t="s">
        <v>90</v>
      </c>
      <c r="E6" s="32" t="s">
        <v>93</v>
      </c>
      <c r="F6" s="31">
        <v>0.62</v>
      </c>
      <c r="G6" s="2">
        <f t="shared" si="0"/>
        <v>0.62</v>
      </c>
      <c r="H6" s="2" t="s">
        <v>190</v>
      </c>
      <c r="I6" s="31" t="s">
        <v>54</v>
      </c>
      <c r="J6" s="2">
        <f>F6-0.05</f>
        <v>0.56999999999999995</v>
      </c>
      <c r="K6" s="2">
        <f>F6+0.05</f>
        <v>0.67</v>
      </c>
      <c r="L6" s="2">
        <f t="shared" si="1"/>
        <v>0.56999999999999995</v>
      </c>
      <c r="M6" s="2">
        <f t="shared" si="2"/>
        <v>0.67</v>
      </c>
      <c r="N6" s="1" t="s">
        <v>174</v>
      </c>
      <c r="O6" s="1" t="s">
        <v>208</v>
      </c>
    </row>
    <row r="7" spans="1:25">
      <c r="A7" s="2" t="s">
        <v>5</v>
      </c>
      <c r="B7" s="3">
        <v>3.3</v>
      </c>
      <c r="C7" s="4" t="s">
        <v>98</v>
      </c>
      <c r="D7" s="2" t="s">
        <v>92</v>
      </c>
      <c r="E7" s="32" t="s">
        <v>23</v>
      </c>
      <c r="F7" s="2">
        <v>0.54</v>
      </c>
      <c r="G7" s="2">
        <f t="shared" si="0"/>
        <v>0.45999999999999996</v>
      </c>
      <c r="H7" s="2" t="s">
        <v>180</v>
      </c>
      <c r="I7" s="2" t="s">
        <v>54</v>
      </c>
      <c r="J7" s="2">
        <v>0.26</v>
      </c>
      <c r="K7" s="2">
        <v>1</v>
      </c>
      <c r="L7" s="2">
        <f t="shared" si="1"/>
        <v>0</v>
      </c>
      <c r="M7" s="2">
        <f t="shared" si="2"/>
        <v>0.74</v>
      </c>
      <c r="N7" s="1" t="s">
        <v>183</v>
      </c>
      <c r="O7" s="5" t="s">
        <v>184</v>
      </c>
    </row>
    <row r="8" spans="1:25">
      <c r="A8" s="2" t="s">
        <v>5</v>
      </c>
      <c r="B8" s="3">
        <v>4</v>
      </c>
      <c r="C8" s="5" t="s">
        <v>75</v>
      </c>
      <c r="D8" s="2" t="s">
        <v>111</v>
      </c>
      <c r="E8" s="5" t="s">
        <v>30</v>
      </c>
      <c r="F8" s="2">
        <v>0.45</v>
      </c>
      <c r="G8" s="2">
        <f t="shared" si="0"/>
        <v>0.55000000000000004</v>
      </c>
      <c r="H8" s="2" t="s">
        <v>180</v>
      </c>
      <c r="I8" s="2" t="s">
        <v>54</v>
      </c>
      <c r="J8" s="2">
        <v>0.36</v>
      </c>
      <c r="K8" s="2">
        <v>0.76800000000000002</v>
      </c>
      <c r="L8" s="2">
        <f t="shared" si="1"/>
        <v>0.23199999999999998</v>
      </c>
      <c r="M8" s="2">
        <f t="shared" si="2"/>
        <v>0.64</v>
      </c>
      <c r="N8" s="1" t="s">
        <v>172</v>
      </c>
      <c r="O8" s="1" t="s">
        <v>182</v>
      </c>
    </row>
    <row r="9" spans="1:25">
      <c r="A9" s="2" t="s">
        <v>5</v>
      </c>
      <c r="B9" s="3">
        <v>4.0999999999999996</v>
      </c>
      <c r="C9" s="4" t="s">
        <v>103</v>
      </c>
      <c r="D9" s="31" t="s">
        <v>108</v>
      </c>
      <c r="E9" s="32" t="s">
        <v>106</v>
      </c>
      <c r="F9" s="2">
        <v>0.95</v>
      </c>
      <c r="G9" s="2">
        <f t="shared" si="0"/>
        <v>0.95</v>
      </c>
      <c r="H9" s="2" t="s">
        <v>190</v>
      </c>
      <c r="I9" s="31" t="s">
        <v>54</v>
      </c>
      <c r="J9" s="2">
        <v>0.9</v>
      </c>
      <c r="K9" s="2">
        <v>0.99</v>
      </c>
      <c r="L9" s="2">
        <f t="shared" ref="L9:L10" si="3">IF(H9="risk ratio",(1-K9),(J9))</f>
        <v>0.9</v>
      </c>
      <c r="M9" s="2">
        <f t="shared" si="2"/>
        <v>0.99</v>
      </c>
      <c r="N9" s="34" t="s">
        <v>273</v>
      </c>
      <c r="O9" s="34" t="s">
        <v>198</v>
      </c>
    </row>
    <row r="10" spans="1:25">
      <c r="A10" s="2" t="s">
        <v>5</v>
      </c>
      <c r="B10" s="3">
        <v>4.2</v>
      </c>
      <c r="C10" s="4" t="s">
        <v>104</v>
      </c>
      <c r="D10" s="31" t="s">
        <v>90</v>
      </c>
      <c r="E10" s="32" t="s">
        <v>93</v>
      </c>
      <c r="F10" s="2">
        <v>0.95</v>
      </c>
      <c r="G10" s="2">
        <f t="shared" si="0"/>
        <v>0.95</v>
      </c>
      <c r="H10" s="2" t="s">
        <v>190</v>
      </c>
      <c r="I10" s="2" t="s">
        <v>54</v>
      </c>
      <c r="J10" s="2">
        <v>0.9</v>
      </c>
      <c r="K10" s="2">
        <v>0.99</v>
      </c>
      <c r="L10" s="2">
        <f t="shared" si="3"/>
        <v>0.9</v>
      </c>
      <c r="M10" s="2">
        <f t="shared" si="2"/>
        <v>0.99</v>
      </c>
      <c r="N10" s="34" t="s">
        <v>271</v>
      </c>
      <c r="O10" s="1" t="s">
        <v>211</v>
      </c>
    </row>
    <row r="11" spans="1:25">
      <c r="A11" s="2" t="s">
        <v>5</v>
      </c>
      <c r="B11" s="3">
        <v>5</v>
      </c>
      <c r="C11" s="5" t="s">
        <v>20</v>
      </c>
      <c r="D11" s="2" t="s">
        <v>109</v>
      </c>
      <c r="E11" s="5" t="s">
        <v>29</v>
      </c>
      <c r="F11" s="2">
        <v>0.35</v>
      </c>
      <c r="G11" s="2">
        <f t="shared" si="0"/>
        <v>0.65</v>
      </c>
      <c r="H11" s="2" t="s">
        <v>180</v>
      </c>
      <c r="I11" s="2" t="s">
        <v>54</v>
      </c>
      <c r="J11" s="2">
        <v>0.3</v>
      </c>
      <c r="K11" s="2">
        <v>0.5</v>
      </c>
      <c r="L11" s="2">
        <f t="shared" si="1"/>
        <v>0.5</v>
      </c>
      <c r="M11" s="2">
        <f t="shared" si="2"/>
        <v>0.7</v>
      </c>
      <c r="N11" s="1" t="s">
        <v>172</v>
      </c>
      <c r="O11" s="1" t="s">
        <v>173</v>
      </c>
    </row>
    <row r="12" spans="1:25">
      <c r="A12" s="2" t="s">
        <v>5</v>
      </c>
      <c r="B12" s="3">
        <v>6</v>
      </c>
      <c r="C12" s="5" t="s">
        <v>150</v>
      </c>
      <c r="D12" s="2" t="s">
        <v>110</v>
      </c>
      <c r="E12" s="5" t="s">
        <v>28</v>
      </c>
      <c r="F12" s="2">
        <v>0.68</v>
      </c>
      <c r="G12" s="2">
        <f t="shared" si="0"/>
        <v>0.31999999999999995</v>
      </c>
      <c r="H12" s="2" t="s">
        <v>180</v>
      </c>
      <c r="I12" s="2" t="s">
        <v>54</v>
      </c>
      <c r="J12" s="2">
        <v>0.56999999999999995</v>
      </c>
      <c r="K12" s="2">
        <v>0.82</v>
      </c>
      <c r="L12" s="2">
        <f t="shared" si="1"/>
        <v>0.18000000000000005</v>
      </c>
      <c r="M12" s="2">
        <f t="shared" si="2"/>
        <v>0.43000000000000005</v>
      </c>
      <c r="N12" s="1" t="s">
        <v>172</v>
      </c>
      <c r="O12" s="1" t="s">
        <v>173</v>
      </c>
    </row>
    <row r="13" spans="1:25" s="10" customFormat="1" ht="19">
      <c r="A13" s="2" t="s">
        <v>6</v>
      </c>
      <c r="B13" s="2">
        <v>7</v>
      </c>
      <c r="C13" s="5" t="s">
        <v>82</v>
      </c>
      <c r="D13" s="2" t="s">
        <v>112</v>
      </c>
      <c r="E13" s="5" t="s">
        <v>31</v>
      </c>
      <c r="F13" s="2">
        <v>0.497</v>
      </c>
      <c r="G13" s="2">
        <f t="shared" si="0"/>
        <v>0.497</v>
      </c>
      <c r="H13" s="2" t="s">
        <v>190</v>
      </c>
      <c r="I13" s="2" t="s">
        <v>54</v>
      </c>
      <c r="J13" s="2">
        <v>0.22800000000000001</v>
      </c>
      <c r="K13" s="2">
        <v>0.67100000000000004</v>
      </c>
      <c r="L13" s="2">
        <f t="shared" si="1"/>
        <v>0.22800000000000001</v>
      </c>
      <c r="M13" s="2">
        <f t="shared" si="2"/>
        <v>0.67100000000000004</v>
      </c>
      <c r="N13" s="1" t="s">
        <v>185</v>
      </c>
      <c r="O13" s="1" t="s">
        <v>186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" t="s">
        <v>6</v>
      </c>
      <c r="B14" s="2">
        <v>8</v>
      </c>
      <c r="C14" s="5" t="s">
        <v>1</v>
      </c>
      <c r="D14" s="2" t="s">
        <v>113</v>
      </c>
      <c r="E14" s="5" t="s">
        <v>32</v>
      </c>
      <c r="F14" s="2">
        <v>0.74</v>
      </c>
      <c r="G14" s="2">
        <f t="shared" si="0"/>
        <v>0.26</v>
      </c>
      <c r="H14" s="2" t="s">
        <v>180</v>
      </c>
      <c r="I14" s="2" t="s">
        <v>54</v>
      </c>
      <c r="J14" s="2">
        <v>0.63</v>
      </c>
      <c r="K14" s="2">
        <v>0.88</v>
      </c>
      <c r="L14" s="2">
        <f t="shared" si="1"/>
        <v>0.12</v>
      </c>
      <c r="M14" s="2">
        <f t="shared" si="2"/>
        <v>0.37</v>
      </c>
      <c r="N14" s="11" t="s">
        <v>204</v>
      </c>
      <c r="O14" s="4" t="s">
        <v>191</v>
      </c>
    </row>
    <row r="15" spans="1:25">
      <c r="A15" s="2" t="s">
        <v>6</v>
      </c>
      <c r="B15" s="2">
        <v>8</v>
      </c>
      <c r="C15" s="5" t="s">
        <v>1</v>
      </c>
      <c r="D15" s="2" t="s">
        <v>114</v>
      </c>
      <c r="E15" s="5" t="s">
        <v>33</v>
      </c>
      <c r="F15" s="2">
        <v>0.84</v>
      </c>
      <c r="G15" s="2">
        <f t="shared" si="0"/>
        <v>0.16000000000000003</v>
      </c>
      <c r="H15" s="2" t="s">
        <v>180</v>
      </c>
      <c r="I15" s="2" t="s">
        <v>54</v>
      </c>
      <c r="J15" s="2">
        <v>0</v>
      </c>
      <c r="K15" s="2">
        <v>0.98</v>
      </c>
      <c r="L15" s="2">
        <f t="shared" si="1"/>
        <v>2.0000000000000018E-2</v>
      </c>
      <c r="M15" s="2">
        <f t="shared" si="2"/>
        <v>1</v>
      </c>
      <c r="N15" s="1" t="s">
        <v>123</v>
      </c>
      <c r="O15" s="11" t="s">
        <v>189</v>
      </c>
    </row>
    <row r="16" spans="1:25" s="10" customFormat="1" ht="19">
      <c r="A16" s="2" t="s">
        <v>7</v>
      </c>
      <c r="B16" s="2">
        <v>9</v>
      </c>
      <c r="C16" s="5" t="s">
        <v>83</v>
      </c>
      <c r="D16" s="2" t="s">
        <v>112</v>
      </c>
      <c r="E16" s="5" t="s">
        <v>31</v>
      </c>
      <c r="F16" s="2">
        <v>0.93</v>
      </c>
      <c r="G16" s="2">
        <f t="shared" si="0"/>
        <v>0.93</v>
      </c>
      <c r="H16" s="2" t="s">
        <v>190</v>
      </c>
      <c r="I16" s="2" t="s">
        <v>54</v>
      </c>
      <c r="J16" s="2">
        <v>0.69</v>
      </c>
      <c r="K16" s="2">
        <v>1</v>
      </c>
      <c r="L16" s="2">
        <f t="shared" si="1"/>
        <v>0.69</v>
      </c>
      <c r="M16" s="2">
        <f t="shared" si="2"/>
        <v>1</v>
      </c>
      <c r="N16" s="1" t="s">
        <v>187</v>
      </c>
      <c r="O16" s="1" t="s">
        <v>188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41">
      <c r="A17" s="2" t="s">
        <v>7</v>
      </c>
      <c r="B17" s="2">
        <v>10</v>
      </c>
      <c r="C17" s="5" t="s">
        <v>76</v>
      </c>
      <c r="D17" s="2" t="s">
        <v>113</v>
      </c>
      <c r="E17" s="5" t="s">
        <v>32</v>
      </c>
      <c r="F17" s="2">
        <v>0.42</v>
      </c>
      <c r="G17" s="2">
        <f t="shared" si="0"/>
        <v>0.42</v>
      </c>
      <c r="H17" s="2" t="s">
        <v>190</v>
      </c>
      <c r="I17" s="2" t="s">
        <v>54</v>
      </c>
      <c r="J17" s="2">
        <v>0.18</v>
      </c>
      <c r="K17" s="2">
        <v>0.59</v>
      </c>
      <c r="L17" s="2">
        <f t="shared" si="1"/>
        <v>0.18</v>
      </c>
      <c r="M17" s="2">
        <f t="shared" si="2"/>
        <v>0.59</v>
      </c>
      <c r="N17" s="1" t="s">
        <v>192</v>
      </c>
      <c r="O17" s="1" t="s">
        <v>193</v>
      </c>
    </row>
    <row r="18" spans="1:41">
      <c r="A18" s="2" t="s">
        <v>7</v>
      </c>
      <c r="B18" s="2">
        <v>11</v>
      </c>
      <c r="C18" s="5" t="s">
        <v>40</v>
      </c>
      <c r="D18" s="2" t="s">
        <v>115</v>
      </c>
      <c r="E18" s="5" t="s">
        <v>34</v>
      </c>
      <c r="F18" s="2">
        <v>0.85699999999999998</v>
      </c>
      <c r="G18" s="2">
        <f t="shared" si="0"/>
        <v>0.85699999999999998</v>
      </c>
      <c r="H18" s="2" t="s">
        <v>190</v>
      </c>
      <c r="I18" s="2" t="s">
        <v>54</v>
      </c>
      <c r="J18" s="2">
        <v>0.85699999999999998</v>
      </c>
      <c r="K18" s="2">
        <f>0.882</f>
        <v>0.88200000000000001</v>
      </c>
      <c r="L18" s="2">
        <f t="shared" si="1"/>
        <v>0.85699999999999998</v>
      </c>
      <c r="M18" s="2">
        <f t="shared" si="2"/>
        <v>0.88200000000000001</v>
      </c>
      <c r="N18" s="1" t="s">
        <v>202</v>
      </c>
      <c r="O18" s="4" t="s">
        <v>203</v>
      </c>
    </row>
    <row r="19" spans="1:41">
      <c r="A19" s="2" t="s">
        <v>7</v>
      </c>
      <c r="B19" s="2">
        <v>11</v>
      </c>
      <c r="C19" s="5" t="s">
        <v>40</v>
      </c>
      <c r="D19" s="2" t="s">
        <v>114</v>
      </c>
      <c r="E19" s="4" t="s">
        <v>33</v>
      </c>
      <c r="F19" s="2">
        <v>0.85699999999999998</v>
      </c>
      <c r="G19" s="2">
        <f t="shared" si="0"/>
        <v>0.85699999999999998</v>
      </c>
      <c r="H19" s="2" t="s">
        <v>190</v>
      </c>
      <c r="I19" s="2" t="s">
        <v>54</v>
      </c>
      <c r="J19" s="2">
        <v>0.85699999999999998</v>
      </c>
      <c r="K19" s="2">
        <f>0.882</f>
        <v>0.88200000000000001</v>
      </c>
      <c r="L19" s="2">
        <f t="shared" si="1"/>
        <v>0.85699999999999998</v>
      </c>
      <c r="M19" s="2">
        <f t="shared" si="2"/>
        <v>0.88200000000000001</v>
      </c>
      <c r="N19" s="1" t="s">
        <v>202</v>
      </c>
      <c r="O19" s="4" t="s">
        <v>203</v>
      </c>
    </row>
    <row r="20" spans="1:41" s="10" customFormat="1" ht="19">
      <c r="A20" s="2" t="s">
        <v>8</v>
      </c>
      <c r="B20" s="2">
        <v>12</v>
      </c>
      <c r="C20" s="5" t="s">
        <v>149</v>
      </c>
      <c r="D20" s="2" t="s">
        <v>107</v>
      </c>
      <c r="E20" t="s">
        <v>95</v>
      </c>
      <c r="F20" s="2">
        <v>0.86</v>
      </c>
      <c r="G20" s="2">
        <f t="shared" si="0"/>
        <v>0.86</v>
      </c>
      <c r="H20" s="2" t="s">
        <v>190</v>
      </c>
      <c r="I20" s="2" t="s">
        <v>54</v>
      </c>
      <c r="J20" s="3">
        <v>0.83</v>
      </c>
      <c r="K20" s="2">
        <v>0.88</v>
      </c>
      <c r="L20" s="2">
        <f t="shared" si="1"/>
        <v>0.83</v>
      </c>
      <c r="M20" s="2">
        <f t="shared" si="2"/>
        <v>0.88</v>
      </c>
      <c r="N20" s="1" t="s">
        <v>209</v>
      </c>
      <c r="O20" s="1" t="s">
        <v>210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41" ht="19">
      <c r="A21" s="2" t="s">
        <v>9</v>
      </c>
      <c r="B21" s="2">
        <v>13</v>
      </c>
      <c r="C21" s="4" t="s">
        <v>19</v>
      </c>
      <c r="D21" s="2" t="s">
        <v>116</v>
      </c>
      <c r="E21" s="5" t="s">
        <v>24</v>
      </c>
      <c r="F21" s="2">
        <v>0.46</v>
      </c>
      <c r="G21" s="2">
        <f t="shared" si="0"/>
        <v>0.54</v>
      </c>
      <c r="H21" s="2" t="s">
        <v>180</v>
      </c>
      <c r="I21" s="2" t="s">
        <v>55</v>
      </c>
      <c r="J21" s="2">
        <v>0.34</v>
      </c>
      <c r="K21" s="2">
        <v>0.63</v>
      </c>
      <c r="L21" s="2">
        <f t="shared" si="1"/>
        <v>0.37</v>
      </c>
      <c r="M21" s="2">
        <f t="shared" si="2"/>
        <v>0.65999999999999992</v>
      </c>
      <c r="N21" s="1" t="s">
        <v>194</v>
      </c>
      <c r="O21" s="5" t="s">
        <v>195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>
      <c r="A22" s="2" t="s">
        <v>9</v>
      </c>
      <c r="B22" s="2">
        <v>14</v>
      </c>
      <c r="C22" s="5" t="s">
        <v>49</v>
      </c>
      <c r="D22" s="2" t="s">
        <v>116</v>
      </c>
      <c r="E22" s="5" t="s">
        <v>24</v>
      </c>
      <c r="F22" s="2">
        <v>0.95</v>
      </c>
      <c r="G22" s="2">
        <f t="shared" si="0"/>
        <v>0.95</v>
      </c>
      <c r="H22" s="2" t="s">
        <v>190</v>
      </c>
      <c r="I22" s="2" t="s">
        <v>54</v>
      </c>
      <c r="J22" s="2">
        <v>0.9</v>
      </c>
      <c r="K22" s="2">
        <v>1</v>
      </c>
      <c r="L22" s="2">
        <f t="shared" si="1"/>
        <v>0.9</v>
      </c>
      <c r="M22" s="2">
        <f t="shared" si="2"/>
        <v>1</v>
      </c>
      <c r="N22" s="1" t="s">
        <v>154</v>
      </c>
    </row>
    <row r="23" spans="1:41" ht="19">
      <c r="A23" s="6" t="s">
        <v>10</v>
      </c>
      <c r="B23" s="2">
        <v>15</v>
      </c>
      <c r="C23" s="5" t="s">
        <v>2</v>
      </c>
      <c r="D23" s="2" t="s">
        <v>25</v>
      </c>
      <c r="E23" s="5" t="s">
        <v>35</v>
      </c>
      <c r="F23" s="2">
        <v>0.99</v>
      </c>
      <c r="G23" s="2">
        <f t="shared" si="0"/>
        <v>0.99</v>
      </c>
      <c r="H23" s="2" t="s">
        <v>190</v>
      </c>
      <c r="I23" s="2" t="s">
        <v>55</v>
      </c>
      <c r="J23" s="7">
        <v>0.98</v>
      </c>
      <c r="K23" s="7">
        <v>1</v>
      </c>
      <c r="L23" s="2">
        <f t="shared" si="1"/>
        <v>0.98</v>
      </c>
      <c r="M23" s="2">
        <f t="shared" si="2"/>
        <v>1</v>
      </c>
      <c r="N23" s="1" t="s">
        <v>205</v>
      </c>
      <c r="O23" s="5" t="s">
        <v>206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>
      <c r="A24" s="6" t="s">
        <v>10</v>
      </c>
      <c r="B24" s="2">
        <v>16</v>
      </c>
      <c r="C24" s="5" t="s">
        <v>77</v>
      </c>
      <c r="D24" s="2" t="s">
        <v>25</v>
      </c>
      <c r="E24" s="5" t="s">
        <v>35</v>
      </c>
      <c r="F24" s="2">
        <v>0.83</v>
      </c>
      <c r="G24" s="2">
        <f t="shared" si="0"/>
        <v>0.83</v>
      </c>
      <c r="H24" s="2" t="s">
        <v>190</v>
      </c>
      <c r="I24" s="2" t="s">
        <v>55</v>
      </c>
      <c r="J24" s="2">
        <v>0.78</v>
      </c>
      <c r="K24" s="2">
        <v>0.88</v>
      </c>
      <c r="L24" s="2">
        <f t="shared" si="1"/>
        <v>0.78</v>
      </c>
      <c r="M24" s="2">
        <f t="shared" si="2"/>
        <v>0.88</v>
      </c>
      <c r="N24" s="5" t="s">
        <v>250</v>
      </c>
      <c r="O24" s="11" t="s">
        <v>199</v>
      </c>
    </row>
    <row r="25" spans="1:41" ht="19">
      <c r="A25" s="2" t="s">
        <v>12</v>
      </c>
      <c r="B25" s="2">
        <v>17</v>
      </c>
      <c r="C25" s="5" t="s">
        <v>79</v>
      </c>
      <c r="D25" s="2" t="s">
        <v>26</v>
      </c>
      <c r="E25" s="5" t="s">
        <v>36</v>
      </c>
      <c r="F25" s="2">
        <v>0.22</v>
      </c>
      <c r="G25" s="2">
        <f t="shared" si="0"/>
        <v>0.22</v>
      </c>
      <c r="H25" s="2" t="s">
        <v>190</v>
      </c>
      <c r="I25" s="2" t="s">
        <v>55</v>
      </c>
      <c r="J25" s="2">
        <v>0.17</v>
      </c>
      <c r="K25" s="2">
        <v>0.27</v>
      </c>
      <c r="L25" s="2">
        <f t="shared" si="1"/>
        <v>0.17</v>
      </c>
      <c r="M25" s="2">
        <f t="shared" si="2"/>
        <v>0.27</v>
      </c>
      <c r="N25" s="1" t="s">
        <v>124</v>
      </c>
      <c r="O25" s="4" t="s">
        <v>196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41" ht="19">
      <c r="A26" s="2" t="s">
        <v>12</v>
      </c>
      <c r="B26" s="2">
        <v>17</v>
      </c>
      <c r="C26" s="5" t="s">
        <v>79</v>
      </c>
      <c r="D26" s="2" t="s">
        <v>117</v>
      </c>
      <c r="E26" s="5" t="s">
        <v>37</v>
      </c>
      <c r="F26" s="2">
        <v>0.41</v>
      </c>
      <c r="G26" s="2">
        <f t="shared" si="0"/>
        <v>0.41</v>
      </c>
      <c r="H26" s="2" t="s">
        <v>190</v>
      </c>
      <c r="I26" s="2" t="s">
        <v>55</v>
      </c>
      <c r="J26" s="2">
        <v>0.33</v>
      </c>
      <c r="K26" s="2">
        <v>0.48</v>
      </c>
      <c r="L26" s="2">
        <f t="shared" si="1"/>
        <v>0.33</v>
      </c>
      <c r="M26" s="2">
        <f t="shared" si="2"/>
        <v>0.48</v>
      </c>
      <c r="N26" s="1" t="s">
        <v>124</v>
      </c>
      <c r="O26" s="4" t="s">
        <v>197</v>
      </c>
      <c r="AJ26" s="10"/>
      <c r="AK26" s="10"/>
      <c r="AL26" s="10"/>
      <c r="AM26" s="10"/>
      <c r="AN26" s="10"/>
      <c r="AO26" s="10"/>
    </row>
    <row r="27" spans="1:41">
      <c r="A27" s="2" t="s">
        <v>12</v>
      </c>
      <c r="B27" s="2">
        <v>18</v>
      </c>
      <c r="C27" s="5" t="s">
        <v>137</v>
      </c>
      <c r="D27" s="2" t="s">
        <v>26</v>
      </c>
      <c r="E27" s="5" t="s">
        <v>36</v>
      </c>
      <c r="F27" s="2">
        <v>0.73</v>
      </c>
      <c r="G27" s="2">
        <f t="shared" si="0"/>
        <v>0.73</v>
      </c>
      <c r="H27" s="2" t="s">
        <v>190</v>
      </c>
      <c r="I27" s="2" t="s">
        <v>54</v>
      </c>
      <c r="J27" s="2">
        <v>0.63</v>
      </c>
      <c r="K27" s="2">
        <v>0.83</v>
      </c>
      <c r="L27" s="2">
        <f t="shared" si="1"/>
        <v>0.63</v>
      </c>
      <c r="M27" s="2">
        <f t="shared" si="2"/>
        <v>0.83</v>
      </c>
      <c r="N27" s="5" t="s">
        <v>247</v>
      </c>
      <c r="O27" s="5" t="s">
        <v>248</v>
      </c>
    </row>
    <row r="28" spans="1:41" s="10" customFormat="1" ht="19">
      <c r="A28" s="2" t="s">
        <v>12</v>
      </c>
      <c r="B28" s="2">
        <v>18</v>
      </c>
      <c r="C28" s="5" t="s">
        <v>137</v>
      </c>
      <c r="D28" s="2" t="s">
        <v>117</v>
      </c>
      <c r="E28" s="5" t="s">
        <v>37</v>
      </c>
      <c r="F28" s="2">
        <v>0.56999999999999995</v>
      </c>
      <c r="G28" s="2">
        <f t="shared" si="0"/>
        <v>0.56999999999999995</v>
      </c>
      <c r="H28" s="2" t="s">
        <v>190</v>
      </c>
      <c r="I28" s="2" t="s">
        <v>54</v>
      </c>
      <c r="J28" s="2">
        <v>0.47</v>
      </c>
      <c r="K28" s="2">
        <v>0.67</v>
      </c>
      <c r="L28" s="2">
        <f t="shared" si="1"/>
        <v>0.47</v>
      </c>
      <c r="M28" s="2">
        <f t="shared" si="2"/>
        <v>0.67</v>
      </c>
      <c r="N28" s="5" t="s">
        <v>247</v>
      </c>
      <c r="O28" s="5" t="s">
        <v>248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9">
      <c r="A29" s="2" t="s">
        <v>11</v>
      </c>
      <c r="B29" s="2">
        <v>19</v>
      </c>
      <c r="C29" s="5" t="s">
        <v>41</v>
      </c>
      <c r="D29" s="2" t="s">
        <v>246</v>
      </c>
      <c r="E29" s="5" t="s">
        <v>245</v>
      </c>
      <c r="F29" s="2">
        <v>0.97</v>
      </c>
      <c r="G29" s="2">
        <f t="shared" si="0"/>
        <v>0.97</v>
      </c>
      <c r="H29" s="2" t="s">
        <v>190</v>
      </c>
      <c r="I29" s="2" t="s">
        <v>54</v>
      </c>
      <c r="J29" s="2">
        <v>0.5</v>
      </c>
      <c r="K29" s="2">
        <v>0.98</v>
      </c>
      <c r="L29" s="2">
        <f t="shared" si="1"/>
        <v>0.5</v>
      </c>
      <c r="M29" s="2">
        <f t="shared" si="2"/>
        <v>0.98</v>
      </c>
      <c r="N29" s="5" t="s">
        <v>158</v>
      </c>
      <c r="O29" s="5" t="s">
        <v>199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41" ht="19">
      <c r="A30" s="2" t="s">
        <v>42</v>
      </c>
      <c r="B30" s="2">
        <v>20</v>
      </c>
      <c r="C30" s="5" t="s">
        <v>17</v>
      </c>
      <c r="D30" s="2" t="s">
        <v>132</v>
      </c>
      <c r="E30" s="5" t="s">
        <v>127</v>
      </c>
      <c r="F30" s="2">
        <v>0.95</v>
      </c>
      <c r="G30" s="2">
        <f t="shared" si="0"/>
        <v>0.95</v>
      </c>
      <c r="H30" s="2" t="s">
        <v>190</v>
      </c>
      <c r="I30" s="2" t="s">
        <v>54</v>
      </c>
      <c r="J30" s="2">
        <v>0.9</v>
      </c>
      <c r="K30" s="2">
        <v>0.99</v>
      </c>
      <c r="L30" s="2">
        <f t="shared" si="1"/>
        <v>0.9</v>
      </c>
      <c r="M30" s="2">
        <f t="shared" si="2"/>
        <v>0.99</v>
      </c>
      <c r="N30" s="1" t="s">
        <v>272</v>
      </c>
      <c r="O30" s="1" t="s">
        <v>212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41" ht="19">
      <c r="A31" s="2" t="s">
        <v>42</v>
      </c>
      <c r="B31" s="2">
        <v>20</v>
      </c>
      <c r="C31" s="5" t="s">
        <v>17</v>
      </c>
      <c r="D31" s="2" t="s">
        <v>133</v>
      </c>
      <c r="E31" s="5" t="s">
        <v>128</v>
      </c>
      <c r="F31" s="2">
        <v>0.95</v>
      </c>
      <c r="G31" s="2">
        <f t="shared" si="0"/>
        <v>0.95</v>
      </c>
      <c r="H31" s="2" t="s">
        <v>190</v>
      </c>
      <c r="I31" s="2" t="s">
        <v>54</v>
      </c>
      <c r="J31" s="2">
        <v>0.9</v>
      </c>
      <c r="K31" s="2">
        <v>0.99</v>
      </c>
      <c r="L31" s="2">
        <f t="shared" si="1"/>
        <v>0.9</v>
      </c>
      <c r="M31" s="2">
        <f t="shared" si="2"/>
        <v>0.99</v>
      </c>
      <c r="N31" s="1" t="s">
        <v>272</v>
      </c>
      <c r="O31" s="1" t="s">
        <v>212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9">
      <c r="A32" s="2" t="s">
        <v>42</v>
      </c>
      <c r="B32" s="2">
        <v>20</v>
      </c>
      <c r="C32" s="5" t="s">
        <v>17</v>
      </c>
      <c r="D32" s="2" t="s">
        <v>134</v>
      </c>
      <c r="E32" s="5" t="s">
        <v>131</v>
      </c>
      <c r="F32" s="2">
        <v>0.95</v>
      </c>
      <c r="G32" s="2">
        <f t="shared" si="0"/>
        <v>0.95</v>
      </c>
      <c r="H32" s="2" t="s">
        <v>190</v>
      </c>
      <c r="I32" s="2" t="s">
        <v>54</v>
      </c>
      <c r="J32" s="2">
        <v>0.9</v>
      </c>
      <c r="K32" s="2">
        <v>0.99</v>
      </c>
      <c r="L32" s="2">
        <f t="shared" si="1"/>
        <v>0.9</v>
      </c>
      <c r="M32" s="2">
        <f t="shared" si="2"/>
        <v>0.99</v>
      </c>
      <c r="N32" s="1" t="s">
        <v>272</v>
      </c>
      <c r="O32" s="1" t="s">
        <v>212</v>
      </c>
      <c r="AJ32" s="10"/>
      <c r="AK32" s="10"/>
    </row>
    <row r="33" spans="1:41" s="10" customFormat="1" ht="19">
      <c r="A33" s="2" t="s">
        <v>42</v>
      </c>
      <c r="B33" s="2">
        <v>20</v>
      </c>
      <c r="C33" s="5" t="s">
        <v>17</v>
      </c>
      <c r="D33" s="2" t="s">
        <v>135</v>
      </c>
      <c r="E33" s="5" t="s">
        <v>129</v>
      </c>
      <c r="F33" s="2">
        <v>0.95</v>
      </c>
      <c r="G33" s="2">
        <f t="shared" si="0"/>
        <v>0.95</v>
      </c>
      <c r="H33" s="2" t="s">
        <v>190</v>
      </c>
      <c r="I33" s="2" t="s">
        <v>54</v>
      </c>
      <c r="J33" s="2">
        <v>0.9</v>
      </c>
      <c r="K33" s="2">
        <v>0.99</v>
      </c>
      <c r="L33" s="2">
        <f t="shared" si="1"/>
        <v>0.9</v>
      </c>
      <c r="M33" s="2">
        <f t="shared" si="2"/>
        <v>0.99</v>
      </c>
      <c r="N33" s="1" t="s">
        <v>272</v>
      </c>
      <c r="O33" s="1" t="s">
        <v>212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s="10" customFormat="1" ht="19">
      <c r="A34" s="2" t="s">
        <v>42</v>
      </c>
      <c r="B34" s="2">
        <v>20</v>
      </c>
      <c r="C34" s="5" t="s">
        <v>17</v>
      </c>
      <c r="D34" s="2" t="s">
        <v>136</v>
      </c>
      <c r="E34" s="5" t="s">
        <v>130</v>
      </c>
      <c r="F34" s="2">
        <v>0.95</v>
      </c>
      <c r="G34" s="2">
        <f t="shared" si="0"/>
        <v>0.95</v>
      </c>
      <c r="H34" s="2" t="s">
        <v>190</v>
      </c>
      <c r="I34" s="2" t="s">
        <v>54</v>
      </c>
      <c r="J34" s="2">
        <v>0.9</v>
      </c>
      <c r="K34" s="2">
        <v>0.99</v>
      </c>
      <c r="L34" s="2">
        <f t="shared" si="1"/>
        <v>0.9</v>
      </c>
      <c r="M34" s="2">
        <f t="shared" si="2"/>
        <v>0.99</v>
      </c>
      <c r="N34" s="1" t="s">
        <v>272</v>
      </c>
      <c r="O34" s="1" t="s">
        <v>212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2" t="s">
        <v>42</v>
      </c>
      <c r="B35" s="2">
        <v>20</v>
      </c>
      <c r="C35" s="5" t="s">
        <v>17</v>
      </c>
      <c r="D35" s="2" t="s">
        <v>27</v>
      </c>
      <c r="E35" s="5" t="s">
        <v>38</v>
      </c>
      <c r="F35" s="2">
        <v>0.95</v>
      </c>
      <c r="G35" s="2">
        <f t="shared" si="0"/>
        <v>0.95</v>
      </c>
      <c r="H35" s="2" t="s">
        <v>190</v>
      </c>
      <c r="I35" s="2" t="s">
        <v>54</v>
      </c>
      <c r="J35" s="2">
        <v>0.9</v>
      </c>
      <c r="K35" s="2">
        <v>0.99</v>
      </c>
      <c r="L35" s="2">
        <f t="shared" si="1"/>
        <v>0.9</v>
      </c>
      <c r="M35" s="2">
        <f t="shared" si="2"/>
        <v>0.99</v>
      </c>
      <c r="N35" s="1" t="s">
        <v>272</v>
      </c>
      <c r="O35" s="1" t="s">
        <v>212</v>
      </c>
    </row>
    <row r="36" spans="1:41">
      <c r="B36" s="2"/>
      <c r="C36" s="5"/>
    </row>
    <row r="37" spans="1:41">
      <c r="B37" s="2"/>
      <c r="C37" s="5"/>
    </row>
  </sheetData>
  <conditionalFormatting sqref="E1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28"/>
  <sheetViews>
    <sheetView topLeftCell="B1" workbookViewId="0">
      <selection activeCell="D30" sqref="D30"/>
    </sheetView>
  </sheetViews>
  <sheetFormatPr baseColWidth="10" defaultColWidth="11" defaultRowHeight="16"/>
  <cols>
    <col min="1" max="1" width="35.5" style="2" bestFit="1" customWidth="1"/>
    <col min="2" max="2" width="20.33203125" style="1" bestFit="1" customWidth="1"/>
    <col min="3" max="3" width="63.1640625" style="1" bestFit="1" customWidth="1"/>
    <col min="4" max="4" width="42.5" style="2" bestFit="1" customWidth="1"/>
    <col min="5" max="5" width="40.1640625" style="1" customWidth="1"/>
    <col min="6" max="6" width="26.6640625" style="1" bestFit="1" customWidth="1"/>
    <col min="7" max="16384" width="11" style="1"/>
  </cols>
  <sheetData>
    <row r="1" spans="1:11" s="10" customFormat="1" ht="19">
      <c r="A1" s="12" t="s">
        <v>4</v>
      </c>
      <c r="B1" s="12" t="s">
        <v>3</v>
      </c>
      <c r="C1" s="12" t="s">
        <v>0</v>
      </c>
      <c r="D1" s="12" t="s">
        <v>163</v>
      </c>
      <c r="E1" s="16" t="s">
        <v>152</v>
      </c>
      <c r="F1" s="13" t="s">
        <v>153</v>
      </c>
      <c r="G1" s="11" t="s">
        <v>217</v>
      </c>
      <c r="H1" s="11" t="s">
        <v>219</v>
      </c>
      <c r="I1" s="11" t="s">
        <v>221</v>
      </c>
      <c r="J1" s="11" t="s">
        <v>218</v>
      </c>
      <c r="K1" s="11" t="s">
        <v>222</v>
      </c>
    </row>
    <row r="2" spans="1:11">
      <c r="A2" s="2" t="s">
        <v>5</v>
      </c>
      <c r="B2" s="3">
        <v>1</v>
      </c>
      <c r="C2" s="5" t="s">
        <v>151</v>
      </c>
      <c r="D2" s="39">
        <f>K2</f>
        <v>2.4569999999999999</v>
      </c>
      <c r="E2" s="1" t="s">
        <v>216</v>
      </c>
      <c r="F2" s="1" t="s">
        <v>160</v>
      </c>
      <c r="H2" s="11" t="s">
        <v>220</v>
      </c>
      <c r="I2" s="11">
        <v>1.4</v>
      </c>
      <c r="J2" s="11">
        <f>1.5*1.17</f>
        <v>1.7549999999999999</v>
      </c>
      <c r="K2" s="49">
        <f>I2*J2</f>
        <v>2.4569999999999999</v>
      </c>
    </row>
    <row r="3" spans="1:11">
      <c r="A3" s="2" t="s">
        <v>5</v>
      </c>
      <c r="B3" s="3">
        <v>2</v>
      </c>
      <c r="C3" s="5" t="s">
        <v>70</v>
      </c>
      <c r="D3" s="39">
        <f t="shared" ref="D3:D7" si="0">K3</f>
        <v>7.7219999999999995</v>
      </c>
      <c r="E3" s="1" t="s">
        <v>216</v>
      </c>
      <c r="F3" s="1" t="s">
        <v>160</v>
      </c>
      <c r="H3" s="11" t="s">
        <v>223</v>
      </c>
      <c r="I3" s="11">
        <v>6.6</v>
      </c>
      <c r="J3" s="11">
        <v>1.17</v>
      </c>
      <c r="K3" s="49">
        <f t="shared" ref="K3:K21" si="1">I3*J3</f>
        <v>7.7219999999999995</v>
      </c>
    </row>
    <row r="4" spans="1:11">
      <c r="A4" s="2" t="s">
        <v>5</v>
      </c>
      <c r="B4" s="3">
        <v>3</v>
      </c>
      <c r="C4" s="5" t="s">
        <v>74</v>
      </c>
      <c r="D4" s="39">
        <f t="shared" si="0"/>
        <v>80.72999999999999</v>
      </c>
      <c r="E4" s="1" t="s">
        <v>216</v>
      </c>
      <c r="F4" s="1" t="s">
        <v>160</v>
      </c>
      <c r="H4" s="11" t="s">
        <v>224</v>
      </c>
      <c r="I4" s="11">
        <v>69</v>
      </c>
      <c r="J4" s="11">
        <f>J3</f>
        <v>1.17</v>
      </c>
      <c r="K4" s="49">
        <f t="shared" si="1"/>
        <v>80.72999999999999</v>
      </c>
    </row>
    <row r="5" spans="1:11">
      <c r="A5" s="2" t="s">
        <v>5</v>
      </c>
      <c r="B5" s="3">
        <v>4</v>
      </c>
      <c r="C5" s="5" t="s">
        <v>75</v>
      </c>
      <c r="D5" s="39">
        <f t="shared" si="0"/>
        <v>234</v>
      </c>
      <c r="E5" s="1" t="s">
        <v>216</v>
      </c>
      <c r="F5" s="1" t="s">
        <v>160</v>
      </c>
      <c r="H5" s="11" t="s">
        <v>225</v>
      </c>
      <c r="I5" s="11">
        <v>200</v>
      </c>
      <c r="J5" s="11">
        <f>J3</f>
        <v>1.17</v>
      </c>
      <c r="K5" s="49">
        <f t="shared" si="1"/>
        <v>234</v>
      </c>
    </row>
    <row r="6" spans="1:11">
      <c r="A6" s="2" t="s">
        <v>5</v>
      </c>
      <c r="B6" s="3">
        <v>5</v>
      </c>
      <c r="C6" s="5" t="s">
        <v>20</v>
      </c>
      <c r="D6" s="39">
        <f t="shared" si="0"/>
        <v>4.7385000000000002</v>
      </c>
      <c r="E6" s="1" t="s">
        <v>216</v>
      </c>
      <c r="F6" s="1" t="s">
        <v>160</v>
      </c>
      <c r="H6" s="11" t="s">
        <v>226</v>
      </c>
      <c r="I6" s="11">
        <v>2.7</v>
      </c>
      <c r="J6" s="11">
        <f>J2</f>
        <v>1.7549999999999999</v>
      </c>
      <c r="K6" s="49">
        <f t="shared" si="1"/>
        <v>4.7385000000000002</v>
      </c>
    </row>
    <row r="7" spans="1:11">
      <c r="A7" s="2" t="s">
        <v>5</v>
      </c>
      <c r="B7" s="3">
        <v>6</v>
      </c>
      <c r="C7" s="5" t="s">
        <v>150</v>
      </c>
      <c r="D7" s="39">
        <f t="shared" si="0"/>
        <v>70.550999999999988</v>
      </c>
      <c r="E7" s="1" t="s">
        <v>162</v>
      </c>
      <c r="F7" s="1" t="s">
        <v>160</v>
      </c>
      <c r="H7" s="11" t="s">
        <v>227</v>
      </c>
      <c r="I7" s="11">
        <v>60.3</v>
      </c>
      <c r="J7" s="11">
        <f>J3</f>
        <v>1.17</v>
      </c>
      <c r="K7" s="49">
        <f t="shared" si="1"/>
        <v>70.550999999999988</v>
      </c>
    </row>
    <row r="8" spans="1:11" s="10" customFormat="1" ht="19">
      <c r="A8" s="2" t="s">
        <v>6</v>
      </c>
      <c r="B8" s="2">
        <v>7</v>
      </c>
      <c r="C8" s="5" t="s">
        <v>82</v>
      </c>
      <c r="D8" s="39">
        <f>K8</f>
        <v>19.305</v>
      </c>
      <c r="E8" s="1" t="s">
        <v>216</v>
      </c>
      <c r="F8" s="1" t="s">
        <v>160</v>
      </c>
      <c r="G8" s="1"/>
      <c r="H8" s="11" t="s">
        <v>228</v>
      </c>
      <c r="I8" s="11">
        <v>11</v>
      </c>
      <c r="J8" s="11">
        <f>J2</f>
        <v>1.7549999999999999</v>
      </c>
      <c r="K8" s="49">
        <f t="shared" si="1"/>
        <v>19.305</v>
      </c>
    </row>
    <row r="9" spans="1:11">
      <c r="A9" s="2" t="s">
        <v>6</v>
      </c>
      <c r="B9" s="2">
        <v>8</v>
      </c>
      <c r="C9" s="5" t="s">
        <v>1</v>
      </c>
      <c r="D9" s="39">
        <f t="shared" ref="D9" si="2">K9</f>
        <v>19.305</v>
      </c>
      <c r="E9" s="1" t="s">
        <v>216</v>
      </c>
      <c r="F9" s="1" t="s">
        <v>160</v>
      </c>
      <c r="H9" s="11" t="s">
        <v>229</v>
      </c>
      <c r="I9" s="11">
        <f>I8</f>
        <v>11</v>
      </c>
      <c r="J9" s="11">
        <f>J8</f>
        <v>1.7549999999999999</v>
      </c>
      <c r="K9" s="49">
        <f t="shared" si="1"/>
        <v>19.305</v>
      </c>
    </row>
    <row r="10" spans="1:11" s="10" customFormat="1" ht="19">
      <c r="A10" s="2" t="s">
        <v>7</v>
      </c>
      <c r="B10" s="2">
        <v>9</v>
      </c>
      <c r="C10" s="5" t="s">
        <v>83</v>
      </c>
      <c r="D10" s="39">
        <v>1.3</v>
      </c>
      <c r="E10" s="1" t="s">
        <v>154</v>
      </c>
      <c r="F10" s="11" t="s">
        <v>279</v>
      </c>
      <c r="H10" s="53" t="s">
        <v>252</v>
      </c>
      <c r="I10" s="11"/>
      <c r="J10" s="11"/>
      <c r="K10" s="49">
        <f t="shared" si="1"/>
        <v>0</v>
      </c>
    </row>
    <row r="11" spans="1:11">
      <c r="A11" s="2" t="s">
        <v>7</v>
      </c>
      <c r="B11" s="2">
        <v>10</v>
      </c>
      <c r="C11" s="5" t="s">
        <v>76</v>
      </c>
      <c r="D11" s="40">
        <v>7.2539999999999996</v>
      </c>
      <c r="E11" s="1" t="s">
        <v>216</v>
      </c>
      <c r="F11" s="1" t="s">
        <v>164</v>
      </c>
      <c r="H11" s="11" t="s">
        <v>230</v>
      </c>
      <c r="I11" s="11">
        <v>6.2</v>
      </c>
      <c r="J11" s="11">
        <f>J3</f>
        <v>1.17</v>
      </c>
      <c r="K11" s="49">
        <f t="shared" si="1"/>
        <v>7.2539999999999996</v>
      </c>
    </row>
    <row r="12" spans="1:11">
      <c r="A12" s="2" t="s">
        <v>7</v>
      </c>
      <c r="B12" s="2">
        <v>11</v>
      </c>
      <c r="C12" s="5" t="s">
        <v>40</v>
      </c>
      <c r="D12" s="39">
        <v>38.869999999999997</v>
      </c>
      <c r="E12" s="1" t="s">
        <v>161</v>
      </c>
      <c r="F12" s="1" t="s">
        <v>165</v>
      </c>
      <c r="H12" s="11"/>
      <c r="I12" s="11"/>
      <c r="J12" s="11"/>
      <c r="K12" s="49">
        <f t="shared" si="1"/>
        <v>0</v>
      </c>
    </row>
    <row r="13" spans="1:11" s="10" customFormat="1" ht="19">
      <c r="A13" s="2" t="s">
        <v>8</v>
      </c>
      <c r="B13" s="2">
        <v>12</v>
      </c>
      <c r="C13" s="5" t="s">
        <v>149</v>
      </c>
      <c r="D13" s="39">
        <v>98.28</v>
      </c>
      <c r="E13" s="1" t="s">
        <v>216</v>
      </c>
      <c r="F13" s="1" t="s">
        <v>160</v>
      </c>
      <c r="G13" s="1"/>
      <c r="H13" s="11" t="s">
        <v>231</v>
      </c>
      <c r="I13" s="11">
        <v>84</v>
      </c>
      <c r="J13" s="11">
        <f>J3</f>
        <v>1.17</v>
      </c>
      <c r="K13" s="49">
        <f t="shared" si="1"/>
        <v>98.28</v>
      </c>
    </row>
    <row r="14" spans="1:11">
      <c r="A14" s="2" t="s">
        <v>9</v>
      </c>
      <c r="B14" s="2">
        <v>13</v>
      </c>
      <c r="C14" s="4" t="s">
        <v>19</v>
      </c>
      <c r="D14" s="39">
        <v>39.78</v>
      </c>
      <c r="E14" s="1" t="s">
        <v>216</v>
      </c>
      <c r="F14" s="1" t="s">
        <v>160</v>
      </c>
      <c r="H14" s="11" t="s">
        <v>232</v>
      </c>
      <c r="I14" s="11">
        <v>34</v>
      </c>
      <c r="J14" s="11">
        <f>J3</f>
        <v>1.17</v>
      </c>
      <c r="K14" s="49">
        <f t="shared" si="1"/>
        <v>39.78</v>
      </c>
    </row>
    <row r="15" spans="1:11">
      <c r="A15" s="2" t="s">
        <v>9</v>
      </c>
      <c r="B15" s="2">
        <v>14</v>
      </c>
      <c r="C15" s="5" t="s">
        <v>49</v>
      </c>
      <c r="D15" s="39">
        <v>83.07</v>
      </c>
      <c r="E15" s="1" t="s">
        <v>216</v>
      </c>
      <c r="F15" s="1" t="s">
        <v>160</v>
      </c>
      <c r="H15" s="11" t="s">
        <v>233</v>
      </c>
      <c r="I15" s="11">
        <v>71</v>
      </c>
      <c r="J15" s="11">
        <f>J3</f>
        <v>1.17</v>
      </c>
      <c r="K15" s="49">
        <f t="shared" si="1"/>
        <v>83.07</v>
      </c>
    </row>
    <row r="16" spans="1:11">
      <c r="A16" s="6" t="s">
        <v>10</v>
      </c>
      <c r="B16" s="2">
        <v>15</v>
      </c>
      <c r="C16" s="5" t="s">
        <v>2</v>
      </c>
      <c r="D16" s="39">
        <v>16.145999999999997</v>
      </c>
      <c r="E16" s="1" t="s">
        <v>216</v>
      </c>
      <c r="F16" s="1" t="s">
        <v>160</v>
      </c>
      <c r="H16" s="11" t="s">
        <v>234</v>
      </c>
      <c r="I16" s="11">
        <v>9.1999999999999993</v>
      </c>
      <c r="J16" s="11">
        <f>J2</f>
        <v>1.7549999999999999</v>
      </c>
      <c r="K16" s="49">
        <f t="shared" si="1"/>
        <v>16.145999999999997</v>
      </c>
    </row>
    <row r="17" spans="1:11">
      <c r="A17" s="6" t="s">
        <v>10</v>
      </c>
      <c r="B17" s="2">
        <v>16</v>
      </c>
      <c r="C17" s="5" t="s">
        <v>77</v>
      </c>
      <c r="D17" s="39">
        <v>6.86205</v>
      </c>
      <c r="E17" s="1" t="s">
        <v>216</v>
      </c>
      <c r="F17" s="1" t="s">
        <v>160</v>
      </c>
      <c r="H17" s="11" t="s">
        <v>235</v>
      </c>
      <c r="I17" s="11">
        <f>3.7+(42*0.11/22)</f>
        <v>3.91</v>
      </c>
      <c r="J17" s="11">
        <f>J2</f>
        <v>1.7549999999999999</v>
      </c>
      <c r="K17" s="49">
        <f t="shared" si="1"/>
        <v>6.86205</v>
      </c>
    </row>
    <row r="18" spans="1:11" s="10" customFormat="1" ht="19">
      <c r="A18" s="2" t="s">
        <v>12</v>
      </c>
      <c r="B18" s="2">
        <v>17</v>
      </c>
      <c r="C18" s="5" t="s">
        <v>79</v>
      </c>
      <c r="D18" s="39">
        <v>8.3362499999999997</v>
      </c>
      <c r="E18" s="1" t="s">
        <v>216</v>
      </c>
      <c r="F18" s="1" t="s">
        <v>160</v>
      </c>
      <c r="G18" s="1"/>
      <c r="H18" s="11" t="s">
        <v>236</v>
      </c>
      <c r="I18" s="11">
        <f>1.9+(57*5%)</f>
        <v>4.75</v>
      </c>
      <c r="J18" s="11">
        <f>J2</f>
        <v>1.7549999999999999</v>
      </c>
      <c r="K18" s="49">
        <f t="shared" si="1"/>
        <v>8.3362499999999997</v>
      </c>
    </row>
    <row r="19" spans="1:11" ht="19">
      <c r="A19" s="2" t="s">
        <v>12</v>
      </c>
      <c r="B19" s="2">
        <v>18</v>
      </c>
      <c r="C19" s="5" t="s">
        <v>137</v>
      </c>
      <c r="D19" s="39">
        <v>480.32</v>
      </c>
      <c r="E19" s="1" t="s">
        <v>216</v>
      </c>
      <c r="F19" s="1" t="s">
        <v>160</v>
      </c>
      <c r="G19" s="10"/>
      <c r="H19" s="11" t="s">
        <v>237</v>
      </c>
      <c r="I19" s="11"/>
      <c r="J19" s="11"/>
      <c r="K19" s="49">
        <f t="shared" si="1"/>
        <v>0</v>
      </c>
    </row>
    <row r="20" spans="1:11">
      <c r="A20" s="2" t="s">
        <v>11</v>
      </c>
      <c r="B20" s="2">
        <v>19</v>
      </c>
      <c r="C20" s="5" t="s">
        <v>41</v>
      </c>
      <c r="D20" s="39">
        <f>K20</f>
        <v>10.310040000000001</v>
      </c>
      <c r="E20" s="1" t="s">
        <v>216</v>
      </c>
      <c r="F20" s="1" t="s">
        <v>160</v>
      </c>
      <c r="H20" s="11" t="s">
        <v>238</v>
      </c>
      <c r="I20" s="11">
        <f>1.9+(64*10.8%)</f>
        <v>8.8120000000000012</v>
      </c>
      <c r="J20" s="11">
        <f>J3</f>
        <v>1.17</v>
      </c>
      <c r="K20" s="49">
        <f t="shared" si="1"/>
        <v>10.310040000000001</v>
      </c>
    </row>
    <row r="21" spans="1:11">
      <c r="A21" s="2" t="s">
        <v>42</v>
      </c>
      <c r="B21" s="2">
        <v>20</v>
      </c>
      <c r="C21" s="5" t="s">
        <v>17</v>
      </c>
      <c r="D21" s="39">
        <v>160</v>
      </c>
      <c r="E21" s="41" t="s">
        <v>270</v>
      </c>
      <c r="F21" s="1" t="s">
        <v>251</v>
      </c>
      <c r="H21" s="48"/>
      <c r="K21" s="48">
        <f t="shared" si="1"/>
        <v>0</v>
      </c>
    </row>
    <row r="22" spans="1:11" ht="19">
      <c r="B22" s="2"/>
      <c r="C22" s="5"/>
      <c r="D22" s="9"/>
      <c r="F22" s="10"/>
      <c r="G22" s="10"/>
      <c r="H22" s="10"/>
      <c r="I22" s="10"/>
    </row>
    <row r="23" spans="1:11" s="10" customFormat="1" ht="19">
      <c r="A23" s="2"/>
      <c r="B23" s="2"/>
      <c r="C23" s="5"/>
      <c r="D23" s="9"/>
      <c r="E23" s="1"/>
      <c r="F23" s="1"/>
      <c r="G23" s="1"/>
      <c r="H23" s="1"/>
      <c r="I23" s="1"/>
      <c r="J23" s="1"/>
      <c r="K23" s="1"/>
    </row>
    <row r="24" spans="1:11">
      <c r="B24" s="2"/>
      <c r="C24" s="5"/>
    </row>
    <row r="25" spans="1:11">
      <c r="B25" s="2"/>
      <c r="C25" s="5"/>
    </row>
    <row r="28" spans="1:11">
      <c r="F28" s="36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7020-9CD2-634B-9856-3C11A1BB92FE}">
  <dimension ref="A1:G9"/>
  <sheetViews>
    <sheetView workbookViewId="0">
      <selection activeCell="H1" sqref="H1:H1048576"/>
    </sheetView>
  </sheetViews>
  <sheetFormatPr baseColWidth="10" defaultRowHeight="16"/>
  <cols>
    <col min="1" max="1" width="15.33203125" bestFit="1" customWidth="1"/>
    <col min="2" max="2" width="44.33203125" customWidth="1"/>
    <col min="3" max="4" width="17.5" style="37" bestFit="1" customWidth="1"/>
    <col min="5" max="6" width="17.5" style="37" customWidth="1"/>
    <col min="7" max="7" width="18.6640625" style="37" bestFit="1" customWidth="1"/>
  </cols>
  <sheetData>
    <row r="1" spans="1:7" ht="19">
      <c r="A1" s="12" t="s">
        <v>3</v>
      </c>
      <c r="B1" s="12" t="s">
        <v>0</v>
      </c>
      <c r="C1" s="55" t="s">
        <v>255</v>
      </c>
      <c r="D1" s="55" t="s">
        <v>256</v>
      </c>
      <c r="E1" s="55" t="s">
        <v>258</v>
      </c>
      <c r="F1" s="55" t="s">
        <v>259</v>
      </c>
      <c r="G1" s="55" t="s">
        <v>257</v>
      </c>
    </row>
    <row r="2" spans="1:7">
      <c r="A2" s="2">
        <v>16</v>
      </c>
      <c r="B2" s="5" t="s">
        <v>77</v>
      </c>
      <c r="C2" s="37">
        <v>3.7</v>
      </c>
      <c r="D2" s="37">
        <v>42</v>
      </c>
      <c r="E2" s="37">
        <f>C2*G2</f>
        <v>6.4935</v>
      </c>
      <c r="F2" s="37">
        <f>D2*G2</f>
        <v>73.709999999999994</v>
      </c>
      <c r="G2" s="37">
        <v>1.7549999999999999</v>
      </c>
    </row>
    <row r="3" spans="1:7">
      <c r="A3" s="2">
        <v>17</v>
      </c>
      <c r="B3" s="5" t="s">
        <v>79</v>
      </c>
      <c r="C3" s="37">
        <v>1.9</v>
      </c>
      <c r="D3" s="37">
        <v>57</v>
      </c>
      <c r="E3" s="37">
        <f>C3*G3</f>
        <v>3.3344999999999998</v>
      </c>
      <c r="F3" s="37">
        <f>D3*G3</f>
        <v>100.035</v>
      </c>
      <c r="G3" s="37">
        <v>1.7549999999999999</v>
      </c>
    </row>
    <row r="4" spans="1:7">
      <c r="A4" s="37">
        <v>19</v>
      </c>
      <c r="B4" s="54" t="s">
        <v>41</v>
      </c>
      <c r="C4" s="37">
        <v>1.9</v>
      </c>
      <c r="D4" s="37">
        <v>64</v>
      </c>
      <c r="E4" s="37">
        <f>C4*G4</f>
        <v>2.2229999999999999</v>
      </c>
      <c r="F4" s="37">
        <f>D4*G4</f>
        <v>74.88</v>
      </c>
      <c r="G4" s="37">
        <v>1.17</v>
      </c>
    </row>
    <row r="9" spans="1:7">
      <c r="C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I25"/>
  <sheetViews>
    <sheetView tabSelected="1" workbookViewId="0">
      <pane ySplit="1" topLeftCell="A2" activePane="bottomLeft" state="frozen"/>
      <selection pane="bottomLeft" activeCell="E31" sqref="E31"/>
    </sheetView>
  </sheetViews>
  <sheetFormatPr baseColWidth="10" defaultColWidth="11" defaultRowHeight="16"/>
  <cols>
    <col min="1" max="1" width="35.5" style="5" bestFit="1" customWidth="1"/>
    <col min="2" max="2" width="20.33203125" style="1" bestFit="1" customWidth="1"/>
    <col min="3" max="3" width="63.1640625" style="5" bestFit="1" customWidth="1"/>
    <col min="4" max="4" width="23.83203125" style="2" bestFit="1" customWidth="1"/>
    <col min="5" max="5" width="50.83203125" style="1" bestFit="1" customWidth="1"/>
    <col min="6" max="16384" width="11" style="1"/>
  </cols>
  <sheetData>
    <row r="1" spans="1:9" s="10" customFormat="1" ht="19">
      <c r="A1" s="16" t="s">
        <v>4</v>
      </c>
      <c r="B1" s="12" t="s">
        <v>3</v>
      </c>
      <c r="C1" s="12" t="s">
        <v>0</v>
      </c>
      <c r="D1" s="12" t="s">
        <v>43</v>
      </c>
      <c r="E1" s="16" t="s">
        <v>152</v>
      </c>
      <c r="F1" s="13" t="s">
        <v>153</v>
      </c>
    </row>
    <row r="2" spans="1:9">
      <c r="A2" s="5" t="s">
        <v>5</v>
      </c>
      <c r="B2" s="3">
        <v>1</v>
      </c>
      <c r="C2" s="5" t="s">
        <v>151</v>
      </c>
      <c r="D2" s="2">
        <v>0.27600000000000002</v>
      </c>
      <c r="E2" s="1" t="s">
        <v>268</v>
      </c>
      <c r="F2" s="1" t="s">
        <v>261</v>
      </c>
    </row>
    <row r="3" spans="1:9">
      <c r="A3" s="5" t="s">
        <v>5</v>
      </c>
      <c r="B3" s="3">
        <v>2</v>
      </c>
      <c r="C3" s="5" t="s">
        <v>70</v>
      </c>
      <c r="D3" s="2">
        <v>0.27600000000000002</v>
      </c>
      <c r="E3" s="1" t="s">
        <v>268</v>
      </c>
      <c r="F3" s="1" t="s">
        <v>261</v>
      </c>
    </row>
    <row r="4" spans="1:9">
      <c r="A4" s="5" t="s">
        <v>5</v>
      </c>
      <c r="B4" s="3">
        <v>3</v>
      </c>
      <c r="C4" s="5" t="s">
        <v>74</v>
      </c>
      <c r="D4" s="2">
        <v>0.27600000000000002</v>
      </c>
      <c r="E4" s="1" t="s">
        <v>268</v>
      </c>
      <c r="F4" s="1" t="s">
        <v>261</v>
      </c>
    </row>
    <row r="5" spans="1:9">
      <c r="A5" s="5" t="s">
        <v>5</v>
      </c>
      <c r="B5" s="3">
        <v>4</v>
      </c>
      <c r="C5" s="5" t="s">
        <v>75</v>
      </c>
      <c r="D5" s="2">
        <v>0.27600000000000002</v>
      </c>
      <c r="E5" s="1" t="s">
        <v>268</v>
      </c>
      <c r="F5" s="1" t="s">
        <v>261</v>
      </c>
    </row>
    <row r="6" spans="1:9">
      <c r="A6" s="5" t="s">
        <v>5</v>
      </c>
      <c r="B6" s="3">
        <v>5</v>
      </c>
      <c r="C6" s="5" t="s">
        <v>20</v>
      </c>
      <c r="D6" s="2">
        <v>0.27600000000000002</v>
      </c>
      <c r="E6" s="1" t="s">
        <v>268</v>
      </c>
      <c r="F6" s="1" t="s">
        <v>261</v>
      </c>
    </row>
    <row r="7" spans="1:9">
      <c r="A7" s="5" t="s">
        <v>5</v>
      </c>
      <c r="B7" s="3">
        <v>6</v>
      </c>
      <c r="C7" s="5" t="s">
        <v>150</v>
      </c>
      <c r="D7" s="2">
        <v>0.27600000000000002</v>
      </c>
      <c r="E7" s="1" t="s">
        <v>268</v>
      </c>
      <c r="F7" s="1" t="s">
        <v>261</v>
      </c>
    </row>
    <row r="8" spans="1:9" s="10" customFormat="1" ht="19">
      <c r="A8" s="5" t="s">
        <v>6</v>
      </c>
      <c r="B8" s="2">
        <v>7</v>
      </c>
      <c r="C8" s="5" t="s">
        <v>82</v>
      </c>
      <c r="D8" s="37">
        <v>0</v>
      </c>
      <c r="E8" s="1" t="s">
        <v>154</v>
      </c>
      <c r="F8"/>
      <c r="G8" s="1"/>
      <c r="H8" s="1"/>
      <c r="I8" s="1"/>
    </row>
    <row r="9" spans="1:9">
      <c r="A9" s="5" t="s">
        <v>6</v>
      </c>
      <c r="B9" s="2">
        <v>8</v>
      </c>
      <c r="C9" s="5" t="s">
        <v>1</v>
      </c>
      <c r="D9" s="37">
        <v>0</v>
      </c>
      <c r="E9" s="1" t="s">
        <v>154</v>
      </c>
      <c r="F9"/>
    </row>
    <row r="10" spans="1:9" s="10" customFormat="1" ht="19">
      <c r="A10" s="5" t="s">
        <v>7</v>
      </c>
      <c r="B10" s="2">
        <v>9</v>
      </c>
      <c r="C10" s="5" t="s">
        <v>83</v>
      </c>
      <c r="D10" s="2">
        <v>0.47899999999999998</v>
      </c>
      <c r="E10" s="1" t="s">
        <v>268</v>
      </c>
      <c r="F10" s="1" t="s">
        <v>262</v>
      </c>
      <c r="G10" s="1"/>
      <c r="H10" s="1"/>
      <c r="I10" s="1"/>
    </row>
    <row r="11" spans="1:9">
      <c r="A11" s="5" t="s">
        <v>7</v>
      </c>
      <c r="B11" s="2">
        <v>10</v>
      </c>
      <c r="C11" s="5" t="s">
        <v>15</v>
      </c>
      <c r="D11" s="2">
        <v>0.47899999999999998</v>
      </c>
      <c r="E11" s="1" t="s">
        <v>268</v>
      </c>
      <c r="F11" s="1" t="s">
        <v>262</v>
      </c>
    </row>
    <row r="12" spans="1:9">
      <c r="A12" s="5" t="s">
        <v>7</v>
      </c>
      <c r="B12" s="2">
        <v>11</v>
      </c>
      <c r="C12" s="5" t="s">
        <v>40</v>
      </c>
      <c r="D12" s="2">
        <v>0.47899999999999998</v>
      </c>
      <c r="E12" s="1" t="s">
        <v>268</v>
      </c>
      <c r="F12" s="1" t="s">
        <v>262</v>
      </c>
    </row>
    <row r="13" spans="1:9" s="10" customFormat="1" ht="19">
      <c r="A13" s="5" t="s">
        <v>8</v>
      </c>
      <c r="B13" s="2">
        <v>12</v>
      </c>
      <c r="C13" s="5" t="s">
        <v>149</v>
      </c>
      <c r="D13" s="2">
        <v>0.36</v>
      </c>
      <c r="E13" s="1" t="s">
        <v>268</v>
      </c>
      <c r="F13" s="18" t="s">
        <v>262</v>
      </c>
      <c r="G13" s="1"/>
      <c r="H13" s="1"/>
      <c r="I13" s="1"/>
    </row>
    <row r="14" spans="1:9">
      <c r="A14" s="5" t="s">
        <v>9</v>
      </c>
      <c r="B14" s="2">
        <v>13</v>
      </c>
      <c r="C14" s="4" t="s">
        <v>19</v>
      </c>
      <c r="D14" s="2">
        <v>0.02</v>
      </c>
      <c r="E14" s="1" t="s">
        <v>268</v>
      </c>
      <c r="F14" s="56" t="s">
        <v>261</v>
      </c>
    </row>
    <row r="15" spans="1:9" ht="19">
      <c r="A15" s="5" t="s">
        <v>9</v>
      </c>
      <c r="B15" s="2">
        <v>14</v>
      </c>
      <c r="C15" s="5" t="s">
        <v>49</v>
      </c>
      <c r="D15" s="2">
        <v>0.02</v>
      </c>
      <c r="E15" s="1" t="s">
        <v>268</v>
      </c>
      <c r="F15" s="56" t="s">
        <v>261</v>
      </c>
      <c r="G15" s="10"/>
      <c r="H15" s="10"/>
      <c r="I15" s="10"/>
    </row>
    <row r="16" spans="1:9">
      <c r="A16" s="19" t="s">
        <v>10</v>
      </c>
      <c r="B16" s="2">
        <v>15</v>
      </c>
      <c r="C16" s="5" t="s">
        <v>2</v>
      </c>
      <c r="D16" s="2">
        <v>0</v>
      </c>
      <c r="E16" s="18" t="s">
        <v>154</v>
      </c>
    </row>
    <row r="17" spans="1:9" ht="19">
      <c r="A17" s="19" t="s">
        <v>10</v>
      </c>
      <c r="B17" s="2">
        <v>16</v>
      </c>
      <c r="C17" s="5" t="s">
        <v>77</v>
      </c>
      <c r="D17" s="2">
        <v>0.68</v>
      </c>
      <c r="E17" s="1" t="s">
        <v>269</v>
      </c>
      <c r="F17" s="18" t="s">
        <v>260</v>
      </c>
      <c r="G17" s="10"/>
      <c r="H17" s="10"/>
      <c r="I17" s="10"/>
    </row>
    <row r="18" spans="1:9">
      <c r="A18" s="5" t="s">
        <v>12</v>
      </c>
      <c r="B18" s="2">
        <v>17</v>
      </c>
      <c r="C18" s="5" t="s">
        <v>79</v>
      </c>
      <c r="D18" s="2">
        <v>0.68</v>
      </c>
      <c r="E18" s="1" t="s">
        <v>269</v>
      </c>
      <c r="F18" s="1" t="s">
        <v>260</v>
      </c>
    </row>
    <row r="19" spans="1:9" ht="19">
      <c r="A19" s="5" t="s">
        <v>12</v>
      </c>
      <c r="B19" s="2">
        <v>18</v>
      </c>
      <c r="C19" s="5" t="s">
        <v>137</v>
      </c>
      <c r="D19" s="2">
        <v>0.68</v>
      </c>
      <c r="E19" s="1" t="s">
        <v>269</v>
      </c>
      <c r="F19" s="1" t="s">
        <v>260</v>
      </c>
      <c r="G19" s="10"/>
      <c r="H19" s="10"/>
      <c r="I19" s="10"/>
    </row>
    <row r="20" spans="1:9">
      <c r="A20" s="5" t="s">
        <v>11</v>
      </c>
      <c r="B20" s="2">
        <v>19</v>
      </c>
      <c r="C20" s="5" t="s">
        <v>41</v>
      </c>
      <c r="D20" s="2">
        <v>0.68</v>
      </c>
      <c r="E20" s="1" t="s">
        <v>269</v>
      </c>
      <c r="F20" s="18" t="s">
        <v>260</v>
      </c>
    </row>
    <row r="21" spans="1:9">
      <c r="A21" s="5" t="s">
        <v>42</v>
      </c>
      <c r="B21" s="2">
        <v>20</v>
      </c>
      <c r="C21" s="5" t="s">
        <v>17</v>
      </c>
      <c r="D21" s="2">
        <v>0.68</v>
      </c>
      <c r="E21" s="1" t="s">
        <v>269</v>
      </c>
      <c r="F21" s="18" t="s">
        <v>260</v>
      </c>
    </row>
    <row r="22" spans="1:9" ht="19">
      <c r="B22" s="2"/>
      <c r="G22" s="10"/>
      <c r="H22" s="10"/>
      <c r="I22" s="10"/>
    </row>
    <row r="23" spans="1:9">
      <c r="B23" s="2"/>
    </row>
    <row r="24" spans="1:9">
      <c r="B24" s="2"/>
    </row>
    <row r="25" spans="1:9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Interventions - Basics</vt:lpstr>
      <vt:lpstr>Target Pop</vt:lpstr>
      <vt:lpstr>Disease Burden</vt:lpstr>
      <vt:lpstr>Temporal Spacing</vt:lpstr>
      <vt:lpstr>Interventions - Coverage</vt:lpstr>
      <vt:lpstr>Interventions - Screening</vt:lpstr>
      <vt:lpstr>Interventions - Efficacy</vt:lpstr>
      <vt:lpstr>Interventions - Unit Cost</vt:lpstr>
      <vt:lpstr>Interventions - UC Screen</vt:lpstr>
      <vt:lpstr>Interventions - OOP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Lofgren, Kate</cp:lastModifiedBy>
  <cp:lastPrinted>2019-01-06T19:03:56Z</cp:lastPrinted>
  <dcterms:created xsi:type="dcterms:W3CDTF">2018-07-02T15:26:38Z</dcterms:created>
  <dcterms:modified xsi:type="dcterms:W3CDTF">2020-08-10T01:21:02Z</dcterms:modified>
</cp:coreProperties>
</file>