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firstSheet="5" activeTab="8"/>
  </bookViews>
  <sheets>
    <sheet name="最高日客流强度汇总" sheetId="4" r:id="rId1"/>
    <sheet name="最高日站均客流汇总" sheetId="8" r:id="rId2"/>
    <sheet name="最高年日均客流强度汇总" sheetId="6" r:id="rId3"/>
    <sheet name="各日期最高纪录" sheetId="28" r:id="rId4"/>
    <sheet name="工作日与休息日客流对比" sheetId="9" r:id="rId5"/>
    <sheet name="工作日与休息日客强对比" sheetId="20" r:id="rId6"/>
    <sheet name="线路客流汇总" sheetId="1" r:id="rId7"/>
    <sheet name="线路首日客流" sheetId="13" r:id="rId8"/>
    <sheet name="线路客流节点时间" sheetId="11" r:id="rId9"/>
    <sheet name="线路客流破50万时间" sheetId="25" r:id="rId10"/>
    <sheet name="线路客流破100万时间" sheetId="15" r:id="rId11"/>
    <sheet name="车站客流汇总" sheetId="2" r:id="rId12"/>
    <sheet name="不同线路条数下最高客流量" sheetId="10" r:id="rId13"/>
    <sheet name="不同线路条数下最高客流量 (2)" sheetId="30" r:id="rId14"/>
    <sheet name="内地各城市最高排名" sheetId="12" r:id="rId15"/>
    <sheet name="年日均客流" sheetId="17" r:id="rId16"/>
    <sheet name="各城市历年客运量" sheetId="27" r:id="rId17"/>
    <sheet name="年日均强度" sheetId="18" r:id="rId18"/>
    <sheet name="搞过免费、通宵、停运的城市" sheetId="21" r:id="rId19"/>
    <sheet name="连续百万日期" sheetId="22" r:id="rId20"/>
    <sheet name="各城市金牌数量统计" sheetId="23" r:id="rId21"/>
    <sheet name="官微开始公布每日客流时间" sheetId="24" r:id="rId22"/>
    <sheet name="台风对地铁客流影响" sheetId="26" r:id="rId23"/>
    <sheet name="各城市各年的客流形态" sheetId="29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SST</author>
  </authors>
  <commentList>
    <comment ref="M5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2019年11月2、9日为调休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SST</author>
  </authors>
  <commentList>
    <comment ref="F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休息日最高纪录2011-5-1的151.51万</t>
        </r>
      </text>
    </comment>
    <comment ref="F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休息日最高纪录2013-10-2的155.2万</t>
        </r>
      </text>
    </comment>
    <comment ref="K63" authorId="1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近30万</t>
        </r>
      </text>
    </comment>
    <comment ref="G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官方说没破</t>
        </r>
      </text>
    </comment>
    <comment ref="F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休息日最高纪录2015-5-1的168.8983万</t>
        </r>
      </text>
    </comment>
    <comment ref="F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休息日最高纪录2019-10-19的150.2999万</t>
        </r>
      </text>
    </comment>
  </commentList>
</comments>
</file>

<file path=xl/comments3.xml><?xml version="1.0" encoding="utf-8"?>
<comments xmlns="http://schemas.openxmlformats.org/spreadsheetml/2006/main">
  <authors>
    <author>SST</author>
  </authors>
  <commentList>
    <comment ref="AK3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数据均来自城轨协会</t>
        </r>
      </text>
    </comment>
    <comment ref="AX3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数据均来自城轨协会</t>
        </r>
      </text>
    </comment>
    <comment ref="J24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来源https://wuhan.news.fang.com/2015-05-15/15924845.htm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后面有段时间断断续续公布</t>
        </r>
      </text>
    </comment>
  </commentList>
</comments>
</file>

<file path=xl/comments5.xml><?xml version="1.0" encoding="utf-8"?>
<comments xmlns="http://schemas.openxmlformats.org/spreadsheetml/2006/main">
  <authors>
    <author>SST</author>
  </authors>
  <commentList>
    <comment ref="V4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休息日最高约208万，超普通周五</t>
        </r>
      </text>
    </comment>
    <comment ref="AG4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普通周五平均约640万</t>
        </r>
      </text>
    </comment>
    <comment ref="AH4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节前工作日均658.9万，普通周五日均约650万</t>
        </r>
      </text>
    </comment>
    <comment ref="AI4" authorId="0">
      <text>
        <r>
          <rPr>
            <b/>
            <sz val="9"/>
            <rFont val="宋体"/>
            <charset val="134"/>
          </rPr>
          <t xml:space="preserve">SST:
</t>
        </r>
        <r>
          <rPr>
            <sz val="9"/>
            <rFont val="宋体"/>
            <charset val="134"/>
          </rPr>
          <t>普通周末日均519.9万；节前工作日均699.1万；普通周五日均677万</t>
        </r>
      </text>
    </comment>
  </commentList>
</comments>
</file>

<file path=xl/sharedStrings.xml><?xml version="1.0" encoding="utf-8"?>
<sst xmlns="http://schemas.openxmlformats.org/spreadsheetml/2006/main" count="8425" uniqueCount="1241">
  <si>
    <r>
      <rPr>
        <sz val="18"/>
        <color theme="1"/>
        <rFont val="微软雅黑"/>
        <charset val="134"/>
      </rPr>
      <t>全国城市客流强度记录及日期</t>
    </r>
    <r>
      <rPr>
        <sz val="10"/>
        <color theme="1"/>
        <rFont val="微软雅黑"/>
        <charset val="134"/>
      </rPr>
      <t>（最近更新：2022-1-2）</t>
    </r>
  </si>
  <si>
    <t>城市</t>
  </si>
  <si>
    <r>
      <rPr>
        <sz val="11"/>
        <color rgb="FF00B050"/>
        <rFont val="宋体"/>
        <charset val="134"/>
      </rPr>
      <t>最高客流强度</t>
    </r>
    <r>
      <rPr>
        <sz val="11"/>
        <color theme="1"/>
        <rFont val="宋体"/>
        <charset val="134"/>
      </rPr>
      <t>对应里程（km）</t>
    </r>
  </si>
  <si>
    <r>
      <rPr>
        <sz val="11"/>
        <color rgb="FF00B050"/>
        <rFont val="宋体"/>
        <charset val="134"/>
      </rPr>
      <t>最高客流强度</t>
    </r>
    <r>
      <rPr>
        <sz val="11"/>
        <color theme="1"/>
        <rFont val="宋体"/>
        <charset val="134"/>
      </rPr>
      <t>对应车站数（站）</t>
    </r>
  </si>
  <si>
    <r>
      <rPr>
        <sz val="11"/>
        <color rgb="FF00B050"/>
        <rFont val="宋体"/>
        <charset val="134"/>
      </rPr>
      <t>最高客流强度</t>
    </r>
    <r>
      <rPr>
        <sz val="11"/>
        <color theme="1"/>
        <rFont val="宋体"/>
        <charset val="134"/>
      </rPr>
      <t>对应客流量（万人次）</t>
    </r>
  </si>
  <si>
    <r>
      <rPr>
        <sz val="11"/>
        <color rgb="FF00B050"/>
        <rFont val="宋体"/>
        <charset val="134"/>
      </rPr>
      <t>最高客流强度</t>
    </r>
    <r>
      <rPr>
        <sz val="11"/>
        <color theme="1"/>
        <rFont val="宋体"/>
        <charset val="134"/>
      </rPr>
      <t>记录时间</t>
    </r>
  </si>
  <si>
    <t>最高客流强度（万人次/km）</t>
  </si>
  <si>
    <r>
      <rPr>
        <sz val="11"/>
        <color rgb="FF00B050"/>
        <rFont val="宋体"/>
        <charset val="134"/>
      </rPr>
      <t>最高站均客流</t>
    </r>
    <r>
      <rPr>
        <sz val="11"/>
        <color theme="1"/>
        <rFont val="宋体"/>
        <charset val="134"/>
      </rPr>
      <t>对应密度（万人次/站）</t>
    </r>
  </si>
  <si>
    <t>备注</t>
  </si>
  <si>
    <t>香港</t>
  </si>
  <si>
    <t>北京</t>
  </si>
  <si>
    <t>1997年4月10日前</t>
  </si>
  <si>
    <t>广州</t>
  </si>
  <si>
    <t>据说进站550万</t>
  </si>
  <si>
    <t>台北</t>
  </si>
  <si>
    <t>进站320.68万</t>
  </si>
  <si>
    <t>上海</t>
  </si>
  <si>
    <t>深圳</t>
  </si>
  <si>
    <t>西安</t>
  </si>
  <si>
    <t>南京</t>
  </si>
  <si>
    <t>长沙</t>
  </si>
  <si>
    <t>成都</t>
  </si>
  <si>
    <t>武汉</t>
  </si>
  <si>
    <t>进站108.29万</t>
  </si>
  <si>
    <t>沈阳</t>
  </si>
  <si>
    <t>杭州</t>
  </si>
  <si>
    <t>南宁</t>
  </si>
  <si>
    <t>哈尔滨</t>
  </si>
  <si>
    <t>南昌</t>
  </si>
  <si>
    <t>郑州</t>
  </si>
  <si>
    <t>苏州</t>
  </si>
  <si>
    <t>宁波</t>
  </si>
  <si>
    <t>合肥</t>
  </si>
  <si>
    <t>高雄</t>
  </si>
  <si>
    <t>进站47.24万</t>
  </si>
  <si>
    <t>厦门</t>
  </si>
  <si>
    <t>重庆</t>
  </si>
  <si>
    <t>石家庄</t>
  </si>
  <si>
    <t>兰州</t>
  </si>
  <si>
    <t>福州</t>
  </si>
  <si>
    <t>青岛</t>
  </si>
  <si>
    <t>洛阳</t>
  </si>
  <si>
    <t>长春</t>
  </si>
  <si>
    <t>昆明</t>
  </si>
  <si>
    <t>太原</t>
  </si>
  <si>
    <t>无锡</t>
  </si>
  <si>
    <t>天津</t>
  </si>
  <si>
    <t>东莞</t>
  </si>
  <si>
    <t>台中</t>
  </si>
  <si>
    <t>常州</t>
  </si>
  <si>
    <t>徐州</t>
  </si>
  <si>
    <t>呼和浩特</t>
  </si>
  <si>
    <t>贵阳</t>
  </si>
  <si>
    <t>澳门</t>
  </si>
  <si>
    <t>乌鲁木齐</t>
  </si>
  <si>
    <t>大连</t>
  </si>
  <si>
    <t>佛山</t>
  </si>
  <si>
    <t>绍兴</t>
  </si>
  <si>
    <t>济南</t>
  </si>
  <si>
    <t>芜湖</t>
  </si>
  <si>
    <t>温州</t>
  </si>
  <si>
    <t>桃园</t>
  </si>
  <si>
    <t>嘉兴</t>
  </si>
  <si>
    <r>
      <rPr>
        <sz val="11"/>
        <color rgb="FFFF0000"/>
        <rFont val="宋体"/>
        <charset val="134"/>
      </rPr>
      <t>标红的日期不确定</t>
    </r>
    <r>
      <rPr>
        <sz val="11"/>
        <color theme="1"/>
        <rFont val="宋体"/>
        <charset val="134"/>
      </rPr>
      <t>；</t>
    </r>
    <r>
      <rPr>
        <sz val="11"/>
        <color rgb="FF00B050"/>
        <rFont val="宋体"/>
        <charset val="134"/>
      </rPr>
      <t>标绿色的为免费日</t>
    </r>
    <r>
      <rPr>
        <sz val="11"/>
        <color theme="1"/>
        <rFont val="宋体"/>
        <charset val="134"/>
      </rPr>
      <t>；</t>
    </r>
    <r>
      <rPr>
        <sz val="11"/>
        <color rgb="FF00B0F0"/>
        <rFont val="宋体"/>
        <charset val="134"/>
      </rPr>
      <t>标蓝色的数据为根据进站量估算的客流量</t>
    </r>
  </si>
  <si>
    <r>
      <rPr>
        <sz val="18"/>
        <color theme="1"/>
        <rFont val="微软雅黑"/>
        <charset val="134"/>
      </rPr>
      <t>全国城市站均客流记录及日期</t>
    </r>
    <r>
      <rPr>
        <sz val="10"/>
        <color theme="1"/>
        <rFont val="微软雅黑"/>
        <charset val="134"/>
      </rPr>
      <t>（最近更新：2021-5-14）</t>
    </r>
  </si>
  <si>
    <r>
      <rPr>
        <sz val="11"/>
        <color theme="5" tint="-0.249977111117893"/>
        <rFont val="宋体"/>
        <charset val="134"/>
      </rPr>
      <t>最高站均客流</t>
    </r>
    <r>
      <rPr>
        <sz val="11"/>
        <color theme="1"/>
        <rFont val="宋体"/>
        <charset val="134"/>
      </rPr>
      <t>对应里程（km）</t>
    </r>
  </si>
  <si>
    <r>
      <rPr>
        <sz val="11"/>
        <color theme="5" tint="-0.249977111117893"/>
        <rFont val="宋体"/>
        <charset val="134"/>
      </rPr>
      <t>最高站均客流</t>
    </r>
    <r>
      <rPr>
        <sz val="11"/>
        <color theme="1"/>
        <rFont val="宋体"/>
        <charset val="134"/>
      </rPr>
      <t>对应车站数（站）</t>
    </r>
  </si>
  <si>
    <r>
      <rPr>
        <sz val="11"/>
        <color theme="5" tint="-0.249977111117893"/>
        <rFont val="宋体"/>
        <charset val="134"/>
      </rPr>
      <t>最高站均客流</t>
    </r>
    <r>
      <rPr>
        <sz val="11"/>
        <color theme="1"/>
        <rFont val="宋体"/>
        <charset val="134"/>
      </rPr>
      <t>对应客流量（万人次）</t>
    </r>
  </si>
  <si>
    <r>
      <rPr>
        <sz val="11"/>
        <color theme="5" tint="-0.249977111117893"/>
        <rFont val="宋体"/>
        <charset val="134"/>
      </rPr>
      <t>最高站均客流</t>
    </r>
    <r>
      <rPr>
        <sz val="11"/>
        <color theme="1"/>
        <rFont val="宋体"/>
        <charset val="134"/>
      </rPr>
      <t>记录时间</t>
    </r>
  </si>
  <si>
    <r>
      <rPr>
        <sz val="11"/>
        <color theme="5" tint="-0.249977111117893"/>
        <rFont val="宋体"/>
        <charset val="134"/>
      </rPr>
      <t>最高站均客流</t>
    </r>
    <r>
      <rPr>
        <sz val="11"/>
        <color theme="1"/>
        <rFont val="宋体"/>
        <charset val="134"/>
      </rPr>
      <t>对应强度（万人次/km）</t>
    </r>
  </si>
  <si>
    <t>最高站均客流（万人次/站）</t>
  </si>
  <si>
    <t>进站737.03万</t>
  </si>
  <si>
    <t>进站47.2378万</t>
  </si>
  <si>
    <t>可能有更高</t>
  </si>
  <si>
    <r>
      <rPr>
        <sz val="11"/>
        <color rgb="FF00B050"/>
        <rFont val="宋体"/>
        <charset val="134"/>
      </rPr>
      <t>最高日均客流强度</t>
    </r>
    <r>
      <rPr>
        <sz val="11"/>
        <color theme="1"/>
        <rFont val="宋体"/>
        <charset val="134"/>
      </rPr>
      <t>对应加权里程（km）</t>
    </r>
  </si>
  <si>
    <r>
      <rPr>
        <sz val="11"/>
        <color rgb="FF00B050"/>
        <rFont val="宋体"/>
        <charset val="134"/>
      </rPr>
      <t>最高日均客流强度</t>
    </r>
    <r>
      <rPr>
        <sz val="11"/>
        <color theme="1"/>
        <rFont val="宋体"/>
        <charset val="134"/>
      </rPr>
      <t>对应加权车站数（站）</t>
    </r>
  </si>
  <si>
    <r>
      <rPr>
        <sz val="11"/>
        <color rgb="FF00B050"/>
        <rFont val="宋体"/>
        <charset val="134"/>
      </rPr>
      <t>最高日均客流强度</t>
    </r>
    <r>
      <rPr>
        <sz val="11"/>
        <color theme="1"/>
        <rFont val="宋体"/>
        <charset val="134"/>
      </rPr>
      <t>对应均流量（万人次）</t>
    </r>
  </si>
  <si>
    <r>
      <rPr>
        <sz val="11"/>
        <color rgb="FF00B050"/>
        <rFont val="宋体"/>
        <charset val="134"/>
      </rPr>
      <t>最高日均客流强度</t>
    </r>
    <r>
      <rPr>
        <sz val="11"/>
        <color theme="1"/>
        <rFont val="宋体"/>
        <charset val="134"/>
      </rPr>
      <t>记录年份</t>
    </r>
  </si>
  <si>
    <t>最高日均客流强度（万人次/km）</t>
  </si>
  <si>
    <r>
      <rPr>
        <sz val="11"/>
        <color rgb="FF00B050"/>
        <rFont val="宋体"/>
        <charset val="134"/>
      </rPr>
      <t>最高日均客流强度</t>
    </r>
    <r>
      <rPr>
        <sz val="11"/>
        <color theme="1"/>
        <rFont val="宋体"/>
        <charset val="134"/>
      </rPr>
      <t>对应密度（万人次/站）</t>
    </r>
  </si>
  <si>
    <t>1995年</t>
  </si>
  <si>
    <t>2005年</t>
  </si>
  <si>
    <t>1982年</t>
  </si>
  <si>
    <t>换乘系数取1.12</t>
  </si>
  <si>
    <t>2016年</t>
  </si>
  <si>
    <t>2019年</t>
  </si>
  <si>
    <t>2015年</t>
  </si>
  <si>
    <t>换乘系数取1.294</t>
  </si>
  <si>
    <t>2013年</t>
  </si>
  <si>
    <t>2018年</t>
  </si>
  <si>
    <t>2017年</t>
  </si>
  <si>
    <t>仅跨年夜</t>
  </si>
  <si>
    <t>标红的日期不确定，客流为至少不低于的</t>
  </si>
  <si>
    <t>换乘站重复计算，贯通车的换乘站算1.5个</t>
  </si>
  <si>
    <r>
      <rPr>
        <sz val="11"/>
        <color theme="1"/>
        <rFont val="宋体"/>
        <charset val="134"/>
      </rPr>
      <t>武汉当年原始数据为进站量，客流量为</t>
    </r>
    <r>
      <rPr>
        <sz val="11"/>
        <color rgb="FF00B0F0"/>
        <rFont val="宋体"/>
        <charset val="134"/>
      </rPr>
      <t>估算</t>
    </r>
    <r>
      <rPr>
        <sz val="11"/>
        <color theme="1"/>
        <rFont val="宋体"/>
        <charset val="134"/>
      </rPr>
      <t>的</t>
    </r>
  </si>
  <si>
    <t>普通周一</t>
  </si>
  <si>
    <t>普通周二</t>
  </si>
  <si>
    <t>普通周三</t>
  </si>
  <si>
    <t>普通周四</t>
  </si>
  <si>
    <t>普通周五</t>
  </si>
  <si>
    <t>普通周六</t>
  </si>
  <si>
    <t>普通周日</t>
  </si>
  <si>
    <t>节假日</t>
  </si>
  <si>
    <t>节前工作日</t>
  </si>
  <si>
    <t>调休</t>
  </si>
  <si>
    <t>免费</t>
  </si>
  <si>
    <t>最高客流</t>
  </si>
  <si>
    <t>对应日期</t>
  </si>
  <si>
    <t>约859</t>
  </si>
  <si>
    <t>——</t>
  </si>
  <si>
    <t>约2</t>
  </si>
  <si>
    <t>金华</t>
  </si>
  <si>
    <t>南通</t>
  </si>
  <si>
    <t>台州</t>
  </si>
  <si>
    <t>滁州</t>
  </si>
  <si>
    <r>
      <rPr>
        <sz val="18"/>
        <color theme="1"/>
        <rFont val="微软雅黑"/>
        <charset val="134"/>
      </rPr>
      <t>内地城市工作日与休息日最高客流对比</t>
    </r>
    <r>
      <rPr>
        <sz val="10"/>
        <color theme="1"/>
        <rFont val="微软雅黑"/>
        <charset val="134"/>
      </rPr>
      <t>（最近更新：2023-9-2）</t>
    </r>
  </si>
  <si>
    <t>工作日最高日客流量（万人次）</t>
  </si>
  <si>
    <t>最高日客流量纪录时间</t>
  </si>
  <si>
    <t>休息日最高日客流量（万人次）</t>
  </si>
  <si>
    <t>差值</t>
  </si>
  <si>
    <t>由工作日破历史纪录最晚日期</t>
  </si>
  <si>
    <t>由休息日破历史纪录最晚日期</t>
  </si>
  <si>
    <t>上海2019-11-2/9调整为工作日</t>
  </si>
  <si>
    <t>2023-5-1含开闸客流则突破100万</t>
  </si>
  <si>
    <t>从未出现</t>
  </si>
  <si>
    <t>数据滞后</t>
  </si>
  <si>
    <t>2023/2/13~17</t>
  </si>
  <si>
    <t>工作日5天日均客流</t>
  </si>
  <si>
    <t>工作日数据滞后</t>
  </si>
  <si>
    <r>
      <rPr>
        <sz val="11"/>
        <color rgb="FF00B050"/>
        <rFont val="宋体"/>
        <charset val="134"/>
      </rPr>
      <t>绿色数据为免费日</t>
    </r>
    <r>
      <rPr>
        <sz val="11"/>
        <color theme="1"/>
        <rFont val="宋体"/>
        <charset val="134"/>
      </rPr>
      <t>；</t>
    </r>
    <r>
      <rPr>
        <sz val="11"/>
        <color rgb="FFFF0000"/>
        <rFont val="宋体"/>
        <charset val="134"/>
      </rPr>
      <t>红色数据滞后</t>
    </r>
    <r>
      <rPr>
        <sz val="11"/>
        <color theme="1"/>
        <rFont val="宋体"/>
        <charset val="134"/>
      </rPr>
      <t>；</t>
    </r>
    <r>
      <rPr>
        <sz val="11"/>
        <color theme="0" tint="-0.499984740745262"/>
        <rFont val="宋体"/>
        <charset val="134"/>
      </rPr>
      <t>灰色数据未证实</t>
    </r>
  </si>
  <si>
    <t>？？</t>
  </si>
  <si>
    <t>休息日数据滞后</t>
  </si>
  <si>
    <r>
      <rPr>
        <sz val="18"/>
        <color theme="1"/>
        <rFont val="微软雅黑"/>
        <charset val="134"/>
      </rPr>
      <t>内地城市工作日与休息日最高客强对比</t>
    </r>
    <r>
      <rPr>
        <sz val="10"/>
        <color theme="1"/>
        <rFont val="微软雅黑"/>
        <charset val="134"/>
      </rPr>
      <t>（最近更新：2023-7-27）</t>
    </r>
  </si>
  <si>
    <t>工作日最高日客流强度（万人次）</t>
  </si>
  <si>
    <t>最高日客流强度纪录时间</t>
  </si>
  <si>
    <t>休息日最高日客流强度（万人次）</t>
  </si>
  <si>
    <t>1989年6月*日</t>
  </si>
  <si>
    <t>1990年</t>
  </si>
  <si>
    <t>调休最高2021-9-18</t>
  </si>
  <si>
    <t>线路</t>
  </si>
  <si>
    <t>目前运营里程（km）</t>
  </si>
  <si>
    <t>目前车站数量</t>
  </si>
  <si>
    <t>最高客流量对应里程（km）</t>
  </si>
  <si>
    <t>最高客流量对应车站数量</t>
  </si>
  <si>
    <t>最高客运量（万人次）</t>
  </si>
  <si>
    <t>最高客流量记录时间</t>
  </si>
  <si>
    <t>对应客流强度（万人次/km）</t>
  </si>
  <si>
    <t>对应站均客流（万人次/站）</t>
  </si>
  <si>
    <t>最高客流强度对应里程（km）</t>
  </si>
  <si>
    <t>最高强度对应客运量（万人次）</t>
  </si>
  <si>
    <t>最高客流强度记录时间</t>
  </si>
  <si>
    <t>北京1号线</t>
  </si>
  <si>
    <t>北京2号线</t>
  </si>
  <si>
    <t>北京3号线</t>
  </si>
  <si>
    <t>北京4-大兴线</t>
  </si>
  <si>
    <t>北京5号线</t>
  </si>
  <si>
    <t>北京6号线</t>
  </si>
  <si>
    <t>北京7号线</t>
  </si>
  <si>
    <t>北京8号线</t>
  </si>
  <si>
    <t>2014-4-5的40.51万才打破2008-8-22记录</t>
  </si>
  <si>
    <t>北京9号线</t>
  </si>
  <si>
    <t>北京10号线</t>
  </si>
  <si>
    <t>北京11号线</t>
  </si>
  <si>
    <t>北京12号线</t>
  </si>
  <si>
    <t>北京13号线</t>
  </si>
  <si>
    <t>北京14号线</t>
  </si>
  <si>
    <t>北京15号线</t>
  </si>
  <si>
    <t>北京16号线</t>
  </si>
  <si>
    <t>北京17号线南</t>
  </si>
  <si>
    <t>北京17号线北</t>
  </si>
  <si>
    <t>北京19号线</t>
  </si>
  <si>
    <t>北京22号线(平谷线)</t>
  </si>
  <si>
    <t>北京24号线(亦庄线)</t>
  </si>
  <si>
    <t>北京25号线(房山线)</t>
  </si>
  <si>
    <t>北京25号线(燕房线)</t>
  </si>
  <si>
    <t>北京26号线(S1/门头沟线)</t>
  </si>
  <si>
    <t>北京27号线(S2/昌平线)</t>
  </si>
  <si>
    <t>北京28号线(CBD线)</t>
  </si>
  <si>
    <t>北京34号线(首都机场线)</t>
  </si>
  <si>
    <t>北京35号线(大兴机场线)</t>
  </si>
  <si>
    <t>港铁港岛线</t>
  </si>
  <si>
    <t>进站最高可能达127万，换乘系数1.61</t>
  </si>
  <si>
    <t>港铁荃湾线</t>
  </si>
  <si>
    <t>进站最高可能达133万，换乘系数1.61</t>
  </si>
  <si>
    <t>港铁观塘线</t>
  </si>
  <si>
    <t>进站94.6万，换乘系数1.68</t>
  </si>
  <si>
    <t>港铁东铁线</t>
  </si>
  <si>
    <t>进站可能达到110万，换乘系数1.61</t>
  </si>
  <si>
    <t>港铁将军澳线</t>
  </si>
  <si>
    <t>换乘系数1.73</t>
  </si>
  <si>
    <t>港铁东涌线</t>
  </si>
  <si>
    <t>港铁屯马线</t>
  </si>
  <si>
    <t>换乘系数很可能是1.73</t>
  </si>
  <si>
    <t>港铁南港岛线</t>
  </si>
  <si>
    <t>港铁机场快线</t>
  </si>
  <si>
    <t>2019-4日均5.403万</t>
  </si>
  <si>
    <t>港铁迪士尼线</t>
  </si>
  <si>
    <t>天津1号线</t>
  </si>
  <si>
    <t>2012年7月前</t>
  </si>
  <si>
    <t>天津2号线</t>
  </si>
  <si>
    <t>天津3号线</t>
  </si>
  <si>
    <t>天津4号线</t>
  </si>
  <si>
    <t>天津5号线</t>
  </si>
  <si>
    <t>天津6号线</t>
  </si>
  <si>
    <t>天津6号线二期(8号线)</t>
  </si>
  <si>
    <t>天津9号线(津滨轻轨)</t>
  </si>
  <si>
    <t>天津10号线</t>
  </si>
  <si>
    <t>天津11号线</t>
  </si>
  <si>
    <t>津静线</t>
  </si>
  <si>
    <t>上海1号线</t>
  </si>
  <si>
    <t>上海2号线</t>
  </si>
  <si>
    <t>上海3号线</t>
  </si>
  <si>
    <t>上海4号线</t>
  </si>
  <si>
    <t>共线段里程和客流均算在3号线中</t>
  </si>
  <si>
    <t>上海5号线</t>
  </si>
  <si>
    <t>上海6号线</t>
  </si>
  <si>
    <t>上海7号线</t>
  </si>
  <si>
    <t>上海8号线</t>
  </si>
  <si>
    <t>上海9号线</t>
  </si>
  <si>
    <t>上海10号线</t>
  </si>
  <si>
    <t>上海11号线</t>
  </si>
  <si>
    <t>上海12号线</t>
  </si>
  <si>
    <t>上海13号线</t>
  </si>
  <si>
    <t>上海14号线</t>
  </si>
  <si>
    <t>上海15号线</t>
  </si>
  <si>
    <t>上海16号线</t>
  </si>
  <si>
    <t>上海17号线</t>
  </si>
  <si>
    <t>上海18号线</t>
  </si>
  <si>
    <t>上海51号线(市域机场线)</t>
  </si>
  <si>
    <t>上海磁悬浮线</t>
  </si>
  <si>
    <t>2万多人次</t>
  </si>
  <si>
    <t>上海APM线(浦江线)</t>
  </si>
  <si>
    <t>北捷1号线(文山内湖线)</t>
  </si>
  <si>
    <t>纯进站35.805万(换乘系数1.35)</t>
  </si>
  <si>
    <t>北捷2号线(淡水信义线)</t>
  </si>
  <si>
    <t>纯进站79.855万(换乘系数1.35)</t>
  </si>
  <si>
    <t>北捷3号线(松山新店线)</t>
  </si>
  <si>
    <t>纯进站50.2万(换乘系数1.35)</t>
  </si>
  <si>
    <t>北捷4号线(中和新芦线)</t>
  </si>
  <si>
    <t>纯进站53.55万(换乘系数1.35)</t>
  </si>
  <si>
    <t>北捷5号线(板南线)</t>
  </si>
  <si>
    <t>纯进站97.31万(换乘系数1.35)</t>
  </si>
  <si>
    <t>北捷6号线(环状线)</t>
  </si>
  <si>
    <t>不确定是否含换乘</t>
  </si>
  <si>
    <t>北捷新北投支线</t>
  </si>
  <si>
    <t>纯进站2.21万(换乘系数1.35)</t>
  </si>
  <si>
    <t>北捷小碧潭支线</t>
  </si>
  <si>
    <t>纯进站1.57万(换乘系数1.35)</t>
  </si>
  <si>
    <t>广州1号线</t>
  </si>
  <si>
    <t>非免费日最高记录144.0306万</t>
  </si>
  <si>
    <t>广州2号线</t>
  </si>
  <si>
    <t>进站最高99.22万（20141231进站数据有误）</t>
  </si>
  <si>
    <t>广州3主线</t>
  </si>
  <si>
    <t>3B最高记录为2010元旦36km的83.21万</t>
  </si>
  <si>
    <t>广州3北线</t>
  </si>
  <si>
    <t>总共最高为2019-12-31的275.86万</t>
  </si>
  <si>
    <t>广州4号线</t>
  </si>
  <si>
    <t>广州5号线</t>
  </si>
  <si>
    <t>广州6号线</t>
  </si>
  <si>
    <t>广州7号线</t>
  </si>
  <si>
    <t>广州8号线</t>
  </si>
  <si>
    <t>广州9号线</t>
  </si>
  <si>
    <t>广州11号线</t>
  </si>
  <si>
    <t>广州13号线</t>
  </si>
  <si>
    <t>广州14号线</t>
  </si>
  <si>
    <t>广州14支线(知识城线)</t>
  </si>
  <si>
    <t>广州18号线</t>
  </si>
  <si>
    <t>广州21号线</t>
  </si>
  <si>
    <t>广州22号线</t>
  </si>
  <si>
    <t>广州APM线</t>
  </si>
  <si>
    <t>广佛线</t>
  </si>
  <si>
    <t>长春1号线</t>
  </si>
  <si>
    <t>长春2号线</t>
  </si>
  <si>
    <t>长春3号线</t>
  </si>
  <si>
    <t>2023年8月？日</t>
  </si>
  <si>
    <t>长春4号线</t>
  </si>
  <si>
    <t>长春6号线</t>
  </si>
  <si>
    <t>长春8号线</t>
  </si>
  <si>
    <t>大连1号线</t>
  </si>
  <si>
    <t>大连2号线</t>
  </si>
  <si>
    <t>大连3号线</t>
  </si>
  <si>
    <t>大连5号线</t>
  </si>
  <si>
    <t>大连12号线</t>
  </si>
  <si>
    <t>大连13号线</t>
  </si>
  <si>
    <t>武汉1号线</t>
  </si>
  <si>
    <t>武汉2号线</t>
  </si>
  <si>
    <t>武汉3号线</t>
  </si>
  <si>
    <t>武汉4号线</t>
  </si>
  <si>
    <t>武汉5号线</t>
  </si>
  <si>
    <t>武汉6号线</t>
  </si>
  <si>
    <t>武汉7号线</t>
  </si>
  <si>
    <t>武汉8号线</t>
  </si>
  <si>
    <t>武汉11号线</t>
  </si>
  <si>
    <t>武汉16号线</t>
  </si>
  <si>
    <t>武汉19号线</t>
  </si>
  <si>
    <t>武汉21号线(阳逻线)</t>
  </si>
  <si>
    <t>2018-1-29客流4万+</t>
  </si>
  <si>
    <t>深圳1号线(罗宝线)</t>
  </si>
  <si>
    <t>深圳2号线(蛇口线）</t>
  </si>
  <si>
    <t>深圳3号线(龙岗线)</t>
  </si>
  <si>
    <t>深圳4号线(龙华线)</t>
  </si>
  <si>
    <t>深圳5号线(环中线)</t>
  </si>
  <si>
    <t>深圳6号线(光明线)</t>
  </si>
  <si>
    <t>深圳6支线(35号线)</t>
  </si>
  <si>
    <t>深圳7号线(西丽线)</t>
  </si>
  <si>
    <t>深圳8号线(盐田线)</t>
  </si>
  <si>
    <t>深圳9号线(梅林线)</t>
  </si>
  <si>
    <t>深圳10号线(坂田线)</t>
  </si>
  <si>
    <t>深圳11号线(机场线)</t>
  </si>
  <si>
    <t>深圳12号线(南宝线)</t>
  </si>
  <si>
    <t>深圳13号线(石岩线)</t>
  </si>
  <si>
    <t>深圳14号线(东部快线)</t>
  </si>
  <si>
    <t>深圳15号线(前南线)</t>
  </si>
  <si>
    <t>深圳16号线(龙坪线)</t>
  </si>
  <si>
    <t>深圳17号线(平湖线)</t>
  </si>
  <si>
    <t>深圳18号线(沙井线)</t>
  </si>
  <si>
    <t>深圳19号线(坪山线)</t>
  </si>
  <si>
    <t>深圳20号线(会展线)</t>
  </si>
  <si>
    <t>重庆0号线(环线)</t>
  </si>
  <si>
    <t>重庆1号线</t>
  </si>
  <si>
    <t>一说2014跨年夜为76.0153万</t>
  </si>
  <si>
    <t>重庆2号线</t>
  </si>
  <si>
    <t>重庆3号线</t>
  </si>
  <si>
    <t>含空港线</t>
  </si>
  <si>
    <t>重庆4号线</t>
  </si>
  <si>
    <t>重庆5号线</t>
  </si>
  <si>
    <t>重庆6号线</t>
  </si>
  <si>
    <t>不含国博线</t>
  </si>
  <si>
    <t>重庆国博线</t>
  </si>
  <si>
    <t>据deepseek说2020年后脱离6号线统计</t>
  </si>
  <si>
    <t>重庆9号线</t>
  </si>
  <si>
    <t>重庆10号线</t>
  </si>
  <si>
    <t>重庆18号线</t>
  </si>
  <si>
    <t>重庆江跳线</t>
  </si>
  <si>
    <t>重庆璧铜线</t>
  </si>
  <si>
    <t>南京1号线</t>
  </si>
  <si>
    <t>一说客流125.3万</t>
  </si>
  <si>
    <t>南京2号线</t>
  </si>
  <si>
    <t>南京3号线</t>
  </si>
  <si>
    <t>南京4号线</t>
  </si>
  <si>
    <t>南京5号线</t>
  </si>
  <si>
    <t>南京7号线</t>
  </si>
  <si>
    <t>南京10号线</t>
  </si>
  <si>
    <t>南京S1线(机场线)</t>
  </si>
  <si>
    <t>南京S3线(宁和线)</t>
  </si>
  <si>
    <t>南京S6线(宁句线)</t>
  </si>
  <si>
    <t>南京S7线(宁溧线)</t>
  </si>
  <si>
    <t>南京S8线(宁天线)</t>
  </si>
  <si>
    <t>南京S9线(宁高线)</t>
  </si>
  <si>
    <t>高雄红线</t>
  </si>
  <si>
    <t>换乘系数取1.2</t>
  </si>
  <si>
    <t>高雄橘线</t>
  </si>
  <si>
    <t>成都1号线</t>
  </si>
  <si>
    <t>成都2号线</t>
  </si>
  <si>
    <t>成都3号线</t>
  </si>
  <si>
    <t>成都4号线</t>
  </si>
  <si>
    <t>成都5号线</t>
  </si>
  <si>
    <t>成都6号线</t>
  </si>
  <si>
    <t>成都7号线</t>
  </si>
  <si>
    <t>成都8号线</t>
  </si>
  <si>
    <t>成都9号线</t>
  </si>
  <si>
    <t>成都10号线</t>
  </si>
  <si>
    <t>成都17号线</t>
  </si>
  <si>
    <t>拆分前的最高纪录8.75万2023-6-21</t>
  </si>
  <si>
    <t>成都18号线</t>
  </si>
  <si>
    <t>成都19号线</t>
  </si>
  <si>
    <t>成都27号线</t>
  </si>
  <si>
    <t>成都S3线</t>
  </si>
  <si>
    <t>沈阳1号线</t>
  </si>
  <si>
    <t>沈阳2号线</t>
  </si>
  <si>
    <t>沈阳3号线</t>
  </si>
  <si>
    <t>沈阳4号线</t>
  </si>
  <si>
    <t>沈阳9号线</t>
  </si>
  <si>
    <t>沈阳10号线</t>
  </si>
  <si>
    <t>南海有轨电车1号线</t>
  </si>
  <si>
    <t>佛山2号线</t>
  </si>
  <si>
    <t>佛山3号线</t>
  </si>
  <si>
    <t>西安1号线</t>
  </si>
  <si>
    <t>西安2号线</t>
  </si>
  <si>
    <t>西安3号线</t>
  </si>
  <si>
    <t>西安4号线</t>
  </si>
  <si>
    <t>西安5号线</t>
  </si>
  <si>
    <t>西安6号线</t>
  </si>
  <si>
    <t>西安8号线</t>
  </si>
  <si>
    <t>西安9号线</t>
  </si>
  <si>
    <t>西安10号线</t>
  </si>
  <si>
    <t>西安14号线(机场城际)</t>
  </si>
  <si>
    <t>西安16号线</t>
  </si>
  <si>
    <t>苏州1号线</t>
  </si>
  <si>
    <t>苏州2号线</t>
  </si>
  <si>
    <t>苏州3号线</t>
  </si>
  <si>
    <t>苏州4主线</t>
  </si>
  <si>
    <t>苏州5号线</t>
  </si>
  <si>
    <t>苏州7号线</t>
  </si>
  <si>
    <t>苏州8号线</t>
  </si>
  <si>
    <t>苏州11号线</t>
  </si>
  <si>
    <t>昆明1号线</t>
  </si>
  <si>
    <t>昆明2号线</t>
  </si>
  <si>
    <t>昆明3号线</t>
  </si>
  <si>
    <t>昆明4号线</t>
  </si>
  <si>
    <t>昆明5号线</t>
  </si>
  <si>
    <t>昆明6号线</t>
  </si>
  <si>
    <t>杭州1号线</t>
  </si>
  <si>
    <t>杭州2号线</t>
  </si>
  <si>
    <t>杭州3号线</t>
  </si>
  <si>
    <t>杭州4号线</t>
  </si>
  <si>
    <t>杭州5号线</t>
  </si>
  <si>
    <t>杭州6号线</t>
  </si>
  <si>
    <t>杭州7号线</t>
  </si>
  <si>
    <t>杭州8号线</t>
  </si>
  <si>
    <t>杭州9号线</t>
  </si>
  <si>
    <t>杭州10号线</t>
  </si>
  <si>
    <t>杭州16号线</t>
  </si>
  <si>
    <t>杭州19号线</t>
  </si>
  <si>
    <t>哈尔滨1号线</t>
  </si>
  <si>
    <t>哈尔滨2号线</t>
  </si>
  <si>
    <t>哈尔滨3号线</t>
  </si>
  <si>
    <t>郑州1号线</t>
  </si>
  <si>
    <t>郑州2号线</t>
  </si>
  <si>
    <t>郑州3号线</t>
  </si>
  <si>
    <t>郑州4号线</t>
  </si>
  <si>
    <t>郑州5号线</t>
  </si>
  <si>
    <t>郑州6号线</t>
  </si>
  <si>
    <t>郑州9号线(城郊线)</t>
  </si>
  <si>
    <t>郑州10号线</t>
  </si>
  <si>
    <t>郑州12号线</t>
  </si>
  <si>
    <t>郑州14号线</t>
  </si>
  <si>
    <t>郑许线</t>
  </si>
  <si>
    <t>长沙1号线</t>
  </si>
  <si>
    <t>长沙2号线</t>
  </si>
  <si>
    <t>长沙3号线</t>
  </si>
  <si>
    <t>长沙4号线</t>
  </si>
  <si>
    <t>长沙5号线</t>
  </si>
  <si>
    <t>长沙6号线</t>
  </si>
  <si>
    <t>长沙西环线</t>
  </si>
  <si>
    <t>宁波1号线</t>
  </si>
  <si>
    <t>假设换乘客流五五开</t>
  </si>
  <si>
    <t>宁波2号线</t>
  </si>
  <si>
    <t>宁波3号线</t>
  </si>
  <si>
    <t>宁波4号线</t>
  </si>
  <si>
    <t>无锡1号线</t>
  </si>
  <si>
    <t>无锡2号线</t>
  </si>
  <si>
    <t>无锡3号线</t>
  </si>
  <si>
    <t>无锡4号线</t>
  </si>
  <si>
    <t>无锡S1线</t>
  </si>
  <si>
    <t>青岛1号线</t>
  </si>
  <si>
    <t>青岛2号线</t>
  </si>
  <si>
    <t>青岛3号线</t>
  </si>
  <si>
    <t>青岛4号线</t>
  </si>
  <si>
    <t>青岛6号线</t>
  </si>
  <si>
    <t>青岛8号线</t>
  </si>
  <si>
    <t>青岛11号线</t>
  </si>
  <si>
    <t>青岛13号线</t>
  </si>
  <si>
    <t>南昌1号线</t>
  </si>
  <si>
    <t>南昌2号线</t>
  </si>
  <si>
    <t>南昌3号线</t>
  </si>
  <si>
    <t>南昌4号线</t>
  </si>
  <si>
    <t>福州1号线</t>
  </si>
  <si>
    <t>福州2号线</t>
  </si>
  <si>
    <t>福州4号线</t>
  </si>
  <si>
    <t>福州5号线</t>
  </si>
  <si>
    <t>福州6号线</t>
  </si>
  <si>
    <t>开通前免费试乘</t>
  </si>
  <si>
    <t>东莞2号线</t>
  </si>
  <si>
    <t>南宁1号线</t>
  </si>
  <si>
    <t>南宁2号线</t>
  </si>
  <si>
    <t>南宁3号线</t>
  </si>
  <si>
    <t>南宁4号线</t>
  </si>
  <si>
    <t>南宁5号线</t>
  </si>
  <si>
    <t>合肥1号线</t>
  </si>
  <si>
    <t>合肥2号线</t>
  </si>
  <si>
    <t>合肥3号线</t>
  </si>
  <si>
    <t>合肥4号线</t>
  </si>
  <si>
    <t>合肥5号线</t>
  </si>
  <si>
    <t>石家庄1号线</t>
  </si>
  <si>
    <t>石家庄2号线</t>
  </si>
  <si>
    <t>石家庄3号线</t>
  </si>
  <si>
    <t>桃园机场线</t>
  </si>
  <si>
    <t>贵阳1号线</t>
  </si>
  <si>
    <t>贵阳2号线</t>
  </si>
  <si>
    <t>贵阳3号线</t>
  </si>
  <si>
    <t>厦门1号线</t>
  </si>
  <si>
    <t>厦门2号线</t>
  </si>
  <si>
    <t>厦门3号线</t>
  </si>
  <si>
    <t>乌鲁木齐1号线</t>
  </si>
  <si>
    <t>温州S1线</t>
  </si>
  <si>
    <t>温州S2线</t>
  </si>
  <si>
    <t>济南1号线</t>
  </si>
  <si>
    <t>济南2号线</t>
  </si>
  <si>
    <t>济南3号线</t>
  </si>
  <si>
    <t>兰州1号线</t>
  </si>
  <si>
    <t>兰州2号线</t>
  </si>
  <si>
    <t>常州1号线</t>
  </si>
  <si>
    <t>常州2号线</t>
  </si>
  <si>
    <t>徐州1号线</t>
  </si>
  <si>
    <t>徐州2号线</t>
  </si>
  <si>
    <t>徐州3号线</t>
  </si>
  <si>
    <t>澳门氹仔线</t>
  </si>
  <si>
    <t>呼和浩特1号线</t>
  </si>
  <si>
    <t>呼和浩特2号线</t>
  </si>
  <si>
    <t>太原2号线</t>
  </si>
  <si>
    <t>洛阳1号线</t>
  </si>
  <si>
    <t>洛阳2号线</t>
  </si>
  <si>
    <t>嘉兴杭海城际</t>
  </si>
  <si>
    <t>绍兴1号线</t>
  </si>
  <si>
    <t>绍兴2号线</t>
  </si>
  <si>
    <t>芜湖1号线</t>
  </si>
  <si>
    <t>芜湖2号线</t>
  </si>
  <si>
    <t>南通1号线</t>
  </si>
  <si>
    <t>南通2号线</t>
  </si>
  <si>
    <t>标红的日期为不确定的，标红的客流量是有记录中至少的</t>
  </si>
  <si>
    <t>标紫的为现有里程与最高客流对应里程不一致情况</t>
  </si>
  <si>
    <t>标绿的为免费日</t>
  </si>
  <si>
    <t>数据参考微博“Rqlly”</t>
  </si>
  <si>
    <t>首日里程（km）</t>
  </si>
  <si>
    <t>首日客运量（万人次）</t>
  </si>
  <si>
    <t>开通时间</t>
  </si>
  <si>
    <t>首日客流强度（万人次/km）</t>
  </si>
  <si>
    <t>初期编组</t>
  </si>
  <si>
    <t>4B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</si>
  <si>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；当年日均2.36万</t>
    </r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</si>
  <si>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；成环之前日均只有4万人次</t>
    </r>
  </si>
  <si>
    <t>4A</t>
  </si>
  <si>
    <t>来自《北京地铁发展史》；一说34万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</si>
  <si>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；开通第三天（不对外售票）客流0.01万</t>
    </r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</si>
  <si>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；2003元旦客流4.16万</t>
    </r>
  </si>
  <si>
    <t>北京17号线</t>
  </si>
  <si>
    <t>脱网</t>
  </si>
  <si>
    <t>截至当天17点为9588人次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</si>
  <si>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；停运改造后刚开始2万多</t>
    </r>
  </si>
  <si>
    <t>超5万；分段</t>
  </si>
  <si>
    <t>进站接近1万，换乘站的换乘客流3.5万</t>
  </si>
  <si>
    <t>天津8号线</t>
  </si>
  <si>
    <t>6号线二期</t>
  </si>
  <si>
    <t>2万多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</si>
  <si>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；2024-4-30客流0.86万</t>
    </r>
  </si>
  <si>
    <t>6A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</si>
  <si>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；日均0.48万</t>
    </r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</si>
  <si>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；2003年日均0.8万《上海轨道交通网络化对客流的影响研究》；暂由巴士集团下的现代轨道交通股份有限公司运营，直到2005年12月25日（官方此前客流不含5号线）</t>
    </r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</si>
  <si>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；开通最初几天最高客流曾达到15万</t>
    </r>
  </si>
  <si>
    <t>客流为十几万</t>
  </si>
  <si>
    <t>脱网；9天后日均达13万https://sh.sohu.com/20080111/n254597259.shtml</t>
  </si>
  <si>
    <t>12和16号线试运营第一天均超过了6万</t>
  </si>
  <si>
    <t>2021-1-24客流13.41万；另首个双休日日均9.9万https://baijiahao.baidu.com/s?id=1690622612369648654&amp;wfr=spider&amp;for=pc</t>
  </si>
  <si>
    <t>上海51号线(机场联络线)</t>
  </si>
  <si>
    <t>中午12点，浦进站共14716人次，出站共6560人次https://baijiahao.baidu.com/s?id=1596497066167445347&amp;wfr=spider&amp;for=pc</t>
  </si>
  <si>
    <t>来源https://news.sina.com.cn/c/2003-01-02/0205859648.shtml</t>
  </si>
  <si>
    <t>非观光正式运营首日</t>
  </si>
  <si>
    <t>超过5万人次</t>
  </si>
  <si>
    <t>广州3号线</t>
  </si>
  <si>
    <t>3B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</si>
  <si>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；下午2：00至5：00共4633人</t>
    </r>
  </si>
  <si>
    <t>4L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</si>
  <si>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；下午2：00至5：00共6452人</t>
    </r>
  </si>
  <si>
    <t>6L</t>
  </si>
  <si>
    <t>6B</t>
  </si>
  <si>
    <t>前身为2号线</t>
  </si>
  <si>
    <t>14点（提前）</t>
  </si>
  <si>
    <t>8A</t>
  </si>
  <si>
    <t>8D</t>
  </si>
  <si>
    <t>2节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</si>
  <si>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；截至当天晚8点0.656万</t>
    </r>
  </si>
  <si>
    <t>免费日</t>
  </si>
  <si>
    <t>客流数据未知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</si>
  <si>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；日均1.11万</t>
    </r>
  </si>
  <si>
    <t>观光试运行首日8000多人次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</si>
  <si>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；开通后2万多</t>
    </r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</si>
  <si>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；刚开通时日均达1万</t>
    </r>
  </si>
  <si>
    <t>进站32.8万</t>
  </si>
  <si>
    <t>截至晚上8点客流15.5344万</t>
  </si>
  <si>
    <t>进站6.98万</t>
  </si>
  <si>
    <t>3万多</t>
  </si>
  <si>
    <t>1+4号线首日10.13万</t>
  </si>
  <si>
    <t>进站3.02万</t>
  </si>
  <si>
    <t>重庆环线</t>
  </si>
  <si>
    <t>不含免费试乘客流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</si>
  <si>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；2005-8-27客流17万，9-4客流19万</t>
    </r>
  </si>
  <si>
    <t>南京S4线(宁滁线)</t>
  </si>
  <si>
    <t>脱网；暂由滁州轨道交通运营</t>
  </si>
  <si>
    <t>8A+</t>
  </si>
  <si>
    <t>后拆分给19号线</t>
  </si>
  <si>
    <t>4A+</t>
  </si>
  <si>
    <t>19号线首通段与17号线共建</t>
  </si>
  <si>
    <t>成都S3资阳线</t>
  </si>
  <si>
    <t>非观光的正式运营首日</t>
  </si>
  <si>
    <t>对外售票首日；试运营首日为2011-12-30</t>
  </si>
  <si>
    <t>微博用户沈阳地铁研究爱好者说首日客流8.29万</t>
  </si>
  <si>
    <t>截至22时客流88439人次</t>
  </si>
  <si>
    <t>2021-6-29机场城际变14号线时客流5.68万</t>
  </si>
  <si>
    <t>苏州4号线</t>
  </si>
  <si>
    <t>主线客流；支线（后成为7号线）客流为2.7162万</t>
  </si>
  <si>
    <t>苏州6号线</t>
  </si>
  <si>
    <t>前身为4号线支线</t>
  </si>
  <si>
    <r>
      <rPr>
        <sz val="11"/>
        <color rgb="FF00B050"/>
        <rFont val="宋体"/>
        <charset val="134"/>
      </rPr>
      <t>免费3天</t>
    </r>
    <r>
      <rPr>
        <sz val="11"/>
        <color theme="1"/>
        <rFont val="宋体"/>
        <charset val="134"/>
      </rPr>
      <t>；收费首日（9-13）客流7.65万</t>
    </r>
  </si>
  <si>
    <t>不含沪11号线昆山段的3.7万客流</t>
  </si>
  <si>
    <t>与6号线脱网</t>
  </si>
  <si>
    <t>昆明2号线（首期工程）</t>
  </si>
  <si>
    <t>与1号线贯通运营；客流为贯通的总客流</t>
  </si>
  <si>
    <t>含支线（后成为9号线）</t>
  </si>
  <si>
    <t>前身为1号线支线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</si>
  <si>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；前165天日均1.38万</t>
    </r>
  </si>
  <si>
    <t>进站7.2万；当天总换乘量3.8万</t>
  </si>
  <si>
    <t>郑州7号线</t>
  </si>
  <si>
    <t>郑州8号线</t>
  </si>
  <si>
    <t>12点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</si>
  <si>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；2020-12-31客流17.3万</t>
    </r>
  </si>
  <si>
    <t>宁波5号线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</si>
  <si>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；2022-12-28~2023-12-27日均14.56万</t>
    </r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</si>
  <si>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；首月的日均客流5.65万</t>
    </r>
  </si>
  <si>
    <t>官方数据；另2.5万可能含出站</t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</si>
  <si>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；首个试乘日（2022-8-26）客流逾10万</t>
    </r>
  </si>
  <si>
    <t>合肥8号线</t>
  </si>
  <si>
    <t>贵阳S1线</t>
  </si>
  <si>
    <r>
      <rPr>
        <sz val="11"/>
        <color theme="1"/>
        <rFont val="宋体"/>
        <charset val="134"/>
      </rPr>
      <t>与1号线脱网；</t>
    </r>
    <r>
      <rPr>
        <sz val="11"/>
        <color rgb="FF00B0F0"/>
        <rFont val="宋体"/>
        <charset val="134"/>
      </rPr>
      <t>根据总客流估算</t>
    </r>
  </si>
  <si>
    <r>
      <rPr>
        <sz val="11"/>
        <color theme="1"/>
        <rFont val="宋体"/>
        <charset val="134"/>
      </rPr>
      <t>首月日均5.1万；</t>
    </r>
    <r>
      <rPr>
        <sz val="11"/>
        <color rgb="FF00B0F0"/>
        <rFont val="宋体"/>
        <charset val="134"/>
      </rPr>
      <t>按照客流占比33%估算</t>
    </r>
  </si>
  <si>
    <r>
      <rPr>
        <sz val="11"/>
        <color rgb="FFFF0000"/>
        <rFont val="宋体"/>
        <charset val="134"/>
      </rPr>
      <t>客流数据未知</t>
    </r>
    <r>
      <rPr>
        <sz val="11"/>
        <color theme="1"/>
        <rFont val="宋体"/>
        <charset val="134"/>
      </rPr>
      <t>；2019年日均</t>
    </r>
  </si>
  <si>
    <t>按照客流占比18%估算</t>
  </si>
  <si>
    <t>太原1号线</t>
  </si>
  <si>
    <t>10点</t>
  </si>
  <si>
    <t>按照客流占比37%估算</t>
  </si>
  <si>
    <t>杭海城际</t>
  </si>
  <si>
    <t>根据2024-5-2分线客流占比估算</t>
  </si>
  <si>
    <t>根据跨年夜客流3.11万占比估算</t>
  </si>
  <si>
    <t>金华金义线</t>
  </si>
  <si>
    <t>根据跨年夜客流6.81万占比估算</t>
  </si>
  <si>
    <t>台州S1线</t>
  </si>
  <si>
    <t>注：贯通的线路只计算主线首日；拆分的线路中，以该线路编号首次出现在线网中的日期为准</t>
  </si>
  <si>
    <t>标红的客流量不确定</t>
  </si>
  <si>
    <t>标紫的为现有里程与最高客流对应里程不同的情况</t>
  </si>
  <si>
    <t>线路开通时间</t>
  </si>
  <si>
    <t>首破50万时间</t>
  </si>
  <si>
    <t>差值(天)</t>
  </si>
  <si>
    <t>首破100万时间</t>
  </si>
  <si>
    <t>首破150万时间</t>
  </si>
  <si>
    <t>首破200万时间</t>
  </si>
  <si>
    <t>2009年9月30日4号线通宵运营，有可能超50万</t>
  </si>
  <si>
    <t>07-12-14未破50万；08-2-22有可能超50万</t>
  </si>
  <si>
    <t>2017-7-7，2018-7未破50万</t>
  </si>
  <si>
    <t>2010-7-9二号线客流首超一号线</t>
  </si>
  <si>
    <t>2023-6-21很可能突破50万</t>
  </si>
  <si>
    <t>2007-4-16二号线客流首超一号线，某文献2004-12显示破50万应该有误；2013-10-1客流158.1万</t>
  </si>
  <si>
    <t>2013五一逼近200万但2014-5-1貌似没破</t>
  </si>
  <si>
    <t>2015-5-1之前未到50万</t>
  </si>
  <si>
    <t>非免费日破100万日期为2012-9-29</t>
  </si>
  <si>
    <t>2014元旦客流为49万，4-4客流54.52万</t>
  </si>
  <si>
    <t>8号线部分曾经是2号线，故客流增长快</t>
  </si>
  <si>
    <t>广州广佛线</t>
  </si>
  <si>
    <t>当天进站40.52万</t>
  </si>
  <si>
    <t>深圳1号线</t>
  </si>
  <si>
    <t>深圳2号线</t>
  </si>
  <si>
    <t>深圳3号线</t>
  </si>
  <si>
    <t>深圳4号线</t>
  </si>
  <si>
    <t>深圳5号线</t>
  </si>
  <si>
    <t>深圳6号线</t>
  </si>
  <si>
    <t>深圳7号线</t>
  </si>
  <si>
    <t>深圳8号线</t>
  </si>
  <si>
    <t>深圳9号线</t>
  </si>
  <si>
    <t>深圳10号线</t>
  </si>
  <si>
    <t>深圳11号线</t>
  </si>
  <si>
    <t>深圳12号线</t>
  </si>
  <si>
    <t>深圳14号线</t>
  </si>
  <si>
    <t>2016-12-30为43.7万2018-3-2为56.5万</t>
  </si>
  <si>
    <t>不早于2013-3-28；2014-4-30当天未破</t>
  </si>
  <si>
    <t>日期范围2013-3-28~2014-4-30；2013-6-8的2号线西延；2014国庆43.71+60.87=104.58</t>
  </si>
  <si>
    <t>2012年12月24日客流56.01万</t>
  </si>
  <si>
    <t>据说不是首次破50万</t>
  </si>
  <si>
    <t>含支线</t>
  </si>
  <si>
    <t>昆明1-2号线</t>
  </si>
  <si>
    <t>之前无数据，大概率是首次50万</t>
  </si>
  <si>
    <t>不清楚是否是与S1贯通的客流</t>
  </si>
  <si>
    <r>
      <rPr>
        <sz val="11"/>
        <color theme="1"/>
        <rFont val="宋体"/>
        <charset val="134"/>
      </rPr>
      <t>注：</t>
    </r>
    <r>
      <rPr>
        <b/>
        <sz val="11"/>
        <color theme="1"/>
        <rFont val="宋体"/>
        <charset val="134"/>
      </rPr>
      <t>线路首通时间为不包括试乘、首次对外售票的时间；</t>
    </r>
    <r>
      <rPr>
        <sz val="11"/>
        <color rgb="FFFF0000"/>
        <rFont val="宋体"/>
        <charset val="134"/>
      </rPr>
      <t>标红的为个人猜测</t>
    </r>
    <r>
      <rPr>
        <sz val="11"/>
        <color theme="1"/>
        <rFont val="宋体"/>
        <charset val="134"/>
      </rPr>
      <t>，</t>
    </r>
    <r>
      <rPr>
        <sz val="11"/>
        <color theme="5" tint="-0.249977111117893"/>
        <rFont val="宋体"/>
        <charset val="134"/>
      </rPr>
      <t>橙色为已知破纪录的最晚日期</t>
    </r>
    <r>
      <rPr>
        <sz val="11"/>
        <color theme="1"/>
        <rFont val="宋体"/>
        <charset val="134"/>
      </rPr>
      <t>；</t>
    </r>
    <r>
      <rPr>
        <sz val="11"/>
        <color rgb="FF00B0F0"/>
        <rFont val="宋体"/>
        <charset val="134"/>
      </rPr>
      <t>蓝色为通过纯进站估算得到的节点日期</t>
    </r>
    <r>
      <rPr>
        <sz val="11"/>
        <color theme="1"/>
        <rFont val="宋体"/>
        <charset val="134"/>
      </rPr>
      <t>；不包括免费日</t>
    </r>
  </si>
  <si>
    <t>线路名称</t>
  </si>
  <si>
    <t>对外售票时间</t>
  </si>
  <si>
    <t>当日里程（km）</t>
  </si>
  <si>
    <t>当日客流量（万人次）</t>
  </si>
  <si>
    <t>当日客流强度（万人次/km）</t>
  </si>
  <si>
    <t>1984~1986年</t>
  </si>
  <si>
    <t>50+</t>
  </si>
  <si>
    <t>5000+</t>
  </si>
  <si>
    <r>
      <rPr>
        <sz val="11"/>
        <color theme="1"/>
        <rFont val="宋体"/>
        <charset val="134"/>
      </rPr>
      <t>当时1号线部分为现2号线；</t>
    </r>
    <r>
      <rPr>
        <sz val="11"/>
        <color rgb="FFFF0000"/>
        <rFont val="宋体"/>
        <charset val="134"/>
      </rPr>
      <t>具体数据不详</t>
    </r>
  </si>
  <si>
    <t>1988~1990年</t>
  </si>
  <si>
    <t>2.16+</t>
  </si>
  <si>
    <t>1000+</t>
  </si>
  <si>
    <t>具体数据不详</t>
  </si>
  <si>
    <t>首次突破60万</t>
  </si>
  <si>
    <t>2008-2-22有可能超50万</t>
  </si>
  <si>
    <t>不清楚是否还有更早破50万的日期</t>
  </si>
  <si>
    <t>客流根据当时占比估算</t>
  </si>
  <si>
    <t>昆明首期工程</t>
  </si>
  <si>
    <t>内地城市轨道交通客流首次突破百万的线路及日期汇总</t>
  </si>
  <si>
    <t>最高客流（万人次）</t>
  </si>
  <si>
    <t>2003年？</t>
  </si>
  <si>
    <t>约12000</t>
  </si>
  <si>
    <t>具体日期不确定、客流数据不详</t>
  </si>
  <si>
    <t>1995年？</t>
  </si>
  <si>
    <t>约4000</t>
  </si>
  <si>
    <t>客流为4号线和大兴线贯通估算</t>
  </si>
  <si>
    <t>客流估算</t>
  </si>
  <si>
    <r>
      <rPr>
        <sz val="11"/>
        <color rgb="FF00B050"/>
        <rFont val="宋体"/>
        <charset val="134"/>
      </rPr>
      <t>免费日</t>
    </r>
    <r>
      <rPr>
        <sz val="11"/>
        <color theme="1"/>
        <rFont val="宋体"/>
        <charset val="134"/>
      </rPr>
      <t>；非免费破百万为2012年9月29日</t>
    </r>
  </si>
  <si>
    <t>从2号线拆解后的首日计算</t>
  </si>
  <si>
    <r>
      <rPr>
        <sz val="11"/>
        <color theme="1"/>
        <rFont val="宋体"/>
        <charset val="134"/>
      </rPr>
      <t>截至晚11点进站79.9913万；</t>
    </r>
    <r>
      <rPr>
        <sz val="11"/>
        <color rgb="FF00B0F0"/>
        <rFont val="宋体"/>
        <charset val="134"/>
      </rPr>
      <t>换乘量估算</t>
    </r>
  </si>
  <si>
    <t>含支线（现9号线）</t>
  </si>
  <si>
    <r>
      <rPr>
        <sz val="18"/>
        <color theme="1"/>
        <rFont val="微软雅黑"/>
        <charset val="134"/>
      </rPr>
      <t>内地各城市最高车站乘降量汇总</t>
    </r>
    <r>
      <rPr>
        <sz val="10"/>
        <color theme="1"/>
        <rFont val="微软雅黑"/>
        <charset val="134"/>
      </rPr>
      <t>（更新至：2025-5-5）</t>
    </r>
  </si>
  <si>
    <r>
      <rPr>
        <sz val="18"/>
        <color theme="1"/>
        <rFont val="微软雅黑"/>
        <charset val="134"/>
      </rPr>
      <t>内地各城市最高车站进站量汇总</t>
    </r>
    <r>
      <rPr>
        <sz val="10"/>
        <color theme="1"/>
        <rFont val="微软雅黑"/>
        <charset val="134"/>
      </rPr>
      <t>（更新至：2025-3-24）</t>
    </r>
  </si>
  <si>
    <t>车站</t>
  </si>
  <si>
    <t>乘降量记录      （单位：万人次）</t>
  </si>
  <si>
    <t>记录时间</t>
  </si>
  <si>
    <t>人民广场</t>
  </si>
  <si>
    <r>
      <rPr>
        <sz val="11"/>
        <color theme="1"/>
        <rFont val="宋体"/>
        <charset val="134"/>
      </rPr>
      <t>2010年</t>
    </r>
    <r>
      <rPr>
        <sz val="11"/>
        <color rgb="FFFF0000"/>
        <rFont val="宋体"/>
        <charset val="134"/>
      </rPr>
      <t>8月16日？</t>
    </r>
  </si>
  <si>
    <t>2010年8月30日前的世博会举办期间创下，来源http://www.shmetro.com/node131/201008/con105478.htm</t>
  </si>
  <si>
    <t>新百广场</t>
  </si>
  <si>
    <t>进站30万+</t>
  </si>
  <si>
    <t>体育西路</t>
  </si>
  <si>
    <t>12.85+13.06+62.02</t>
  </si>
  <si>
    <t>广州南站</t>
  </si>
  <si>
    <t>含佛2进站</t>
  </si>
  <si>
    <t>西直门</t>
  </si>
  <si>
    <t>2013年初日均60万以上http://bbs.tianya.cn/post-funinfo-4052426-1.shtml</t>
  </si>
  <si>
    <t>北京南站</t>
  </si>
  <si>
    <t>新街口</t>
  </si>
  <si>
    <t>深圳北站</t>
  </si>
  <si>
    <t>19.45+22.29+26.93</t>
  </si>
  <si>
    <t>五一广场</t>
  </si>
  <si>
    <t>18.57+27.21+12.81</t>
  </si>
  <si>
    <t>江汉路</t>
  </si>
  <si>
    <t>集散量38万</t>
  </si>
  <si>
    <t>钟楼</t>
  </si>
  <si>
    <t>朝阳广场</t>
  </si>
  <si>
    <t>2024三月三免费期间无数据</t>
  </si>
  <si>
    <t>地铁大厦</t>
  </si>
  <si>
    <t>集散量37.74万</t>
  </si>
  <si>
    <t>成都东客站</t>
  </si>
  <si>
    <t>春熙路</t>
  </si>
  <si>
    <t>鼓楼</t>
  </si>
  <si>
    <t>二七广场</t>
  </si>
  <si>
    <t>凤起路</t>
  </si>
  <si>
    <t>杭州东站</t>
  </si>
  <si>
    <t>两路口</t>
  </si>
  <si>
    <t>大东门</t>
  </si>
  <si>
    <t>天津站</t>
  </si>
  <si>
    <t>2013平安夜营口道客流28万https://tj.news.fang.com/2014-12-23/14453111.htm</t>
  </si>
  <si>
    <t>三阳广场</t>
  </si>
  <si>
    <t>青岛站</t>
  </si>
  <si>
    <t>博物馆</t>
  </si>
  <si>
    <t>青年大街</t>
  </si>
  <si>
    <t>乐桥</t>
  </si>
  <si>
    <t>东方之门</t>
  </si>
  <si>
    <t>彭城广场</t>
  </si>
  <si>
    <t>三里庵</t>
  </si>
  <si>
    <t>新华广场</t>
  </si>
  <si>
    <t>西安路</t>
  </si>
  <si>
    <t>东街口</t>
  </si>
  <si>
    <t>南门兜</t>
  </si>
  <si>
    <t>吕厝</t>
  </si>
  <si>
    <t>东风广场</t>
  </si>
  <si>
    <t>解放路</t>
  </si>
  <si>
    <t>东方红广场站</t>
  </si>
  <si>
    <t>长春站</t>
  </si>
  <si>
    <t>喷水池</t>
  </si>
  <si>
    <t>鸿福路</t>
  </si>
  <si>
    <t>临平南高铁站</t>
  </si>
  <si>
    <t>友谊桥</t>
  </si>
  <si>
    <t>北滘公园</t>
  </si>
  <si>
    <t>八涧堡</t>
  </si>
  <si>
    <t>文化宫</t>
  </si>
  <si>
    <t>姑娘桥？</t>
  </si>
  <si>
    <r>
      <rPr>
        <sz val="11"/>
        <color theme="1"/>
        <rFont val="宋体"/>
        <charset val="134"/>
      </rPr>
      <t>2023年</t>
    </r>
    <r>
      <rPr>
        <sz val="11"/>
        <color rgb="FFFF0000"/>
        <rFont val="宋体"/>
        <charset val="134"/>
      </rPr>
      <t>10月1日？</t>
    </r>
  </si>
  <si>
    <t>2023年最高客运量9.09万</t>
  </si>
  <si>
    <t>明清宫？</t>
  </si>
  <si>
    <r>
      <rPr>
        <sz val="11"/>
        <color theme="1"/>
        <rFont val="宋体"/>
        <charset val="134"/>
      </rPr>
      <t>2023年</t>
    </r>
    <r>
      <rPr>
        <sz val="11"/>
        <color rgb="FFFF0000"/>
        <rFont val="宋体"/>
        <charset val="134"/>
      </rPr>
      <t>5月1日？</t>
    </r>
  </si>
  <si>
    <t>2023年最高进站2.47万</t>
  </si>
  <si>
    <t>长风街</t>
  </si>
  <si>
    <t>2020-12-27数据大概率有误</t>
  </si>
  <si>
    <t>奥体中心</t>
  </si>
  <si>
    <t>九龙大道</t>
  </si>
  <si>
    <t>2023年最高日进站量1.9万</t>
  </si>
  <si>
    <t>三屯碑</t>
  </si>
  <si>
    <t>鸠兹广场？</t>
  </si>
  <si>
    <r>
      <rPr>
        <sz val="11"/>
        <color theme="1"/>
        <rFont val="宋体"/>
        <charset val="134"/>
      </rPr>
      <t>注：已包含2016</t>
    </r>
    <r>
      <rPr>
        <sz val="11"/>
        <color theme="1"/>
        <rFont val="等线"/>
        <charset val="134"/>
      </rPr>
      <t>~</t>
    </r>
    <r>
      <rPr>
        <sz val="11"/>
        <color theme="1"/>
        <rFont val="宋体"/>
        <charset val="134"/>
      </rPr>
      <t>2022年全部数据；</t>
    </r>
    <r>
      <rPr>
        <sz val="11"/>
        <color rgb="FF00B050"/>
        <rFont val="宋体"/>
        <charset val="134"/>
      </rPr>
      <t>标绿色日期为免费日</t>
    </r>
    <r>
      <rPr>
        <sz val="11"/>
        <color theme="1"/>
        <rFont val="宋体"/>
        <charset val="134"/>
      </rPr>
      <t>；</t>
    </r>
    <r>
      <rPr>
        <sz val="11"/>
        <color rgb="FFFF0000"/>
        <rFont val="宋体"/>
        <charset val="134"/>
      </rPr>
      <t>标红色日期为猜测值</t>
    </r>
  </si>
  <si>
    <t>很多城市早期可能有更高纪录；乘降量=进站量+出站量+换乘量；集散量=进站量+出站量</t>
  </si>
  <si>
    <t>据说99年之前复兴门客流量占40%http://www.ditiezu.com/thread-207298-2-1.html</t>
  </si>
  <si>
    <t>2011年9月15日有人说北京西直门各种换乘加起来达到过87万人次(应该包括了非地铁客流)</t>
  </si>
  <si>
    <t>2013年10月1日复兴门站区所辖各站客流总量为86.7万人次，占1号线客流65.1%</t>
  </si>
  <si>
    <t>绍兴、芜湖、金华、台州在协会年报中无数据</t>
  </si>
  <si>
    <r>
      <rPr>
        <sz val="18"/>
        <color theme="1"/>
        <rFont val="微软雅黑"/>
        <charset val="134"/>
      </rPr>
      <t>内地中运量及大运量城市轨道交通不同线路数量下的最高客流</t>
    </r>
    <r>
      <rPr>
        <sz val="10"/>
        <color theme="1"/>
        <rFont val="微软雅黑"/>
        <charset val="134"/>
      </rPr>
      <t>（最近更新：2025-3-8）</t>
    </r>
  </si>
  <si>
    <t>1条</t>
  </si>
  <si>
    <t>2条</t>
  </si>
  <si>
    <t>3条</t>
  </si>
  <si>
    <t>4条</t>
  </si>
  <si>
    <t>5条</t>
  </si>
  <si>
    <t>6条</t>
  </si>
  <si>
    <t>7条</t>
  </si>
  <si>
    <t>8条</t>
  </si>
  <si>
    <t>9条</t>
  </si>
  <si>
    <t>10条</t>
  </si>
  <si>
    <t>11条</t>
  </si>
  <si>
    <t>12条</t>
  </si>
  <si>
    <t>13条</t>
  </si>
  <si>
    <t>14条</t>
  </si>
  <si>
    <t>15条</t>
  </si>
  <si>
    <t>16条</t>
  </si>
  <si>
    <t>17条</t>
  </si>
  <si>
    <t>18条</t>
  </si>
  <si>
    <t>19条</t>
  </si>
  <si>
    <t>20条</t>
  </si>
  <si>
    <t>≈40</t>
  </si>
  <si>
    <t>492.2</t>
  </si>
  <si>
    <t>1370.19</t>
  </si>
  <si>
    <t>(1212.75)</t>
  </si>
  <si>
    <t>≈43</t>
  </si>
  <si>
    <t>(181.52)</t>
  </si>
  <si>
    <t>281.69</t>
  </si>
  <si>
    <t>62.24</t>
  </si>
  <si>
    <t>≈81</t>
  </si>
  <si>
    <t>179.24</t>
  </si>
  <si>
    <t>(≈470)</t>
  </si>
  <si>
    <t>867.2</t>
  </si>
  <si>
    <t>1186.7</t>
  </si>
  <si>
    <t>1325.9</t>
  </si>
  <si>
    <t>(1166.04)</t>
  </si>
  <si>
    <t>(1251.49)</t>
  </si>
  <si>
    <t>1335.9</t>
  </si>
  <si>
    <t>(≈1279)</t>
  </si>
  <si>
    <t>39.25</t>
  </si>
  <si>
    <t>101.08</t>
  </si>
  <si>
    <t>123</t>
  </si>
  <si>
    <t>781.05</t>
  </si>
  <si>
    <t>≈890</t>
  </si>
  <si>
    <t>≈937</t>
  </si>
  <si>
    <t>996.1</t>
  </si>
  <si>
    <t>(1078.71)</t>
  </si>
  <si>
    <t>(1105.06)</t>
  </si>
  <si>
    <t>≈30</t>
  </si>
  <si>
    <t>≈26</t>
  </si>
  <si>
    <t>未破纪录</t>
  </si>
  <si>
    <t>≈130</t>
  </si>
  <si>
    <t>≈214</t>
  </si>
  <si>
    <t>≈35</t>
  </si>
  <si>
    <t>271.6</t>
  </si>
  <si>
    <t>74.9622</t>
  </si>
  <si>
    <t>69.722</t>
  </si>
  <si>
    <t>47.33</t>
  </si>
  <si>
    <t>43.83</t>
  </si>
  <si>
    <t>72.44</t>
  </si>
  <si>
    <t>42.7</t>
  </si>
  <si>
    <t>25.99</t>
  </si>
  <si>
    <t>9.79</t>
  </si>
  <si>
    <t>21.0678</t>
  </si>
  <si>
    <t>13.5</t>
  </si>
  <si>
    <t>4.99</t>
  </si>
  <si>
    <t>26.9</t>
  </si>
  <si>
    <t>18</t>
  </si>
  <si>
    <t>10.01</t>
  </si>
  <si>
    <t>2.3</t>
  </si>
  <si>
    <t>线路只包含采用A、B、C、D、L型的列车、市域列车以及单轨，不含国铁、有轨电车、APM以及磁悬浮（总客流需剔除该部分数据）</t>
  </si>
  <si>
    <r>
      <rPr>
        <sz val="11"/>
        <color theme="1"/>
        <rFont val="宋体"/>
        <charset val="134"/>
      </rPr>
      <t>注：</t>
    </r>
    <r>
      <rPr>
        <sz val="11"/>
        <color rgb="FFFF0000"/>
        <rFont val="宋体"/>
        <charset val="134"/>
      </rPr>
      <t>标红的为该线路条数下最高客流</t>
    </r>
    <r>
      <rPr>
        <sz val="11"/>
        <color theme="1"/>
        <rFont val="宋体"/>
        <charset val="134"/>
      </rPr>
      <t>；支线/主线、分段线路均算1条；</t>
    </r>
    <r>
      <rPr>
        <b/>
        <sz val="11"/>
        <color theme="1"/>
        <rFont val="宋体"/>
        <charset val="134"/>
      </rPr>
      <t>加粗的为免费日</t>
    </r>
    <r>
      <rPr>
        <sz val="11"/>
        <color theme="1"/>
        <rFont val="宋体"/>
        <charset val="134"/>
      </rPr>
      <t>；部分数据缺失只能近似估计</t>
    </r>
  </si>
  <si>
    <t>“——”表示不存在这个时间段；加括号表示没破原先的纪录</t>
  </si>
  <si>
    <t>广州3主线和支线算两条线；昆明1、2号线贯通时期算1条线</t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</si>
  <si>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条线路的最高客流</t>
    </r>
  </si>
  <si>
    <r>
      <rPr>
        <b/>
        <sz val="11"/>
        <color theme="1"/>
        <rFont val="Times New Roman"/>
        <charset val="134"/>
      </rPr>
      <t>3</t>
    </r>
    <r>
      <rPr>
        <b/>
        <sz val="11"/>
        <color theme="1"/>
        <rFont val="宋体"/>
        <charset val="134"/>
      </rPr>
      <t>条线路的最高客流</t>
    </r>
  </si>
  <si>
    <r>
      <rPr>
        <b/>
        <sz val="11"/>
        <color theme="1"/>
        <rFont val="宋体"/>
        <charset val="134"/>
      </rPr>
      <t>城市</t>
    </r>
  </si>
  <si>
    <r>
      <rPr>
        <b/>
        <sz val="11"/>
        <color theme="1"/>
        <rFont val="宋体"/>
        <charset val="134"/>
      </rPr>
      <t>里程</t>
    </r>
    <r>
      <rPr>
        <b/>
        <sz val="11"/>
        <color theme="1"/>
        <rFont val="Times New Roman"/>
        <charset val="134"/>
      </rPr>
      <t>(km)</t>
    </r>
  </si>
  <si>
    <r>
      <rPr>
        <b/>
        <sz val="11"/>
        <color theme="1"/>
        <rFont val="宋体"/>
        <charset val="134"/>
      </rPr>
      <t>客运量</t>
    </r>
    <r>
      <rPr>
        <b/>
        <sz val="11"/>
        <color theme="1"/>
        <rFont val="Times New Roman"/>
        <charset val="134"/>
      </rPr>
      <t>(</t>
    </r>
    <r>
      <rPr>
        <b/>
        <sz val="11"/>
        <color theme="1"/>
        <rFont val="宋体"/>
        <charset val="134"/>
      </rPr>
      <t>万人次</t>
    </r>
    <r>
      <rPr>
        <b/>
        <sz val="11"/>
        <color theme="1"/>
        <rFont val="Times New Roman"/>
        <charset val="134"/>
      </rPr>
      <t>)</t>
    </r>
  </si>
  <si>
    <r>
      <rPr>
        <b/>
        <sz val="11"/>
        <color theme="1"/>
        <rFont val="宋体"/>
        <charset val="134"/>
      </rPr>
      <t>日期</t>
    </r>
  </si>
  <si>
    <r>
      <rPr>
        <b/>
        <sz val="11"/>
        <color theme="1"/>
        <rFont val="宋体"/>
        <charset val="134"/>
      </rPr>
      <t>杭州</t>
    </r>
  </si>
  <si>
    <r>
      <rPr>
        <b/>
        <sz val="11"/>
        <color theme="1"/>
        <rFont val="宋体"/>
        <charset val="134"/>
      </rPr>
      <t>上海</t>
    </r>
  </si>
  <si>
    <r>
      <rPr>
        <b/>
        <sz val="11"/>
        <color theme="1"/>
        <rFont val="宋体"/>
        <charset val="134"/>
      </rPr>
      <t>南京</t>
    </r>
  </si>
  <si>
    <r>
      <rPr>
        <b/>
        <sz val="11"/>
        <color theme="1"/>
        <rFont val="宋体"/>
        <charset val="134"/>
      </rPr>
      <t>长沙</t>
    </r>
  </si>
  <si>
    <r>
      <rPr>
        <b/>
        <sz val="11"/>
        <color theme="1"/>
        <rFont val="宋体"/>
        <charset val="134"/>
      </rPr>
      <t>南宁</t>
    </r>
  </si>
  <si>
    <r>
      <rPr>
        <b/>
        <sz val="11"/>
        <color theme="1"/>
        <rFont val="宋体"/>
        <charset val="134"/>
      </rPr>
      <t>南昌</t>
    </r>
  </si>
  <si>
    <r>
      <rPr>
        <b/>
        <sz val="11"/>
        <color theme="1"/>
        <rFont val="宋体"/>
        <charset val="134"/>
      </rPr>
      <t>沈阳</t>
    </r>
  </si>
  <si>
    <r>
      <rPr>
        <b/>
        <sz val="11"/>
        <color theme="1"/>
        <rFont val="宋体"/>
        <charset val="134"/>
      </rPr>
      <t>北京</t>
    </r>
  </si>
  <si>
    <r>
      <rPr>
        <b/>
        <sz val="11"/>
        <color theme="1"/>
        <rFont val="Times New Roman"/>
        <charset val="134"/>
      </rPr>
      <t>1983~1984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</si>
  <si>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宋体"/>
        <charset val="134"/>
      </rPr>
      <t>武汉</t>
    </r>
  </si>
  <si>
    <r>
      <rPr>
        <b/>
        <sz val="11"/>
        <color theme="1"/>
        <rFont val="宋体"/>
        <charset val="134"/>
      </rPr>
      <t>广州</t>
    </r>
  </si>
  <si>
    <r>
      <rPr>
        <b/>
        <sz val="11"/>
        <color theme="1"/>
        <rFont val="宋体"/>
        <charset val="134"/>
      </rPr>
      <t>兰州</t>
    </r>
  </si>
  <si>
    <r>
      <rPr>
        <b/>
        <sz val="11"/>
        <color theme="1"/>
        <rFont val="宋体"/>
        <charset val="134"/>
      </rPr>
      <t>郑州</t>
    </r>
  </si>
  <si>
    <r>
      <rPr>
        <b/>
        <sz val="11"/>
        <color theme="1"/>
        <rFont val="宋体"/>
        <charset val="134"/>
      </rPr>
      <t>西安</t>
    </r>
  </si>
  <si>
    <t>2012/9/29?</t>
  </si>
  <si>
    <r>
      <rPr>
        <b/>
        <sz val="11"/>
        <color theme="1"/>
        <rFont val="宋体"/>
        <charset val="134"/>
      </rPr>
      <t>成都</t>
    </r>
  </si>
  <si>
    <r>
      <rPr>
        <b/>
        <sz val="11"/>
        <color theme="1"/>
        <rFont val="宋体"/>
        <charset val="134"/>
      </rPr>
      <t>哈尔滨</t>
    </r>
  </si>
  <si>
    <r>
      <rPr>
        <b/>
        <sz val="11"/>
        <color theme="1"/>
        <rFont val="宋体"/>
        <charset val="134"/>
      </rPr>
      <t>东莞</t>
    </r>
  </si>
  <si>
    <r>
      <rPr>
        <b/>
        <sz val="11"/>
        <color theme="1"/>
        <rFont val="宋体"/>
        <charset val="134"/>
      </rPr>
      <t>福州</t>
    </r>
  </si>
  <si>
    <r>
      <rPr>
        <b/>
        <sz val="11"/>
        <color theme="1"/>
        <rFont val="宋体"/>
        <charset val="134"/>
      </rPr>
      <t>无锡</t>
    </r>
  </si>
  <si>
    <r>
      <rPr>
        <b/>
        <sz val="11"/>
        <color theme="1"/>
        <rFont val="宋体"/>
        <charset val="134"/>
      </rPr>
      <t>青岛</t>
    </r>
  </si>
  <si>
    <r>
      <rPr>
        <b/>
        <sz val="11"/>
        <color theme="1"/>
        <rFont val="宋体"/>
        <charset val="134"/>
      </rPr>
      <t>太原</t>
    </r>
  </si>
  <si>
    <r>
      <rPr>
        <b/>
        <sz val="11"/>
        <color theme="1"/>
        <rFont val="宋体"/>
        <charset val="134"/>
      </rPr>
      <t>洛阳</t>
    </r>
  </si>
  <si>
    <r>
      <rPr>
        <b/>
        <sz val="11"/>
        <color theme="1"/>
        <rFont val="宋体"/>
        <charset val="134"/>
      </rPr>
      <t>苏州</t>
    </r>
  </si>
  <si>
    <r>
      <rPr>
        <b/>
        <sz val="11"/>
        <color theme="1"/>
        <rFont val="宋体"/>
        <charset val="134"/>
      </rPr>
      <t>常州</t>
    </r>
  </si>
  <si>
    <r>
      <rPr>
        <b/>
        <sz val="11"/>
        <color theme="1"/>
        <rFont val="宋体"/>
        <charset val="134"/>
      </rPr>
      <t>厦门</t>
    </r>
  </si>
  <si>
    <r>
      <rPr>
        <b/>
        <sz val="11"/>
        <color theme="1"/>
        <rFont val="宋体"/>
        <charset val="134"/>
      </rPr>
      <t>重庆</t>
    </r>
  </si>
  <si>
    <r>
      <rPr>
        <b/>
        <sz val="11"/>
        <color theme="1"/>
        <rFont val="宋体"/>
        <charset val="134"/>
      </rPr>
      <t>合肥</t>
    </r>
  </si>
  <si>
    <r>
      <rPr>
        <b/>
        <sz val="11"/>
        <color theme="1"/>
        <rFont val="宋体"/>
        <charset val="134"/>
      </rPr>
      <t>绍兴</t>
    </r>
  </si>
  <si>
    <r>
      <rPr>
        <b/>
        <sz val="11"/>
        <color theme="1"/>
        <rFont val="Times New Roman"/>
        <charset val="134"/>
      </rPr>
      <t>2017</t>
    </r>
    <r>
      <rPr>
        <b/>
        <sz val="11"/>
        <color rgb="FFFF0000"/>
        <rFont val="Times New Roman"/>
        <charset val="134"/>
      </rPr>
      <t>/9/30?</t>
    </r>
  </si>
  <si>
    <r>
      <rPr>
        <b/>
        <sz val="11"/>
        <color theme="1"/>
        <rFont val="宋体"/>
        <charset val="134"/>
      </rPr>
      <t>大连</t>
    </r>
  </si>
  <si>
    <r>
      <rPr>
        <b/>
        <sz val="11"/>
        <color theme="1"/>
        <rFont val="宋体"/>
        <charset val="134"/>
      </rPr>
      <t>贵阳</t>
    </r>
  </si>
  <si>
    <r>
      <rPr>
        <b/>
        <sz val="11"/>
        <color theme="1"/>
        <rFont val="宋体"/>
        <charset val="134"/>
      </rPr>
      <t>南通</t>
    </r>
  </si>
  <si>
    <r>
      <rPr>
        <b/>
        <sz val="11"/>
        <color theme="1"/>
        <rFont val="Times New Roman"/>
        <charset val="134"/>
      </rPr>
      <t>4</t>
    </r>
    <r>
      <rPr>
        <b/>
        <sz val="11"/>
        <color theme="1"/>
        <rFont val="宋体"/>
        <charset val="134"/>
      </rPr>
      <t>条线路的最高客流</t>
    </r>
  </si>
  <si>
    <r>
      <rPr>
        <b/>
        <sz val="11"/>
        <color theme="1"/>
        <rFont val="宋体"/>
        <charset val="134"/>
      </rPr>
      <t>乌鲁木齐</t>
    </r>
  </si>
  <si>
    <r>
      <rPr>
        <b/>
        <sz val="11"/>
        <color theme="1"/>
        <rFont val="宋体"/>
        <charset val="134"/>
      </rPr>
      <t>宁波</t>
    </r>
  </si>
  <si>
    <r>
      <rPr>
        <b/>
        <sz val="11"/>
        <color theme="1"/>
        <rFont val="宋体"/>
        <charset val="134"/>
      </rPr>
      <t>徐州</t>
    </r>
  </si>
  <si>
    <r>
      <rPr>
        <b/>
        <sz val="11"/>
        <color theme="1"/>
        <rFont val="宋体"/>
        <charset val="134"/>
      </rPr>
      <t>佛山</t>
    </r>
  </si>
  <si>
    <r>
      <rPr>
        <b/>
        <sz val="11"/>
        <color theme="1"/>
        <rFont val="宋体"/>
        <charset val="134"/>
      </rPr>
      <t>呼和浩特</t>
    </r>
  </si>
  <si>
    <r>
      <rPr>
        <b/>
        <sz val="11"/>
        <color theme="1"/>
        <rFont val="宋体"/>
        <charset val="134"/>
      </rPr>
      <t>长春</t>
    </r>
  </si>
  <si>
    <r>
      <rPr>
        <b/>
        <sz val="11"/>
        <color theme="1"/>
        <rFont val="Times New Roman"/>
        <charset val="134"/>
      </rPr>
      <t>2010~2011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</si>
  <si>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宋体"/>
        <charset val="134"/>
      </rPr>
      <t>台州</t>
    </r>
  </si>
  <si>
    <r>
      <rPr>
        <b/>
        <sz val="11"/>
        <color theme="1"/>
        <rFont val="宋体"/>
        <charset val="134"/>
      </rPr>
      <t>芜湖</t>
    </r>
  </si>
  <si>
    <r>
      <rPr>
        <b/>
        <sz val="11"/>
        <color theme="1"/>
        <rFont val="宋体"/>
        <charset val="134"/>
      </rPr>
      <t>嘉兴</t>
    </r>
  </si>
  <si>
    <r>
      <rPr>
        <b/>
        <sz val="11"/>
        <color theme="1"/>
        <rFont val="宋体"/>
        <charset val="134"/>
      </rPr>
      <t>天津</t>
    </r>
  </si>
  <si>
    <r>
      <rPr>
        <b/>
        <sz val="11"/>
        <color theme="1"/>
        <rFont val="宋体"/>
        <charset val="134"/>
      </rPr>
      <t>温州</t>
    </r>
  </si>
  <si>
    <r>
      <rPr>
        <b/>
        <sz val="11"/>
        <color theme="1"/>
        <rFont val="宋体"/>
        <charset val="134"/>
      </rPr>
      <t>济南</t>
    </r>
  </si>
  <si>
    <r>
      <rPr>
        <b/>
        <sz val="11"/>
        <color theme="1"/>
        <rFont val="宋体"/>
        <charset val="134"/>
      </rPr>
      <t>金华</t>
    </r>
  </si>
  <si>
    <r>
      <rPr>
        <b/>
        <sz val="11"/>
        <color theme="1"/>
        <rFont val="宋体"/>
        <charset val="134"/>
      </rPr>
      <t>昆明</t>
    </r>
  </si>
  <si>
    <r>
      <rPr>
        <b/>
        <sz val="11"/>
        <color theme="1"/>
        <rFont val="宋体"/>
        <charset val="134"/>
      </rPr>
      <t>滁州</t>
    </r>
  </si>
  <si>
    <r>
      <rPr>
        <b/>
        <sz val="11"/>
        <color theme="1"/>
        <rFont val="Times New Roman"/>
        <charset val="134"/>
      </rPr>
      <t>2</t>
    </r>
    <r>
      <rPr>
        <b/>
        <sz val="11"/>
        <color theme="1"/>
        <rFont val="宋体"/>
        <charset val="134"/>
      </rPr>
      <t>条线路的最高客流</t>
    </r>
  </si>
  <si>
    <t>2011/8/6?</t>
  </si>
  <si>
    <r>
      <rPr>
        <b/>
        <sz val="11"/>
        <color theme="1"/>
        <rFont val="Times New Roman"/>
        <charset val="134"/>
      </rPr>
      <t>2013~2014</t>
    </r>
    <r>
      <rPr>
        <b/>
        <sz val="11"/>
        <color theme="1"/>
        <rFont val="宋体"/>
        <charset val="134"/>
      </rPr>
      <t>年</t>
    </r>
  </si>
  <si>
    <r>
      <rPr>
        <sz val="18"/>
        <color theme="1"/>
        <rFont val="微软雅黑"/>
        <charset val="134"/>
      </rPr>
      <t>内地城市客流量与强度最高排名及日期</t>
    </r>
    <r>
      <rPr>
        <sz val="10"/>
        <color theme="1"/>
        <rFont val="微软雅黑"/>
        <charset val="134"/>
      </rPr>
      <t>（最近更新：2025-2-4）</t>
    </r>
  </si>
  <si>
    <t>客流最高排名</t>
  </si>
  <si>
    <t>客流最高排名记录最早时间</t>
  </si>
  <si>
    <t>客强最高排名</t>
  </si>
  <si>
    <t>客强最高排名记录最早时间</t>
  </si>
  <si>
    <t>左排备注</t>
  </si>
  <si>
    <t>右排备注</t>
  </si>
  <si>
    <t>贵阳强度不知道是否超杭州无锡福州呼和浩特</t>
  </si>
  <si>
    <t>2023-1-21除夕运营到次日4点但客流未计入当日否则客流排名第3</t>
  </si>
  <si>
    <t>2020年1月底温州排名可能比较高</t>
  </si>
  <si>
    <t>1?</t>
  </si>
  <si>
    <t>2009元旦客流强度第二；09年春节期间或者某个台风天，南京有可能客流强度第一</t>
  </si>
  <si>
    <t>不知道徐州客强有没有超呼市</t>
  </si>
  <si>
    <t>哈尔滨2013-11-20超了昆明，有可能超苏州和大连，超长春概率小</t>
  </si>
  <si>
    <t>不知道福州和徐州客流和客强有没有超芜湖</t>
  </si>
  <si>
    <t>不知道福州客流和客强有没有超佛山</t>
  </si>
  <si>
    <t>8?</t>
  </si>
  <si>
    <t>不知道2024-2-10徐州有没有超南通</t>
  </si>
  <si>
    <r>
      <rPr>
        <sz val="11"/>
        <color rgb="FFFF0000"/>
        <rFont val="宋体"/>
        <charset val="134"/>
      </rPr>
      <t>标红的数据为大概率有可能但不确定的</t>
    </r>
    <r>
      <rPr>
        <sz val="11"/>
        <color theme="1"/>
        <rFont val="宋体"/>
        <charset val="134"/>
      </rPr>
      <t>；</t>
    </r>
    <r>
      <rPr>
        <sz val="11"/>
        <color theme="5" tint="-0.249977111117893"/>
        <rFont val="宋体"/>
        <charset val="134"/>
      </rPr>
      <t>标橙的日期为已知的最早日期，排名为已知的最高排名</t>
    </r>
  </si>
  <si>
    <r>
      <rPr>
        <sz val="11"/>
        <color rgb="FF00B0F0"/>
        <rFont val="宋体"/>
        <charset val="134"/>
      </rPr>
      <t>标蓝的日期是根据线网规模估算换乘客流后再排名的</t>
    </r>
    <r>
      <rPr>
        <sz val="11"/>
        <color theme="1"/>
        <rFont val="宋体"/>
        <charset val="134"/>
      </rPr>
      <t>；</t>
    </r>
    <r>
      <rPr>
        <b/>
        <sz val="11"/>
        <color theme="1"/>
        <rFont val="宋体"/>
        <charset val="134"/>
      </rPr>
      <t>加粗的为免费日</t>
    </r>
    <r>
      <rPr>
        <sz val="11"/>
        <color theme="1"/>
        <rFont val="宋体"/>
        <charset val="134"/>
      </rPr>
      <t>；不含试运营前观光客流</t>
    </r>
  </si>
  <si>
    <t>1991年</t>
  </si>
  <si>
    <t>1992年</t>
  </si>
  <si>
    <t>1993年</t>
  </si>
  <si>
    <t>1994年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</si>
  <si>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</si>
  <si>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</si>
  <si>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</si>
  <si>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</si>
  <si>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</si>
  <si>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</si>
  <si>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</si>
  <si>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</si>
  <si>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</si>
  <si>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2006年</t>
  </si>
  <si>
    <t>2007年</t>
  </si>
  <si>
    <t>2008年</t>
  </si>
  <si>
    <t>2009年</t>
  </si>
  <si>
    <t>2010年</t>
  </si>
  <si>
    <t>2011年</t>
  </si>
  <si>
    <t>2012年</t>
  </si>
  <si>
    <t>2014年</t>
  </si>
  <si>
    <t>2020年</t>
  </si>
  <si>
    <t>2021年</t>
  </si>
  <si>
    <t>2022年</t>
  </si>
  <si>
    <t>客运量</t>
  </si>
  <si>
    <t>名次</t>
  </si>
  <si>
    <r>
      <rPr>
        <b/>
        <sz val="11"/>
        <color theme="1"/>
        <rFont val="宋体"/>
        <charset val="134"/>
      </rPr>
      <t>深圳</t>
    </r>
  </si>
  <si>
    <r>
      <rPr>
        <b/>
        <sz val="11"/>
        <color theme="1"/>
        <rFont val="宋体"/>
        <charset val="134"/>
      </rPr>
      <t>石家庄</t>
    </r>
  </si>
  <si>
    <t>总日均</t>
  </si>
  <si>
    <t>目前总量</t>
  </si>
  <si>
    <t>2024年</t>
  </si>
  <si>
    <t>2023年</t>
  </si>
  <si>
    <t>1989年</t>
  </si>
  <si>
    <t>1988年</t>
  </si>
  <si>
    <t>1987年</t>
  </si>
  <si>
    <t>1986年</t>
  </si>
  <si>
    <t>1985年</t>
  </si>
  <si>
    <t>1984年</t>
  </si>
  <si>
    <t>1983年</t>
  </si>
  <si>
    <t>1981年</t>
  </si>
  <si>
    <t>1980年</t>
  </si>
  <si>
    <t>1979年</t>
  </si>
  <si>
    <t>1978年</t>
  </si>
  <si>
    <t>1977年</t>
  </si>
  <si>
    <t>1976年</t>
  </si>
  <si>
    <t>1975年</t>
  </si>
  <si>
    <t>1974年</t>
  </si>
  <si>
    <t>1973年</t>
  </si>
  <si>
    <t>1972年</t>
  </si>
  <si>
    <t>1971年</t>
  </si>
  <si>
    <t>全员全天免费</t>
  </si>
  <si>
    <t>开始日期</t>
  </si>
  <si>
    <t>截止日期</t>
  </si>
  <si>
    <t>持续时间</t>
  </si>
  <si>
    <t>免费首日客流变化</t>
  </si>
  <si>
    <t>首次免费日期</t>
  </si>
  <si>
    <t>最近一次免费日期</t>
  </si>
  <si>
    <t>广州/佛山</t>
  </si>
  <si>
    <t>由781.05万打破了2010-10-1创下的513.3万纪录</t>
  </si>
  <si>
    <t>由61.7万打破了2015-9-27创下的24.9万纪录</t>
  </si>
  <si>
    <t>由99.58万打破了2015-9-30创下的61.7万纪录</t>
  </si>
  <si>
    <t>客流57.4万（非免费最高31.42万）</t>
  </si>
  <si>
    <t>杭州2020-3-19~20在早晚高峰期间免费</t>
  </si>
  <si>
    <t>法定节假日和休息日免费</t>
  </si>
  <si>
    <t>全线网通宵</t>
  </si>
  <si>
    <t>首次通宵日期</t>
  </si>
  <si>
    <t>最近一次通宵日期</t>
  </si>
  <si>
    <t>重庆*</t>
  </si>
  <si>
    <t>全线网停运</t>
  </si>
  <si>
    <t>首次停运日期</t>
  </si>
  <si>
    <t>最近一次停运日期</t>
  </si>
  <si>
    <t>1989/6/*</t>
  </si>
  <si>
    <t>全员分时免费</t>
  </si>
  <si>
    <t>每天20点以后和法定节假日全天免费</t>
  </si>
  <si>
    <t>所有法定节假日和休息日免费</t>
  </si>
  <si>
    <t>工作日每天17时后、周末及法定节假日全天免费</t>
  </si>
  <si>
    <t>其它全天免费</t>
  </si>
  <si>
    <t>女性免费</t>
  </si>
  <si>
    <t>APM线不通宵</t>
  </si>
  <si>
    <t>运营到次日4点，近似通宵</t>
  </si>
  <si>
    <t>旧1号线停运改造，新华路站永久封闭</t>
  </si>
  <si>
    <r>
      <rPr>
        <sz val="11"/>
        <color theme="1"/>
        <rFont val="宋体"/>
        <charset val="134"/>
      </rPr>
      <t>北京</t>
    </r>
  </si>
  <si>
    <r>
      <rPr>
        <sz val="11"/>
        <color theme="1"/>
        <rFont val="宋体"/>
        <charset val="134"/>
      </rPr>
      <t>天津</t>
    </r>
  </si>
  <si>
    <r>
      <rPr>
        <sz val="11"/>
        <color theme="1"/>
        <rFont val="宋体"/>
        <charset val="134"/>
      </rPr>
      <t>上海</t>
    </r>
  </si>
  <si>
    <r>
      <rPr>
        <sz val="11"/>
        <color theme="1"/>
        <rFont val="宋体"/>
        <charset val="134"/>
      </rPr>
      <t>广州</t>
    </r>
  </si>
  <si>
    <r>
      <rPr>
        <sz val="11"/>
        <color theme="1"/>
        <rFont val="宋体"/>
        <charset val="134"/>
      </rPr>
      <t>长春</t>
    </r>
  </si>
  <si>
    <r>
      <rPr>
        <sz val="11"/>
        <color theme="1"/>
        <rFont val="宋体"/>
        <charset val="134"/>
      </rPr>
      <t>大连</t>
    </r>
  </si>
  <si>
    <r>
      <rPr>
        <sz val="11"/>
        <color theme="1"/>
        <rFont val="宋体"/>
        <charset val="134"/>
      </rPr>
      <t>武汉</t>
    </r>
  </si>
  <si>
    <r>
      <rPr>
        <sz val="11"/>
        <color theme="1"/>
        <rFont val="宋体"/>
        <charset val="134"/>
      </rPr>
      <t>重庆</t>
    </r>
  </si>
  <si>
    <r>
      <rPr>
        <sz val="11"/>
        <color theme="1"/>
        <rFont val="宋体"/>
        <charset val="134"/>
      </rPr>
      <t>深圳</t>
    </r>
  </si>
  <si>
    <r>
      <rPr>
        <sz val="11"/>
        <color theme="1"/>
        <rFont val="宋体"/>
        <charset val="134"/>
      </rPr>
      <t>南京</t>
    </r>
  </si>
  <si>
    <r>
      <rPr>
        <sz val="11"/>
        <color theme="1"/>
        <rFont val="宋体"/>
        <charset val="134"/>
      </rPr>
      <t>成都</t>
    </r>
  </si>
  <si>
    <r>
      <rPr>
        <sz val="11"/>
        <color theme="1"/>
        <rFont val="宋体"/>
        <charset val="134"/>
      </rPr>
      <t>沈阳</t>
    </r>
  </si>
  <si>
    <r>
      <rPr>
        <sz val="11"/>
        <color theme="1"/>
        <rFont val="宋体"/>
        <charset val="134"/>
      </rPr>
      <t>西安</t>
    </r>
  </si>
  <si>
    <r>
      <rPr>
        <sz val="11"/>
        <color theme="1"/>
        <rFont val="宋体"/>
        <charset val="134"/>
      </rPr>
      <t>苏州</t>
    </r>
  </si>
  <si>
    <r>
      <rPr>
        <sz val="11"/>
        <color theme="1"/>
        <rFont val="宋体"/>
        <charset val="134"/>
      </rPr>
      <t>昆明</t>
    </r>
  </si>
  <si>
    <r>
      <rPr>
        <sz val="11"/>
        <color theme="1"/>
        <rFont val="宋体"/>
        <charset val="134"/>
      </rPr>
      <t>杭州</t>
    </r>
  </si>
  <si>
    <r>
      <rPr>
        <sz val="11"/>
        <color theme="1"/>
        <rFont val="宋体"/>
        <charset val="134"/>
      </rPr>
      <t>哈尔滨</t>
    </r>
  </si>
  <si>
    <r>
      <rPr>
        <sz val="11"/>
        <color theme="1"/>
        <rFont val="宋体"/>
        <charset val="134"/>
      </rPr>
      <t>郑州</t>
    </r>
  </si>
  <si>
    <r>
      <rPr>
        <sz val="11"/>
        <color theme="1"/>
        <rFont val="宋体"/>
        <charset val="134"/>
      </rPr>
      <t>长沙</t>
    </r>
  </si>
  <si>
    <r>
      <rPr>
        <sz val="11"/>
        <color theme="1"/>
        <rFont val="宋体"/>
        <charset val="134"/>
      </rPr>
      <t>宁波</t>
    </r>
  </si>
  <si>
    <r>
      <rPr>
        <sz val="11"/>
        <color theme="1"/>
        <rFont val="宋体"/>
        <charset val="134"/>
      </rPr>
      <t>无锡</t>
    </r>
  </si>
  <si>
    <r>
      <rPr>
        <sz val="11"/>
        <color theme="1"/>
        <rFont val="宋体"/>
        <charset val="134"/>
      </rPr>
      <t>青岛</t>
    </r>
  </si>
  <si>
    <r>
      <rPr>
        <sz val="11"/>
        <color theme="1"/>
        <rFont val="宋体"/>
        <charset val="134"/>
      </rPr>
      <t>南昌</t>
    </r>
  </si>
  <si>
    <r>
      <rPr>
        <sz val="11"/>
        <color theme="1"/>
        <rFont val="宋体"/>
        <charset val="134"/>
      </rPr>
      <t>福州</t>
    </r>
  </si>
  <si>
    <r>
      <rPr>
        <sz val="11"/>
        <color theme="1"/>
        <rFont val="宋体"/>
        <charset val="134"/>
      </rPr>
      <t>东莞</t>
    </r>
  </si>
  <si>
    <r>
      <rPr>
        <sz val="11"/>
        <color theme="1"/>
        <rFont val="宋体"/>
        <charset val="134"/>
      </rPr>
      <t>南宁</t>
    </r>
  </si>
  <si>
    <r>
      <rPr>
        <sz val="11"/>
        <color theme="1"/>
        <rFont val="宋体"/>
        <charset val="134"/>
      </rPr>
      <t>合肥</t>
    </r>
  </si>
  <si>
    <r>
      <rPr>
        <sz val="11"/>
        <color theme="1"/>
        <rFont val="宋体"/>
        <charset val="134"/>
      </rPr>
      <t>石家庄</t>
    </r>
  </si>
  <si>
    <r>
      <rPr>
        <sz val="11"/>
        <color theme="1"/>
        <rFont val="宋体"/>
        <charset val="134"/>
      </rPr>
      <t>贵阳</t>
    </r>
  </si>
  <si>
    <r>
      <rPr>
        <sz val="11"/>
        <color theme="1"/>
        <rFont val="宋体"/>
        <charset val="134"/>
      </rPr>
      <t>厦门</t>
    </r>
  </si>
  <si>
    <r>
      <rPr>
        <sz val="11"/>
        <color theme="1"/>
        <rFont val="宋体"/>
        <charset val="134"/>
      </rPr>
      <t>乌鲁木齐</t>
    </r>
  </si>
  <si>
    <r>
      <rPr>
        <sz val="11"/>
        <color theme="1"/>
        <rFont val="宋体"/>
        <charset val="134"/>
      </rPr>
      <t>温州</t>
    </r>
  </si>
  <si>
    <r>
      <rPr>
        <sz val="11"/>
        <color theme="1"/>
        <rFont val="宋体"/>
        <charset val="134"/>
      </rPr>
      <t>济南</t>
    </r>
  </si>
  <si>
    <r>
      <rPr>
        <sz val="11"/>
        <color theme="1"/>
        <rFont val="宋体"/>
        <charset val="134"/>
      </rPr>
      <t>兰州</t>
    </r>
  </si>
  <si>
    <r>
      <rPr>
        <sz val="11"/>
        <color theme="1"/>
        <rFont val="宋体"/>
        <charset val="134"/>
      </rPr>
      <t>常州</t>
    </r>
  </si>
  <si>
    <r>
      <rPr>
        <sz val="11"/>
        <color theme="1"/>
        <rFont val="宋体"/>
        <charset val="134"/>
      </rPr>
      <t>徐州</t>
    </r>
  </si>
  <si>
    <r>
      <rPr>
        <sz val="11"/>
        <color theme="1"/>
        <rFont val="宋体"/>
        <charset val="134"/>
      </rPr>
      <t>呼和浩特</t>
    </r>
  </si>
  <si>
    <r>
      <rPr>
        <sz val="11"/>
        <color theme="1"/>
        <rFont val="宋体"/>
        <charset val="134"/>
      </rPr>
      <t>太原</t>
    </r>
  </si>
  <si>
    <r>
      <rPr>
        <sz val="11"/>
        <color theme="1"/>
        <rFont val="宋体"/>
        <charset val="134"/>
      </rPr>
      <t>洛阳</t>
    </r>
  </si>
  <si>
    <r>
      <rPr>
        <sz val="11"/>
        <color theme="1"/>
        <rFont val="宋体"/>
        <charset val="134"/>
      </rPr>
      <t>嘉兴</t>
    </r>
  </si>
  <si>
    <r>
      <rPr>
        <sz val="11"/>
        <color theme="1"/>
        <rFont val="宋体"/>
        <charset val="134"/>
      </rPr>
      <t>绍兴</t>
    </r>
  </si>
  <si>
    <r>
      <rPr>
        <sz val="11"/>
        <color theme="1"/>
        <rFont val="宋体"/>
        <charset val="134"/>
      </rPr>
      <t>芜湖</t>
    </r>
  </si>
  <si>
    <r>
      <rPr>
        <sz val="11"/>
        <color theme="1"/>
        <rFont val="宋体"/>
        <charset val="134"/>
      </rPr>
      <t>佛山</t>
    </r>
  </si>
  <si>
    <r>
      <rPr>
        <sz val="11"/>
        <color theme="1"/>
        <rFont val="宋体"/>
        <charset val="134"/>
      </rPr>
      <t>金华</t>
    </r>
  </si>
  <si>
    <r>
      <rPr>
        <sz val="11"/>
        <color theme="1"/>
        <rFont val="宋体"/>
        <charset val="134"/>
      </rPr>
      <t>南通</t>
    </r>
  </si>
  <si>
    <r>
      <rPr>
        <sz val="11"/>
        <color theme="1"/>
        <rFont val="宋体"/>
        <charset val="134"/>
      </rPr>
      <t>台州</t>
    </r>
  </si>
  <si>
    <r>
      <rPr>
        <sz val="11"/>
        <color theme="1"/>
        <rFont val="宋体"/>
        <charset val="134"/>
      </rPr>
      <t>滁州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</si>
  <si>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100</t>
    </r>
    <r>
      <rPr>
        <sz val="11"/>
        <color theme="1"/>
        <rFont val="宋体"/>
        <charset val="134"/>
      </rPr>
      <t>万</t>
    </r>
  </si>
  <si>
    <r>
      <rPr>
        <sz val="11"/>
        <color theme="1"/>
        <rFont val="宋体"/>
        <charset val="134"/>
      </rPr>
      <t>开始日期</t>
    </r>
  </si>
  <si>
    <r>
      <rPr>
        <sz val="11"/>
        <color theme="1"/>
        <rFont val="宋体"/>
        <charset val="134"/>
      </rPr>
      <t>截止日期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</si>
  <si>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200</t>
    </r>
    <r>
      <rPr>
        <sz val="11"/>
        <color theme="1"/>
        <rFont val="宋体"/>
        <charset val="134"/>
      </rPr>
      <t>万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</si>
  <si>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300</t>
    </r>
    <r>
      <rPr>
        <sz val="11"/>
        <color theme="1"/>
        <rFont val="宋体"/>
        <charset val="134"/>
      </rPr>
      <t>万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</si>
  <si>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400</t>
    </r>
    <r>
      <rPr>
        <sz val="11"/>
        <color theme="1"/>
        <rFont val="宋体"/>
        <charset val="134"/>
      </rPr>
      <t>万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</si>
  <si>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500</t>
    </r>
    <r>
      <rPr>
        <sz val="11"/>
        <color theme="1"/>
        <rFont val="宋体"/>
        <charset val="134"/>
      </rPr>
      <t>万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</si>
  <si>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600</t>
    </r>
    <r>
      <rPr>
        <sz val="11"/>
        <color theme="1"/>
        <rFont val="宋体"/>
        <charset val="134"/>
      </rPr>
      <t>万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</si>
  <si>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700</t>
    </r>
    <r>
      <rPr>
        <sz val="11"/>
        <color theme="1"/>
        <rFont val="宋体"/>
        <charset val="134"/>
      </rPr>
      <t>万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</si>
  <si>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800</t>
    </r>
    <r>
      <rPr>
        <sz val="11"/>
        <color theme="1"/>
        <rFont val="宋体"/>
        <charset val="134"/>
      </rPr>
      <t>万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</si>
  <si>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900</t>
    </r>
    <r>
      <rPr>
        <sz val="11"/>
        <color theme="1"/>
        <rFont val="宋体"/>
        <charset val="134"/>
      </rPr>
      <t>万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</si>
  <si>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1000</t>
    </r>
    <r>
      <rPr>
        <sz val="11"/>
        <color theme="1"/>
        <rFont val="宋体"/>
        <charset val="134"/>
      </rPr>
      <t>万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</si>
  <si>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1100</t>
    </r>
    <r>
      <rPr>
        <sz val="11"/>
        <color theme="1"/>
        <rFont val="宋体"/>
        <charset val="134"/>
      </rPr>
      <t>万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</si>
  <si>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1200</t>
    </r>
    <r>
      <rPr>
        <sz val="11"/>
        <color theme="1"/>
        <rFont val="宋体"/>
        <charset val="134"/>
      </rPr>
      <t>万</t>
    </r>
  </si>
  <si>
    <r>
      <rPr>
        <sz val="11"/>
        <color theme="1"/>
        <rFont val="宋体"/>
        <charset val="134"/>
      </rPr>
      <t>连续</t>
    </r>
    <r>
      <rPr>
        <sz val="11"/>
        <color theme="1"/>
        <rFont val="Times New Roman"/>
        <charset val="134"/>
      </rPr>
      <t>1300</t>
    </r>
    <r>
      <rPr>
        <sz val="11"/>
        <color theme="1"/>
        <rFont val="宋体"/>
        <charset val="134"/>
      </rPr>
      <t>万</t>
    </r>
  </si>
  <si>
    <r>
      <rPr>
        <b/>
        <sz val="11"/>
        <color theme="1"/>
        <rFont val="华文中宋"/>
        <charset val="134"/>
      </rPr>
      <t>1989年</t>
    </r>
  </si>
  <si>
    <t>≥0</t>
  </si>
  <si>
    <t>≥1</t>
  </si>
  <si>
    <r>
      <rPr>
        <b/>
        <sz val="11"/>
        <color theme="1"/>
        <rFont val="华文中宋"/>
        <charset val="134"/>
      </rPr>
      <t>1990年</t>
    </r>
  </si>
  <si>
    <r>
      <rPr>
        <b/>
        <sz val="11"/>
        <color theme="1"/>
        <rFont val="华文中宋"/>
        <charset val="134"/>
      </rPr>
      <t>1991年</t>
    </r>
  </si>
  <si>
    <r>
      <rPr>
        <b/>
        <sz val="11"/>
        <color theme="1"/>
        <rFont val="华文中宋"/>
        <charset val="134"/>
      </rPr>
      <t>1992年</t>
    </r>
  </si>
  <si>
    <r>
      <rPr>
        <b/>
        <sz val="11"/>
        <color theme="1"/>
        <rFont val="华文中宋"/>
        <charset val="134"/>
      </rPr>
      <t>1993年</t>
    </r>
  </si>
  <si>
    <r>
      <rPr>
        <b/>
        <sz val="11"/>
        <color theme="1"/>
        <rFont val="华文中宋"/>
        <charset val="134"/>
      </rPr>
      <t>1994年</t>
    </r>
  </si>
  <si>
    <r>
      <rPr>
        <b/>
        <sz val="11"/>
        <color theme="1"/>
        <rFont val="华文中宋"/>
        <charset val="134"/>
      </rPr>
      <t>1995年</t>
    </r>
  </si>
  <si>
    <t>≥2</t>
  </si>
  <si>
    <r>
      <rPr>
        <b/>
        <sz val="11"/>
        <color theme="1"/>
        <rFont val="华文中宋"/>
        <charset val="134"/>
      </rPr>
      <t>1996年</t>
    </r>
  </si>
  <si>
    <r>
      <rPr>
        <b/>
        <sz val="11"/>
        <color theme="1"/>
        <rFont val="华文中宋"/>
        <charset val="134"/>
      </rPr>
      <t>1997年</t>
    </r>
  </si>
  <si>
    <r>
      <rPr>
        <b/>
        <sz val="11"/>
        <color theme="1"/>
        <rFont val="华文中宋"/>
        <charset val="134"/>
      </rPr>
      <t>1998年</t>
    </r>
  </si>
  <si>
    <r>
      <rPr>
        <b/>
        <sz val="11"/>
        <color theme="1"/>
        <rFont val="华文中宋"/>
        <charset val="134"/>
      </rPr>
      <t>1999年</t>
    </r>
  </si>
  <si>
    <t>≥3</t>
  </si>
  <si>
    <r>
      <rPr>
        <b/>
        <sz val="11"/>
        <color theme="1"/>
        <rFont val="华文中宋"/>
        <charset val="134"/>
      </rPr>
      <t>2000年</t>
    </r>
  </si>
  <si>
    <r>
      <rPr>
        <b/>
        <sz val="11"/>
        <color theme="1"/>
        <rFont val="华文中宋"/>
        <charset val="134"/>
      </rPr>
      <t>2001年</t>
    </r>
  </si>
  <si>
    <t>≥5</t>
  </si>
  <si>
    <r>
      <rPr>
        <b/>
        <sz val="11"/>
        <color theme="1"/>
        <rFont val="华文中宋"/>
        <charset val="134"/>
      </rPr>
      <t>2002年</t>
    </r>
  </si>
  <si>
    <r>
      <rPr>
        <b/>
        <sz val="11"/>
        <color theme="1"/>
        <rFont val="华文中宋"/>
        <charset val="134"/>
      </rPr>
      <t>2003年</t>
    </r>
  </si>
  <si>
    <r>
      <rPr>
        <b/>
        <sz val="11"/>
        <color theme="1"/>
        <rFont val="华文中宋"/>
        <charset val="134"/>
      </rPr>
      <t>2004年</t>
    </r>
  </si>
  <si>
    <r>
      <rPr>
        <b/>
        <sz val="11"/>
        <color theme="1"/>
        <rFont val="华文中宋"/>
        <charset val="134"/>
      </rPr>
      <t>2005年</t>
    </r>
  </si>
  <si>
    <r>
      <rPr>
        <b/>
        <sz val="11"/>
        <color theme="1"/>
        <rFont val="华文中宋"/>
        <charset val="134"/>
      </rPr>
      <t>2006年</t>
    </r>
  </si>
  <si>
    <r>
      <rPr>
        <b/>
        <sz val="11"/>
        <color theme="1"/>
        <rFont val="华文中宋"/>
        <charset val="134"/>
      </rPr>
      <t>2007年</t>
    </r>
  </si>
  <si>
    <t>≥4</t>
  </si>
  <si>
    <r>
      <rPr>
        <b/>
        <sz val="11"/>
        <color theme="1"/>
        <rFont val="华文中宋"/>
        <charset val="134"/>
      </rPr>
      <t>2008年</t>
    </r>
  </si>
  <si>
    <r>
      <rPr>
        <b/>
        <sz val="11"/>
        <color theme="1"/>
        <rFont val="华文中宋"/>
        <charset val="134"/>
      </rPr>
      <t>2009年</t>
    </r>
  </si>
  <si>
    <r>
      <rPr>
        <b/>
        <sz val="11"/>
        <color theme="1"/>
        <rFont val="华文中宋"/>
        <charset val="134"/>
      </rPr>
      <t>2010年</t>
    </r>
  </si>
  <si>
    <t>≥8</t>
  </si>
  <si>
    <r>
      <rPr>
        <b/>
        <sz val="11"/>
        <color theme="1"/>
        <rFont val="华文中宋"/>
        <charset val="134"/>
      </rPr>
      <t>2011年</t>
    </r>
  </si>
  <si>
    <t>≥6</t>
  </si>
  <si>
    <r>
      <rPr>
        <b/>
        <sz val="11"/>
        <color theme="1"/>
        <rFont val="华文中宋"/>
        <charset val="134"/>
      </rPr>
      <t>2012年</t>
    </r>
  </si>
  <si>
    <r>
      <rPr>
        <b/>
        <sz val="11"/>
        <color theme="1"/>
        <rFont val="华文中宋"/>
        <charset val="134"/>
      </rPr>
      <t>2013年</t>
    </r>
  </si>
  <si>
    <r>
      <rPr>
        <b/>
        <sz val="11"/>
        <color theme="1"/>
        <rFont val="华文中宋"/>
        <charset val="134"/>
      </rPr>
      <t>2014年</t>
    </r>
  </si>
  <si>
    <r>
      <rPr>
        <b/>
        <sz val="11"/>
        <color theme="1"/>
        <rFont val="华文中宋"/>
        <charset val="134"/>
      </rPr>
      <t>2015年</t>
    </r>
  </si>
  <si>
    <r>
      <rPr>
        <b/>
        <sz val="11"/>
        <color theme="1"/>
        <rFont val="华文中宋"/>
        <charset val="134"/>
      </rPr>
      <t>2016年</t>
    </r>
  </si>
  <si>
    <r>
      <rPr>
        <b/>
        <sz val="11"/>
        <color theme="1"/>
        <rFont val="华文中宋"/>
        <charset val="134"/>
      </rPr>
      <t>2017年</t>
    </r>
  </si>
  <si>
    <r>
      <rPr>
        <b/>
        <sz val="11"/>
        <color theme="1"/>
        <rFont val="华文中宋"/>
        <charset val="134"/>
      </rPr>
      <t>2018年</t>
    </r>
  </si>
  <si>
    <r>
      <rPr>
        <b/>
        <sz val="11"/>
        <color theme="1"/>
        <rFont val="华文中宋"/>
        <charset val="134"/>
      </rPr>
      <t>2019年</t>
    </r>
  </si>
  <si>
    <r>
      <rPr>
        <b/>
        <sz val="11"/>
        <color theme="1"/>
        <rFont val="华文中宋"/>
        <charset val="134"/>
      </rPr>
      <t>2020年</t>
    </r>
  </si>
  <si>
    <r>
      <rPr>
        <b/>
        <sz val="11"/>
        <color theme="1"/>
        <rFont val="华文中宋"/>
        <charset val="134"/>
      </rPr>
      <t>2021年</t>
    </r>
  </si>
  <si>
    <r>
      <rPr>
        <b/>
        <sz val="11"/>
        <color theme="1"/>
        <rFont val="华文中宋"/>
        <charset val="134"/>
      </rPr>
      <t>2022年</t>
    </r>
  </si>
  <si>
    <r>
      <rPr>
        <b/>
        <sz val="11"/>
        <color theme="1"/>
        <rFont val="华文中宋"/>
        <charset val="134"/>
      </rPr>
      <t>2023年</t>
    </r>
  </si>
  <si>
    <t>≥9</t>
  </si>
  <si>
    <t>每日客流首发</t>
  </si>
  <si>
    <t>京港</t>
  </si>
  <si>
    <t>台风名</t>
  </si>
  <si>
    <t>日期</t>
  </si>
  <si>
    <t>星期</t>
  </si>
  <si>
    <t>影响城市</t>
  </si>
  <si>
    <t>当日客流</t>
  </si>
  <si>
    <t>上周同日</t>
  </si>
  <si>
    <t>同比上周</t>
  </si>
  <si>
    <t>天兔</t>
  </si>
  <si>
    <t>一</t>
  </si>
  <si>
    <t>？</t>
  </si>
  <si>
    <t>灿鸿</t>
  </si>
  <si>
    <t>六</t>
  </si>
  <si>
    <t>彩虹</t>
  </si>
  <si>
    <t>日*</t>
  </si>
  <si>
    <t>约200</t>
  </si>
  <si>
    <t>妮妲</t>
  </si>
  <si>
    <t>二</t>
  </si>
  <si>
    <t>海马</t>
  </si>
  <si>
    <t>五</t>
  </si>
  <si>
    <t>天鸽</t>
  </si>
  <si>
    <t>三</t>
  </si>
  <si>
    <t>安比</t>
  </si>
  <si>
    <t>日</t>
  </si>
  <si>
    <t>山竹</t>
  </si>
  <si>
    <t>利奇马</t>
  </si>
  <si>
    <t>烟花</t>
  </si>
  <si>
    <t>郑州/嘉兴/绍兴</t>
  </si>
  <si>
    <t>杜苏芮</t>
  </si>
  <si>
    <t>苏拉+海葵</t>
  </si>
  <si>
    <t>1995年春</t>
  </si>
  <si>
    <t>1995年秋</t>
  </si>
  <si>
    <t>1996年春</t>
  </si>
  <si>
    <t>1996年秋</t>
  </si>
  <si>
    <t>1997年春</t>
  </si>
  <si>
    <t>1997年秋</t>
  </si>
  <si>
    <t>1998年春</t>
  </si>
  <si>
    <t>1998年秋</t>
  </si>
  <si>
    <t>1999年春</t>
  </si>
  <si>
    <t>1999年秋</t>
  </si>
  <si>
    <t>2000年春</t>
  </si>
  <si>
    <t>2000年秋</t>
  </si>
  <si>
    <t>2001年春</t>
  </si>
  <si>
    <t>2001年秋</t>
  </si>
  <si>
    <t>2002年春</t>
  </si>
  <si>
    <t>2002年秋</t>
  </si>
  <si>
    <t>2003年春</t>
  </si>
  <si>
    <t>2003年秋</t>
  </si>
  <si>
    <t>2004年春</t>
  </si>
  <si>
    <t>2004年秋</t>
  </si>
  <si>
    <t>2005年春</t>
  </si>
  <si>
    <t>2005年秋</t>
  </si>
  <si>
    <t>2006年春</t>
  </si>
  <si>
    <t>2006年秋</t>
  </si>
  <si>
    <t>2007年春</t>
  </si>
  <si>
    <t>2007年秋</t>
  </si>
  <si>
    <t>2008年春</t>
  </si>
  <si>
    <t>2008年秋</t>
  </si>
  <si>
    <t>2009年春</t>
  </si>
  <si>
    <t>2009年秋</t>
  </si>
  <si>
    <t>2010年春</t>
  </si>
  <si>
    <t>2010年秋</t>
  </si>
  <si>
    <t>2011年春</t>
  </si>
  <si>
    <t>2011年秋</t>
  </si>
  <si>
    <t>2012年春</t>
  </si>
  <si>
    <t>2012年秋</t>
  </si>
  <si>
    <t>2013年春</t>
  </si>
  <si>
    <t>2013年秋</t>
  </si>
  <si>
    <t>2014年春</t>
  </si>
  <si>
    <t>2014年秋</t>
  </si>
  <si>
    <t>2015年春</t>
  </si>
  <si>
    <t>2015年秋</t>
  </si>
  <si>
    <t>2016年春</t>
  </si>
  <si>
    <t>2016年秋</t>
  </si>
  <si>
    <t>2017年春</t>
  </si>
  <si>
    <t>2017年秋</t>
  </si>
  <si>
    <t>2018年春</t>
  </si>
  <si>
    <t>2018年秋</t>
  </si>
  <si>
    <t>2019年春</t>
  </si>
  <si>
    <t>2019年秋</t>
  </si>
  <si>
    <t>2023年春</t>
  </si>
  <si>
    <t>2023年秋</t>
  </si>
  <si>
    <t>2024年春</t>
  </si>
  <si>
    <t>2024年秋</t>
  </si>
  <si>
    <t>2025年春</t>
  </si>
  <si>
    <t>E</t>
  </si>
  <si>
    <t>D</t>
  </si>
  <si>
    <t>C</t>
  </si>
  <si>
    <t>C+</t>
  </si>
  <si>
    <t>B</t>
  </si>
  <si>
    <t>B-</t>
  </si>
  <si>
    <t>A</t>
  </si>
  <si>
    <t>A-</t>
  </si>
  <si>
    <t>A+：在A基础上，节前工作日低于普通周五</t>
  </si>
  <si>
    <t>说明</t>
  </si>
  <si>
    <t>A（强工作日型）</t>
  </si>
  <si>
    <t>A：硬性指标为最高休息日仍低于普通工作日，节前工作日与普通周五不分伯仲（&lt;2%）</t>
  </si>
  <si>
    <t>A-：在A基础上，节前工作日超普通周五</t>
  </si>
  <si>
    <t>B+：在B基础上，最强休息日与普工不分伯仲（&lt;2%）</t>
  </si>
  <si>
    <t>B（弱工作日型）</t>
  </si>
  <si>
    <t>B：硬性指标为周六低于普工，但最强休息日仍能超过普工</t>
  </si>
  <si>
    <t>B-：在B基础上，最强休息日超普通周五</t>
  </si>
  <si>
    <t>C+：在C基础上，普通周日低于普工</t>
  </si>
  <si>
    <t>C（均衡型）</t>
  </si>
  <si>
    <t>C：硬性指标为普通周六介于普工和周五之间</t>
  </si>
  <si>
    <t>C-：在C基础上，普通周日高于普工或者全年均衡</t>
  </si>
  <si>
    <t>D+：在D基础上，普通周日低于普工</t>
  </si>
  <si>
    <t>D（弱休息日型）</t>
  </si>
  <si>
    <t>D：硬性指标为普通周六最高超周五；普通周日与普工不分伯仲（&lt;2%）</t>
  </si>
  <si>
    <t>D-：在D基础上，普通周日高于普工</t>
  </si>
  <si>
    <t>E+：普通周日&gt;普通周五&gt;普通周六</t>
  </si>
  <si>
    <t>E（强休息日型）</t>
  </si>
  <si>
    <t>E：硬性指标为普通周日最高，周五周六不分伯仲（&lt;2%）</t>
  </si>
  <si>
    <t>E-：普通周日&gt;普通周六&gt;普通周五</t>
  </si>
  <si>
    <t>春（3~6月）</t>
  </si>
  <si>
    <t>秋（9~12月）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</si>
</sst>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yyyy&quot;年&quot;m&quot;月&quot;d&quot;日&quot;;@"/>
    <numFmt numFmtId="178" formatCode="0.00_ "/>
    <numFmt numFmtId="179" formatCode="0.00_);[Red]\(0.00\)"/>
    <numFmt numFmtId="180" formatCode="0_);[Red]\(0\)"/>
    <numFmt numFmtId="181" formatCode="yyyy/m/d;@"/>
  </numFmts>
  <fonts count="52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华文中宋"/>
      <charset val="134"/>
    </font>
    <font>
      <b/>
      <sz val="11"/>
      <color theme="0" tint="-0.249977111117893"/>
      <name val="华文中宋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rgb="FFFF0000"/>
      <name val="宋体"/>
      <charset val="134"/>
    </font>
    <font>
      <sz val="11"/>
      <color rgb="FF00B0F0"/>
      <name val="宋体"/>
      <charset val="134"/>
    </font>
    <font>
      <b/>
      <sz val="11"/>
      <color theme="1"/>
      <name val="Times New Roman"/>
      <charset val="134"/>
    </font>
    <font>
      <b/>
      <sz val="11"/>
      <color rgb="FF00B0F0"/>
      <name val="宋体"/>
      <charset val="134"/>
    </font>
    <font>
      <b/>
      <sz val="11"/>
      <color rgb="FF00B0F0"/>
      <name val="Times New Roman"/>
      <charset val="134"/>
    </font>
    <font>
      <sz val="18"/>
      <color theme="1"/>
      <name val="微软雅黑"/>
      <charset val="134"/>
    </font>
    <font>
      <sz val="11"/>
      <color theme="5" tint="-0.249977111117893"/>
      <name val="宋体"/>
      <charset val="134"/>
    </font>
    <font>
      <b/>
      <sz val="11"/>
      <color theme="5" tint="-0.249977111117893"/>
      <name val="宋体"/>
      <charset val="134"/>
    </font>
    <font>
      <b/>
      <sz val="11"/>
      <color rgb="FFFF0000"/>
      <name val="Times New Roman"/>
      <charset val="134"/>
    </font>
    <font>
      <b/>
      <sz val="11"/>
      <color rgb="FF00B050"/>
      <name val="Times New Roman"/>
      <charset val="134"/>
    </font>
    <font>
      <b/>
      <sz val="11"/>
      <color rgb="FF00B050"/>
      <name val="宋体"/>
      <charset val="134"/>
    </font>
    <font>
      <b/>
      <sz val="11"/>
      <color theme="0" tint="-0.25"/>
      <name val="Times New Roman"/>
      <charset val="134"/>
    </font>
    <font>
      <b/>
      <sz val="11"/>
      <color theme="0" tint="-0.25"/>
      <name val="宋体"/>
      <charset val="134"/>
    </font>
    <font>
      <b/>
      <sz val="11"/>
      <color rgb="FFFF0000"/>
      <name val="宋体"/>
      <charset val="134"/>
    </font>
    <font>
      <sz val="11"/>
      <color rgb="FF00B050"/>
      <name val="宋体"/>
      <charset val="134"/>
    </font>
    <font>
      <sz val="11"/>
      <color theme="5" tint="-0.25"/>
      <name val="宋体"/>
      <charset val="134"/>
    </font>
    <font>
      <b/>
      <sz val="18"/>
      <color theme="1"/>
      <name val="宋体"/>
      <charset val="134"/>
    </font>
    <font>
      <sz val="11"/>
      <color rgb="FFFF5050"/>
      <name val="宋体"/>
      <charset val="134"/>
    </font>
    <font>
      <sz val="11"/>
      <color rgb="FF7030A0"/>
      <name val="宋体"/>
      <charset val="134"/>
    </font>
    <font>
      <sz val="11"/>
      <color theme="0" tint="-0.499984740745262"/>
      <name val="宋体"/>
      <charset val="134"/>
    </font>
    <font>
      <sz val="11"/>
      <color rgb="FF0070C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theme="1"/>
      <name val="微软雅黑"/>
      <charset val="134"/>
    </font>
    <font>
      <sz val="11"/>
      <color theme="1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8" fillId="22" borderId="22" applyNumberFormat="0" applyAlignment="0" applyProtection="0">
      <alignment vertical="center"/>
    </xf>
    <xf numFmtId="0" fontId="39" fillId="22" borderId="21" applyNumberFormat="0" applyAlignment="0" applyProtection="0">
      <alignment vertical="center"/>
    </xf>
    <xf numFmtId="0" fontId="40" fillId="23" borderId="23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2" fillId="0" borderId="25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4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0" fontId="13" fillId="13" borderId="2" xfId="0" applyFont="1" applyFill="1" applyBorder="1" applyAlignment="1">
      <alignment horizontal="center" vertical="center" wrapText="1"/>
    </xf>
    <xf numFmtId="0" fontId="13" fillId="13" borderId="4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77" fontId="14" fillId="3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77" fontId="1" fillId="4" borderId="5" xfId="0" applyNumberFormat="1" applyFont="1" applyFill="1" applyBorder="1" applyAlignment="1">
      <alignment horizontal="center" vertical="center" wrapText="1"/>
    </xf>
    <xf numFmtId="177" fontId="14" fillId="3" borderId="5" xfId="0" applyNumberFormat="1" applyFont="1" applyFill="1" applyBorder="1" applyAlignment="1">
      <alignment horizontal="center" vertical="center" wrapText="1"/>
    </xf>
    <xf numFmtId="177" fontId="15" fillId="4" borderId="1" xfId="0" applyNumberFormat="1" applyFont="1" applyFill="1" applyBorder="1" applyAlignment="1">
      <alignment horizontal="center" vertical="center" wrapText="1"/>
    </xf>
    <xf numFmtId="177" fontId="14" fillId="4" borderId="5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 wrapText="1"/>
    </xf>
    <xf numFmtId="177" fontId="9" fillId="3" borderId="5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7" fontId="2" fillId="4" borderId="5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13" borderId="3" xfId="0" applyFont="1" applyFill="1" applyBorder="1"/>
    <xf numFmtId="0" fontId="1" fillId="0" borderId="0" xfId="0" applyFont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181" fontId="10" fillId="0" borderId="0" xfId="0" applyNumberFormat="1" applyFont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181" fontId="16" fillId="0" borderId="1" xfId="0" applyNumberFormat="1" applyFont="1" applyBorder="1" applyAlignment="1">
      <alignment horizontal="center" vertical="center"/>
    </xf>
    <xf numFmtId="181" fontId="17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3" fillId="13" borderId="1" xfId="0" applyNumberFormat="1" applyFont="1" applyFill="1" applyBorder="1" applyAlignment="1">
      <alignment horizontal="center" vertical="center" wrapText="1"/>
    </xf>
    <xf numFmtId="49" fontId="1" fillId="12" borderId="7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21" fillId="4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 wrapText="1"/>
    </xf>
    <xf numFmtId="0" fontId="1" fillId="14" borderId="1" xfId="0" applyNumberFormat="1" applyFont="1" applyFill="1" applyBorder="1" applyAlignment="1">
      <alignment horizontal="center" vertical="center" wrapText="1"/>
    </xf>
    <xf numFmtId="49" fontId="2" fillId="14" borderId="1" xfId="0" applyNumberFormat="1" applyFont="1" applyFill="1" applyBorder="1" applyAlignment="1">
      <alignment horizontal="center" vertical="center" wrapText="1"/>
    </xf>
    <xf numFmtId="0" fontId="2" fillId="14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13" fillId="13" borderId="1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left" vertical="center"/>
    </xf>
    <xf numFmtId="176" fontId="22" fillId="4" borderId="1" xfId="0" applyNumberFormat="1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left" vertical="center"/>
    </xf>
    <xf numFmtId="176" fontId="1" fillId="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76" fontId="22" fillId="3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176" fontId="1" fillId="14" borderId="1" xfId="0" applyNumberFormat="1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176" fontId="1" fillId="16" borderId="1" xfId="0" applyNumberFormat="1" applyFont="1" applyFill="1" applyBorder="1" applyAlignment="1">
      <alignment horizontal="center" vertical="center" wrapText="1"/>
    </xf>
    <xf numFmtId="176" fontId="22" fillId="14" borderId="1" xfId="0" applyNumberFormat="1" applyFont="1" applyFill="1" applyBorder="1" applyAlignment="1">
      <alignment horizontal="center" vertical="center" wrapText="1"/>
    </xf>
    <xf numFmtId="176" fontId="22" fillId="16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shrinkToFit="1"/>
    </xf>
    <xf numFmtId="0" fontId="8" fillId="16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1" fillId="0" borderId="0" xfId="0" applyFont="1"/>
    <xf numFmtId="0" fontId="13" fillId="13" borderId="2" xfId="0" applyFont="1" applyFill="1" applyBorder="1" applyAlignment="1">
      <alignment horizontal="center" vertical="center"/>
    </xf>
    <xf numFmtId="0" fontId="0" fillId="0" borderId="4" xfId="0" applyBorder="1"/>
    <xf numFmtId="0" fontId="1" fillId="1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176" fontId="23" fillId="3" borderId="1" xfId="0" applyNumberFormat="1" applyFont="1" applyFill="1" applyBorder="1" applyAlignment="1">
      <alignment horizontal="center" vertical="center" wrapText="1"/>
    </xf>
    <xf numFmtId="176" fontId="23" fillId="4" borderId="1" xfId="0" applyNumberFormat="1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177" fontId="2" fillId="12" borderId="6" xfId="0" applyNumberFormat="1" applyFont="1" applyFill="1" applyBorder="1" applyAlignment="1">
      <alignment horizontal="center" vertical="center" wrapText="1"/>
    </xf>
    <xf numFmtId="177" fontId="2" fillId="12" borderId="1" xfId="0" applyNumberFormat="1" applyFont="1" applyFill="1" applyBorder="1" applyAlignment="1">
      <alignment horizontal="center" vertical="center" wrapText="1"/>
    </xf>
    <xf numFmtId="177" fontId="2" fillId="12" borderId="3" xfId="0" applyNumberFormat="1" applyFont="1" applyFill="1" applyBorder="1" applyAlignment="1">
      <alignment horizontal="center" vertical="center" wrapText="1"/>
    </xf>
    <xf numFmtId="177" fontId="2" fillId="12" borderId="5" xfId="0" applyNumberFormat="1" applyFont="1" applyFill="1" applyBorder="1" applyAlignment="1">
      <alignment horizontal="center" vertical="center" wrapText="1"/>
    </xf>
    <xf numFmtId="177" fontId="2" fillId="12" borderId="4" xfId="0" applyNumberFormat="1" applyFont="1" applyFill="1" applyBorder="1" applyAlignment="1">
      <alignment horizontal="center" vertical="center" wrapText="1"/>
    </xf>
    <xf numFmtId="31" fontId="1" fillId="3" borderId="5" xfId="0" applyNumberFormat="1" applyFont="1" applyFill="1" applyBorder="1" applyAlignment="1">
      <alignment horizontal="center" vertical="center" wrapText="1"/>
    </xf>
    <xf numFmtId="177" fontId="8" fillId="3" borderId="6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77" fontId="1" fillId="3" borderId="6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178" fontId="9" fillId="3" borderId="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31" fontId="1" fillId="4" borderId="5" xfId="0" applyNumberFormat="1" applyFont="1" applyFill="1" applyBorder="1" applyAlignment="1">
      <alignment horizontal="center" vertical="center" wrapText="1"/>
    </xf>
    <xf numFmtId="177" fontId="1" fillId="4" borderId="6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177" fontId="22" fillId="3" borderId="6" xfId="0" applyNumberFormat="1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 wrapText="1"/>
    </xf>
    <xf numFmtId="177" fontId="9" fillId="4" borderId="6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31" fontId="1" fillId="4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31" fontId="1" fillId="3" borderId="9" xfId="0" applyNumberFormat="1" applyFont="1" applyFill="1" applyBorder="1" applyAlignment="1">
      <alignment horizontal="center" vertical="center" wrapText="1"/>
    </xf>
    <xf numFmtId="177" fontId="22" fillId="4" borderId="6" xfId="0" applyNumberFormat="1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31" fontId="8" fillId="3" borderId="6" xfId="0" applyNumberFormat="1" applyFont="1" applyFill="1" applyBorder="1" applyAlignment="1">
      <alignment horizontal="center" vertical="center" wrapText="1"/>
    </xf>
    <xf numFmtId="31" fontId="14" fillId="3" borderId="6" xfId="0" applyNumberFormat="1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31" fontId="1" fillId="3" borderId="6" xfId="0" applyNumberFormat="1" applyFont="1" applyFill="1" applyBorder="1" applyAlignment="1">
      <alignment horizontal="center" vertical="center" wrapText="1"/>
    </xf>
    <xf numFmtId="31" fontId="1" fillId="4" borderId="6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78" fontId="8" fillId="4" borderId="1" xfId="0" applyNumberFormat="1" applyFont="1" applyFill="1" applyBorder="1" applyAlignment="1">
      <alignment horizontal="center" vertical="center" wrapText="1"/>
    </xf>
    <xf numFmtId="177" fontId="14" fillId="4" borderId="6" xfId="0" applyNumberFormat="1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31" fontId="22" fillId="4" borderId="5" xfId="0" applyNumberFormat="1" applyFont="1" applyFill="1" applyBorder="1" applyAlignment="1">
      <alignment horizontal="center" vertical="center" wrapText="1"/>
    </xf>
    <xf numFmtId="31" fontId="9" fillId="3" borderId="6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31" fontId="1" fillId="14" borderId="5" xfId="0" applyNumberFormat="1" applyFont="1" applyFill="1" applyBorder="1" applyAlignment="1">
      <alignment horizontal="center" vertical="center" wrapText="1"/>
    </xf>
    <xf numFmtId="31" fontId="1" fillId="14" borderId="6" xfId="0" applyNumberFormat="1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178" fontId="8" fillId="14" borderId="1" xfId="0" applyNumberFormat="1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177" fontId="23" fillId="4" borderId="6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77" fontId="14" fillId="3" borderId="6" xfId="0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177" fontId="8" fillId="4" borderId="6" xfId="0" applyNumberFormat="1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31" fontId="14" fillId="4" borderId="6" xfId="0" applyNumberFormat="1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31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77" fontId="9" fillId="3" borderId="6" xfId="0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31" fontId="22" fillId="4" borderId="6" xfId="0" applyNumberFormat="1" applyFont="1" applyFill="1" applyBorder="1" applyAlignment="1">
      <alignment horizontal="center" vertical="center" wrapText="1"/>
    </xf>
    <xf numFmtId="31" fontId="23" fillId="14" borderId="6" xfId="0" applyNumberFormat="1" applyFont="1" applyFill="1" applyBorder="1" applyAlignment="1">
      <alignment horizontal="center" vertical="center" wrapText="1"/>
    </xf>
    <xf numFmtId="0" fontId="22" fillId="14" borderId="5" xfId="0" applyFont="1" applyFill="1" applyBorder="1" applyAlignment="1">
      <alignment horizontal="center" vertical="center" wrapText="1"/>
    </xf>
    <xf numFmtId="177" fontId="1" fillId="14" borderId="6" xfId="0" applyNumberFormat="1" applyFont="1" applyFill="1" applyBorder="1" applyAlignment="1">
      <alignment horizontal="center" vertical="center" wrapText="1"/>
    </xf>
    <xf numFmtId="31" fontId="1" fillId="16" borderId="5" xfId="0" applyNumberFormat="1" applyFont="1" applyFill="1" applyBorder="1" applyAlignment="1">
      <alignment horizontal="center" vertical="center" wrapText="1"/>
    </xf>
    <xf numFmtId="31" fontId="1" fillId="16" borderId="6" xfId="0" applyNumberFormat="1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77" fontId="1" fillId="16" borderId="6" xfId="0" applyNumberFormat="1" applyFont="1" applyFill="1" applyBorder="1" applyAlignment="1">
      <alignment horizontal="center" vertical="center" wrapText="1"/>
    </xf>
    <xf numFmtId="31" fontId="22" fillId="16" borderId="6" xfId="0" applyNumberFormat="1" applyFont="1" applyFill="1" applyBorder="1" applyAlignment="1">
      <alignment horizontal="center" vertical="center" wrapText="1"/>
    </xf>
    <xf numFmtId="0" fontId="22" fillId="16" borderId="5" xfId="0" applyFont="1" applyFill="1" applyBorder="1" applyAlignment="1">
      <alignment horizontal="center" vertical="center" wrapText="1"/>
    </xf>
    <xf numFmtId="177" fontId="22" fillId="14" borderId="6" xfId="0" applyNumberFormat="1" applyFont="1" applyFill="1" applyBorder="1" applyAlignment="1">
      <alignment horizontal="center" vertical="center" wrapText="1"/>
    </xf>
    <xf numFmtId="177" fontId="8" fillId="14" borderId="6" xfId="0" applyNumberFormat="1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31" fontId="22" fillId="14" borderId="6" xfId="0" applyNumberFormat="1" applyFont="1" applyFill="1" applyBorder="1" applyAlignment="1">
      <alignment horizontal="center" vertical="center" wrapText="1"/>
    </xf>
    <xf numFmtId="0" fontId="22" fillId="14" borderId="9" xfId="0" applyFont="1" applyFill="1" applyBorder="1" applyAlignment="1">
      <alignment horizontal="center" vertical="center" wrapText="1"/>
    </xf>
    <xf numFmtId="31" fontId="14" fillId="14" borderId="6" xfId="0" applyNumberFormat="1" applyFont="1" applyFill="1" applyBorder="1" applyAlignment="1">
      <alignment horizontal="center" vertical="center" wrapText="1"/>
    </xf>
    <xf numFmtId="0" fontId="14" fillId="14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15" borderId="1" xfId="0" applyNumberFormat="1" applyFont="1" applyFill="1" applyBorder="1" applyAlignment="1">
      <alignment horizontal="center" vertical="center" wrapText="1"/>
    </xf>
    <xf numFmtId="177" fontId="1" fillId="15" borderId="1" xfId="0" applyNumberFormat="1" applyFont="1" applyFill="1" applyBorder="1" applyAlignment="1">
      <alignment horizontal="center" vertical="center" wrapText="1"/>
    </xf>
    <xf numFmtId="0" fontId="1" fillId="15" borderId="1" xfId="0" applyNumberFormat="1" applyFont="1" applyFill="1" applyBorder="1" applyAlignment="1">
      <alignment horizontal="center" vertical="center" wrapText="1"/>
    </xf>
    <xf numFmtId="179" fontId="8" fillId="4" borderId="1" xfId="0" applyNumberFormat="1" applyFont="1" applyFill="1" applyBorder="1" applyAlignment="1">
      <alignment horizontal="center" vertical="center"/>
    </xf>
    <xf numFmtId="31" fontId="1" fillId="4" borderId="1" xfId="0" applyNumberFormat="1" applyFont="1" applyFill="1" applyBorder="1" applyAlignment="1">
      <alignment horizontal="center" vertical="center" wrapText="1"/>
    </xf>
    <xf numFmtId="178" fontId="8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179" fontId="9" fillId="4" borderId="1" xfId="0" applyNumberFormat="1" applyFont="1" applyFill="1" applyBorder="1" applyAlignment="1">
      <alignment horizontal="center" vertical="center"/>
    </xf>
    <xf numFmtId="178" fontId="9" fillId="4" borderId="1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9" fontId="22" fillId="3" borderId="1" xfId="0" applyNumberFormat="1" applyFont="1" applyFill="1" applyBorder="1" applyAlignment="1">
      <alignment horizontal="center" vertical="center"/>
    </xf>
    <xf numFmtId="177" fontId="22" fillId="3" borderId="1" xfId="0" applyNumberFormat="1" applyFont="1" applyFill="1" applyBorder="1" applyAlignment="1">
      <alignment horizontal="center" vertical="center"/>
    </xf>
    <xf numFmtId="178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79" fontId="9" fillId="14" borderId="1" xfId="0" applyNumberFormat="1" applyFont="1" applyFill="1" applyBorder="1" applyAlignment="1">
      <alignment horizontal="center" vertical="center"/>
    </xf>
    <xf numFmtId="177" fontId="1" fillId="14" borderId="1" xfId="0" applyNumberFormat="1" applyFont="1" applyFill="1" applyBorder="1" applyAlignment="1">
      <alignment horizontal="center" vertical="center"/>
    </xf>
    <xf numFmtId="178" fontId="9" fillId="14" borderId="1" xfId="0" applyNumberFormat="1" applyFont="1" applyFill="1" applyBorder="1" applyAlignment="1">
      <alignment horizontal="center" vertical="center"/>
    </xf>
    <xf numFmtId="0" fontId="1" fillId="14" borderId="1" xfId="0" applyNumberFormat="1" applyFont="1" applyFill="1" applyBorder="1" applyAlignment="1">
      <alignment horizontal="center" vertical="center"/>
    </xf>
    <xf numFmtId="179" fontId="1" fillId="14" borderId="1" xfId="0" applyNumberFormat="1" applyFont="1" applyFill="1" applyBorder="1" applyAlignment="1">
      <alignment horizontal="center" vertical="center"/>
    </xf>
    <xf numFmtId="178" fontId="1" fillId="14" borderId="1" xfId="0" applyNumberFormat="1" applyFont="1" applyFill="1" applyBorder="1" applyAlignment="1">
      <alignment horizontal="center" vertical="center"/>
    </xf>
    <xf numFmtId="179" fontId="1" fillId="16" borderId="1" xfId="0" applyNumberFormat="1" applyFont="1" applyFill="1" applyBorder="1" applyAlignment="1">
      <alignment horizontal="center" vertical="center"/>
    </xf>
    <xf numFmtId="177" fontId="1" fillId="16" borderId="1" xfId="0" applyNumberFormat="1" applyFont="1" applyFill="1" applyBorder="1" applyAlignment="1">
      <alignment horizontal="center" vertical="center"/>
    </xf>
    <xf numFmtId="178" fontId="1" fillId="16" borderId="1" xfId="0" applyNumberFormat="1" applyFont="1" applyFill="1" applyBorder="1" applyAlignment="1">
      <alignment horizontal="center" vertical="center"/>
    </xf>
    <xf numFmtId="0" fontId="1" fillId="16" borderId="1" xfId="0" applyNumberFormat="1" applyFont="1" applyFill="1" applyBorder="1" applyAlignment="1">
      <alignment horizontal="center" vertical="center"/>
    </xf>
    <xf numFmtId="179" fontId="8" fillId="16" borderId="1" xfId="0" applyNumberFormat="1" applyFont="1" applyFill="1" applyBorder="1" applyAlignment="1">
      <alignment horizontal="center" vertical="center"/>
    </xf>
    <xf numFmtId="178" fontId="8" fillId="16" borderId="1" xfId="0" applyNumberFormat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176" fontId="1" fillId="14" borderId="1" xfId="0" applyNumberFormat="1" applyFont="1" applyFill="1" applyBorder="1" applyAlignment="1">
      <alignment horizontal="center" vertical="center"/>
    </xf>
    <xf numFmtId="179" fontId="22" fillId="14" borderId="1" xfId="0" applyNumberFormat="1" applyFont="1" applyFill="1" applyBorder="1" applyAlignment="1">
      <alignment horizontal="center" vertical="center"/>
    </xf>
    <xf numFmtId="176" fontId="22" fillId="14" borderId="1" xfId="0" applyNumberFormat="1" applyFont="1" applyFill="1" applyBorder="1" applyAlignment="1">
      <alignment horizontal="center" vertical="center"/>
    </xf>
    <xf numFmtId="178" fontId="22" fillId="14" borderId="1" xfId="0" applyNumberFormat="1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31" fontId="1" fillId="16" borderId="1" xfId="0" applyNumberFormat="1" applyFont="1" applyFill="1" applyBorder="1" applyAlignment="1">
      <alignment horizontal="center" vertical="center" wrapText="1"/>
    </xf>
    <xf numFmtId="0" fontId="1" fillId="14" borderId="10" xfId="0" applyFont="1" applyFill="1" applyBorder="1" applyAlignment="1">
      <alignment horizontal="center" vertical="center"/>
    </xf>
    <xf numFmtId="179" fontId="8" fillId="14" borderId="1" xfId="0" applyNumberFormat="1" applyFont="1" applyFill="1" applyBorder="1" applyAlignment="1">
      <alignment horizontal="center" vertical="center"/>
    </xf>
    <xf numFmtId="178" fontId="8" fillId="14" borderId="1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31" fontId="1" fillId="16" borderId="10" xfId="0" applyNumberFormat="1" applyFont="1" applyFill="1" applyBorder="1" applyAlignment="1">
      <alignment horizontal="center" vertical="center" wrapText="1"/>
    </xf>
    <xf numFmtId="177" fontId="22" fillId="14" borderId="1" xfId="0" applyNumberFormat="1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179" fontId="1" fillId="16" borderId="10" xfId="0" applyNumberFormat="1" applyFont="1" applyFill="1" applyBorder="1" applyAlignment="1">
      <alignment horizontal="center" vertical="center"/>
    </xf>
    <xf numFmtId="178" fontId="1" fillId="16" borderId="10" xfId="0" applyNumberFormat="1" applyFont="1" applyFill="1" applyBorder="1" applyAlignment="1">
      <alignment horizontal="center" vertical="center"/>
    </xf>
    <xf numFmtId="0" fontId="1" fillId="16" borderId="10" xfId="0" applyNumberFormat="1" applyFont="1" applyFill="1" applyBorder="1" applyAlignment="1">
      <alignment horizontal="center" vertical="center"/>
    </xf>
    <xf numFmtId="179" fontId="9" fillId="16" borderId="10" xfId="0" applyNumberFormat="1" applyFont="1" applyFill="1" applyBorder="1" applyAlignment="1">
      <alignment horizontal="center" vertical="center"/>
    </xf>
    <xf numFmtId="178" fontId="9" fillId="16" borderId="10" xfId="0" applyNumberFormat="1" applyFont="1" applyFill="1" applyBorder="1" applyAlignment="1">
      <alignment horizontal="center" vertical="center"/>
    </xf>
    <xf numFmtId="31" fontId="1" fillId="14" borderId="1" xfId="0" applyNumberFormat="1" applyFont="1" applyFill="1" applyBorder="1" applyAlignment="1">
      <alignment horizontal="center" vertical="center" wrapText="1"/>
    </xf>
    <xf numFmtId="179" fontId="9" fillId="16" borderId="1" xfId="0" applyNumberFormat="1" applyFont="1" applyFill="1" applyBorder="1" applyAlignment="1">
      <alignment horizontal="center" vertical="center"/>
    </xf>
    <xf numFmtId="178" fontId="9" fillId="16" borderId="1" xfId="0" applyNumberFormat="1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 wrapText="1"/>
    </xf>
    <xf numFmtId="0" fontId="1" fillId="15" borderId="12" xfId="0" applyFont="1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 vertical="center" wrapText="1"/>
    </xf>
    <xf numFmtId="0" fontId="1" fillId="15" borderId="13" xfId="0" applyFont="1" applyFill="1" applyBorder="1" applyAlignment="1">
      <alignment horizontal="center" vertical="center" wrapText="1"/>
    </xf>
    <xf numFmtId="177" fontId="1" fillId="15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177" fontId="1" fillId="4" borderId="5" xfId="0" applyNumberFormat="1" applyFont="1" applyFill="1" applyBorder="1" applyAlignment="1">
      <alignment horizontal="center" vertical="center"/>
    </xf>
    <xf numFmtId="178" fontId="1" fillId="4" borderId="6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/>
    </xf>
    <xf numFmtId="178" fontId="1" fillId="3" borderId="6" xfId="0" applyNumberFormat="1" applyFont="1" applyFill="1" applyBorder="1" applyAlignment="1">
      <alignment horizontal="center" vertical="center"/>
    </xf>
    <xf numFmtId="177" fontId="14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78" fontId="1" fillId="4" borderId="5" xfId="0" applyNumberFormat="1" applyFont="1" applyFill="1" applyBorder="1" applyAlignment="1">
      <alignment horizontal="center" vertical="center"/>
    </xf>
    <xf numFmtId="178" fontId="1" fillId="3" borderId="5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77" fontId="22" fillId="3" borderId="5" xfId="0" applyNumberFormat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177" fontId="1" fillId="14" borderId="5" xfId="0" applyNumberFormat="1" applyFont="1" applyFill="1" applyBorder="1" applyAlignment="1">
      <alignment horizontal="center" vertical="center"/>
    </xf>
    <xf numFmtId="178" fontId="1" fillId="14" borderId="6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78" fontId="1" fillId="3" borderId="2" xfId="0" applyNumberFormat="1" applyFont="1" applyFill="1" applyBorder="1" applyAlignment="1">
      <alignment horizontal="center" vertical="center"/>
    </xf>
    <xf numFmtId="178" fontId="1" fillId="14" borderId="5" xfId="0" applyNumberFormat="1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177" fontId="8" fillId="14" borderId="5" xfId="0" applyNumberFormat="1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177" fontId="1" fillId="16" borderId="5" xfId="0" applyNumberFormat="1" applyFont="1" applyFill="1" applyBorder="1" applyAlignment="1">
      <alignment horizontal="center" vertical="center"/>
    </xf>
    <xf numFmtId="178" fontId="1" fillId="16" borderId="6" xfId="0" applyNumberFormat="1" applyFont="1" applyFill="1" applyBorder="1" applyAlignment="1">
      <alignment horizontal="center" vertical="center"/>
    </xf>
    <xf numFmtId="0" fontId="1" fillId="16" borderId="13" xfId="0" applyFont="1" applyFill="1" applyBorder="1" applyAlignment="1">
      <alignment horizontal="center" vertical="center"/>
    </xf>
    <xf numFmtId="178" fontId="1" fillId="14" borderId="2" xfId="0" applyNumberFormat="1" applyFont="1" applyFill="1" applyBorder="1" applyAlignment="1">
      <alignment horizontal="center" vertical="center"/>
    </xf>
    <xf numFmtId="178" fontId="1" fillId="16" borderId="5" xfId="0" applyNumberFormat="1" applyFont="1" applyFill="1" applyBorder="1" applyAlignment="1">
      <alignment horizontal="center" vertical="center"/>
    </xf>
    <xf numFmtId="178" fontId="1" fillId="16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78" fontId="1" fillId="3" borderId="11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77" fontId="1" fillId="4" borderId="9" xfId="0" applyNumberFormat="1" applyFont="1" applyFill="1" applyBorder="1" applyAlignment="1">
      <alignment horizontal="center" vertical="center"/>
    </xf>
    <xf numFmtId="178" fontId="1" fillId="4" borderId="11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177" fontId="1" fillId="4" borderId="16" xfId="0" applyNumberFormat="1" applyFont="1" applyFill="1" applyBorder="1" applyAlignment="1">
      <alignment horizontal="center" vertical="center"/>
    </xf>
    <xf numFmtId="178" fontId="1" fillId="4" borderId="1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77" fontId="8" fillId="3" borderId="5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8" fontId="1" fillId="3" borderId="9" xfId="0" applyNumberFormat="1" applyFont="1" applyFill="1" applyBorder="1" applyAlignment="1">
      <alignment horizontal="center" vertical="center"/>
    </xf>
    <xf numFmtId="178" fontId="1" fillId="4" borderId="9" xfId="0" applyNumberFormat="1" applyFont="1" applyFill="1" applyBorder="1" applyAlignment="1">
      <alignment horizontal="center" vertical="center"/>
    </xf>
    <xf numFmtId="178" fontId="1" fillId="4" borderId="16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177" fontId="22" fillId="4" borderId="5" xfId="0" applyNumberFormat="1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31" fontId="1" fillId="3" borderId="1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8" fontId="22" fillId="3" borderId="6" xfId="0" applyNumberFormat="1" applyFont="1" applyFill="1" applyBorder="1" applyAlignment="1">
      <alignment horizontal="center" vertical="center"/>
    </xf>
    <xf numFmtId="178" fontId="22" fillId="3" borderId="5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77" fontId="22" fillId="4" borderId="1" xfId="0" applyNumberFormat="1" applyFont="1" applyFill="1" applyBorder="1" applyAlignment="1">
      <alignment horizontal="center" vertical="center"/>
    </xf>
    <xf numFmtId="178" fontId="22" fillId="4" borderId="5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176" fontId="1" fillId="11" borderId="12" xfId="0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177" fontId="8" fillId="3" borderId="5" xfId="0" applyNumberFormat="1" applyFont="1" applyFill="1" applyBorder="1" applyAlignment="1">
      <alignment horizontal="center" vertical="center" wrapText="1"/>
    </xf>
    <xf numFmtId="10" fontId="1" fillId="3" borderId="17" xfId="0" applyNumberFormat="1" applyFont="1" applyFill="1" applyBorder="1" applyAlignment="1">
      <alignment horizontal="center" vertical="center" wrapText="1"/>
    </xf>
    <xf numFmtId="176" fontId="1" fillId="3" borderId="12" xfId="0" applyNumberFormat="1" applyFont="1" applyFill="1" applyBorder="1" applyAlignment="1">
      <alignment horizontal="center" vertical="center" wrapText="1"/>
    </xf>
    <xf numFmtId="177" fontId="8" fillId="4" borderId="5" xfId="0" applyNumberFormat="1" applyFont="1" applyFill="1" applyBorder="1" applyAlignment="1">
      <alignment horizontal="center" vertical="center" wrapText="1"/>
    </xf>
    <xf numFmtId="10" fontId="1" fillId="4" borderId="17" xfId="0" applyNumberFormat="1" applyFont="1" applyFill="1" applyBorder="1" applyAlignment="1">
      <alignment horizontal="center" vertical="center" wrapText="1"/>
    </xf>
    <xf numFmtId="176" fontId="1" fillId="4" borderId="12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177" fontId="22" fillId="4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7" fontId="9" fillId="3" borderId="1" xfId="0" applyNumberFormat="1" applyFont="1" applyFill="1" applyBorder="1" applyAlignment="1">
      <alignment horizontal="center" vertical="center" wrapText="1"/>
    </xf>
    <xf numFmtId="0" fontId="13" fillId="13" borderId="3" xfId="0" applyFont="1" applyFill="1" applyBorder="1" applyAlignment="1">
      <alignment horizontal="center" vertical="center" wrapText="1"/>
    </xf>
    <xf numFmtId="176" fontId="27" fillId="3" borderId="12" xfId="0" applyNumberFormat="1" applyFont="1" applyFill="1" applyBorder="1" applyAlignment="1">
      <alignment horizontal="center" vertical="center" wrapText="1"/>
    </xf>
    <xf numFmtId="177" fontId="22" fillId="4" borderId="5" xfId="0" applyNumberFormat="1" applyFont="1" applyFill="1" applyBorder="1" applyAlignment="1">
      <alignment horizontal="center" vertical="center" wrapText="1"/>
    </xf>
    <xf numFmtId="176" fontId="22" fillId="4" borderId="12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177" fontId="22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>
      <alignment horizontal="center" vertical="center" wrapText="1"/>
    </xf>
    <xf numFmtId="176" fontId="8" fillId="4" borderId="12" xfId="0" applyNumberFormat="1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177" fontId="28" fillId="4" borderId="1" xfId="0" applyNumberFormat="1" applyFont="1" applyFill="1" applyBorder="1" applyAlignment="1">
      <alignment horizontal="center" vertical="center" wrapText="1"/>
    </xf>
    <xf numFmtId="177" fontId="22" fillId="3" borderId="5" xfId="0" applyNumberFormat="1" applyFont="1" applyFill="1" applyBorder="1" applyAlignment="1">
      <alignment horizontal="center" vertical="center" wrapText="1"/>
    </xf>
    <xf numFmtId="176" fontId="22" fillId="3" borderId="12" xfId="0" applyNumberFormat="1" applyFont="1" applyFill="1" applyBorder="1" applyAlignment="1">
      <alignment horizontal="center" vertical="center" wrapText="1"/>
    </xf>
    <xf numFmtId="176" fontId="8" fillId="3" borderId="12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177" fontId="8" fillId="12" borderId="5" xfId="0" applyNumberFormat="1" applyFont="1" applyFill="1" applyBorder="1" applyAlignment="1">
      <alignment horizontal="center" vertical="center" wrapText="1"/>
    </xf>
    <xf numFmtId="10" fontId="1" fillId="12" borderId="17" xfId="0" applyNumberFormat="1" applyFont="1" applyFill="1" applyBorder="1" applyAlignment="1">
      <alignment horizontal="center" vertical="center" wrapText="1"/>
    </xf>
    <xf numFmtId="176" fontId="1" fillId="12" borderId="12" xfId="0" applyNumberFormat="1" applyFont="1" applyFill="1" applyBorder="1" applyAlignment="1">
      <alignment horizontal="center" vertical="center" wrapText="1"/>
    </xf>
    <xf numFmtId="0" fontId="28" fillId="4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22" fillId="1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22" fillId="19" borderId="1" xfId="0" applyFont="1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31" fontId="22" fillId="4" borderId="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7030A0"/>
      </font>
    </dxf>
  </dxfs>
  <tableStyles count="0" defaultTableStyle="TableStyleMedium2" defaultPivotStyle="PivotStyleLight16"/>
  <colors>
    <mruColors>
      <color rgb="00FFA7A9"/>
      <color rgb="00FF555A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workbookViewId="0">
      <selection activeCell="A1" sqref="A1:H1"/>
    </sheetView>
  </sheetViews>
  <sheetFormatPr defaultColWidth="10.5083333333333" defaultRowHeight="14" outlineLevelCol="7"/>
  <cols>
    <col min="1" max="1" width="10.75" style="42" customWidth="1"/>
    <col min="2" max="4" width="12.5083333333333" style="42" customWidth="1"/>
    <col min="5" max="5" width="15.75" style="64" customWidth="1"/>
    <col min="6" max="7" width="12.5083333333333" style="42" customWidth="1"/>
    <col min="8" max="8" width="17.75" style="42" customWidth="1"/>
    <col min="9" max="16384" width="10.5083333333333" style="42"/>
  </cols>
  <sheetData>
    <row r="1" ht="24" spans="1:8">
      <c r="A1" s="65" t="s">
        <v>0</v>
      </c>
      <c r="B1" s="402"/>
      <c r="C1" s="402"/>
      <c r="D1" s="402"/>
      <c r="E1" s="402"/>
      <c r="F1" s="402"/>
      <c r="G1" s="402"/>
      <c r="H1" s="416"/>
    </row>
    <row r="2" ht="42" spans="1:8">
      <c r="A2" s="441" t="s">
        <v>1</v>
      </c>
      <c r="B2" s="441" t="s">
        <v>2</v>
      </c>
      <c r="C2" s="441" t="s">
        <v>3</v>
      </c>
      <c r="D2" s="441" t="s">
        <v>4</v>
      </c>
      <c r="E2" s="441" t="s">
        <v>5</v>
      </c>
      <c r="F2" s="442" t="s">
        <v>6</v>
      </c>
      <c r="G2" s="441" t="s">
        <v>7</v>
      </c>
      <c r="H2" s="441" t="s">
        <v>8</v>
      </c>
    </row>
    <row r="3" spans="1:8">
      <c r="A3" s="5" t="s">
        <v>9</v>
      </c>
      <c r="B3" s="5">
        <v>15.6</v>
      </c>
      <c r="C3" s="5">
        <v>16</v>
      </c>
      <c r="D3" s="5">
        <v>100</v>
      </c>
      <c r="E3" s="75">
        <v>29944</v>
      </c>
      <c r="F3" s="180">
        <f t="shared" ref="F3:F34" si="0">D3/B3</f>
        <v>6.41025641025641</v>
      </c>
      <c r="G3" s="180">
        <f t="shared" ref="G3:G34" si="1">D3/C3</f>
        <v>6.25</v>
      </c>
      <c r="H3" s="5"/>
    </row>
    <row r="4" spans="1:8">
      <c r="A4" s="5" t="s">
        <v>10</v>
      </c>
      <c r="B4" s="5">
        <v>41.6</v>
      </c>
      <c r="C4" s="5">
        <v>31</v>
      </c>
      <c r="D4" s="5">
        <v>180</v>
      </c>
      <c r="E4" s="422">
        <v>34973</v>
      </c>
      <c r="F4" s="180">
        <f t="shared" si="0"/>
        <v>4.32692307692308</v>
      </c>
      <c r="G4" s="180">
        <f t="shared" si="1"/>
        <v>5.80645161290323</v>
      </c>
      <c r="H4" s="75" t="s">
        <v>11</v>
      </c>
    </row>
    <row r="5" spans="1:8">
      <c r="A5" s="5" t="s">
        <v>12</v>
      </c>
      <c r="B5" s="5">
        <v>208</v>
      </c>
      <c r="C5" s="5">
        <v>119</v>
      </c>
      <c r="D5" s="5">
        <v>781.2</v>
      </c>
      <c r="E5" s="413">
        <v>40483</v>
      </c>
      <c r="F5" s="180">
        <f t="shared" si="0"/>
        <v>3.75576923076923</v>
      </c>
      <c r="G5" s="180">
        <f t="shared" si="1"/>
        <v>6.56470588235294</v>
      </c>
      <c r="H5" s="5" t="s">
        <v>13</v>
      </c>
    </row>
    <row r="6" spans="1:8">
      <c r="A6" s="5" t="s">
        <v>14</v>
      </c>
      <c r="B6" s="5">
        <v>131.1</v>
      </c>
      <c r="C6" s="5">
        <v>122</v>
      </c>
      <c r="D6" s="148">
        <v>432.24</v>
      </c>
      <c r="E6" s="75">
        <v>43830</v>
      </c>
      <c r="F6" s="180">
        <f t="shared" si="0"/>
        <v>3.29702517162471</v>
      </c>
      <c r="G6" s="180">
        <f t="shared" si="1"/>
        <v>3.54295081967213</v>
      </c>
      <c r="H6" s="5" t="s">
        <v>15</v>
      </c>
    </row>
    <row r="7" spans="1:8">
      <c r="A7" s="5" t="s">
        <v>16</v>
      </c>
      <c r="B7" s="5">
        <v>16.1</v>
      </c>
      <c r="C7" s="5">
        <v>13</v>
      </c>
      <c r="D7" s="5">
        <v>51</v>
      </c>
      <c r="E7" s="75">
        <v>34973</v>
      </c>
      <c r="F7" s="180">
        <f t="shared" si="0"/>
        <v>3.16770186335404</v>
      </c>
      <c r="G7" s="180">
        <f t="shared" si="1"/>
        <v>3.92307692307692</v>
      </c>
      <c r="H7" s="5"/>
    </row>
    <row r="8" spans="1:8">
      <c r="A8" s="5" t="s">
        <v>17</v>
      </c>
      <c r="B8" s="5">
        <v>21.39</v>
      </c>
      <c r="C8" s="5">
        <v>20</v>
      </c>
      <c r="D8" s="5">
        <v>63.4</v>
      </c>
      <c r="E8" s="75">
        <v>39576</v>
      </c>
      <c r="F8" s="180">
        <f t="shared" si="0"/>
        <v>2.96400187003273</v>
      </c>
      <c r="G8" s="180">
        <f t="shared" si="1"/>
        <v>3.17</v>
      </c>
      <c r="H8" s="5"/>
    </row>
    <row r="9" spans="1:8">
      <c r="A9" s="5" t="s">
        <v>18</v>
      </c>
      <c r="B9" s="5">
        <v>91.15</v>
      </c>
      <c r="C9" s="5">
        <v>66</v>
      </c>
      <c r="D9" s="5">
        <v>264.83</v>
      </c>
      <c r="E9" s="265">
        <v>43219</v>
      </c>
      <c r="F9" s="180">
        <f t="shared" si="0"/>
        <v>2.90543060888645</v>
      </c>
      <c r="G9" s="180">
        <f t="shared" si="1"/>
        <v>4.01257575757576</v>
      </c>
      <c r="H9" s="5"/>
    </row>
    <row r="10" spans="1:8">
      <c r="A10" s="5" t="s">
        <v>19</v>
      </c>
      <c r="B10" s="5">
        <v>21.72</v>
      </c>
      <c r="C10" s="5">
        <v>15</v>
      </c>
      <c r="D10" s="5">
        <v>58.5</v>
      </c>
      <c r="E10" s="75">
        <v>40299</v>
      </c>
      <c r="F10" s="180">
        <f t="shared" si="0"/>
        <v>2.69337016574586</v>
      </c>
      <c r="G10" s="180">
        <f t="shared" si="1"/>
        <v>3.9</v>
      </c>
      <c r="H10" s="5"/>
    </row>
    <row r="11" spans="1:8">
      <c r="A11" s="5" t="s">
        <v>20</v>
      </c>
      <c r="B11" s="5">
        <v>50.6</v>
      </c>
      <c r="C11" s="5">
        <v>43</v>
      </c>
      <c r="D11" s="5">
        <v>125.62</v>
      </c>
      <c r="E11" s="75">
        <v>43586</v>
      </c>
      <c r="F11" s="180">
        <f t="shared" si="0"/>
        <v>2.48260869565217</v>
      </c>
      <c r="G11" s="180">
        <f t="shared" si="1"/>
        <v>2.92139534883721</v>
      </c>
      <c r="H11" s="5"/>
    </row>
    <row r="12" spans="1:8">
      <c r="A12" s="5" t="s">
        <v>21</v>
      </c>
      <c r="B12" s="5">
        <v>108.7</v>
      </c>
      <c r="C12" s="5">
        <v>87</v>
      </c>
      <c r="D12" s="5">
        <v>265.42</v>
      </c>
      <c r="E12" s="75">
        <v>42853</v>
      </c>
      <c r="F12" s="180">
        <f t="shared" si="0"/>
        <v>2.44176632934683</v>
      </c>
      <c r="G12" s="180">
        <f t="shared" si="1"/>
        <v>3.05080459770115</v>
      </c>
      <c r="H12" s="5"/>
    </row>
    <row r="13" spans="1:8">
      <c r="A13" s="5" t="s">
        <v>22</v>
      </c>
      <c r="B13" s="5">
        <v>56.55</v>
      </c>
      <c r="C13" s="5">
        <v>47</v>
      </c>
      <c r="D13" s="148">
        <v>130</v>
      </c>
      <c r="E13" s="75">
        <v>41632</v>
      </c>
      <c r="F13" s="180">
        <f t="shared" si="0"/>
        <v>2.29885057471264</v>
      </c>
      <c r="G13" s="180">
        <f t="shared" si="1"/>
        <v>2.76595744680851</v>
      </c>
      <c r="H13" s="5" t="s">
        <v>23</v>
      </c>
    </row>
    <row r="14" spans="1:8">
      <c r="A14" s="5" t="s">
        <v>24</v>
      </c>
      <c r="B14" s="5">
        <v>55</v>
      </c>
      <c r="C14" s="5">
        <v>44</v>
      </c>
      <c r="D14" s="5">
        <v>109.63</v>
      </c>
      <c r="E14" s="75">
        <v>42643</v>
      </c>
      <c r="F14" s="180">
        <f t="shared" si="0"/>
        <v>1.99327272727273</v>
      </c>
      <c r="G14" s="180">
        <f t="shared" si="1"/>
        <v>2.49159090909091</v>
      </c>
      <c r="H14" s="5"/>
    </row>
    <row r="15" spans="1:8">
      <c r="A15" s="5" t="s">
        <v>25</v>
      </c>
      <c r="B15" s="5">
        <v>117.6</v>
      </c>
      <c r="C15" s="5">
        <v>84</v>
      </c>
      <c r="D15" s="5">
        <v>223.07</v>
      </c>
      <c r="E15" s="75">
        <v>43586</v>
      </c>
      <c r="F15" s="180">
        <f t="shared" si="0"/>
        <v>1.8968537414966</v>
      </c>
      <c r="G15" s="180">
        <f t="shared" si="1"/>
        <v>2.65559523809524</v>
      </c>
      <c r="H15" s="5"/>
    </row>
    <row r="16" spans="1:8">
      <c r="A16" s="5" t="s">
        <v>26</v>
      </c>
      <c r="B16" s="5">
        <v>53.3</v>
      </c>
      <c r="C16" s="5">
        <v>43</v>
      </c>
      <c r="D16" s="5">
        <v>99.46</v>
      </c>
      <c r="E16" s="75">
        <v>43586</v>
      </c>
      <c r="F16" s="180">
        <f t="shared" si="0"/>
        <v>1.86604127579737</v>
      </c>
      <c r="G16" s="180">
        <f t="shared" si="1"/>
        <v>2.31302325581395</v>
      </c>
      <c r="H16" s="5"/>
    </row>
    <row r="17" spans="1:8">
      <c r="A17" s="5" t="s">
        <v>27</v>
      </c>
      <c r="B17" s="5">
        <v>17.47</v>
      </c>
      <c r="C17" s="5">
        <v>18</v>
      </c>
      <c r="D17" s="5">
        <v>30.97</v>
      </c>
      <c r="E17" s="75">
        <v>42685</v>
      </c>
      <c r="F17" s="180">
        <f t="shared" si="0"/>
        <v>1.77275329135661</v>
      </c>
      <c r="G17" s="180">
        <f t="shared" si="1"/>
        <v>1.72055555555556</v>
      </c>
      <c r="H17" s="5"/>
    </row>
    <row r="18" spans="1:8">
      <c r="A18" s="5" t="s">
        <v>28</v>
      </c>
      <c r="B18" s="5">
        <v>88.9</v>
      </c>
      <c r="C18" s="5">
        <v>74</v>
      </c>
      <c r="D18" s="5">
        <v>144.7</v>
      </c>
      <c r="E18" s="75">
        <v>44196</v>
      </c>
      <c r="F18" s="180">
        <f t="shared" si="0"/>
        <v>1.62767154105737</v>
      </c>
      <c r="G18" s="180">
        <f t="shared" si="1"/>
        <v>1.95540540540541</v>
      </c>
      <c r="H18" s="5"/>
    </row>
    <row r="19" spans="1:8">
      <c r="A19" s="5" t="s">
        <v>29</v>
      </c>
      <c r="B19" s="5">
        <v>47</v>
      </c>
      <c r="C19" s="5">
        <v>36</v>
      </c>
      <c r="D19" s="5">
        <v>73.92</v>
      </c>
      <c r="E19" s="75">
        <v>42696</v>
      </c>
      <c r="F19" s="180">
        <f t="shared" si="0"/>
        <v>1.57276595744681</v>
      </c>
      <c r="G19" s="180">
        <f t="shared" si="1"/>
        <v>2.05333333333333</v>
      </c>
      <c r="H19" s="5"/>
    </row>
    <row r="20" spans="1:8">
      <c r="A20" s="5" t="s">
        <v>30</v>
      </c>
      <c r="B20" s="5">
        <v>52.1</v>
      </c>
      <c r="C20" s="5">
        <v>46</v>
      </c>
      <c r="D20" s="5">
        <v>74.96</v>
      </c>
      <c r="E20" s="75">
        <v>42125</v>
      </c>
      <c r="F20" s="180">
        <f t="shared" si="0"/>
        <v>1.43877159309021</v>
      </c>
      <c r="G20" s="180">
        <f t="shared" si="1"/>
        <v>1.6295652173913</v>
      </c>
      <c r="H20" s="5"/>
    </row>
    <row r="21" spans="1:8">
      <c r="A21" s="5" t="s">
        <v>31</v>
      </c>
      <c r="B21" s="5">
        <v>74.52</v>
      </c>
      <c r="C21" s="5">
        <v>51</v>
      </c>
      <c r="D21" s="5">
        <v>99.6</v>
      </c>
      <c r="E21" s="413">
        <v>42448</v>
      </c>
      <c r="F21" s="180">
        <f t="shared" si="0"/>
        <v>1.3365539452496</v>
      </c>
      <c r="G21" s="180">
        <f t="shared" si="1"/>
        <v>1.95294117647059</v>
      </c>
      <c r="H21" s="5"/>
    </row>
    <row r="22" spans="1:8">
      <c r="A22" s="5" t="s">
        <v>32</v>
      </c>
      <c r="B22" s="5">
        <v>52.38</v>
      </c>
      <c r="C22" s="5">
        <v>47</v>
      </c>
      <c r="D22" s="5">
        <v>69.72</v>
      </c>
      <c r="E22" s="75">
        <v>43586</v>
      </c>
      <c r="F22" s="180">
        <f t="shared" si="0"/>
        <v>1.33104238258877</v>
      </c>
      <c r="G22" s="180">
        <f t="shared" si="1"/>
        <v>1.48340425531915</v>
      </c>
      <c r="H22" s="5"/>
    </row>
    <row r="23" spans="1:8">
      <c r="A23" s="5" t="s">
        <v>33</v>
      </c>
      <c r="B23" s="5">
        <v>42.7</v>
      </c>
      <c r="C23" s="5">
        <v>38</v>
      </c>
      <c r="D23" s="148">
        <v>56.69</v>
      </c>
      <c r="E23" s="75">
        <v>41274</v>
      </c>
      <c r="F23" s="180">
        <f t="shared" si="0"/>
        <v>1.32763466042155</v>
      </c>
      <c r="G23" s="180">
        <f t="shared" si="1"/>
        <v>1.49184210526316</v>
      </c>
      <c r="H23" s="5" t="s">
        <v>34</v>
      </c>
    </row>
    <row r="24" spans="1:8">
      <c r="A24" s="5" t="s">
        <v>35</v>
      </c>
      <c r="B24" s="5">
        <v>71.9</v>
      </c>
      <c r="C24" s="5">
        <v>54</v>
      </c>
      <c r="D24" s="5">
        <v>94.42</v>
      </c>
      <c r="E24" s="413">
        <v>44318</v>
      </c>
      <c r="F24" s="180">
        <f t="shared" si="0"/>
        <v>1.31321279554937</v>
      </c>
      <c r="G24" s="180">
        <f t="shared" si="1"/>
        <v>1.74851851851852</v>
      </c>
      <c r="H24" s="5"/>
    </row>
    <row r="25" spans="1:8">
      <c r="A25" s="453" t="s">
        <v>36</v>
      </c>
      <c r="B25" s="5">
        <v>202.2</v>
      </c>
      <c r="C25" s="5">
        <v>129</v>
      </c>
      <c r="D25" s="5">
        <v>257.4</v>
      </c>
      <c r="E25" s="75">
        <v>42643</v>
      </c>
      <c r="F25" s="180">
        <f t="shared" si="0"/>
        <v>1.27299703264095</v>
      </c>
      <c r="G25" s="180">
        <f t="shared" si="1"/>
        <v>1.9953488372093</v>
      </c>
      <c r="H25" s="5"/>
    </row>
    <row r="26" spans="1:8">
      <c r="A26" s="5" t="s">
        <v>37</v>
      </c>
      <c r="B26" s="5">
        <v>30.3</v>
      </c>
      <c r="C26" s="5">
        <v>26</v>
      </c>
      <c r="D26" s="5">
        <v>38.17</v>
      </c>
      <c r="E26" s="75">
        <v>43510</v>
      </c>
      <c r="F26" s="180">
        <f t="shared" si="0"/>
        <v>1.25973597359736</v>
      </c>
      <c r="G26" s="180">
        <f t="shared" si="1"/>
        <v>1.46807692307692</v>
      </c>
      <c r="H26" s="5"/>
    </row>
    <row r="27" spans="1:8">
      <c r="A27" s="5" t="s">
        <v>38</v>
      </c>
      <c r="B27" s="5">
        <v>25.97</v>
      </c>
      <c r="C27" s="5">
        <v>19</v>
      </c>
      <c r="D27" s="5">
        <v>31.78</v>
      </c>
      <c r="E27" s="75">
        <v>44317</v>
      </c>
      <c r="F27" s="180">
        <f t="shared" si="0"/>
        <v>1.22371967654987</v>
      </c>
      <c r="G27" s="180">
        <f t="shared" si="1"/>
        <v>1.67263157894737</v>
      </c>
      <c r="H27" s="5"/>
    </row>
    <row r="28" spans="1:8">
      <c r="A28" s="5" t="s">
        <v>39</v>
      </c>
      <c r="B28" s="5">
        <v>24.89</v>
      </c>
      <c r="C28" s="5">
        <v>21</v>
      </c>
      <c r="D28" s="5">
        <v>28.17</v>
      </c>
      <c r="E28" s="75">
        <v>43161</v>
      </c>
      <c r="F28" s="180">
        <f t="shared" si="0"/>
        <v>1.13177983125753</v>
      </c>
      <c r="G28" s="180">
        <f t="shared" si="1"/>
        <v>1.34142857142857</v>
      </c>
      <c r="H28" s="5"/>
    </row>
    <row r="29" spans="1:8">
      <c r="A29" s="5" t="s">
        <v>40</v>
      </c>
      <c r="B29" s="5">
        <v>24.9</v>
      </c>
      <c r="C29" s="5">
        <v>22</v>
      </c>
      <c r="D29" s="5">
        <v>25.31</v>
      </c>
      <c r="E29" s="75">
        <v>42855</v>
      </c>
      <c r="F29" s="180">
        <f t="shared" si="0"/>
        <v>1.01646586345382</v>
      </c>
      <c r="G29" s="180">
        <f t="shared" si="1"/>
        <v>1.15045454545455</v>
      </c>
      <c r="H29" s="5"/>
    </row>
    <row r="30" spans="1:8">
      <c r="A30" s="5" t="s">
        <v>41</v>
      </c>
      <c r="B30" s="5">
        <v>25.34</v>
      </c>
      <c r="C30" s="5">
        <v>19</v>
      </c>
      <c r="D30" s="5">
        <v>24.64</v>
      </c>
      <c r="E30" s="75">
        <v>44290</v>
      </c>
      <c r="F30" s="180">
        <f t="shared" si="0"/>
        <v>0.972375690607735</v>
      </c>
      <c r="G30" s="180">
        <f t="shared" si="1"/>
        <v>1.29684210526316</v>
      </c>
      <c r="H30" s="5"/>
    </row>
    <row r="31" spans="1:8">
      <c r="A31" s="5" t="s">
        <v>42</v>
      </c>
      <c r="B31" s="5">
        <v>100.17</v>
      </c>
      <c r="C31" s="5">
        <v>91</v>
      </c>
      <c r="D31" s="5">
        <v>93.8</v>
      </c>
      <c r="E31" s="75">
        <v>43819</v>
      </c>
      <c r="F31" s="180">
        <f t="shared" si="0"/>
        <v>0.936408106219427</v>
      </c>
      <c r="G31" s="180">
        <f t="shared" si="1"/>
        <v>1.03076923076923</v>
      </c>
      <c r="H31" s="5"/>
    </row>
    <row r="32" spans="1:8">
      <c r="A32" s="5" t="s">
        <v>43</v>
      </c>
      <c r="B32" s="5">
        <v>88</v>
      </c>
      <c r="C32" s="5">
        <v>61</v>
      </c>
      <c r="D32" s="5">
        <v>81.18</v>
      </c>
      <c r="E32" s="75">
        <v>43738</v>
      </c>
      <c r="F32" s="180">
        <f t="shared" si="0"/>
        <v>0.9225</v>
      </c>
      <c r="G32" s="180">
        <f t="shared" si="1"/>
        <v>1.33081967213115</v>
      </c>
      <c r="H32" s="5"/>
    </row>
    <row r="33" spans="1:8">
      <c r="A33" s="5" t="s">
        <v>44</v>
      </c>
      <c r="B33" s="5">
        <v>23.647</v>
      </c>
      <c r="C33" s="5">
        <v>23</v>
      </c>
      <c r="D33" s="5">
        <v>21.61</v>
      </c>
      <c r="E33" s="75">
        <v>44197</v>
      </c>
      <c r="F33" s="180">
        <f t="shared" si="0"/>
        <v>0.913857994671629</v>
      </c>
      <c r="G33" s="180">
        <f t="shared" si="1"/>
        <v>0.939565217391304</v>
      </c>
      <c r="H33" s="5"/>
    </row>
    <row r="34" spans="1:8">
      <c r="A34" s="5" t="s">
        <v>45</v>
      </c>
      <c r="B34" s="5">
        <v>56.16</v>
      </c>
      <c r="C34" s="5">
        <v>45</v>
      </c>
      <c r="D34" s="5">
        <v>46.54</v>
      </c>
      <c r="E34" s="75">
        <v>43560</v>
      </c>
      <c r="F34" s="180">
        <f t="shared" si="0"/>
        <v>0.828703703703704</v>
      </c>
      <c r="G34" s="180">
        <f t="shared" si="1"/>
        <v>1.03422222222222</v>
      </c>
      <c r="H34" s="5"/>
    </row>
    <row r="35" spans="1:8">
      <c r="A35" s="5" t="s">
        <v>46</v>
      </c>
      <c r="B35" s="5">
        <v>219.7</v>
      </c>
      <c r="C35" s="5">
        <v>155</v>
      </c>
      <c r="D35" s="5">
        <v>180.06</v>
      </c>
      <c r="E35" s="75">
        <v>43763</v>
      </c>
      <c r="F35" s="180">
        <f t="shared" ref="F35:F51" si="2">D35/B35</f>
        <v>0.819572143832499</v>
      </c>
      <c r="G35" s="180">
        <f t="shared" ref="G35:G51" si="3">D35/C35</f>
        <v>1.16167741935484</v>
      </c>
      <c r="H35" s="5"/>
    </row>
    <row r="36" spans="1:8">
      <c r="A36" s="5" t="s">
        <v>47</v>
      </c>
      <c r="B36" s="5">
        <v>37.79</v>
      </c>
      <c r="C36" s="5">
        <v>15</v>
      </c>
      <c r="D36" s="5">
        <v>30.03</v>
      </c>
      <c r="E36" s="75">
        <v>43739</v>
      </c>
      <c r="F36" s="180">
        <f t="shared" si="2"/>
        <v>0.794654670547764</v>
      </c>
      <c r="G36" s="180">
        <f t="shared" si="3"/>
        <v>2.002</v>
      </c>
      <c r="H36" s="5"/>
    </row>
    <row r="37" spans="1:8">
      <c r="A37" s="5" t="s">
        <v>48</v>
      </c>
      <c r="B37" s="5">
        <v>16.71</v>
      </c>
      <c r="C37" s="5">
        <v>18</v>
      </c>
      <c r="D37" s="5">
        <v>12.69</v>
      </c>
      <c r="E37" s="454">
        <v>44156</v>
      </c>
      <c r="F37" s="180">
        <f t="shared" si="2"/>
        <v>0.759425493716337</v>
      </c>
      <c r="G37" s="180">
        <f t="shared" si="3"/>
        <v>0.705</v>
      </c>
      <c r="H37" s="5"/>
    </row>
    <row r="38" spans="1:8">
      <c r="A38" s="5" t="s">
        <v>49</v>
      </c>
      <c r="B38" s="5">
        <v>34.2</v>
      </c>
      <c r="C38" s="5">
        <v>29</v>
      </c>
      <c r="D38" s="5">
        <v>24.3</v>
      </c>
      <c r="E38" s="75">
        <v>43740</v>
      </c>
      <c r="F38" s="180">
        <f t="shared" si="2"/>
        <v>0.710526315789474</v>
      </c>
      <c r="G38" s="180">
        <f t="shared" si="3"/>
        <v>0.837931034482759</v>
      </c>
      <c r="H38" s="5"/>
    </row>
    <row r="39" spans="1:8">
      <c r="A39" s="5" t="s">
        <v>50</v>
      </c>
      <c r="B39" s="5">
        <v>21.97</v>
      </c>
      <c r="C39" s="5">
        <v>15</v>
      </c>
      <c r="D39" s="5">
        <v>15</v>
      </c>
      <c r="E39" s="75">
        <v>43740</v>
      </c>
      <c r="F39" s="180">
        <f t="shared" si="2"/>
        <v>0.682749203459263</v>
      </c>
      <c r="G39" s="180">
        <f t="shared" si="3"/>
        <v>1</v>
      </c>
      <c r="H39" s="5"/>
    </row>
    <row r="40" spans="1:8">
      <c r="A40" s="5" t="s">
        <v>51</v>
      </c>
      <c r="B40" s="5">
        <v>49.03</v>
      </c>
      <c r="C40" s="5">
        <v>44</v>
      </c>
      <c r="D40" s="5">
        <v>32.1</v>
      </c>
      <c r="E40" s="75">
        <v>44561</v>
      </c>
      <c r="F40" s="180">
        <f t="shared" si="2"/>
        <v>0.654701203344891</v>
      </c>
      <c r="G40" s="180">
        <f t="shared" si="3"/>
        <v>0.729545454545455</v>
      </c>
      <c r="H40" s="5"/>
    </row>
    <row r="41" spans="1:8">
      <c r="A41" s="5" t="s">
        <v>52</v>
      </c>
      <c r="B41" s="5">
        <v>34.3</v>
      </c>
      <c r="C41" s="5">
        <v>24</v>
      </c>
      <c r="D41" s="5">
        <v>18.3</v>
      </c>
      <c r="E41" s="75">
        <v>43436</v>
      </c>
      <c r="F41" s="180">
        <f t="shared" si="2"/>
        <v>0.533527696793003</v>
      </c>
      <c r="G41" s="180">
        <f t="shared" si="3"/>
        <v>0.7625</v>
      </c>
      <c r="H41" s="5"/>
    </row>
    <row r="42" spans="1:8">
      <c r="A42" s="220" t="s">
        <v>53</v>
      </c>
      <c r="B42" s="5">
        <v>9.3</v>
      </c>
      <c r="C42" s="5">
        <v>11</v>
      </c>
      <c r="D42" s="5">
        <v>4.87</v>
      </c>
      <c r="E42" s="413">
        <v>43814</v>
      </c>
      <c r="F42" s="180">
        <f t="shared" si="2"/>
        <v>0.523655913978495</v>
      </c>
      <c r="G42" s="180">
        <f t="shared" si="3"/>
        <v>0.442727272727273</v>
      </c>
      <c r="H42" s="5"/>
    </row>
    <row r="43" spans="1:8">
      <c r="A43" s="5" t="s">
        <v>54</v>
      </c>
      <c r="B43" s="5">
        <v>16.5</v>
      </c>
      <c r="C43" s="5">
        <v>12</v>
      </c>
      <c r="D43" s="5">
        <v>7.8218</v>
      </c>
      <c r="E43" s="75">
        <v>43400</v>
      </c>
      <c r="F43" s="180">
        <f t="shared" si="2"/>
        <v>0.474048484848485</v>
      </c>
      <c r="G43" s="180">
        <f t="shared" si="3"/>
        <v>0.651816666666667</v>
      </c>
      <c r="H43" s="5"/>
    </row>
    <row r="44" spans="1:8">
      <c r="A44" s="5" t="s">
        <v>55</v>
      </c>
      <c r="B44" s="5">
        <v>157.85</v>
      </c>
      <c r="C44" s="5">
        <v>70</v>
      </c>
      <c r="D44" s="5">
        <v>72.49</v>
      </c>
      <c r="E44" s="75">
        <v>43684</v>
      </c>
      <c r="F44" s="180">
        <f t="shared" si="2"/>
        <v>0.459233449477352</v>
      </c>
      <c r="G44" s="180">
        <f t="shared" si="3"/>
        <v>1.03557142857143</v>
      </c>
      <c r="H44" s="5"/>
    </row>
    <row r="45" spans="1:8">
      <c r="A45" s="5" t="s">
        <v>56</v>
      </c>
      <c r="B45" s="5">
        <v>32.4</v>
      </c>
      <c r="C45" s="5">
        <v>17</v>
      </c>
      <c r="D45" s="5">
        <v>13.5</v>
      </c>
      <c r="E45" s="262">
        <v>44562</v>
      </c>
      <c r="F45" s="180">
        <f t="shared" si="2"/>
        <v>0.416666666666667</v>
      </c>
      <c r="G45" s="180">
        <f t="shared" si="3"/>
        <v>0.794117647058823</v>
      </c>
      <c r="H45" s="5"/>
    </row>
    <row r="46" spans="1:8">
      <c r="A46" s="5" t="s">
        <v>57</v>
      </c>
      <c r="B46" s="5">
        <v>20.3</v>
      </c>
      <c r="C46" s="5">
        <v>10</v>
      </c>
      <c r="D46" s="5">
        <v>8.13</v>
      </c>
      <c r="E46" s="262">
        <v>44381</v>
      </c>
      <c r="F46" s="180">
        <f t="shared" si="2"/>
        <v>0.400492610837438</v>
      </c>
      <c r="G46" s="180">
        <f t="shared" si="3"/>
        <v>0.813</v>
      </c>
      <c r="H46" s="5"/>
    </row>
    <row r="47" spans="1:8">
      <c r="A47" s="5" t="s">
        <v>58</v>
      </c>
      <c r="B47" s="5">
        <v>84.1</v>
      </c>
      <c r="C47" s="5">
        <v>43</v>
      </c>
      <c r="D47" s="5">
        <v>33.5</v>
      </c>
      <c r="E47" s="75">
        <v>44290</v>
      </c>
      <c r="F47" s="180">
        <f t="shared" si="2"/>
        <v>0.39833531510107</v>
      </c>
      <c r="G47" s="180">
        <f t="shared" si="3"/>
        <v>0.779069767441861</v>
      </c>
      <c r="H47" s="5"/>
    </row>
    <row r="48" spans="1:8">
      <c r="A48" s="5" t="s">
        <v>59</v>
      </c>
      <c r="B48" s="5">
        <v>46.25</v>
      </c>
      <c r="C48" s="5">
        <v>36</v>
      </c>
      <c r="D48" s="5">
        <v>17.01</v>
      </c>
      <c r="E48" s="262">
        <v>44562</v>
      </c>
      <c r="F48" s="180">
        <f t="shared" si="2"/>
        <v>0.367783783783784</v>
      </c>
      <c r="G48" s="180">
        <f t="shared" si="3"/>
        <v>0.4725</v>
      </c>
      <c r="H48" s="5"/>
    </row>
    <row r="49" spans="1:8">
      <c r="A49" s="5" t="s">
        <v>60</v>
      </c>
      <c r="B49" s="5">
        <v>53.5</v>
      </c>
      <c r="C49" s="5">
        <v>18</v>
      </c>
      <c r="D49" s="5">
        <v>15.08</v>
      </c>
      <c r="E49" s="413">
        <v>43740</v>
      </c>
      <c r="F49" s="180">
        <f t="shared" si="2"/>
        <v>0.281869158878505</v>
      </c>
      <c r="G49" s="180">
        <f t="shared" si="3"/>
        <v>0.837777777777778</v>
      </c>
      <c r="H49" s="5"/>
    </row>
    <row r="50" spans="1:8">
      <c r="A50" s="5" t="s">
        <v>61</v>
      </c>
      <c r="B50" s="5">
        <v>51.03</v>
      </c>
      <c r="C50" s="5">
        <v>22</v>
      </c>
      <c r="D50" s="5">
        <v>14.36</v>
      </c>
      <c r="E50" s="262">
        <v>43830</v>
      </c>
      <c r="F50" s="180">
        <f t="shared" si="2"/>
        <v>0.281403096217911</v>
      </c>
      <c r="G50" s="180">
        <f t="shared" si="3"/>
        <v>0.652727272727273</v>
      </c>
      <c r="H50" s="5"/>
    </row>
    <row r="51" spans="1:8">
      <c r="A51" s="5" t="s">
        <v>62</v>
      </c>
      <c r="B51" s="5">
        <v>46.38</v>
      </c>
      <c r="C51" s="5">
        <v>12</v>
      </c>
      <c r="D51" s="5">
        <v>7.2475</v>
      </c>
      <c r="E51" s="262">
        <v>44388</v>
      </c>
      <c r="F51" s="180">
        <f t="shared" si="2"/>
        <v>0.15626347563605</v>
      </c>
      <c r="G51" s="180">
        <f t="shared" si="3"/>
        <v>0.603958333333333</v>
      </c>
      <c r="H51" s="5"/>
    </row>
    <row r="52" s="1" customFormat="1" spans="1:5">
      <c r="A52" s="90" t="s">
        <v>63</v>
      </c>
      <c r="E52" s="23"/>
    </row>
  </sheetData>
  <sortState ref="A3:H51">
    <sortCondition ref="F3:F51" descending="1"/>
  </sortState>
  <mergeCells count="1">
    <mergeCell ref="A1:H1"/>
  </mergeCells>
  <conditionalFormatting sqref="F3:F5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{75fde17a-0576-4b53-8a59-01033b59e45e}</x14:id>
        </ext>
      </extLst>
    </cfRule>
  </conditionalFormatting>
  <conditionalFormatting sqref="G3:G51">
    <cfRule type="dataBar" priority="3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{10cae5d8-60a6-477f-a91f-eab1db4fe641}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fde17a-0576-4b53-8a59-01033b59e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F3:F51</xm:sqref>
        </x14:conditionalFormatting>
        <x14:conditionalFormatting xmlns:xm="http://schemas.microsoft.com/office/excel/2006/main">
          <x14:cfRule type="dataBar" id="{10cae5d8-60a6-477f-a91f-eab1db4fe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pane ySplit="1" topLeftCell="A35" activePane="bottomLeft" state="frozen"/>
      <selection/>
      <selection pane="bottomLeft" activeCell="H74" sqref="H74"/>
    </sheetView>
  </sheetViews>
  <sheetFormatPr defaultColWidth="8.50833333333333" defaultRowHeight="14" outlineLevelCol="7"/>
  <cols>
    <col min="1" max="1" width="13.5166666666667" style="1" customWidth="1"/>
    <col min="2" max="2" width="15.75" style="1" customWidth="1"/>
    <col min="3" max="3" width="15.75" style="23" customWidth="1"/>
    <col min="4" max="4" width="9.50833333333333" style="23" customWidth="1"/>
    <col min="5" max="5" width="11.5083333333333" style="23" customWidth="1"/>
    <col min="6" max="6" width="11.75" style="23" customWidth="1"/>
    <col min="7" max="7" width="8" style="23" customWidth="1"/>
    <col min="8" max="8" width="37.75" style="1" customWidth="1"/>
    <col min="9" max="16384" width="8.50833333333333" style="1"/>
  </cols>
  <sheetData>
    <row r="1" s="42" customFormat="1" ht="42" spans="1:8">
      <c r="A1" s="153" t="s">
        <v>671</v>
      </c>
      <c r="B1" s="154" t="s">
        <v>672</v>
      </c>
      <c r="C1" s="155" t="s">
        <v>630</v>
      </c>
      <c r="D1" s="156" t="s">
        <v>673</v>
      </c>
      <c r="E1" s="157" t="s">
        <v>674</v>
      </c>
      <c r="F1" s="156" t="s">
        <v>675</v>
      </c>
      <c r="G1" s="158" t="s">
        <v>631</v>
      </c>
      <c r="H1" s="155" t="s">
        <v>8</v>
      </c>
    </row>
    <row r="2" s="42" customFormat="1" spans="1:8">
      <c r="A2" s="4" t="s">
        <v>151</v>
      </c>
      <c r="B2" s="160">
        <v>25948</v>
      </c>
      <c r="C2" s="202" t="s">
        <v>676</v>
      </c>
      <c r="D2" s="94" t="s">
        <v>109</v>
      </c>
      <c r="E2" s="162" t="s">
        <v>677</v>
      </c>
      <c r="F2" s="163" t="s">
        <v>109</v>
      </c>
      <c r="G2" s="164" t="s">
        <v>678</v>
      </c>
      <c r="H2" s="72" t="s">
        <v>679</v>
      </c>
    </row>
    <row r="3" s="42" customFormat="1" spans="1:8">
      <c r="A3" s="4" t="s">
        <v>152</v>
      </c>
      <c r="B3" s="160">
        <v>30945</v>
      </c>
      <c r="C3" s="161" t="s">
        <v>680</v>
      </c>
      <c r="D3" s="4">
        <v>23.1</v>
      </c>
      <c r="E3" s="162" t="s">
        <v>677</v>
      </c>
      <c r="F3" s="172" t="s">
        <v>681</v>
      </c>
      <c r="G3" s="164" t="s">
        <v>682</v>
      </c>
      <c r="H3" s="197" t="s">
        <v>683</v>
      </c>
    </row>
    <row r="4" s="42" customFormat="1" spans="1:8">
      <c r="A4" s="4" t="s">
        <v>154</v>
      </c>
      <c r="B4" s="160">
        <v>40084</v>
      </c>
      <c r="C4" s="203">
        <v>40088</v>
      </c>
      <c r="D4" s="4">
        <v>28.2</v>
      </c>
      <c r="E4" s="168">
        <v>60</v>
      </c>
      <c r="F4" s="172">
        <f t="shared" ref="F4:F15" si="0">E4/D4</f>
        <v>2.12765957446808</v>
      </c>
      <c r="G4" s="204">
        <f t="shared" ref="G4:G34" si="1">C4-B4</f>
        <v>4</v>
      </c>
      <c r="H4" s="72" t="s">
        <v>684</v>
      </c>
    </row>
    <row r="5" s="42" customFormat="1" spans="1:8">
      <c r="A5" s="4" t="s">
        <v>155</v>
      </c>
      <c r="B5" s="160">
        <v>39362</v>
      </c>
      <c r="C5" s="203">
        <v>39507</v>
      </c>
      <c r="D5" s="4">
        <v>27.6</v>
      </c>
      <c r="E5" s="171">
        <v>55.7</v>
      </c>
      <c r="F5" s="172">
        <f t="shared" si="0"/>
        <v>2.01811594202899</v>
      </c>
      <c r="G5" s="204">
        <f t="shared" si="1"/>
        <v>145</v>
      </c>
      <c r="H5" s="72" t="s">
        <v>685</v>
      </c>
    </row>
    <row r="6" s="42" customFormat="1" spans="1:8">
      <c r="A6" s="4" t="s">
        <v>156</v>
      </c>
      <c r="B6" s="160">
        <v>41273</v>
      </c>
      <c r="C6" s="205">
        <v>41341</v>
      </c>
      <c r="D6" s="4">
        <v>30.75</v>
      </c>
      <c r="E6" s="171">
        <v>53.61</v>
      </c>
      <c r="F6" s="172">
        <f t="shared" si="0"/>
        <v>1.74341463414634</v>
      </c>
      <c r="G6" s="170">
        <f t="shared" si="1"/>
        <v>68</v>
      </c>
      <c r="H6" s="72"/>
    </row>
    <row r="7" s="42" customFormat="1" spans="1:8">
      <c r="A7" s="4" t="s">
        <v>157</v>
      </c>
      <c r="B7" s="160">
        <v>42001</v>
      </c>
      <c r="C7" s="205">
        <v>42846</v>
      </c>
      <c r="D7" s="4">
        <v>24</v>
      </c>
      <c r="E7" s="171">
        <v>50.22</v>
      </c>
      <c r="F7" s="172">
        <f t="shared" si="0"/>
        <v>2.0925</v>
      </c>
      <c r="G7" s="170">
        <f t="shared" ref="G7:G13" si="2">C7-B7</f>
        <v>845</v>
      </c>
      <c r="H7" s="72"/>
    </row>
    <row r="8" s="42" customFormat="1" spans="1:8">
      <c r="A8" s="4" t="s">
        <v>158</v>
      </c>
      <c r="B8" s="160">
        <v>39648</v>
      </c>
      <c r="C8" s="203">
        <v>43329</v>
      </c>
      <c r="D8" s="94"/>
      <c r="E8" s="171">
        <v>51.03</v>
      </c>
      <c r="F8" s="163"/>
      <c r="G8" s="204">
        <f t="shared" si="1"/>
        <v>3681</v>
      </c>
      <c r="H8" s="72"/>
    </row>
    <row r="9" s="42" customFormat="1" spans="1:8">
      <c r="A9" s="4" t="s">
        <v>160</v>
      </c>
      <c r="B9" s="160">
        <v>40908</v>
      </c>
      <c r="C9" s="205">
        <v>41691</v>
      </c>
      <c r="D9" s="94"/>
      <c r="E9" s="171">
        <v>50.14</v>
      </c>
      <c r="F9" s="163"/>
      <c r="G9" s="170">
        <f t="shared" si="2"/>
        <v>783</v>
      </c>
      <c r="H9" s="72"/>
    </row>
    <row r="10" s="42" customFormat="1" spans="1:8">
      <c r="A10" s="4" t="s">
        <v>161</v>
      </c>
      <c r="B10" s="160">
        <v>39648</v>
      </c>
      <c r="C10" s="203">
        <v>39672</v>
      </c>
      <c r="D10" s="94">
        <v>26.2</v>
      </c>
      <c r="E10" s="171">
        <v>55</v>
      </c>
      <c r="F10" s="172">
        <f>E10/D10</f>
        <v>2.09923664122137</v>
      </c>
      <c r="G10" s="204">
        <f t="shared" si="1"/>
        <v>24</v>
      </c>
      <c r="H10" s="72" t="s">
        <v>686</v>
      </c>
    </row>
    <row r="11" s="42" customFormat="1" spans="1:8">
      <c r="A11" s="4" t="s">
        <v>164</v>
      </c>
      <c r="B11" s="160">
        <v>37527</v>
      </c>
      <c r="C11" s="205">
        <v>39514</v>
      </c>
      <c r="D11" s="94"/>
      <c r="E11" s="171">
        <v>50.13</v>
      </c>
      <c r="F11" s="163"/>
      <c r="G11" s="170">
        <f t="shared" si="2"/>
        <v>1987</v>
      </c>
      <c r="H11" s="72"/>
    </row>
    <row r="12" s="42" customFormat="1" spans="1:8">
      <c r="A12" s="4" t="s">
        <v>165</v>
      </c>
      <c r="B12" s="160">
        <v>41399</v>
      </c>
      <c r="C12" s="205">
        <v>42369</v>
      </c>
      <c r="D12" s="94"/>
      <c r="E12" s="171">
        <v>51.5</v>
      </c>
      <c r="F12" s="163"/>
      <c r="G12" s="170">
        <f t="shared" si="2"/>
        <v>970</v>
      </c>
      <c r="H12" s="72"/>
    </row>
    <row r="13" s="42" customFormat="1" spans="1:8">
      <c r="A13" s="4" t="s">
        <v>166</v>
      </c>
      <c r="B13" s="160">
        <v>40542</v>
      </c>
      <c r="C13" s="205">
        <v>43217</v>
      </c>
      <c r="D13" s="94"/>
      <c r="E13" s="171">
        <v>50.27</v>
      </c>
      <c r="F13" s="163"/>
      <c r="G13" s="170">
        <f t="shared" si="2"/>
        <v>2675</v>
      </c>
      <c r="H13" s="72"/>
    </row>
    <row r="14" s="42" customFormat="1" spans="1:8">
      <c r="A14" s="5" t="s">
        <v>197</v>
      </c>
      <c r="B14" s="173">
        <v>31044</v>
      </c>
      <c r="C14" s="206">
        <v>45387</v>
      </c>
      <c r="D14" s="5">
        <v>43.6</v>
      </c>
      <c r="E14" s="179">
        <v>50.21</v>
      </c>
      <c r="F14" s="180">
        <f t="shared" si="0"/>
        <v>1.15160550458716</v>
      </c>
      <c r="G14" s="177">
        <f t="shared" si="1"/>
        <v>14343</v>
      </c>
      <c r="H14" s="80"/>
    </row>
    <row r="15" s="42" customFormat="1" spans="1:8">
      <c r="A15" s="5" t="s">
        <v>200</v>
      </c>
      <c r="B15" s="173">
        <v>41183</v>
      </c>
      <c r="C15" s="206">
        <v>45291</v>
      </c>
      <c r="D15" s="5">
        <v>33.7</v>
      </c>
      <c r="E15" s="179">
        <v>55.1</v>
      </c>
      <c r="F15" s="180">
        <f t="shared" si="0"/>
        <v>1.63501483679525</v>
      </c>
      <c r="G15" s="177">
        <f t="shared" si="1"/>
        <v>4108</v>
      </c>
      <c r="H15" s="80"/>
    </row>
    <row r="16" s="42" customFormat="1" spans="1:8">
      <c r="A16" s="4" t="s">
        <v>209</v>
      </c>
      <c r="B16" s="160">
        <v>34117</v>
      </c>
      <c r="C16" s="205">
        <v>34973</v>
      </c>
      <c r="D16" s="94"/>
      <c r="E16" s="171">
        <v>50.29</v>
      </c>
      <c r="F16" s="162"/>
      <c r="G16" s="170">
        <f t="shared" si="1"/>
        <v>856</v>
      </c>
      <c r="H16" s="72"/>
    </row>
    <row r="17" s="42" customFormat="1" spans="1:8">
      <c r="A17" s="4" t="s">
        <v>210</v>
      </c>
      <c r="B17" s="160">
        <v>36688</v>
      </c>
      <c r="C17" s="205">
        <v>37894</v>
      </c>
      <c r="D17" s="94"/>
      <c r="E17" s="168">
        <v>55</v>
      </c>
      <c r="F17" s="162"/>
      <c r="G17" s="170">
        <f t="shared" si="1"/>
        <v>1206</v>
      </c>
      <c r="H17" s="198" t="s">
        <v>687</v>
      </c>
    </row>
    <row r="18" s="42" customFormat="1" spans="1:8">
      <c r="A18" s="4" t="s">
        <v>211</v>
      </c>
      <c r="B18" s="160">
        <v>36886</v>
      </c>
      <c r="C18" s="205">
        <v>39541</v>
      </c>
      <c r="D18" s="94"/>
      <c r="E18" s="171"/>
      <c r="F18" s="162"/>
      <c r="G18" s="170">
        <f t="shared" si="1"/>
        <v>2655</v>
      </c>
      <c r="H18" s="72"/>
    </row>
    <row r="19" s="42" customFormat="1" spans="1:8">
      <c r="A19" s="4" t="s">
        <v>212</v>
      </c>
      <c r="B19" s="160">
        <v>38717</v>
      </c>
      <c r="C19" s="203">
        <v>39465</v>
      </c>
      <c r="D19" s="94"/>
      <c r="E19" s="171"/>
      <c r="F19" s="162"/>
      <c r="G19" s="204">
        <f t="shared" si="1"/>
        <v>748</v>
      </c>
      <c r="H19" s="72"/>
    </row>
    <row r="20" s="42" customFormat="1" spans="1:8">
      <c r="A20" s="4" t="s">
        <v>215</v>
      </c>
      <c r="B20" s="160">
        <v>39445</v>
      </c>
      <c r="C20" s="205">
        <v>42811</v>
      </c>
      <c r="D20" s="94"/>
      <c r="E20" s="171"/>
      <c r="F20" s="162"/>
      <c r="G20" s="170">
        <f t="shared" si="1"/>
        <v>3366</v>
      </c>
      <c r="H20" s="72"/>
    </row>
    <row r="21" s="42" customFormat="1" spans="1:8">
      <c r="A21" s="4" t="s">
        <v>216</v>
      </c>
      <c r="B21" s="160">
        <v>40152</v>
      </c>
      <c r="C21" s="205">
        <v>40326</v>
      </c>
      <c r="D21" s="94"/>
      <c r="E21" s="171">
        <v>50</v>
      </c>
      <c r="F21" s="162"/>
      <c r="G21" s="170">
        <f t="shared" si="1"/>
        <v>174</v>
      </c>
      <c r="H21" s="72"/>
    </row>
    <row r="22" spans="1:8">
      <c r="A22" s="4" t="s">
        <v>217</v>
      </c>
      <c r="B22" s="160">
        <v>39445</v>
      </c>
      <c r="C22" s="205">
        <v>40178</v>
      </c>
      <c r="D22" s="94"/>
      <c r="E22" s="171"/>
      <c r="F22" s="162"/>
      <c r="G22" s="170">
        <f t="shared" si="1"/>
        <v>733</v>
      </c>
      <c r="H22" s="72"/>
    </row>
    <row r="23" spans="1:8">
      <c r="A23" s="4" t="s">
        <v>218</v>
      </c>
      <c r="B23" s="160">
        <v>39445</v>
      </c>
      <c r="C23" s="205">
        <v>40406</v>
      </c>
      <c r="D23" s="94"/>
      <c r="E23" s="171"/>
      <c r="F23" s="162"/>
      <c r="G23" s="170">
        <f t="shared" si="1"/>
        <v>961</v>
      </c>
      <c r="H23" s="72"/>
    </row>
    <row r="24" spans="1:8">
      <c r="A24" s="4" t="s">
        <v>219</v>
      </c>
      <c r="B24" s="160">
        <v>40278</v>
      </c>
      <c r="C24" s="205">
        <v>40662</v>
      </c>
      <c r="D24" s="94"/>
      <c r="E24" s="171"/>
      <c r="F24" s="162"/>
      <c r="G24" s="170">
        <f t="shared" si="1"/>
        <v>384</v>
      </c>
      <c r="H24" s="72"/>
    </row>
    <row r="25" spans="1:8">
      <c r="A25" s="4" t="s">
        <v>220</v>
      </c>
      <c r="B25" s="160">
        <v>40178</v>
      </c>
      <c r="C25" s="203">
        <v>41639</v>
      </c>
      <c r="D25" s="94"/>
      <c r="E25" s="171"/>
      <c r="F25" s="162"/>
      <c r="G25" s="204">
        <f t="shared" si="1"/>
        <v>1461</v>
      </c>
      <c r="H25" s="72"/>
    </row>
    <row r="26" spans="1:8">
      <c r="A26" s="4" t="s">
        <v>221</v>
      </c>
      <c r="B26" s="160">
        <v>41637</v>
      </c>
      <c r="C26" s="205">
        <v>42363</v>
      </c>
      <c r="D26" s="94"/>
      <c r="E26" s="171"/>
      <c r="F26" s="162"/>
      <c r="G26" s="170">
        <f t="shared" si="1"/>
        <v>726</v>
      </c>
      <c r="H26" s="72"/>
    </row>
    <row r="27" spans="1:8">
      <c r="A27" s="4" t="s">
        <v>222</v>
      </c>
      <c r="B27" s="160">
        <v>41273</v>
      </c>
      <c r="C27" s="205">
        <v>43175</v>
      </c>
      <c r="D27" s="94"/>
      <c r="E27" s="171"/>
      <c r="F27" s="162"/>
      <c r="G27" s="170">
        <f t="shared" si="1"/>
        <v>1902</v>
      </c>
      <c r="H27" s="72"/>
    </row>
    <row r="28" spans="1:8">
      <c r="A28" s="4" t="s">
        <v>223</v>
      </c>
      <c r="B28" s="160">
        <v>44560</v>
      </c>
      <c r="C28" s="205">
        <v>45359</v>
      </c>
      <c r="D28" s="94"/>
      <c r="E28" s="171"/>
      <c r="F28" s="162"/>
      <c r="G28" s="170">
        <f t="shared" si="1"/>
        <v>799</v>
      </c>
      <c r="H28" s="72"/>
    </row>
    <row r="29" spans="1:8">
      <c r="A29" s="4" t="s">
        <v>227</v>
      </c>
      <c r="B29" s="160">
        <v>44191</v>
      </c>
      <c r="C29" s="203">
        <v>45247</v>
      </c>
      <c r="D29" s="94"/>
      <c r="E29" s="171"/>
      <c r="F29" s="162"/>
      <c r="G29" s="204">
        <f t="shared" si="1"/>
        <v>1056</v>
      </c>
      <c r="H29" s="72"/>
    </row>
    <row r="30" s="42" customFormat="1" spans="1:8">
      <c r="A30" s="5" t="s">
        <v>248</v>
      </c>
      <c r="B30" s="173">
        <v>35735</v>
      </c>
      <c r="C30" s="174">
        <v>38108</v>
      </c>
      <c r="D30" s="86">
        <v>18.497</v>
      </c>
      <c r="E30" s="207">
        <v>101.91</v>
      </c>
      <c r="F30" s="208">
        <f>E30/D30</f>
        <v>5.50954208790615</v>
      </c>
      <c r="G30" s="177">
        <f t="shared" si="1"/>
        <v>2373</v>
      </c>
      <c r="H30" s="80"/>
    </row>
    <row r="31" s="42" customFormat="1" spans="1:8">
      <c r="A31" s="5" t="s">
        <v>250</v>
      </c>
      <c r="B31" s="173">
        <v>37619</v>
      </c>
      <c r="C31" s="174">
        <v>38991</v>
      </c>
      <c r="D31" s="86">
        <v>20.13</v>
      </c>
      <c r="E31" s="207">
        <v>101.86</v>
      </c>
      <c r="F31" s="208">
        <f>E31/D31</f>
        <v>5.06010928961749</v>
      </c>
      <c r="G31" s="177">
        <f t="shared" si="1"/>
        <v>1372</v>
      </c>
      <c r="H31" s="80"/>
    </row>
    <row r="32" s="42" customFormat="1" spans="1:8">
      <c r="A32" s="5" t="s">
        <v>549</v>
      </c>
      <c r="B32" s="173">
        <v>38712</v>
      </c>
      <c r="C32" s="174">
        <v>39569</v>
      </c>
      <c r="D32" s="86">
        <v>36</v>
      </c>
      <c r="E32" s="207">
        <v>104.46</v>
      </c>
      <c r="F32" s="208">
        <f>E32/D32</f>
        <v>2.90166666666667</v>
      </c>
      <c r="G32" s="177">
        <f t="shared" si="1"/>
        <v>857</v>
      </c>
      <c r="H32" s="80"/>
    </row>
    <row r="33" s="42" customFormat="1" spans="1:8">
      <c r="A33" s="5" t="s">
        <v>256</v>
      </c>
      <c r="B33" s="173">
        <v>38712</v>
      </c>
      <c r="C33" s="209">
        <v>43100</v>
      </c>
      <c r="D33" s="86"/>
      <c r="E33" s="207"/>
      <c r="F33" s="208"/>
      <c r="G33" s="210">
        <f t="shared" si="1"/>
        <v>4388</v>
      </c>
      <c r="H33" s="80"/>
    </row>
    <row r="34" s="42" customFormat="1" spans="1:8">
      <c r="A34" s="5" t="s">
        <v>257</v>
      </c>
      <c r="B34" s="173">
        <v>40175</v>
      </c>
      <c r="C34" s="174">
        <v>40176</v>
      </c>
      <c r="D34" s="86">
        <v>31.9</v>
      </c>
      <c r="E34" s="207">
        <v>104</v>
      </c>
      <c r="F34" s="208">
        <f>E34/D34</f>
        <v>3.26018808777429</v>
      </c>
      <c r="G34" s="177">
        <f t="shared" si="1"/>
        <v>1</v>
      </c>
      <c r="H34" s="80"/>
    </row>
    <row r="35" spans="1:8">
      <c r="A35" s="5" t="s">
        <v>258</v>
      </c>
      <c r="B35" s="173">
        <v>41636</v>
      </c>
      <c r="C35" s="209">
        <v>41733</v>
      </c>
      <c r="D35" s="86">
        <v>42.1</v>
      </c>
      <c r="E35" s="207">
        <v>102</v>
      </c>
      <c r="F35" s="208">
        <f>E35/D35</f>
        <v>2.42280285035629</v>
      </c>
      <c r="G35" s="210">
        <f t="shared" ref="G35" si="3">C35-B35</f>
        <v>97</v>
      </c>
      <c r="H35" s="80"/>
    </row>
    <row r="36" spans="1:8">
      <c r="A36" s="5" t="s">
        <v>259</v>
      </c>
      <c r="B36" s="173">
        <v>42732</v>
      </c>
      <c r="C36" s="174">
        <v>45291</v>
      </c>
      <c r="D36" s="86"/>
      <c r="E36" s="207"/>
      <c r="F36" s="208"/>
      <c r="G36" s="177">
        <f t="shared" ref="G36:G46" si="4">C36-B36</f>
        <v>2559</v>
      </c>
      <c r="H36" s="80"/>
    </row>
    <row r="37" spans="1:8">
      <c r="A37" s="5" t="s">
        <v>260</v>
      </c>
      <c r="B37" s="173">
        <v>40446</v>
      </c>
      <c r="C37" s="174">
        <v>40451</v>
      </c>
      <c r="D37" s="86">
        <v>34.52</v>
      </c>
      <c r="E37" s="207">
        <v>103.51</v>
      </c>
      <c r="F37" s="208">
        <f>E37/D37</f>
        <v>2.99855156431054</v>
      </c>
      <c r="G37" s="177">
        <f t="shared" si="4"/>
        <v>5</v>
      </c>
      <c r="H37" s="80"/>
    </row>
    <row r="38" spans="1:8">
      <c r="A38" s="5" t="s">
        <v>262</v>
      </c>
      <c r="B38" s="173">
        <v>45654</v>
      </c>
      <c r="C38" s="174">
        <v>45655</v>
      </c>
      <c r="D38" s="86"/>
      <c r="E38" s="179">
        <v>54.3</v>
      </c>
      <c r="F38" s="208"/>
      <c r="G38" s="177">
        <f t="shared" si="4"/>
        <v>1</v>
      </c>
      <c r="H38" s="80"/>
    </row>
    <row r="39" spans="1:8">
      <c r="A39" s="5" t="s">
        <v>270</v>
      </c>
      <c r="B39" s="211">
        <v>40485</v>
      </c>
      <c r="C39" s="174">
        <v>43462</v>
      </c>
      <c r="D39" s="5">
        <v>39.83</v>
      </c>
      <c r="E39" s="179">
        <v>50</v>
      </c>
      <c r="F39" s="180">
        <f>E39/D39</f>
        <v>1.25533517449159</v>
      </c>
      <c r="G39" s="177">
        <f t="shared" si="4"/>
        <v>2977</v>
      </c>
      <c r="H39" s="80"/>
    </row>
    <row r="40" spans="1:8">
      <c r="A40" s="4" t="s">
        <v>284</v>
      </c>
      <c r="B40" s="160">
        <v>38196</v>
      </c>
      <c r="C40" s="212">
        <v>41997</v>
      </c>
      <c r="D40" s="94"/>
      <c r="E40" s="162"/>
      <c r="F40" s="163"/>
      <c r="G40" s="213">
        <f t="shared" si="4"/>
        <v>3801</v>
      </c>
      <c r="H40" s="72"/>
    </row>
    <row r="41" s="42" customFormat="1" spans="1:8">
      <c r="A41" s="4" t="s">
        <v>285</v>
      </c>
      <c r="B41" s="160">
        <v>41271</v>
      </c>
      <c r="C41" s="205">
        <v>41274</v>
      </c>
      <c r="D41" s="94">
        <v>27.7</v>
      </c>
      <c r="E41" s="168">
        <v>57</v>
      </c>
      <c r="F41" s="163">
        <f>E41/D41</f>
        <v>2.05776173285199</v>
      </c>
      <c r="G41" s="170">
        <f t="shared" si="4"/>
        <v>3</v>
      </c>
      <c r="H41" s="72"/>
    </row>
    <row r="42" s="42" customFormat="1" spans="1:8">
      <c r="A42" s="4" t="s">
        <v>286</v>
      </c>
      <c r="B42" s="160">
        <v>42366</v>
      </c>
      <c r="C42" s="205">
        <v>43532</v>
      </c>
      <c r="D42" s="94"/>
      <c r="E42" s="162"/>
      <c r="F42" s="163"/>
      <c r="G42" s="170">
        <f t="shared" si="4"/>
        <v>1166</v>
      </c>
      <c r="H42" s="72"/>
    </row>
    <row r="43" s="42" customFormat="1" spans="1:8">
      <c r="A43" s="4" t="s">
        <v>287</v>
      </c>
      <c r="B43" s="160">
        <v>41636</v>
      </c>
      <c r="C43" s="212">
        <v>42124</v>
      </c>
      <c r="D43" s="94"/>
      <c r="E43" s="162"/>
      <c r="F43" s="163"/>
      <c r="G43" s="213">
        <f t="shared" si="4"/>
        <v>488</v>
      </c>
      <c r="H43" s="72"/>
    </row>
    <row r="44" s="42" customFormat="1" spans="1:8">
      <c r="A44" s="4" t="s">
        <v>288</v>
      </c>
      <c r="B44" s="160">
        <v>44556</v>
      </c>
      <c r="C44" s="205">
        <v>45046</v>
      </c>
      <c r="D44" s="94"/>
      <c r="E44" s="162"/>
      <c r="F44" s="163"/>
      <c r="G44" s="170">
        <f t="shared" si="4"/>
        <v>490</v>
      </c>
      <c r="H44" s="72"/>
    </row>
    <row r="45" s="42" customFormat="1" spans="1:8">
      <c r="A45" s="4" t="s">
        <v>289</v>
      </c>
      <c r="B45" s="160">
        <v>42732</v>
      </c>
      <c r="C45" s="203">
        <v>45291</v>
      </c>
      <c r="D45" s="94"/>
      <c r="E45" s="162"/>
      <c r="F45" s="163"/>
      <c r="G45" s="204">
        <f t="shared" si="4"/>
        <v>2559</v>
      </c>
      <c r="H45" s="72"/>
    </row>
    <row r="46" s="42" customFormat="1" spans="1:8">
      <c r="A46" s="4" t="s">
        <v>290</v>
      </c>
      <c r="B46" s="160">
        <v>43374</v>
      </c>
      <c r="C46" s="205">
        <v>43738</v>
      </c>
      <c r="D46" s="94"/>
      <c r="E46" s="162"/>
      <c r="F46" s="163"/>
      <c r="G46" s="170">
        <f t="shared" si="4"/>
        <v>364</v>
      </c>
      <c r="H46" s="72"/>
    </row>
    <row r="47" customFormat="1" spans="1:8">
      <c r="A47" s="4" t="s">
        <v>291</v>
      </c>
      <c r="B47" s="214"/>
      <c r="C47" s="215">
        <v>45738</v>
      </c>
      <c r="D47" s="142"/>
      <c r="E47" s="216"/>
      <c r="F47" s="217"/>
      <c r="G47" s="218"/>
      <c r="H47" s="219"/>
    </row>
    <row r="48" spans="1:8">
      <c r="A48" s="5" t="s">
        <v>648</v>
      </c>
      <c r="B48" s="173">
        <v>38349</v>
      </c>
      <c r="C48" s="206">
        <v>39576</v>
      </c>
      <c r="D48" s="86">
        <v>41</v>
      </c>
      <c r="E48" s="207">
        <v>103.46</v>
      </c>
      <c r="F48" s="208">
        <f>E48/D48</f>
        <v>2.52341463414634</v>
      </c>
      <c r="G48" s="177">
        <f t="shared" ref="G48:G60" si="5">C48-B48</f>
        <v>1227</v>
      </c>
      <c r="H48" s="80"/>
    </row>
    <row r="49" spans="1:8">
      <c r="A49" s="5" t="s">
        <v>649</v>
      </c>
      <c r="B49" s="173">
        <v>40479</v>
      </c>
      <c r="C49" s="206">
        <v>42004</v>
      </c>
      <c r="D49" s="86"/>
      <c r="E49" s="207"/>
      <c r="F49" s="208"/>
      <c r="G49" s="177">
        <f t="shared" si="5"/>
        <v>1525</v>
      </c>
      <c r="H49" s="80"/>
    </row>
    <row r="50" s="42" customFormat="1" spans="1:8">
      <c r="A50" s="5" t="s">
        <v>650</v>
      </c>
      <c r="B50" s="173">
        <v>40479</v>
      </c>
      <c r="C50" s="206">
        <v>40775</v>
      </c>
      <c r="D50" s="86">
        <v>41.7</v>
      </c>
      <c r="E50" s="207">
        <v>100</v>
      </c>
      <c r="F50" s="208">
        <f t="shared" ref="F50:F55" si="6">E50/D50</f>
        <v>2.39808153477218</v>
      </c>
      <c r="G50" s="177">
        <f t="shared" si="5"/>
        <v>296</v>
      </c>
      <c r="H50" s="80"/>
    </row>
    <row r="51" s="42" customFormat="1" spans="1:8">
      <c r="A51" s="5" t="s">
        <v>651</v>
      </c>
      <c r="B51" s="173">
        <v>38349</v>
      </c>
      <c r="C51" s="206">
        <v>41639</v>
      </c>
      <c r="D51" s="86"/>
      <c r="E51" s="207"/>
      <c r="F51" s="208"/>
      <c r="G51" s="177">
        <f t="shared" si="5"/>
        <v>3290</v>
      </c>
      <c r="H51" s="80"/>
    </row>
    <row r="52" s="42" customFormat="1" spans="1:8">
      <c r="A52" s="5" t="s">
        <v>652</v>
      </c>
      <c r="B52" s="173">
        <v>40716</v>
      </c>
      <c r="C52" s="206">
        <v>41030</v>
      </c>
      <c r="D52" s="86">
        <v>47.65</v>
      </c>
      <c r="E52" s="207">
        <v>100.1</v>
      </c>
      <c r="F52" s="208">
        <f t="shared" si="6"/>
        <v>2.10073452256034</v>
      </c>
      <c r="G52" s="177">
        <f t="shared" si="5"/>
        <v>314</v>
      </c>
      <c r="H52" s="80"/>
    </row>
    <row r="53" s="42" customFormat="1" spans="1:8">
      <c r="A53" s="5" t="s">
        <v>653</v>
      </c>
      <c r="B53" s="173">
        <v>44061</v>
      </c>
      <c r="C53" s="206">
        <v>45044</v>
      </c>
      <c r="D53" s="86"/>
      <c r="E53" s="207"/>
      <c r="F53" s="208"/>
      <c r="G53" s="177">
        <f t="shared" si="5"/>
        <v>983</v>
      </c>
      <c r="H53" s="80"/>
    </row>
    <row r="54" s="42" customFormat="1" spans="1:8">
      <c r="A54" s="5" t="s">
        <v>654</v>
      </c>
      <c r="B54" s="173">
        <v>42671</v>
      </c>
      <c r="C54" s="206">
        <v>43091</v>
      </c>
      <c r="D54" s="86"/>
      <c r="E54" s="207"/>
      <c r="F54" s="208"/>
      <c r="G54" s="177">
        <f t="shared" si="5"/>
        <v>420</v>
      </c>
      <c r="H54" s="80"/>
    </row>
    <row r="55" s="42" customFormat="1" spans="1:8">
      <c r="A55" s="5" t="s">
        <v>655</v>
      </c>
      <c r="B55" s="173">
        <v>44132</v>
      </c>
      <c r="C55" s="206">
        <v>45779</v>
      </c>
      <c r="D55" s="5">
        <v>20.38</v>
      </c>
      <c r="E55" s="179">
        <v>52.35</v>
      </c>
      <c r="F55" s="180">
        <f t="shared" si="6"/>
        <v>2.56869479882238</v>
      </c>
      <c r="G55" s="177">
        <f t="shared" si="5"/>
        <v>1647</v>
      </c>
      <c r="H55" s="80"/>
    </row>
    <row r="56" s="42" customFormat="1" spans="1:8">
      <c r="A56" s="5" t="s">
        <v>656</v>
      </c>
      <c r="B56" s="173">
        <v>42671</v>
      </c>
      <c r="C56" s="206">
        <v>43812</v>
      </c>
      <c r="D56" s="86"/>
      <c r="E56" s="207"/>
      <c r="F56" s="208"/>
      <c r="G56" s="177">
        <f t="shared" si="5"/>
        <v>1141</v>
      </c>
      <c r="H56" s="80"/>
    </row>
    <row r="57" s="42" customFormat="1" spans="1:8">
      <c r="A57" s="5" t="s">
        <v>657</v>
      </c>
      <c r="B57" s="173">
        <v>44061</v>
      </c>
      <c r="C57" s="206">
        <v>45098</v>
      </c>
      <c r="D57" s="86"/>
      <c r="E57" s="207"/>
      <c r="F57" s="208"/>
      <c r="G57" s="177">
        <f t="shared" si="5"/>
        <v>1037</v>
      </c>
      <c r="H57" s="80"/>
    </row>
    <row r="58" s="42" customFormat="1" spans="1:8">
      <c r="A58" s="5" t="s">
        <v>658</v>
      </c>
      <c r="B58" s="173">
        <v>42549</v>
      </c>
      <c r="C58" s="206">
        <v>43560</v>
      </c>
      <c r="D58" s="86"/>
      <c r="E58" s="207"/>
      <c r="F58" s="208"/>
      <c r="G58" s="177">
        <f t="shared" si="5"/>
        <v>1011</v>
      </c>
      <c r="H58" s="80"/>
    </row>
    <row r="59" s="42" customFormat="1" spans="1:8">
      <c r="A59" s="5" t="s">
        <v>659</v>
      </c>
      <c r="B59" s="173">
        <v>44893</v>
      </c>
      <c r="C59" s="206">
        <v>45359</v>
      </c>
      <c r="D59" s="86"/>
      <c r="E59" s="207"/>
      <c r="F59" s="208"/>
      <c r="G59" s="177">
        <f t="shared" si="5"/>
        <v>466</v>
      </c>
      <c r="H59" s="80"/>
    </row>
    <row r="60" s="42" customFormat="1" spans="1:8">
      <c r="A60" s="5" t="s">
        <v>660</v>
      </c>
      <c r="B60" s="173">
        <v>44862</v>
      </c>
      <c r="C60" s="206">
        <v>45289</v>
      </c>
      <c r="D60" s="86"/>
      <c r="E60" s="207"/>
      <c r="F60" s="208"/>
      <c r="G60" s="177">
        <f t="shared" si="5"/>
        <v>427</v>
      </c>
      <c r="H60" s="80"/>
    </row>
    <row r="61" s="42" customFormat="1" spans="1:8">
      <c r="A61" s="4" t="s">
        <v>319</v>
      </c>
      <c r="B61" s="160">
        <v>40752</v>
      </c>
      <c r="C61" s="167"/>
      <c r="D61" s="94"/>
      <c r="E61" s="162"/>
      <c r="F61" s="163"/>
      <c r="G61" s="164"/>
      <c r="H61" s="72"/>
    </row>
    <row r="62" s="42" customFormat="1" spans="1:8">
      <c r="A62" s="4" t="s">
        <v>321</v>
      </c>
      <c r="B62" s="160">
        <v>38521</v>
      </c>
      <c r="C62" s="167"/>
      <c r="D62" s="94"/>
      <c r="E62" s="162"/>
      <c r="F62" s="163"/>
      <c r="G62" s="164"/>
      <c r="H62" s="72"/>
    </row>
    <row r="63" s="42" customFormat="1" spans="1:8">
      <c r="A63" s="4" t="s">
        <v>322</v>
      </c>
      <c r="B63" s="160">
        <v>40815</v>
      </c>
      <c r="C63" s="167"/>
      <c r="D63" s="94">
        <v>55.95</v>
      </c>
      <c r="E63" s="162">
        <v>108</v>
      </c>
      <c r="F63" s="163">
        <f>E63/D63</f>
        <v>1.93029490616622</v>
      </c>
      <c r="G63" s="164">
        <f>C63-B63</f>
        <v>-40815</v>
      </c>
      <c r="H63" s="72"/>
    </row>
    <row r="64" s="42" customFormat="1" spans="1:8">
      <c r="A64" s="4" t="s">
        <v>326</v>
      </c>
      <c r="B64" s="160">
        <v>41180</v>
      </c>
      <c r="C64" s="167"/>
      <c r="D64" s="94"/>
      <c r="E64" s="162"/>
      <c r="F64" s="163"/>
      <c r="G64" s="164"/>
      <c r="H64" s="72"/>
    </row>
    <row r="65" s="42" customFormat="1" spans="1:8">
      <c r="A65" s="4" t="s">
        <v>574</v>
      </c>
      <c r="B65" s="160">
        <v>43462</v>
      </c>
      <c r="C65" s="167"/>
      <c r="D65" s="94"/>
      <c r="E65" s="162"/>
      <c r="F65" s="163"/>
      <c r="G65" s="164"/>
      <c r="H65" s="72"/>
    </row>
    <row r="66" s="42" customFormat="1" spans="1:8">
      <c r="A66" s="220" t="s">
        <v>335</v>
      </c>
      <c r="B66" s="188">
        <v>38598</v>
      </c>
      <c r="C66" s="174"/>
      <c r="D66" s="207">
        <v>38.88</v>
      </c>
      <c r="E66" s="207">
        <v>101.18</v>
      </c>
      <c r="F66" s="208">
        <f>E66/D66</f>
        <v>2.60236625514403</v>
      </c>
      <c r="G66" s="221">
        <f>C66-B66</f>
        <v>-38598</v>
      </c>
      <c r="H66" s="80"/>
    </row>
    <row r="67" s="42" customFormat="1" spans="1:8">
      <c r="A67" s="5" t="s">
        <v>337</v>
      </c>
      <c r="B67" s="173">
        <v>40326</v>
      </c>
      <c r="C67" s="174"/>
      <c r="D67" s="207">
        <v>37.95</v>
      </c>
      <c r="E67" s="207">
        <v>106.36</v>
      </c>
      <c r="F67" s="208">
        <f>E67/D67</f>
        <v>2.80263504611331</v>
      </c>
      <c r="G67" s="221">
        <f>C67-B67</f>
        <v>-40326</v>
      </c>
      <c r="H67" s="80"/>
    </row>
    <row r="68" s="42" customFormat="1" spans="1:8">
      <c r="A68" s="5" t="s">
        <v>338</v>
      </c>
      <c r="B68" s="173">
        <v>42095</v>
      </c>
      <c r="C68" s="174"/>
      <c r="D68" s="86">
        <v>44.9</v>
      </c>
      <c r="E68" s="86">
        <v>101.07</v>
      </c>
      <c r="F68" s="208">
        <f>E68/D68</f>
        <v>2.25100222717149</v>
      </c>
      <c r="G68" s="221">
        <f>C68-B68</f>
        <v>-42095</v>
      </c>
      <c r="H68" s="80"/>
    </row>
    <row r="69" s="42" customFormat="1" spans="1:8">
      <c r="A69" s="4" t="s">
        <v>352</v>
      </c>
      <c r="B69" s="160">
        <v>40448</v>
      </c>
      <c r="C69" s="167"/>
      <c r="D69" s="94">
        <v>41</v>
      </c>
      <c r="E69" s="162">
        <v>102.72</v>
      </c>
      <c r="F69" s="163">
        <f>E69/D69</f>
        <v>2.50536585365854</v>
      </c>
      <c r="G69" s="164">
        <f>C69-B69</f>
        <v>-40448</v>
      </c>
      <c r="H69" s="72"/>
    </row>
    <row r="70" s="42" customFormat="1" spans="1:8">
      <c r="A70" s="4" t="s">
        <v>353</v>
      </c>
      <c r="B70" s="160">
        <v>41168</v>
      </c>
      <c r="C70" s="167"/>
      <c r="D70" s="94">
        <v>42.32</v>
      </c>
      <c r="E70" s="162">
        <v>101.22</v>
      </c>
      <c r="F70" s="163">
        <f>E70/D70</f>
        <v>2.39177693761815</v>
      </c>
      <c r="G70" s="164">
        <f>C70-B70</f>
        <v>-41168</v>
      </c>
      <c r="H70" s="72"/>
    </row>
    <row r="71" s="42" customFormat="1" spans="1:8">
      <c r="A71" s="4" t="s">
        <v>354</v>
      </c>
      <c r="B71" s="160">
        <v>42582</v>
      </c>
      <c r="C71" s="167"/>
      <c r="D71" s="94"/>
      <c r="E71" s="162"/>
      <c r="F71" s="163"/>
      <c r="G71" s="164"/>
      <c r="H71" s="72"/>
    </row>
    <row r="72" s="42" customFormat="1" spans="1:8">
      <c r="A72" s="4" t="s">
        <v>355</v>
      </c>
      <c r="B72" s="160">
        <v>42364</v>
      </c>
      <c r="C72" s="167"/>
      <c r="D72" s="94"/>
      <c r="E72" s="162"/>
      <c r="F72" s="163"/>
      <c r="G72" s="164"/>
      <c r="H72" s="72"/>
    </row>
    <row r="73" s="42" customFormat="1" spans="1:8">
      <c r="A73" s="4" t="s">
        <v>356</v>
      </c>
      <c r="B73" s="160">
        <v>43826</v>
      </c>
      <c r="C73" s="167"/>
      <c r="D73" s="94"/>
      <c r="E73" s="162"/>
      <c r="F73" s="163"/>
      <c r="G73" s="164"/>
      <c r="H73" s="72"/>
    </row>
    <row r="74" s="42" customFormat="1" spans="1:8">
      <c r="A74" s="4" t="s">
        <v>357</v>
      </c>
      <c r="B74" s="160">
        <v>44183</v>
      </c>
      <c r="C74" s="167"/>
      <c r="D74" s="94"/>
      <c r="E74" s="162"/>
      <c r="F74" s="163"/>
      <c r="G74" s="164"/>
      <c r="H74" s="72"/>
    </row>
    <row r="75" s="42" customFormat="1" spans="1:8">
      <c r="A75" s="4" t="s">
        <v>358</v>
      </c>
      <c r="B75" s="160">
        <v>43075</v>
      </c>
      <c r="C75" s="167"/>
      <c r="D75" s="94">
        <v>38.61</v>
      </c>
      <c r="E75" s="162">
        <v>100.99</v>
      </c>
      <c r="F75" s="163">
        <f>E75/D75</f>
        <v>2.61564361564362</v>
      </c>
      <c r="G75" s="164">
        <f>C75-B75</f>
        <v>-43075</v>
      </c>
      <c r="H75" s="72"/>
    </row>
    <row r="76" s="42" customFormat="1" spans="1:8">
      <c r="A76" s="4" t="s">
        <v>359</v>
      </c>
      <c r="B76" s="160">
        <v>45657</v>
      </c>
      <c r="C76" s="167"/>
      <c r="D76" s="94"/>
      <c r="E76" s="162"/>
      <c r="F76" s="163"/>
      <c r="G76" s="164"/>
      <c r="H76" s="72"/>
    </row>
    <row r="77" s="42" customFormat="1" spans="1:8">
      <c r="A77" s="5" t="s">
        <v>368</v>
      </c>
      <c r="B77" s="173">
        <v>40448</v>
      </c>
      <c r="C77" s="174"/>
      <c r="D77" s="86">
        <v>38.61</v>
      </c>
      <c r="E77" s="207">
        <v>100.99</v>
      </c>
      <c r="F77" s="208">
        <f>E77/D77</f>
        <v>2.61564361564362</v>
      </c>
      <c r="G77" s="221">
        <f>C77-B77</f>
        <v>-40448</v>
      </c>
      <c r="H77" s="80"/>
    </row>
    <row r="78" spans="1:8">
      <c r="A78" s="5" t="s">
        <v>369</v>
      </c>
      <c r="B78" s="173">
        <v>40917</v>
      </c>
      <c r="C78" s="174"/>
      <c r="D78" s="86">
        <v>38.61</v>
      </c>
      <c r="E78" s="207">
        <v>100.99</v>
      </c>
      <c r="F78" s="208">
        <f>E78/D78</f>
        <v>2.61564361564362</v>
      </c>
      <c r="G78" s="221">
        <f>C78-B78</f>
        <v>-40917</v>
      </c>
      <c r="H78" s="80"/>
    </row>
    <row r="79" spans="1:8">
      <c r="A79" s="4" t="s">
        <v>377</v>
      </c>
      <c r="B79" s="160">
        <v>41532</v>
      </c>
      <c r="C79" s="167"/>
      <c r="D79" s="94"/>
      <c r="E79" s="162"/>
      <c r="F79" s="163"/>
      <c r="G79" s="164"/>
      <c r="H79" s="72"/>
    </row>
    <row r="80" s="42" customFormat="1" spans="1:8">
      <c r="A80" s="4" t="s">
        <v>378</v>
      </c>
      <c r="B80" s="160">
        <v>40802</v>
      </c>
      <c r="C80" s="167"/>
      <c r="D80" s="94">
        <v>26.8</v>
      </c>
      <c r="E80" s="162">
        <v>107.33</v>
      </c>
      <c r="F80" s="163">
        <f>E80/D80</f>
        <v>4.00485074626866</v>
      </c>
      <c r="G80" s="164">
        <f>C80-B80</f>
        <v>-40802</v>
      </c>
      <c r="H80" s="72"/>
    </row>
    <row r="81" spans="1:8">
      <c r="A81" s="4" t="s">
        <v>379</v>
      </c>
      <c r="B81" s="160">
        <v>42682</v>
      </c>
      <c r="C81" s="167"/>
      <c r="D81" s="94"/>
      <c r="E81" s="162"/>
      <c r="F81" s="163"/>
      <c r="G81" s="164"/>
      <c r="H81" s="72"/>
    </row>
    <row r="82" spans="1:8">
      <c r="A82" s="4" t="s">
        <v>380</v>
      </c>
      <c r="B82" s="160">
        <v>43460</v>
      </c>
      <c r="C82" s="167"/>
      <c r="D82" s="94"/>
      <c r="E82" s="162"/>
      <c r="F82" s="163"/>
      <c r="G82" s="164"/>
      <c r="H82" s="72"/>
    </row>
    <row r="83" spans="1:8">
      <c r="A83" s="4" t="s">
        <v>382</v>
      </c>
      <c r="B83" s="160">
        <v>44193</v>
      </c>
      <c r="C83" s="167"/>
      <c r="D83" s="94"/>
      <c r="E83" s="162"/>
      <c r="F83" s="163"/>
      <c r="G83" s="164"/>
      <c r="H83" s="72"/>
    </row>
    <row r="84" spans="1:8">
      <c r="A84" s="4" t="s">
        <v>383</v>
      </c>
      <c r="B84" s="160">
        <v>45652</v>
      </c>
      <c r="C84" s="167">
        <v>45652</v>
      </c>
      <c r="D84" s="4">
        <v>49.9</v>
      </c>
      <c r="E84" s="171">
        <v>73.3</v>
      </c>
      <c r="F84" s="172">
        <f>E84/D84</f>
        <v>1.4689378757515</v>
      </c>
      <c r="G84" s="170">
        <f>C84-B84</f>
        <v>0</v>
      </c>
      <c r="H84" s="72"/>
    </row>
    <row r="85" spans="1:8">
      <c r="A85" s="5" t="s">
        <v>388</v>
      </c>
      <c r="B85" s="173">
        <v>41027</v>
      </c>
      <c r="C85" s="174"/>
      <c r="D85" s="86">
        <v>38.61</v>
      </c>
      <c r="E85" s="207">
        <v>100.99</v>
      </c>
      <c r="F85" s="208">
        <f>E85/D85</f>
        <v>2.61564361564362</v>
      </c>
      <c r="G85" s="221">
        <f>C85-B85</f>
        <v>-41027</v>
      </c>
      <c r="H85" s="80"/>
    </row>
    <row r="86" spans="1:8">
      <c r="A86" s="5" t="s">
        <v>389</v>
      </c>
      <c r="B86" s="173">
        <v>41636</v>
      </c>
      <c r="C86" s="174"/>
      <c r="D86" s="86">
        <v>38.61</v>
      </c>
      <c r="E86" s="207">
        <v>100.99</v>
      </c>
      <c r="F86" s="208">
        <f>E86/D86</f>
        <v>2.61564361564362</v>
      </c>
      <c r="G86" s="221">
        <f>C86-B86</f>
        <v>-41636</v>
      </c>
      <c r="H86" s="80"/>
    </row>
    <row r="87" spans="1:8">
      <c r="A87" s="5" t="s">
        <v>390</v>
      </c>
      <c r="B87" s="173">
        <v>45657</v>
      </c>
      <c r="C87" s="174"/>
      <c r="D87" s="86"/>
      <c r="E87" s="207"/>
      <c r="F87" s="208"/>
      <c r="G87" s="221"/>
      <c r="H87" s="80"/>
    </row>
    <row r="88" spans="1:8">
      <c r="A88" s="5" t="s">
        <v>589</v>
      </c>
      <c r="B88" s="173">
        <v>42840</v>
      </c>
      <c r="C88" s="174"/>
      <c r="D88" s="86">
        <v>38.61</v>
      </c>
      <c r="E88" s="207">
        <v>100.99</v>
      </c>
      <c r="F88" s="208">
        <f>E88/D88</f>
        <v>2.61564361564362</v>
      </c>
      <c r="G88" s="221">
        <f>C88-B88</f>
        <v>-42840</v>
      </c>
      <c r="H88" s="80"/>
    </row>
    <row r="89" spans="1:8">
      <c r="A89" s="4" t="s">
        <v>688</v>
      </c>
      <c r="B89" s="160">
        <v>41414</v>
      </c>
      <c r="C89" s="167"/>
      <c r="D89" s="94">
        <v>38.61</v>
      </c>
      <c r="E89" s="162">
        <v>100.99</v>
      </c>
      <c r="F89" s="163">
        <f t="shared" ref="F89:F90" si="7">E89/D89</f>
        <v>2.61564361564362</v>
      </c>
      <c r="G89" s="164">
        <f t="shared" ref="G89:G90" si="8">C89-B89</f>
        <v>-41414</v>
      </c>
      <c r="H89" s="72"/>
    </row>
    <row r="90" s="42" customFormat="1" spans="1:8">
      <c r="A90" s="5" t="s">
        <v>402</v>
      </c>
      <c r="B90" s="173">
        <v>41237</v>
      </c>
      <c r="C90" s="174"/>
      <c r="D90" s="86">
        <v>53.57</v>
      </c>
      <c r="E90" s="207">
        <v>100.41</v>
      </c>
      <c r="F90" s="208">
        <f t="shared" si="7"/>
        <v>1.87436998319955</v>
      </c>
      <c r="G90" s="221">
        <f t="shared" si="8"/>
        <v>-41237</v>
      </c>
      <c r="H90" s="80"/>
    </row>
    <row r="91" s="42" customFormat="1" spans="1:8">
      <c r="A91" s="5" t="s">
        <v>403</v>
      </c>
      <c r="B91" s="173">
        <v>41967</v>
      </c>
      <c r="C91" s="174"/>
      <c r="D91" s="86">
        <v>38.61</v>
      </c>
      <c r="E91" s="207">
        <v>100.99</v>
      </c>
      <c r="F91" s="208">
        <f t="shared" ref="F91:F93" si="9">E91/D91</f>
        <v>2.61564361564362</v>
      </c>
      <c r="G91" s="221">
        <f t="shared" ref="G91:G93" si="10">C91-B91</f>
        <v>-41967</v>
      </c>
      <c r="H91" s="80"/>
    </row>
    <row r="92" spans="1:8">
      <c r="A92" s="5" t="s">
        <v>405</v>
      </c>
      <c r="B92" s="173">
        <v>42037</v>
      </c>
      <c r="C92" s="174"/>
      <c r="D92" s="86">
        <v>38.61</v>
      </c>
      <c r="E92" s="207">
        <v>100.99</v>
      </c>
      <c r="F92" s="208">
        <f t="shared" si="9"/>
        <v>2.61564361564362</v>
      </c>
      <c r="G92" s="221">
        <f t="shared" si="10"/>
        <v>-42037</v>
      </c>
      <c r="H92" s="80"/>
    </row>
    <row r="93" spans="1:8">
      <c r="A93" s="5" t="s">
        <v>406</v>
      </c>
      <c r="B93" s="173">
        <v>43640</v>
      </c>
      <c r="C93" s="174"/>
      <c r="D93" s="86">
        <v>38.61</v>
      </c>
      <c r="E93" s="207">
        <v>100.99</v>
      </c>
      <c r="F93" s="208">
        <f t="shared" si="9"/>
        <v>2.61564361564362</v>
      </c>
      <c r="G93" s="221">
        <f t="shared" si="10"/>
        <v>-43640</v>
      </c>
      <c r="H93" s="80"/>
    </row>
    <row r="94" spans="1:8">
      <c r="A94" s="4" t="s">
        <v>415</v>
      </c>
      <c r="B94" s="160"/>
      <c r="C94" s="167">
        <v>45413</v>
      </c>
      <c r="D94" s="94"/>
      <c r="E94" s="162"/>
      <c r="F94" s="163"/>
      <c r="G94" s="164"/>
      <c r="H94" s="72"/>
    </row>
    <row r="95" spans="1:8">
      <c r="A95" s="4" t="s">
        <v>416</v>
      </c>
      <c r="B95" s="160"/>
      <c r="C95" s="167"/>
      <c r="D95" s="94"/>
      <c r="E95" s="162"/>
      <c r="F95" s="163"/>
      <c r="G95" s="164"/>
      <c r="H95" s="72"/>
    </row>
    <row r="96" spans="1:8">
      <c r="A96" s="5" t="s">
        <v>417</v>
      </c>
      <c r="B96" s="173">
        <v>41632</v>
      </c>
      <c r="C96" s="174"/>
      <c r="D96" s="86">
        <v>38.61</v>
      </c>
      <c r="E96" s="207">
        <v>100.99</v>
      </c>
      <c r="F96" s="208">
        <f t="shared" ref="F96:F98" si="11">E96/D96</f>
        <v>2.61564361564362</v>
      </c>
      <c r="G96" s="221">
        <f t="shared" ref="G96:G98" si="12">C96-B96</f>
        <v>-41632</v>
      </c>
      <c r="H96" s="80"/>
    </row>
    <row r="97" spans="1:8">
      <c r="A97" s="5" t="s">
        <v>418</v>
      </c>
      <c r="B97" s="173">
        <v>42601</v>
      </c>
      <c r="C97" s="174"/>
      <c r="D97" s="86">
        <v>38.61</v>
      </c>
      <c r="E97" s="207">
        <v>100.99</v>
      </c>
      <c r="F97" s="208">
        <f t="shared" si="11"/>
        <v>2.61564361564362</v>
      </c>
      <c r="G97" s="221">
        <f t="shared" si="12"/>
        <v>-42601</v>
      </c>
      <c r="H97" s="80"/>
    </row>
    <row r="98" spans="1:8">
      <c r="A98" s="5" t="s">
        <v>421</v>
      </c>
      <c r="B98" s="173">
        <v>43605</v>
      </c>
      <c r="C98" s="174"/>
      <c r="D98" s="86">
        <v>38.61</v>
      </c>
      <c r="E98" s="207">
        <v>100.99</v>
      </c>
      <c r="F98" s="208">
        <f t="shared" si="11"/>
        <v>2.61564361564362</v>
      </c>
      <c r="G98" s="221">
        <f t="shared" si="12"/>
        <v>-43605</v>
      </c>
      <c r="H98" s="80"/>
    </row>
    <row r="99" spans="1:8">
      <c r="A99" s="4" t="s">
        <v>428</v>
      </c>
      <c r="B99" s="160">
        <v>42549</v>
      </c>
      <c r="C99" s="167"/>
      <c r="D99" s="94">
        <v>38.61</v>
      </c>
      <c r="E99" s="162">
        <v>100.99</v>
      </c>
      <c r="F99" s="163">
        <f t="shared" ref="F99:F100" si="13">E99/D99</f>
        <v>2.61564361564362</v>
      </c>
      <c r="G99" s="164">
        <f t="shared" ref="G99:G100" si="14">C99-B99</f>
        <v>-42549</v>
      </c>
      <c r="H99" s="72"/>
    </row>
    <row r="100" s="42" customFormat="1" spans="1:8">
      <c r="A100" s="4" t="s">
        <v>429</v>
      </c>
      <c r="B100" s="160">
        <v>41758</v>
      </c>
      <c r="C100" s="167"/>
      <c r="D100" s="94">
        <v>26.7</v>
      </c>
      <c r="E100" s="162">
        <v>103.78</v>
      </c>
      <c r="F100" s="163">
        <f t="shared" si="13"/>
        <v>3.88689138576779</v>
      </c>
      <c r="G100" s="164">
        <f t="shared" si="14"/>
        <v>-41758</v>
      </c>
      <c r="H100" s="72"/>
    </row>
    <row r="101" spans="1:8">
      <c r="A101" s="4" t="s">
        <v>431</v>
      </c>
      <c r="B101" s="160">
        <v>43611</v>
      </c>
      <c r="C101" s="167"/>
      <c r="D101" s="94">
        <v>26.7</v>
      </c>
      <c r="E101" s="162">
        <v>103.78</v>
      </c>
      <c r="F101" s="163">
        <f t="shared" ref="F101:F102" si="15">E101/D101</f>
        <v>3.88689138576779</v>
      </c>
      <c r="G101" s="164">
        <f t="shared" ref="G101:G102" si="16">C101-B101</f>
        <v>-43611</v>
      </c>
      <c r="H101" s="72"/>
    </row>
    <row r="102" spans="1:8">
      <c r="A102" s="4" t="s">
        <v>433</v>
      </c>
      <c r="B102" s="160">
        <v>44740</v>
      </c>
      <c r="C102" s="167"/>
      <c r="D102" s="94">
        <v>26.7</v>
      </c>
      <c r="E102" s="162">
        <v>103.78</v>
      </c>
      <c r="F102" s="163">
        <f t="shared" si="15"/>
        <v>3.88689138576779</v>
      </c>
      <c r="G102" s="164">
        <f t="shared" si="16"/>
        <v>-44740</v>
      </c>
      <c r="H102" s="72"/>
    </row>
    <row r="103" spans="1:8">
      <c r="A103" s="5" t="s">
        <v>435</v>
      </c>
      <c r="B103" s="173">
        <v>41789</v>
      </c>
      <c r="C103" s="174"/>
      <c r="D103" s="86">
        <v>26.7</v>
      </c>
      <c r="E103" s="207">
        <v>103.78</v>
      </c>
      <c r="F103" s="208">
        <f t="shared" ref="F103" si="17">E103/D103</f>
        <v>3.88689138576779</v>
      </c>
      <c r="G103" s="221">
        <f t="shared" ref="G103" si="18">C103-B103</f>
        <v>-41789</v>
      </c>
      <c r="H103" s="80"/>
    </row>
    <row r="104" spans="1:8">
      <c r="A104" s="5" t="s">
        <v>440</v>
      </c>
      <c r="B104" s="173"/>
      <c r="C104" s="222">
        <v>45657</v>
      </c>
      <c r="D104" s="86"/>
      <c r="E104" s="207"/>
      <c r="F104" s="208"/>
      <c r="G104" s="221"/>
      <c r="H104" s="80"/>
    </row>
    <row r="105" spans="1:8">
      <c r="A105" s="5" t="s">
        <v>445</v>
      </c>
      <c r="B105" s="173">
        <v>44189</v>
      </c>
      <c r="C105" s="174"/>
      <c r="D105" s="86">
        <v>26.7</v>
      </c>
      <c r="E105" s="207">
        <v>103.78</v>
      </c>
      <c r="F105" s="208">
        <f t="shared" ref="F105:F106" si="19">E105/D105</f>
        <v>3.88689138576779</v>
      </c>
      <c r="G105" s="221">
        <f t="shared" ref="G105:G106" si="20">C105-B105</f>
        <v>-44189</v>
      </c>
      <c r="H105" s="80"/>
    </row>
    <row r="106" spans="1:8">
      <c r="A106" s="5" t="s">
        <v>447</v>
      </c>
      <c r="B106" s="173">
        <v>42354</v>
      </c>
      <c r="C106" s="174"/>
      <c r="D106" s="86">
        <v>26.7</v>
      </c>
      <c r="E106" s="207">
        <v>103.78</v>
      </c>
      <c r="F106" s="208">
        <f t="shared" si="19"/>
        <v>3.88689138576779</v>
      </c>
      <c r="G106" s="221">
        <f t="shared" si="20"/>
        <v>-42354</v>
      </c>
      <c r="H106" s="80"/>
    </row>
    <row r="107" spans="1:8">
      <c r="A107" s="5" t="s">
        <v>453</v>
      </c>
      <c r="B107" s="173">
        <v>42364</v>
      </c>
      <c r="C107" s="174"/>
      <c r="D107" s="86">
        <v>26.7</v>
      </c>
      <c r="E107" s="207">
        <v>103.78</v>
      </c>
      <c r="F107" s="208">
        <f t="shared" ref="F107:F108" si="21">E107/D107</f>
        <v>3.88689138576779</v>
      </c>
      <c r="G107" s="221">
        <f t="shared" ref="G107:G108" si="22">C107-B107</f>
        <v>-42364</v>
      </c>
      <c r="H107" s="80"/>
    </row>
    <row r="108" spans="1:8">
      <c r="A108" s="5" t="s">
        <v>454</v>
      </c>
      <c r="B108" s="173"/>
      <c r="C108" s="174"/>
      <c r="D108" s="86">
        <v>26.7</v>
      </c>
      <c r="E108" s="207">
        <v>103.78</v>
      </c>
      <c r="F108" s="208">
        <f t="shared" si="21"/>
        <v>3.88689138576779</v>
      </c>
      <c r="G108" s="221">
        <f t="shared" si="22"/>
        <v>0</v>
      </c>
      <c r="H108" s="80"/>
    </row>
    <row r="109" spans="1:8">
      <c r="A109" s="5" t="s">
        <v>455</v>
      </c>
      <c r="B109" s="173"/>
      <c r="C109" s="174">
        <v>45566</v>
      </c>
      <c r="D109" s="86"/>
      <c r="E109" s="207"/>
      <c r="F109" s="208"/>
      <c r="G109" s="221"/>
      <c r="H109" s="80"/>
    </row>
    <row r="110" spans="1:8">
      <c r="A110" s="5" t="s">
        <v>457</v>
      </c>
      <c r="B110" s="173"/>
      <c r="C110" s="174"/>
      <c r="D110" s="86">
        <v>26.7</v>
      </c>
      <c r="E110" s="207">
        <v>103.78</v>
      </c>
      <c r="F110" s="208">
        <f t="shared" ref="F110" si="23">E110/D110</f>
        <v>3.88689138576779</v>
      </c>
      <c r="G110" s="221">
        <f t="shared" ref="G110" si="24">C110-B110</f>
        <v>0</v>
      </c>
      <c r="H110" s="80"/>
    </row>
    <row r="111" spans="1:8">
      <c r="A111" s="5" t="s">
        <v>464</v>
      </c>
      <c r="B111" s="173"/>
      <c r="C111" s="174"/>
      <c r="D111" s="86">
        <v>26.7</v>
      </c>
      <c r="E111" s="207">
        <v>103.78</v>
      </c>
      <c r="F111" s="208">
        <f t="shared" ref="F111:F115" si="25">E111/D111</f>
        <v>3.88689138576779</v>
      </c>
      <c r="G111" s="221">
        <f t="shared" ref="G111:G115" si="26">C111-B111</f>
        <v>0</v>
      </c>
      <c r="H111" s="80"/>
    </row>
    <row r="112" spans="1:8">
      <c r="A112" s="5" t="s">
        <v>465</v>
      </c>
      <c r="B112" s="173"/>
      <c r="C112" s="174"/>
      <c r="D112" s="86"/>
      <c r="E112" s="207"/>
      <c r="F112" s="208"/>
      <c r="G112" s="221"/>
      <c r="H112" s="80"/>
    </row>
    <row r="113" spans="1:8">
      <c r="A113" s="5" t="s">
        <v>469</v>
      </c>
      <c r="B113" s="173"/>
      <c r="C113" s="174"/>
      <c r="D113" s="86">
        <v>26.7</v>
      </c>
      <c r="E113" s="207">
        <v>103.78</v>
      </c>
      <c r="F113" s="208">
        <f t="shared" si="25"/>
        <v>3.88689138576779</v>
      </c>
      <c r="G113" s="221">
        <f t="shared" si="26"/>
        <v>0</v>
      </c>
      <c r="H113" s="80"/>
    </row>
    <row r="114" spans="1:8">
      <c r="A114" s="5" t="s">
        <v>470</v>
      </c>
      <c r="B114" s="173"/>
      <c r="C114" s="174"/>
      <c r="D114" s="86">
        <v>26.7</v>
      </c>
      <c r="E114" s="207">
        <v>103.78</v>
      </c>
      <c r="F114" s="208">
        <f t="shared" si="25"/>
        <v>3.88689138576779</v>
      </c>
      <c r="G114" s="221">
        <f t="shared" si="26"/>
        <v>0</v>
      </c>
      <c r="H114" s="80"/>
    </row>
    <row r="115" spans="1:8">
      <c r="A115" s="5" t="s">
        <v>471</v>
      </c>
      <c r="B115" s="173"/>
      <c r="C115" s="174"/>
      <c r="D115" s="86">
        <v>26.7</v>
      </c>
      <c r="E115" s="207">
        <v>103.78</v>
      </c>
      <c r="F115" s="208">
        <f t="shared" si="25"/>
        <v>3.88689138576779</v>
      </c>
      <c r="G115" s="221">
        <f t="shared" si="26"/>
        <v>0</v>
      </c>
      <c r="H115" s="80"/>
    </row>
    <row r="116" spans="1:8">
      <c r="A116" s="5" t="s">
        <v>474</v>
      </c>
      <c r="B116" s="173"/>
      <c r="C116" s="174"/>
      <c r="D116" s="86">
        <v>26.7</v>
      </c>
      <c r="E116" s="207">
        <v>103.78</v>
      </c>
      <c r="F116" s="208">
        <f t="shared" ref="F116" si="27">E116/D116</f>
        <v>3.88689138576779</v>
      </c>
      <c r="G116" s="221">
        <f t="shared" ref="G116" si="28">C116-B116</f>
        <v>0</v>
      </c>
      <c r="H116" s="80"/>
    </row>
    <row r="117" spans="1:8">
      <c r="A117" s="5" t="s">
        <v>475</v>
      </c>
      <c r="B117" s="173"/>
      <c r="C117" s="174"/>
      <c r="D117" s="86"/>
      <c r="E117" s="207"/>
      <c r="F117" s="208"/>
      <c r="G117" s="221"/>
      <c r="H117" s="80"/>
    </row>
    <row r="118" spans="1:8">
      <c r="A118" s="5" t="s">
        <v>476</v>
      </c>
      <c r="B118" s="173"/>
      <c r="C118" s="174"/>
      <c r="D118" s="86"/>
      <c r="E118" s="207"/>
      <c r="F118" s="208"/>
      <c r="G118" s="221"/>
      <c r="H118" s="80"/>
    </row>
    <row r="119" spans="1:8">
      <c r="A119" s="5" t="s">
        <v>481</v>
      </c>
      <c r="B119" s="173"/>
      <c r="C119" s="174"/>
      <c r="D119" s="86">
        <v>26.7</v>
      </c>
      <c r="E119" s="207">
        <v>103.78</v>
      </c>
      <c r="F119" s="208">
        <f t="shared" ref="F119" si="29">E119/D119</f>
        <v>3.88689138576779</v>
      </c>
      <c r="G119" s="221">
        <f t="shared" ref="G119" si="30">C119-B119</f>
        <v>0</v>
      </c>
      <c r="H119" s="80"/>
    </row>
    <row r="120" spans="1:8">
      <c r="A120" s="5" t="s">
        <v>490</v>
      </c>
      <c r="B120" s="173"/>
      <c r="C120" s="174"/>
      <c r="D120" s="86">
        <v>26.7</v>
      </c>
      <c r="E120" s="207">
        <v>103.78</v>
      </c>
      <c r="F120" s="208">
        <f t="shared" ref="F120" si="31">E120/D120</f>
        <v>3.88689138576779</v>
      </c>
      <c r="G120" s="221">
        <f t="shared" ref="G120" si="32">C120-B120</f>
        <v>0</v>
      </c>
      <c r="H120" s="80"/>
    </row>
  </sheetData>
  <conditionalFormatting sqref="E$1:E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{648dbc59-9f6b-4ff6-a49a-296467aece07}</x14:id>
        </ext>
      </extLst>
    </cfRule>
  </conditionalFormatting>
  <conditionalFormatting sqref="F$1:F$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{cabf05d3-8119-418c-b5dd-553e6e0e18ad}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dbc59-9f6b-4ff6-a49a-296467aece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E$1:E$1048576</xm:sqref>
        </x14:conditionalFormatting>
        <x14:conditionalFormatting xmlns:xm="http://schemas.microsoft.com/office/excel/2006/main">
          <x14:cfRule type="dataBar" id="{cabf05d3-8119-418c-b5dd-553e6e0e18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workbookViewId="0">
      <selection activeCell="A1" sqref="A1:I1"/>
    </sheetView>
  </sheetViews>
  <sheetFormatPr defaultColWidth="8.50833333333333" defaultRowHeight="14"/>
  <cols>
    <col min="1" max="1" width="13.5083333333333" style="1" customWidth="1"/>
    <col min="2" max="2" width="15.75" style="1" customWidth="1"/>
    <col min="3" max="3" width="15.75" style="23" customWidth="1"/>
    <col min="4" max="4" width="9.50833333333333" style="23" customWidth="1"/>
    <col min="5" max="5" width="11.5083333333333" style="23" customWidth="1"/>
    <col min="6" max="6" width="11.75" style="23" customWidth="1"/>
    <col min="7" max="8" width="8" style="23" customWidth="1"/>
    <col min="9" max="9" width="37.75" style="1" customWidth="1"/>
    <col min="10" max="16384" width="8.50833333333333" style="1"/>
  </cols>
  <sheetData>
    <row r="1" ht="23" spans="1:9">
      <c r="A1" s="152" t="s">
        <v>689</v>
      </c>
      <c r="B1" s="152"/>
      <c r="C1" s="152"/>
      <c r="D1" s="152"/>
      <c r="E1" s="152"/>
      <c r="F1" s="152"/>
      <c r="G1" s="152"/>
      <c r="H1" s="152"/>
      <c r="I1" s="152"/>
    </row>
    <row r="2" s="42" customFormat="1" ht="42" spans="1:9">
      <c r="A2" s="153" t="s">
        <v>139</v>
      </c>
      <c r="B2" s="154" t="s">
        <v>629</v>
      </c>
      <c r="C2" s="155" t="s">
        <v>632</v>
      </c>
      <c r="D2" s="156" t="s">
        <v>673</v>
      </c>
      <c r="E2" s="157" t="s">
        <v>674</v>
      </c>
      <c r="F2" s="156" t="s">
        <v>675</v>
      </c>
      <c r="G2" s="158" t="s">
        <v>631</v>
      </c>
      <c r="H2" s="159" t="s">
        <v>690</v>
      </c>
      <c r="I2" s="155" t="s">
        <v>8</v>
      </c>
    </row>
    <row r="3" s="42" customFormat="1" spans="1:9">
      <c r="A3" s="4" t="s">
        <v>151</v>
      </c>
      <c r="B3" s="160">
        <v>25948</v>
      </c>
      <c r="C3" s="161" t="s">
        <v>691</v>
      </c>
      <c r="D3" s="4">
        <v>30.5</v>
      </c>
      <c r="E3" s="162">
        <v>100</v>
      </c>
      <c r="F3" s="163">
        <f t="shared" ref="F3:F35" si="0">E3/D3</f>
        <v>3.27868852459016</v>
      </c>
      <c r="G3" s="164" t="s">
        <v>692</v>
      </c>
      <c r="H3" s="165">
        <v>160.86</v>
      </c>
      <c r="I3" s="196" t="s">
        <v>693</v>
      </c>
    </row>
    <row r="4" s="42" customFormat="1" spans="1:9">
      <c r="A4" s="4" t="s">
        <v>152</v>
      </c>
      <c r="B4" s="160">
        <v>30945</v>
      </c>
      <c r="C4" s="161" t="s">
        <v>694</v>
      </c>
      <c r="D4" s="4">
        <v>23.1</v>
      </c>
      <c r="E4" s="162">
        <v>100</v>
      </c>
      <c r="F4" s="163">
        <f t="shared" si="0"/>
        <v>4.32900432900433</v>
      </c>
      <c r="G4" s="164" t="s">
        <v>695</v>
      </c>
      <c r="H4" s="166">
        <v>152.98</v>
      </c>
      <c r="I4" s="197" t="s">
        <v>693</v>
      </c>
    </row>
    <row r="5" s="42" customFormat="1" spans="1:9">
      <c r="A5" s="4" t="s">
        <v>154</v>
      </c>
      <c r="B5" s="160">
        <v>40084</v>
      </c>
      <c r="C5" s="167">
        <v>40636</v>
      </c>
      <c r="D5" s="4">
        <v>50</v>
      </c>
      <c r="E5" s="168">
        <v>104.5</v>
      </c>
      <c r="F5" s="169">
        <f t="shared" si="0"/>
        <v>2.09</v>
      </c>
      <c r="G5" s="170">
        <f t="shared" ref="G5:G35" si="1">C5-B5</f>
        <v>552</v>
      </c>
      <c r="H5" s="165">
        <v>160.86</v>
      </c>
      <c r="I5" s="198" t="s">
        <v>696</v>
      </c>
    </row>
    <row r="6" s="42" customFormat="1" spans="1:9">
      <c r="A6" s="4" t="s">
        <v>155</v>
      </c>
      <c r="B6" s="160">
        <v>39362</v>
      </c>
      <c r="C6" s="167">
        <v>40795</v>
      </c>
      <c r="D6" s="4">
        <v>27.6</v>
      </c>
      <c r="E6" s="171">
        <v>101.61</v>
      </c>
      <c r="F6" s="172">
        <f t="shared" si="0"/>
        <v>3.68152173913043</v>
      </c>
      <c r="G6" s="170">
        <f t="shared" si="1"/>
        <v>1433</v>
      </c>
      <c r="H6" s="165">
        <v>120.33</v>
      </c>
      <c r="I6" s="72"/>
    </row>
    <row r="7" s="42" customFormat="1" spans="1:9">
      <c r="A7" s="4" t="s">
        <v>156</v>
      </c>
      <c r="B7" s="160">
        <v>41273</v>
      </c>
      <c r="C7" s="167">
        <v>42664</v>
      </c>
      <c r="D7" s="4">
        <v>43.2</v>
      </c>
      <c r="E7" s="171">
        <v>101.08</v>
      </c>
      <c r="F7" s="172">
        <f t="shared" si="0"/>
        <v>2.33981481481481</v>
      </c>
      <c r="G7" s="170">
        <f t="shared" si="1"/>
        <v>1391</v>
      </c>
      <c r="H7" s="165">
        <v>121.44</v>
      </c>
      <c r="I7" s="72"/>
    </row>
    <row r="8" s="42" customFormat="1" spans="1:9">
      <c r="A8" s="4" t="s">
        <v>161</v>
      </c>
      <c r="B8" s="160">
        <v>39648</v>
      </c>
      <c r="C8" s="167">
        <v>40795</v>
      </c>
      <c r="D8" s="4">
        <v>23.5</v>
      </c>
      <c r="E8" s="171">
        <v>102.84</v>
      </c>
      <c r="F8" s="172">
        <f t="shared" si="0"/>
        <v>4.37617021276596</v>
      </c>
      <c r="G8" s="170">
        <f t="shared" si="1"/>
        <v>1147</v>
      </c>
      <c r="H8" s="165">
        <v>207.65</v>
      </c>
      <c r="I8" s="72"/>
    </row>
    <row r="9" s="42" customFormat="1" spans="1:9">
      <c r="A9" s="5" t="s">
        <v>209</v>
      </c>
      <c r="B9" s="173">
        <v>34117</v>
      </c>
      <c r="C9" s="174">
        <v>38472</v>
      </c>
      <c r="D9" s="5">
        <v>32.9</v>
      </c>
      <c r="E9" s="175">
        <v>102.4</v>
      </c>
      <c r="F9" s="176">
        <f t="shared" si="0"/>
        <v>3.11246200607903</v>
      </c>
      <c r="G9" s="177">
        <f t="shared" si="1"/>
        <v>4355</v>
      </c>
      <c r="H9" s="178">
        <v>150.7</v>
      </c>
      <c r="I9" s="199" t="s">
        <v>697</v>
      </c>
    </row>
    <row r="10" s="42" customFormat="1" spans="1:9">
      <c r="A10" s="5" t="s">
        <v>210</v>
      </c>
      <c r="B10" s="173">
        <v>36688</v>
      </c>
      <c r="C10" s="174">
        <v>39813</v>
      </c>
      <c r="D10" s="5">
        <v>25.3</v>
      </c>
      <c r="E10" s="179">
        <v>112.9</v>
      </c>
      <c r="F10" s="180">
        <f t="shared" si="0"/>
        <v>4.46245059288538</v>
      </c>
      <c r="G10" s="177">
        <f t="shared" si="1"/>
        <v>3125</v>
      </c>
      <c r="H10" s="178">
        <v>193.1</v>
      </c>
      <c r="I10" s="174"/>
    </row>
    <row r="11" s="42" customFormat="1" spans="1:9">
      <c r="A11" s="5" t="s">
        <v>217</v>
      </c>
      <c r="B11" s="173">
        <v>39445</v>
      </c>
      <c r="C11" s="174">
        <v>41950</v>
      </c>
      <c r="D11" s="5">
        <v>37.5</v>
      </c>
      <c r="E11" s="179">
        <v>102</v>
      </c>
      <c r="F11" s="180">
        <f t="shared" si="0"/>
        <v>2.72</v>
      </c>
      <c r="G11" s="177">
        <f t="shared" si="1"/>
        <v>2505</v>
      </c>
      <c r="H11" s="178">
        <v>122.1</v>
      </c>
      <c r="I11" s="80"/>
    </row>
    <row r="12" s="42" customFormat="1" spans="1:9">
      <c r="A12" s="5" t="s">
        <v>218</v>
      </c>
      <c r="B12" s="173">
        <v>39445</v>
      </c>
      <c r="C12" s="174">
        <v>42797</v>
      </c>
      <c r="D12" s="179">
        <v>51</v>
      </c>
      <c r="E12" s="181">
        <v>101</v>
      </c>
      <c r="F12" s="180">
        <f t="shared" si="0"/>
        <v>1.98039215686275</v>
      </c>
      <c r="G12" s="177">
        <f t="shared" si="1"/>
        <v>3352</v>
      </c>
      <c r="H12" s="178">
        <v>128.8</v>
      </c>
      <c r="I12" s="80"/>
    </row>
    <row r="13" s="42" customFormat="1" spans="1:9">
      <c r="A13" s="5" t="s">
        <v>219</v>
      </c>
      <c r="B13" s="173">
        <v>40278</v>
      </c>
      <c r="C13" s="174">
        <v>43175</v>
      </c>
      <c r="D13" s="5">
        <v>36.2</v>
      </c>
      <c r="E13" s="179">
        <v>100</v>
      </c>
      <c r="F13" s="180">
        <f t="shared" si="0"/>
        <v>2.76243093922652</v>
      </c>
      <c r="G13" s="177">
        <f t="shared" si="1"/>
        <v>2897</v>
      </c>
      <c r="H13" s="178">
        <v>108.54</v>
      </c>
      <c r="I13" s="80"/>
    </row>
    <row r="14" s="42" customFormat="1" spans="1:9">
      <c r="A14" s="5" t="s">
        <v>220</v>
      </c>
      <c r="B14" s="173">
        <v>40178</v>
      </c>
      <c r="C14" s="174">
        <v>43532</v>
      </c>
      <c r="D14" s="5">
        <v>82.4</v>
      </c>
      <c r="E14" s="179">
        <v>101.2</v>
      </c>
      <c r="F14" s="180">
        <f t="shared" si="0"/>
        <v>1.22815533980583</v>
      </c>
      <c r="G14" s="177">
        <f t="shared" si="1"/>
        <v>3354</v>
      </c>
      <c r="H14" s="178">
        <v>105.6</v>
      </c>
      <c r="I14" s="80"/>
    </row>
    <row r="15" s="42" customFormat="1" spans="1:9">
      <c r="A15" s="4" t="s">
        <v>248</v>
      </c>
      <c r="B15" s="160">
        <v>35735</v>
      </c>
      <c r="C15" s="167">
        <v>40178</v>
      </c>
      <c r="D15" s="4">
        <v>18.5</v>
      </c>
      <c r="E15" s="171">
        <v>101.91</v>
      </c>
      <c r="F15" s="172">
        <f t="shared" si="0"/>
        <v>5.50864864864865</v>
      </c>
      <c r="G15" s="170">
        <f t="shared" si="1"/>
        <v>4443</v>
      </c>
      <c r="H15" s="182">
        <v>193</v>
      </c>
      <c r="I15" s="72"/>
    </row>
    <row r="16" s="42" customFormat="1" spans="1:9">
      <c r="A16" s="4" t="s">
        <v>250</v>
      </c>
      <c r="B16" s="160">
        <v>37619</v>
      </c>
      <c r="C16" s="167">
        <v>40179</v>
      </c>
      <c r="D16" s="4">
        <v>19.1</v>
      </c>
      <c r="E16" s="171">
        <v>101.86</v>
      </c>
      <c r="F16" s="172">
        <f t="shared" si="0"/>
        <v>5.33298429319372</v>
      </c>
      <c r="G16" s="170">
        <f t="shared" si="1"/>
        <v>2560</v>
      </c>
      <c r="H16" s="165">
        <v>175.28</v>
      </c>
      <c r="I16" s="72"/>
    </row>
    <row r="17" s="42" customFormat="1" spans="1:9">
      <c r="A17" s="4" t="s">
        <v>549</v>
      </c>
      <c r="B17" s="160">
        <v>38712</v>
      </c>
      <c r="C17" s="167">
        <v>40299</v>
      </c>
      <c r="D17" s="4">
        <v>33.6</v>
      </c>
      <c r="E17" s="171">
        <v>104.46</v>
      </c>
      <c r="F17" s="172">
        <f t="shared" si="0"/>
        <v>3.10892857142857</v>
      </c>
      <c r="G17" s="170">
        <f t="shared" si="1"/>
        <v>1587</v>
      </c>
      <c r="H17" s="165">
        <v>169.02</v>
      </c>
      <c r="I17" s="72"/>
    </row>
    <row r="18" s="42" customFormat="1" spans="1:9">
      <c r="A18" s="4" t="s">
        <v>254</v>
      </c>
      <c r="B18" s="160">
        <v>40481</v>
      </c>
      <c r="C18" s="167">
        <v>43525</v>
      </c>
      <c r="D18" s="4">
        <f>31.8+2.3</f>
        <v>34.1</v>
      </c>
      <c r="E18" s="171">
        <v>103.1</v>
      </c>
      <c r="F18" s="172">
        <f t="shared" si="0"/>
        <v>3.02346041055718</v>
      </c>
      <c r="G18" s="170">
        <f t="shared" si="1"/>
        <v>3044</v>
      </c>
      <c r="H18" s="165">
        <v>111.05</v>
      </c>
      <c r="I18" s="72"/>
    </row>
    <row r="19" s="42" customFormat="1" spans="1:9">
      <c r="A19" s="4" t="s">
        <v>257</v>
      </c>
      <c r="B19" s="160">
        <v>40175</v>
      </c>
      <c r="C19" s="183">
        <v>40483</v>
      </c>
      <c r="D19" s="4">
        <v>31.8</v>
      </c>
      <c r="E19" s="184">
        <v>111.45</v>
      </c>
      <c r="F19" s="172">
        <f t="shared" si="0"/>
        <v>3.50471698113208</v>
      </c>
      <c r="G19" s="185">
        <f t="shared" si="1"/>
        <v>308</v>
      </c>
      <c r="H19" s="165">
        <v>148.51</v>
      </c>
      <c r="I19" s="200" t="s">
        <v>698</v>
      </c>
    </row>
    <row r="20" spans="1:9">
      <c r="A20" s="4" t="s">
        <v>258</v>
      </c>
      <c r="B20" s="160">
        <v>41636</v>
      </c>
      <c r="C20" s="167">
        <v>43008</v>
      </c>
      <c r="D20" s="4">
        <v>42.1</v>
      </c>
      <c r="E20" s="171">
        <v>102</v>
      </c>
      <c r="F20" s="172">
        <f t="shared" si="0"/>
        <v>2.42280285035629</v>
      </c>
      <c r="G20" s="170">
        <f t="shared" si="1"/>
        <v>1372</v>
      </c>
      <c r="H20" s="165">
        <v>115.31</v>
      </c>
      <c r="I20" s="72"/>
    </row>
    <row r="21" spans="1:9">
      <c r="A21" s="4" t="s">
        <v>260</v>
      </c>
      <c r="B21" s="160">
        <v>40446</v>
      </c>
      <c r="C21" s="167">
        <v>44196</v>
      </c>
      <c r="D21" s="4">
        <v>32.9</v>
      </c>
      <c r="E21" s="171">
        <v>103.51</v>
      </c>
      <c r="F21" s="172">
        <f t="shared" ref="F21" si="2">E21/D21</f>
        <v>3.14620060790274</v>
      </c>
      <c r="G21" s="170">
        <f t="shared" ref="G21" si="3">C21-B21</f>
        <v>3750</v>
      </c>
      <c r="H21" s="165">
        <v>121.6</v>
      </c>
      <c r="I21" s="72" t="s">
        <v>699</v>
      </c>
    </row>
    <row r="22" s="42" customFormat="1" spans="1:9">
      <c r="A22" s="5" t="s">
        <v>285</v>
      </c>
      <c r="B22" s="173">
        <v>41271</v>
      </c>
      <c r="C22" s="186">
        <v>41760</v>
      </c>
      <c r="D22" s="5">
        <v>27.6</v>
      </c>
      <c r="E22" s="175">
        <v>100</v>
      </c>
      <c r="F22" s="180">
        <f t="shared" ref="F22:F30" si="4">E22/D22</f>
        <v>3.6231884057971</v>
      </c>
      <c r="G22" s="187">
        <f t="shared" ref="G22:G30" si="5">C22-B22</f>
        <v>489</v>
      </c>
      <c r="H22" s="178">
        <v>139.82</v>
      </c>
      <c r="I22" s="80" t="s">
        <v>700</v>
      </c>
    </row>
    <row r="23" spans="1:9">
      <c r="A23" s="4" t="s">
        <v>648</v>
      </c>
      <c r="B23" s="160">
        <v>38349</v>
      </c>
      <c r="C23" s="167">
        <v>41029</v>
      </c>
      <c r="D23" s="4">
        <v>40.9</v>
      </c>
      <c r="E23" s="171">
        <v>103.46</v>
      </c>
      <c r="F23" s="172">
        <f t="shared" si="4"/>
        <v>2.52958435207824</v>
      </c>
      <c r="G23" s="170">
        <f t="shared" si="5"/>
        <v>2680</v>
      </c>
      <c r="H23" s="165">
        <v>145.52</v>
      </c>
      <c r="I23" s="72"/>
    </row>
    <row r="24" s="42" customFormat="1" spans="1:9">
      <c r="A24" s="4" t="s">
        <v>650</v>
      </c>
      <c r="B24" s="160">
        <v>40540</v>
      </c>
      <c r="C24" s="167">
        <v>43364</v>
      </c>
      <c r="D24" s="4">
        <v>41.7</v>
      </c>
      <c r="E24" s="171">
        <v>100</v>
      </c>
      <c r="F24" s="172">
        <f t="shared" si="4"/>
        <v>2.39808153477218</v>
      </c>
      <c r="G24" s="170">
        <f t="shared" si="5"/>
        <v>2824</v>
      </c>
      <c r="H24" s="165">
        <v>109.9</v>
      </c>
      <c r="I24" s="72"/>
    </row>
    <row r="25" s="42" customFormat="1" spans="1:9">
      <c r="A25" s="4" t="s">
        <v>652</v>
      </c>
      <c r="B25" s="160">
        <v>40716</v>
      </c>
      <c r="C25" s="167">
        <v>43301</v>
      </c>
      <c r="D25" s="4">
        <v>39.8</v>
      </c>
      <c r="E25" s="171">
        <v>100.09</v>
      </c>
      <c r="F25" s="172">
        <f t="shared" si="4"/>
        <v>2.51482412060302</v>
      </c>
      <c r="G25" s="170">
        <f t="shared" si="5"/>
        <v>2585</v>
      </c>
      <c r="H25" s="165">
        <v>161.47</v>
      </c>
      <c r="I25" s="72"/>
    </row>
    <row r="26" s="42" customFormat="1" spans="1:9">
      <c r="A26" s="4" t="s">
        <v>658</v>
      </c>
      <c r="B26" s="160">
        <v>42549</v>
      </c>
      <c r="C26" s="167">
        <v>45492</v>
      </c>
      <c r="D26" s="4">
        <v>53.5</v>
      </c>
      <c r="E26" s="171">
        <v>100.5</v>
      </c>
      <c r="F26" s="172">
        <f t="shared" si="4"/>
        <v>1.8785046728972</v>
      </c>
      <c r="G26" s="170">
        <f t="shared" si="5"/>
        <v>2943</v>
      </c>
      <c r="H26" s="165">
        <v>121.3</v>
      </c>
      <c r="I26" s="72"/>
    </row>
    <row r="27" s="42" customFormat="1" spans="1:9">
      <c r="A27" s="5" t="s">
        <v>322</v>
      </c>
      <c r="B27" s="173">
        <v>40815</v>
      </c>
      <c r="C27" s="174">
        <v>42643</v>
      </c>
      <c r="D27" s="5">
        <v>56.1</v>
      </c>
      <c r="E27" s="179">
        <v>108</v>
      </c>
      <c r="F27" s="180">
        <f t="shared" si="4"/>
        <v>1.92513368983957</v>
      </c>
      <c r="G27" s="177">
        <f t="shared" si="5"/>
        <v>1828</v>
      </c>
      <c r="H27" s="178">
        <v>108.76</v>
      </c>
      <c r="I27" s="80"/>
    </row>
    <row r="28" s="42" customFormat="1" spans="1:9">
      <c r="A28" s="5" t="s">
        <v>326</v>
      </c>
      <c r="B28" s="188">
        <v>41180</v>
      </c>
      <c r="C28" s="174">
        <v>45657</v>
      </c>
      <c r="D28" s="179">
        <v>63.3</v>
      </c>
      <c r="E28" s="179">
        <v>110.5</v>
      </c>
      <c r="F28" s="180">
        <f t="shared" si="4"/>
        <v>1.74565560821485</v>
      </c>
      <c r="G28" s="177">
        <f t="shared" si="5"/>
        <v>4477</v>
      </c>
      <c r="H28" s="178">
        <v>110.5</v>
      </c>
      <c r="I28" s="80"/>
    </row>
    <row r="29" s="42" customFormat="1" spans="1:9">
      <c r="A29" s="189" t="s">
        <v>335</v>
      </c>
      <c r="B29" s="190">
        <v>38487</v>
      </c>
      <c r="C29" s="167">
        <v>41181</v>
      </c>
      <c r="D29" s="171">
        <v>45.7</v>
      </c>
      <c r="E29" s="171">
        <v>101.18</v>
      </c>
      <c r="F29" s="172">
        <f t="shared" ref="F29:F36" si="6">E29/D29</f>
        <v>2.21400437636761</v>
      </c>
      <c r="G29" s="170">
        <f t="shared" ref="G29:G36" si="7">C29-B29</f>
        <v>2694</v>
      </c>
      <c r="H29" s="165">
        <v>124.7</v>
      </c>
      <c r="I29" s="72"/>
    </row>
    <row r="30" s="42" customFormat="1" spans="1:9">
      <c r="A30" s="4" t="s">
        <v>337</v>
      </c>
      <c r="B30" s="160">
        <v>40326</v>
      </c>
      <c r="C30" s="167">
        <v>43532</v>
      </c>
      <c r="D30" s="171">
        <v>37.9</v>
      </c>
      <c r="E30" s="171">
        <v>106.36</v>
      </c>
      <c r="F30" s="172">
        <f t="shared" si="6"/>
        <v>2.80633245382586</v>
      </c>
      <c r="G30" s="170">
        <f t="shared" si="7"/>
        <v>3206</v>
      </c>
      <c r="H30" s="165">
        <v>106.9</v>
      </c>
      <c r="I30" s="72"/>
    </row>
    <row r="31" s="42" customFormat="1" spans="1:9">
      <c r="A31" s="4" t="s">
        <v>338</v>
      </c>
      <c r="B31" s="160">
        <v>42095</v>
      </c>
      <c r="C31" s="167">
        <v>43373</v>
      </c>
      <c r="D31" s="4">
        <v>44.9</v>
      </c>
      <c r="E31" s="4">
        <v>101.07</v>
      </c>
      <c r="F31" s="172">
        <f t="shared" si="6"/>
        <v>2.25100222717149</v>
      </c>
      <c r="G31" s="170">
        <f t="shared" si="7"/>
        <v>1278</v>
      </c>
      <c r="H31" s="165">
        <v>106.2</v>
      </c>
      <c r="I31" s="72"/>
    </row>
    <row r="32" s="42" customFormat="1" spans="1:9">
      <c r="A32" s="5" t="s">
        <v>352</v>
      </c>
      <c r="B32" s="173">
        <v>40448</v>
      </c>
      <c r="C32" s="174">
        <v>43178</v>
      </c>
      <c r="D32" s="5">
        <v>41</v>
      </c>
      <c r="E32" s="179">
        <v>102.72</v>
      </c>
      <c r="F32" s="180">
        <f t="shared" si="6"/>
        <v>2.50536585365854</v>
      </c>
      <c r="G32" s="177">
        <f t="shared" si="7"/>
        <v>2730</v>
      </c>
      <c r="H32" s="178">
        <v>119.39</v>
      </c>
      <c r="I32" s="80"/>
    </row>
    <row r="33" s="42" customFormat="1" spans="1:9">
      <c r="A33" s="5" t="s">
        <v>353</v>
      </c>
      <c r="B33" s="173">
        <v>41168</v>
      </c>
      <c r="C33" s="174">
        <v>43559</v>
      </c>
      <c r="D33" s="5">
        <v>42.3</v>
      </c>
      <c r="E33" s="179">
        <v>101.22</v>
      </c>
      <c r="F33" s="180">
        <f t="shared" si="6"/>
        <v>2.39290780141844</v>
      </c>
      <c r="G33" s="177">
        <f t="shared" si="7"/>
        <v>2391</v>
      </c>
      <c r="H33" s="178">
        <v>107.87</v>
      </c>
      <c r="I33" s="80"/>
    </row>
    <row r="34" s="42" customFormat="1" spans="1:9">
      <c r="A34" s="5" t="s">
        <v>358</v>
      </c>
      <c r="B34" s="173">
        <v>43075</v>
      </c>
      <c r="C34" s="174">
        <v>43738</v>
      </c>
      <c r="D34" s="5">
        <v>38.6</v>
      </c>
      <c r="E34" s="179">
        <v>100.99</v>
      </c>
      <c r="F34" s="180">
        <f t="shared" si="6"/>
        <v>2.61632124352332</v>
      </c>
      <c r="G34" s="177">
        <f t="shared" si="7"/>
        <v>663</v>
      </c>
      <c r="H34" s="178">
        <v>108.48</v>
      </c>
      <c r="I34" s="80"/>
    </row>
    <row r="35" s="42" customFormat="1" spans="1:9">
      <c r="A35" s="4" t="s">
        <v>378</v>
      </c>
      <c r="B35" s="160">
        <v>40802</v>
      </c>
      <c r="C35" s="167">
        <v>43008</v>
      </c>
      <c r="D35" s="4">
        <v>26.8</v>
      </c>
      <c r="E35" s="171">
        <v>107.33</v>
      </c>
      <c r="F35" s="172">
        <f t="shared" si="6"/>
        <v>4.00485074626866</v>
      </c>
      <c r="G35" s="170">
        <f t="shared" si="7"/>
        <v>2206</v>
      </c>
      <c r="H35" s="165">
        <v>125.76</v>
      </c>
      <c r="I35" s="72"/>
    </row>
    <row r="36" s="42" customFormat="1" spans="1:9">
      <c r="A36" s="5" t="s">
        <v>402</v>
      </c>
      <c r="B36" s="173">
        <v>41237</v>
      </c>
      <c r="C36" s="174">
        <v>43374</v>
      </c>
      <c r="D36" s="5">
        <v>52</v>
      </c>
      <c r="E36" s="179">
        <v>100.41</v>
      </c>
      <c r="F36" s="180">
        <f t="shared" si="6"/>
        <v>1.93096153846154</v>
      </c>
      <c r="G36" s="177">
        <f t="shared" si="7"/>
        <v>2137</v>
      </c>
      <c r="H36" s="178">
        <v>127.09</v>
      </c>
      <c r="I36" s="80" t="s">
        <v>701</v>
      </c>
    </row>
    <row r="37" s="42" customFormat="1" spans="1:9">
      <c r="A37" s="4" t="s">
        <v>429</v>
      </c>
      <c r="B37" s="160">
        <v>41758</v>
      </c>
      <c r="C37" s="167">
        <v>44317</v>
      </c>
      <c r="D37" s="4">
        <v>26.4</v>
      </c>
      <c r="E37" s="171">
        <v>103.78</v>
      </c>
      <c r="F37" s="172">
        <f t="shared" ref="F37" si="8">E37/D37</f>
        <v>3.93106060606061</v>
      </c>
      <c r="G37" s="170">
        <f t="shared" ref="G37" si="9">C37-B37</f>
        <v>2559</v>
      </c>
      <c r="H37" s="165">
        <v>112.9</v>
      </c>
      <c r="I37" s="72"/>
    </row>
    <row r="38" spans="1:9">
      <c r="A38" s="5" t="s">
        <v>453</v>
      </c>
      <c r="B38" s="173">
        <v>42364</v>
      </c>
      <c r="C38" s="174">
        <v>45291</v>
      </c>
      <c r="D38" s="5">
        <v>28.8</v>
      </c>
      <c r="E38" s="179">
        <v>114.2584</v>
      </c>
      <c r="F38" s="180">
        <f t="shared" ref="F38:F40" si="10">E38/D38</f>
        <v>3.96730555555556</v>
      </c>
      <c r="G38" s="177">
        <f t="shared" ref="G38:G40" si="11">C38-B38</f>
        <v>2927</v>
      </c>
      <c r="H38" s="178">
        <v>114.26</v>
      </c>
      <c r="I38" s="80"/>
    </row>
    <row r="39" spans="1:9">
      <c r="A39" s="4" t="s">
        <v>464</v>
      </c>
      <c r="B39" s="160">
        <v>42549</v>
      </c>
      <c r="C39" s="183">
        <v>45393</v>
      </c>
      <c r="D39" s="4">
        <v>32.1</v>
      </c>
      <c r="E39" s="184">
        <v>110</v>
      </c>
      <c r="F39" s="172">
        <f t="shared" si="10"/>
        <v>3.42679127725857</v>
      </c>
      <c r="G39" s="185">
        <f t="shared" si="11"/>
        <v>2844</v>
      </c>
      <c r="H39" s="182">
        <v>110</v>
      </c>
      <c r="I39" s="200" t="s">
        <v>562</v>
      </c>
    </row>
    <row r="40" spans="1:9">
      <c r="A40" s="5" t="s">
        <v>474</v>
      </c>
      <c r="B40" s="173">
        <v>42912</v>
      </c>
      <c r="C40" s="191">
        <v>45291</v>
      </c>
      <c r="D40" s="5">
        <v>36.9</v>
      </c>
      <c r="E40" s="192">
        <v>177.34</v>
      </c>
      <c r="F40" s="180">
        <f t="shared" si="10"/>
        <v>4.8059620596206</v>
      </c>
      <c r="G40" s="193">
        <f t="shared" si="11"/>
        <v>2379</v>
      </c>
      <c r="H40" s="194">
        <v>177.34</v>
      </c>
      <c r="I40" s="201" t="s">
        <v>562</v>
      </c>
    </row>
    <row r="41" s="42" customFormat="1"/>
    <row r="42" s="42" customFormat="1"/>
    <row r="43" s="42" customFormat="1" spans="2:3">
      <c r="B43" s="195"/>
      <c r="C43" s="195"/>
    </row>
    <row r="44" s="42" customFormat="1" spans="2:3">
      <c r="B44" s="195"/>
      <c r="C44" s="195"/>
    </row>
    <row r="45" s="42" customFormat="1"/>
    <row r="46" s="42" customFormat="1"/>
  </sheetData>
  <sortState ref="A2:I44">
    <sortCondition ref="A2:A44"/>
  </sortState>
  <mergeCells count="1">
    <mergeCell ref="A1:I1"/>
  </mergeCells>
  <conditionalFormatting sqref="E2:E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{0415bc43-a152-459e-b5a8-8a3d847152df}</x14:id>
        </ext>
      </extLst>
    </cfRule>
  </conditionalFormatting>
  <conditionalFormatting sqref="F3:F40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{196de10b-dd1b-4c4b-ad8e-cb2573f6ed6f}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15bc43-a152-459e-b5a8-8a3d847152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196de10b-dd1b-4c4b-ad8e-cb2573f6e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workbookViewId="0">
      <selection activeCell="P9" sqref="P9"/>
    </sheetView>
  </sheetViews>
  <sheetFormatPr defaultColWidth="8.50833333333333" defaultRowHeight="14"/>
  <cols>
    <col min="1" max="1" width="11.875" style="42" customWidth="1"/>
    <col min="2" max="2" width="21.875" style="42" customWidth="1"/>
    <col min="3" max="3" width="17.5083333333333" style="42" customWidth="1"/>
    <col min="4" max="4" width="29" style="42" customWidth="1"/>
    <col min="5" max="5" width="22.875" style="1" customWidth="1"/>
    <col min="6" max="13" width="8.50833333333333" style="42"/>
    <col min="14" max="14" width="11.875" style="42" customWidth="1"/>
    <col min="15" max="15" width="21.875" style="42" customWidth="1"/>
    <col min="16" max="16" width="17.5083333333333" style="42" customWidth="1"/>
    <col min="17" max="17" width="29" style="42" customWidth="1"/>
    <col min="18" max="18" width="8.51666666666667" style="8" customWidth="1"/>
    <col min="19" max="16384" width="8.50833333333333" style="42"/>
  </cols>
  <sheetData>
    <row r="1" ht="24" spans="1:17">
      <c r="A1" s="124" t="s">
        <v>702</v>
      </c>
      <c r="B1" s="124"/>
      <c r="C1" s="124"/>
      <c r="D1" s="124"/>
      <c r="E1" s="124"/>
      <c r="N1" s="145" t="s">
        <v>703</v>
      </c>
      <c r="O1" s="146"/>
      <c r="P1" s="146"/>
      <c r="Q1" s="149"/>
    </row>
    <row r="2" ht="28" spans="1:17">
      <c r="A2" s="125" t="s">
        <v>1</v>
      </c>
      <c r="B2" s="125" t="s">
        <v>704</v>
      </c>
      <c r="C2" s="125" t="s">
        <v>705</v>
      </c>
      <c r="D2" s="125" t="s">
        <v>706</v>
      </c>
      <c r="E2" s="125" t="s">
        <v>8</v>
      </c>
      <c r="N2" s="147" t="s">
        <v>1</v>
      </c>
      <c r="O2" s="147" t="s">
        <v>704</v>
      </c>
      <c r="P2" s="147" t="s">
        <v>705</v>
      </c>
      <c r="Q2" s="147" t="s">
        <v>706</v>
      </c>
    </row>
    <row r="3" spans="1:17">
      <c r="A3" s="4" t="s">
        <v>16</v>
      </c>
      <c r="B3" s="4" t="s">
        <v>707</v>
      </c>
      <c r="C3" s="4">
        <v>110</v>
      </c>
      <c r="D3" s="87" t="s">
        <v>708</v>
      </c>
      <c r="E3" s="126" t="s">
        <v>709</v>
      </c>
      <c r="N3" s="4" t="s">
        <v>16</v>
      </c>
      <c r="O3" s="4" t="s">
        <v>707</v>
      </c>
      <c r="P3" s="4">
        <v>25.7</v>
      </c>
      <c r="Q3" s="150">
        <v>43465</v>
      </c>
    </row>
    <row r="4" spans="1:17">
      <c r="A4" s="5" t="s">
        <v>37</v>
      </c>
      <c r="B4" s="5" t="s">
        <v>710</v>
      </c>
      <c r="C4" s="5">
        <v>100.78</v>
      </c>
      <c r="D4" s="127">
        <v>45291</v>
      </c>
      <c r="E4" s="128" t="s">
        <v>711</v>
      </c>
      <c r="N4" s="5" t="s">
        <v>37</v>
      </c>
      <c r="O4" s="5" t="s">
        <v>710</v>
      </c>
      <c r="P4" s="5">
        <v>29.36</v>
      </c>
      <c r="Q4" s="151">
        <v>45291</v>
      </c>
    </row>
    <row r="5" spans="1:18">
      <c r="A5" s="4" t="s">
        <v>12</v>
      </c>
      <c r="B5" s="4" t="s">
        <v>712</v>
      </c>
      <c r="C5" s="4">
        <v>87.93</v>
      </c>
      <c r="D5" s="87">
        <v>41535</v>
      </c>
      <c r="E5" s="126" t="s">
        <v>713</v>
      </c>
      <c r="N5" s="4" t="s">
        <v>12</v>
      </c>
      <c r="O5" s="4" t="s">
        <v>714</v>
      </c>
      <c r="P5" s="4">
        <v>30.74</v>
      </c>
      <c r="Q5" s="87">
        <v>45049</v>
      </c>
      <c r="R5" s="8" t="s">
        <v>715</v>
      </c>
    </row>
    <row r="6" spans="1:17">
      <c r="A6" s="5" t="s">
        <v>10</v>
      </c>
      <c r="B6" s="5" t="s">
        <v>716</v>
      </c>
      <c r="C6" s="5">
        <v>77.2</v>
      </c>
      <c r="D6" s="129">
        <v>42853</v>
      </c>
      <c r="E6" s="128" t="s">
        <v>717</v>
      </c>
      <c r="N6" s="5" t="s">
        <v>10</v>
      </c>
      <c r="O6" s="5" t="s">
        <v>718</v>
      </c>
      <c r="P6" s="5">
        <v>17.78</v>
      </c>
      <c r="Q6" s="129">
        <v>43589</v>
      </c>
    </row>
    <row r="7" spans="1:17">
      <c r="A7" s="4" t="s">
        <v>19</v>
      </c>
      <c r="B7" s="4" t="s">
        <v>719</v>
      </c>
      <c r="C7" s="4">
        <v>74.32</v>
      </c>
      <c r="D7" s="87">
        <v>45291</v>
      </c>
      <c r="E7" s="130"/>
      <c r="N7" s="4" t="s">
        <v>19</v>
      </c>
      <c r="O7" s="4" t="s">
        <v>720</v>
      </c>
      <c r="P7" s="4">
        <v>21.37</v>
      </c>
      <c r="Q7" s="87">
        <v>45292</v>
      </c>
    </row>
    <row r="8" spans="1:17">
      <c r="A8" s="5" t="s">
        <v>17</v>
      </c>
      <c r="B8" s="5" t="s">
        <v>720</v>
      </c>
      <c r="C8" s="5">
        <f>19.45+22.29+26.93</f>
        <v>68.67</v>
      </c>
      <c r="D8" s="129">
        <v>45777</v>
      </c>
      <c r="E8" s="128" t="s">
        <v>721</v>
      </c>
      <c r="N8" s="5" t="s">
        <v>17</v>
      </c>
      <c r="O8" s="5"/>
      <c r="P8" s="5"/>
      <c r="Q8" s="129"/>
    </row>
    <row r="9" spans="1:17">
      <c r="A9" s="4" t="s">
        <v>20</v>
      </c>
      <c r="B9" s="4" t="s">
        <v>722</v>
      </c>
      <c r="C9" s="4">
        <v>58.59</v>
      </c>
      <c r="D9" s="87">
        <v>45291</v>
      </c>
      <c r="E9" s="126" t="s">
        <v>723</v>
      </c>
      <c r="N9" s="4" t="s">
        <v>20</v>
      </c>
      <c r="O9" s="4" t="s">
        <v>722</v>
      </c>
      <c r="P9" s="4">
        <v>19.6</v>
      </c>
      <c r="Q9" s="87">
        <v>45778</v>
      </c>
    </row>
    <row r="10" spans="1:18">
      <c r="A10" s="5" t="s">
        <v>22</v>
      </c>
      <c r="B10" s="5" t="s">
        <v>724</v>
      </c>
      <c r="C10" s="5">
        <v>57.36</v>
      </c>
      <c r="D10" s="129">
        <v>44317</v>
      </c>
      <c r="E10" s="131"/>
      <c r="N10" s="5" t="s">
        <v>22</v>
      </c>
      <c r="O10" s="5" t="s">
        <v>724</v>
      </c>
      <c r="P10" s="148">
        <v>19</v>
      </c>
      <c r="Q10" s="151">
        <v>42732</v>
      </c>
      <c r="R10" s="8" t="s">
        <v>725</v>
      </c>
    </row>
    <row r="11" spans="1:17">
      <c r="A11" s="4" t="s">
        <v>18</v>
      </c>
      <c r="B11" s="4" t="s">
        <v>726</v>
      </c>
      <c r="C11" s="4">
        <v>56.22</v>
      </c>
      <c r="D11" s="87">
        <v>45291</v>
      </c>
      <c r="E11" s="130"/>
      <c r="N11" s="4" t="s">
        <v>18</v>
      </c>
      <c r="O11" s="4"/>
      <c r="P11" s="4"/>
      <c r="Q11" s="87"/>
    </row>
    <row r="12" spans="1:17">
      <c r="A12" s="5" t="s">
        <v>26</v>
      </c>
      <c r="B12" s="5" t="s">
        <v>727</v>
      </c>
      <c r="C12" s="5">
        <v>54.94</v>
      </c>
      <c r="D12" s="129">
        <v>44197</v>
      </c>
      <c r="E12" s="128" t="s">
        <v>728</v>
      </c>
      <c r="N12" s="5" t="s">
        <v>26</v>
      </c>
      <c r="O12" s="5"/>
      <c r="P12" s="5"/>
      <c r="Q12" s="129"/>
    </row>
    <row r="13" spans="1:18">
      <c r="A13" s="4" t="s">
        <v>28</v>
      </c>
      <c r="B13" s="4" t="s">
        <v>729</v>
      </c>
      <c r="C13" s="4">
        <v>54.79</v>
      </c>
      <c r="D13" s="87">
        <v>45291</v>
      </c>
      <c r="E13" s="130"/>
      <c r="N13" s="4" t="s">
        <v>28</v>
      </c>
      <c r="O13" s="4" t="s">
        <v>729</v>
      </c>
      <c r="P13" s="4">
        <v>18</v>
      </c>
      <c r="Q13" s="87">
        <v>45291</v>
      </c>
      <c r="R13" s="8" t="s">
        <v>730</v>
      </c>
    </row>
    <row r="14" spans="1:17">
      <c r="A14" s="5" t="s">
        <v>21</v>
      </c>
      <c r="B14" s="5" t="s">
        <v>731</v>
      </c>
      <c r="C14" s="5">
        <v>52.85</v>
      </c>
      <c r="D14" s="129">
        <v>45412</v>
      </c>
      <c r="E14" s="131"/>
      <c r="N14" s="5" t="s">
        <v>21</v>
      </c>
      <c r="O14" s="5" t="s">
        <v>732</v>
      </c>
      <c r="P14" s="5">
        <v>19.62</v>
      </c>
      <c r="Q14" s="129">
        <v>44318</v>
      </c>
    </row>
    <row r="15" spans="1:17">
      <c r="A15" s="4" t="s">
        <v>31</v>
      </c>
      <c r="B15" s="4" t="s">
        <v>733</v>
      </c>
      <c r="C15" s="4">
        <v>44.25</v>
      </c>
      <c r="D15" s="132">
        <v>42448</v>
      </c>
      <c r="E15" s="130"/>
      <c r="N15" s="4" t="s">
        <v>31</v>
      </c>
      <c r="O15" s="4"/>
      <c r="P15" s="4"/>
      <c r="Q15" s="87"/>
    </row>
    <row r="16" spans="1:17">
      <c r="A16" s="5" t="s">
        <v>29</v>
      </c>
      <c r="B16" s="5" t="s">
        <v>734</v>
      </c>
      <c r="C16" s="5">
        <v>41.5</v>
      </c>
      <c r="D16" s="129">
        <v>45291</v>
      </c>
      <c r="E16" s="131"/>
      <c r="N16" s="5" t="s">
        <v>29</v>
      </c>
      <c r="O16" s="5" t="s">
        <v>734</v>
      </c>
      <c r="P16" s="5">
        <v>15.62</v>
      </c>
      <c r="Q16" s="129">
        <v>45291</v>
      </c>
    </row>
    <row r="17" spans="1:17">
      <c r="A17" s="4" t="s">
        <v>25</v>
      </c>
      <c r="B17" s="4" t="s">
        <v>735</v>
      </c>
      <c r="C17" s="4">
        <v>39.9</v>
      </c>
      <c r="D17" s="87">
        <v>43586</v>
      </c>
      <c r="E17" s="130"/>
      <c r="N17" s="4" t="s">
        <v>25</v>
      </c>
      <c r="O17" s="4" t="s">
        <v>736</v>
      </c>
      <c r="P17" s="4">
        <v>17.97</v>
      </c>
      <c r="Q17" s="87">
        <v>43586</v>
      </c>
    </row>
    <row r="18" spans="1:17">
      <c r="A18" s="5" t="s">
        <v>36</v>
      </c>
      <c r="B18" s="5" t="s">
        <v>737</v>
      </c>
      <c r="C18" s="5">
        <v>39.64</v>
      </c>
      <c r="D18" s="129">
        <v>43553</v>
      </c>
      <c r="E18" s="131"/>
      <c r="N18" s="5" t="s">
        <v>36</v>
      </c>
      <c r="O18" s="5"/>
      <c r="P18" s="5"/>
      <c r="Q18" s="129"/>
    </row>
    <row r="19" spans="1:17">
      <c r="A19" s="133" t="s">
        <v>32</v>
      </c>
      <c r="B19" s="133" t="s">
        <v>738</v>
      </c>
      <c r="C19" s="133">
        <v>36.63</v>
      </c>
      <c r="D19" s="134">
        <v>45657</v>
      </c>
      <c r="E19" s="130"/>
      <c r="N19" s="4" t="s">
        <v>46</v>
      </c>
      <c r="O19" s="4"/>
      <c r="P19" s="4"/>
      <c r="Q19" s="87"/>
    </row>
    <row r="20" spans="1:17">
      <c r="A20" s="135" t="s">
        <v>46</v>
      </c>
      <c r="B20" s="135" t="s">
        <v>739</v>
      </c>
      <c r="C20" s="135">
        <v>36.12</v>
      </c>
      <c r="D20" s="136">
        <v>42643</v>
      </c>
      <c r="E20" s="128" t="s">
        <v>740</v>
      </c>
      <c r="N20" s="5" t="s">
        <v>45</v>
      </c>
      <c r="O20" s="5"/>
      <c r="P20" s="5"/>
      <c r="Q20" s="129"/>
    </row>
    <row r="21" spans="1:17">
      <c r="A21" s="133" t="s">
        <v>45</v>
      </c>
      <c r="B21" s="133" t="s">
        <v>741</v>
      </c>
      <c r="C21" s="133">
        <v>33.67</v>
      </c>
      <c r="D21" s="134">
        <v>45657</v>
      </c>
      <c r="E21" s="130"/>
      <c r="N21" s="4" t="s">
        <v>40</v>
      </c>
      <c r="O21" s="4" t="s">
        <v>742</v>
      </c>
      <c r="P21" s="4">
        <v>11.31</v>
      </c>
      <c r="Q21" s="87">
        <v>45047</v>
      </c>
    </row>
    <row r="22" spans="1:17">
      <c r="A22" s="135" t="s">
        <v>40</v>
      </c>
      <c r="B22" s="135" t="s">
        <v>742</v>
      </c>
      <c r="C22" s="135">
        <v>31.8</v>
      </c>
      <c r="D22" s="136">
        <v>45047</v>
      </c>
      <c r="E22" s="131"/>
      <c r="N22" s="5" t="s">
        <v>24</v>
      </c>
      <c r="O22" s="5"/>
      <c r="P22" s="5"/>
      <c r="Q22" s="129"/>
    </row>
    <row r="23" spans="1:17">
      <c r="A23" s="133" t="s">
        <v>27</v>
      </c>
      <c r="B23" s="133" t="s">
        <v>743</v>
      </c>
      <c r="C23" s="133">
        <v>31.61</v>
      </c>
      <c r="D23" s="134">
        <v>45413</v>
      </c>
      <c r="E23" s="130"/>
      <c r="N23" s="4" t="s">
        <v>50</v>
      </c>
      <c r="O23" s="4"/>
      <c r="P23" s="4"/>
      <c r="Q23" s="87"/>
    </row>
    <row r="24" spans="1:17">
      <c r="A24" s="135" t="s">
        <v>24</v>
      </c>
      <c r="B24" s="135" t="s">
        <v>744</v>
      </c>
      <c r="C24" s="135">
        <v>30.33</v>
      </c>
      <c r="D24" s="136">
        <v>42643</v>
      </c>
      <c r="E24" s="131"/>
      <c r="N24" s="5" t="s">
        <v>30</v>
      </c>
      <c r="O24" s="5" t="s">
        <v>745</v>
      </c>
      <c r="P24" s="5">
        <v>15.3</v>
      </c>
      <c r="Q24" s="129">
        <v>45657</v>
      </c>
    </row>
    <row r="25" spans="1:17">
      <c r="A25" s="133" t="s">
        <v>30</v>
      </c>
      <c r="B25" s="133" t="s">
        <v>746</v>
      </c>
      <c r="C25" s="133">
        <v>30.33</v>
      </c>
      <c r="D25" s="134">
        <v>45657</v>
      </c>
      <c r="E25" s="130"/>
      <c r="N25" s="4" t="s">
        <v>51</v>
      </c>
      <c r="O25" s="4"/>
      <c r="P25" s="4"/>
      <c r="Q25" s="87"/>
    </row>
    <row r="26" spans="1:17">
      <c r="A26" s="135" t="s">
        <v>50</v>
      </c>
      <c r="B26" s="135" t="s">
        <v>747</v>
      </c>
      <c r="C26" s="135">
        <v>29.33</v>
      </c>
      <c r="D26" s="136">
        <v>45291</v>
      </c>
      <c r="E26" s="131"/>
      <c r="N26" s="5" t="s">
        <v>32</v>
      </c>
      <c r="O26" s="5" t="s">
        <v>748</v>
      </c>
      <c r="P26" s="5">
        <v>11.42</v>
      </c>
      <c r="Q26" s="129">
        <v>45657</v>
      </c>
    </row>
    <row r="27" spans="1:17">
      <c r="A27" s="133" t="s">
        <v>51</v>
      </c>
      <c r="B27" s="133" t="s">
        <v>749</v>
      </c>
      <c r="C27" s="133">
        <v>28.44</v>
      </c>
      <c r="D27" s="134">
        <v>45291</v>
      </c>
      <c r="E27" s="130"/>
      <c r="N27" s="4" t="s">
        <v>27</v>
      </c>
      <c r="O27" s="4"/>
      <c r="P27" s="4"/>
      <c r="Q27" s="87"/>
    </row>
    <row r="28" spans="1:17">
      <c r="A28" s="135" t="s">
        <v>55</v>
      </c>
      <c r="B28" s="135" t="s">
        <v>750</v>
      </c>
      <c r="C28" s="135">
        <v>25.4482</v>
      </c>
      <c r="D28" s="136">
        <v>45046</v>
      </c>
      <c r="E28" s="131"/>
      <c r="N28" s="5" t="s">
        <v>55</v>
      </c>
      <c r="O28" s="5"/>
      <c r="P28" s="5"/>
      <c r="Q28" s="129"/>
    </row>
    <row r="29" spans="1:17">
      <c r="A29" s="133" t="s">
        <v>39</v>
      </c>
      <c r="B29" s="133" t="s">
        <v>751</v>
      </c>
      <c r="C29" s="133">
        <v>24.88</v>
      </c>
      <c r="D29" s="137">
        <v>45414</v>
      </c>
      <c r="E29" s="130"/>
      <c r="N29" s="4" t="s">
        <v>39</v>
      </c>
      <c r="O29" s="4" t="s">
        <v>752</v>
      </c>
      <c r="P29" s="4">
        <v>6.9</v>
      </c>
      <c r="Q29" s="87">
        <v>45291</v>
      </c>
    </row>
    <row r="30" spans="1:17">
      <c r="A30" s="135" t="s">
        <v>35</v>
      </c>
      <c r="B30" s="135" t="s">
        <v>753</v>
      </c>
      <c r="C30" s="135">
        <v>20.83</v>
      </c>
      <c r="D30" s="138">
        <v>44318</v>
      </c>
      <c r="E30" s="131"/>
      <c r="N30" s="5" t="s">
        <v>35</v>
      </c>
      <c r="O30" s="5"/>
      <c r="P30" s="5"/>
      <c r="Q30" s="129"/>
    </row>
    <row r="31" spans="1:17">
      <c r="A31" s="133" t="s">
        <v>43</v>
      </c>
      <c r="B31" s="133" t="s">
        <v>754</v>
      </c>
      <c r="C31" s="133">
        <v>20.26</v>
      </c>
      <c r="D31" s="134">
        <v>43739</v>
      </c>
      <c r="E31" s="130"/>
      <c r="N31" s="4" t="s">
        <v>43</v>
      </c>
      <c r="O31" s="4"/>
      <c r="P31" s="4"/>
      <c r="Q31" s="87"/>
    </row>
    <row r="32" spans="1:17">
      <c r="A32" s="135" t="s">
        <v>41</v>
      </c>
      <c r="B32" s="135" t="s">
        <v>755</v>
      </c>
      <c r="C32" s="135">
        <v>18.88</v>
      </c>
      <c r="D32" s="136">
        <v>45291</v>
      </c>
      <c r="E32" s="131"/>
      <c r="N32" s="5" t="s">
        <v>41</v>
      </c>
      <c r="O32" s="5"/>
      <c r="P32" s="5"/>
      <c r="Q32" s="129"/>
    </row>
    <row r="33" spans="1:17">
      <c r="A33" s="133" t="s">
        <v>38</v>
      </c>
      <c r="B33" s="133" t="s">
        <v>756</v>
      </c>
      <c r="C33" s="133">
        <v>17.48</v>
      </c>
      <c r="D33" s="134">
        <v>45384</v>
      </c>
      <c r="E33" s="130"/>
      <c r="N33" s="4" t="s">
        <v>42</v>
      </c>
      <c r="O33" s="4"/>
      <c r="P33" s="4"/>
      <c r="Q33" s="87"/>
    </row>
    <row r="34" spans="1:17">
      <c r="A34" s="135" t="s">
        <v>42</v>
      </c>
      <c r="B34" s="135" t="s">
        <v>757</v>
      </c>
      <c r="C34" s="135">
        <v>17.05</v>
      </c>
      <c r="D34" s="136">
        <v>43585</v>
      </c>
      <c r="E34" s="131"/>
      <c r="N34" s="5" t="s">
        <v>38</v>
      </c>
      <c r="O34" s="5"/>
      <c r="P34" s="5"/>
      <c r="Q34" s="129"/>
    </row>
    <row r="35" spans="1:17">
      <c r="A35" s="133" t="s">
        <v>52</v>
      </c>
      <c r="B35" s="139" t="s">
        <v>758</v>
      </c>
      <c r="C35" s="133">
        <v>15.28</v>
      </c>
      <c r="D35" s="134">
        <v>45414</v>
      </c>
      <c r="E35" s="130"/>
      <c r="N35" s="4" t="s">
        <v>47</v>
      </c>
      <c r="O35" s="4"/>
      <c r="P35" s="4"/>
      <c r="Q35" s="87"/>
    </row>
    <row r="36" spans="1:17">
      <c r="A36" s="135" t="s">
        <v>47</v>
      </c>
      <c r="B36" s="135" t="s">
        <v>759</v>
      </c>
      <c r="C36" s="135">
        <v>13.8</v>
      </c>
      <c r="D36" s="136">
        <v>43739</v>
      </c>
      <c r="E36" s="131"/>
      <c r="N36" s="5" t="s">
        <v>52</v>
      </c>
      <c r="O36" s="5"/>
      <c r="P36" s="5"/>
      <c r="Q36" s="129"/>
    </row>
    <row r="37" spans="1:17">
      <c r="A37" s="133" t="s">
        <v>62</v>
      </c>
      <c r="B37" s="133" t="s">
        <v>760</v>
      </c>
      <c r="C37" s="133">
        <v>12.38</v>
      </c>
      <c r="D37" s="134">
        <v>44388</v>
      </c>
      <c r="E37" s="130"/>
      <c r="N37" s="4" t="s">
        <v>62</v>
      </c>
      <c r="O37" s="4"/>
      <c r="P37" s="4"/>
      <c r="Q37" s="87"/>
    </row>
    <row r="38" spans="1:17">
      <c r="A38" s="135" t="s">
        <v>112</v>
      </c>
      <c r="B38" s="135" t="s">
        <v>761</v>
      </c>
      <c r="C38" s="135">
        <v>12</v>
      </c>
      <c r="D38" s="138">
        <v>45690</v>
      </c>
      <c r="E38" s="131"/>
      <c r="N38" s="5" t="s">
        <v>56</v>
      </c>
      <c r="O38" s="5"/>
      <c r="P38" s="5"/>
      <c r="Q38" s="129"/>
    </row>
    <row r="39" spans="1:17">
      <c r="A39" s="133" t="s">
        <v>56</v>
      </c>
      <c r="B39" s="133" t="s">
        <v>762</v>
      </c>
      <c r="C39" s="133">
        <v>10.88</v>
      </c>
      <c r="D39" s="134">
        <v>45414</v>
      </c>
      <c r="E39" s="130"/>
      <c r="N39" s="4" t="s">
        <v>57</v>
      </c>
      <c r="O39" s="4"/>
      <c r="P39" s="4"/>
      <c r="Q39" s="87"/>
    </row>
    <row r="40" spans="1:17">
      <c r="A40" s="135" t="s">
        <v>58</v>
      </c>
      <c r="B40" s="135" t="s">
        <v>763</v>
      </c>
      <c r="C40" s="135">
        <v>10.49</v>
      </c>
      <c r="D40" s="136">
        <v>45657</v>
      </c>
      <c r="E40" s="131"/>
      <c r="N40" s="5" t="s">
        <v>49</v>
      </c>
      <c r="O40" s="5"/>
      <c r="P40" s="5"/>
      <c r="Q40" s="129"/>
    </row>
    <row r="41" spans="1:17">
      <c r="A41" s="133" t="s">
        <v>49</v>
      </c>
      <c r="B41" s="133" t="s">
        <v>764</v>
      </c>
      <c r="C41" s="133">
        <v>10.03</v>
      </c>
      <c r="D41" s="134">
        <v>45657</v>
      </c>
      <c r="E41" s="130"/>
      <c r="N41" s="4" t="s">
        <v>58</v>
      </c>
      <c r="O41" s="4"/>
      <c r="P41" s="4"/>
      <c r="Q41" s="87"/>
    </row>
    <row r="42" spans="1:17">
      <c r="A42" s="135" t="s">
        <v>57</v>
      </c>
      <c r="B42" s="140" t="s">
        <v>765</v>
      </c>
      <c r="C42" s="141">
        <v>10</v>
      </c>
      <c r="D42" s="136" t="s">
        <v>766</v>
      </c>
      <c r="E42" s="128" t="s">
        <v>767</v>
      </c>
      <c r="N42" s="5" t="s">
        <v>112</v>
      </c>
      <c r="O42" s="5"/>
      <c r="P42" s="5"/>
      <c r="Q42" s="129"/>
    </row>
    <row r="43" spans="1:17">
      <c r="A43" s="133" t="s">
        <v>111</v>
      </c>
      <c r="B43" s="142" t="s">
        <v>768</v>
      </c>
      <c r="C43" s="143">
        <v>5</v>
      </c>
      <c r="D43" s="134" t="s">
        <v>769</v>
      </c>
      <c r="E43" s="126" t="s">
        <v>770</v>
      </c>
      <c r="N43" s="4" t="s">
        <v>111</v>
      </c>
      <c r="O43" s="4"/>
      <c r="P43" s="4"/>
      <c r="Q43" s="87"/>
    </row>
    <row r="44" spans="1:17">
      <c r="A44" s="135" t="s">
        <v>44</v>
      </c>
      <c r="B44" s="135" t="s">
        <v>771</v>
      </c>
      <c r="C44" s="135">
        <v>4.95</v>
      </c>
      <c r="D44" s="136">
        <v>45657</v>
      </c>
      <c r="E44" s="128" t="s">
        <v>772</v>
      </c>
      <c r="N44" s="5" t="s">
        <v>44</v>
      </c>
      <c r="O44" s="5"/>
      <c r="P44" s="5"/>
      <c r="Q44" s="129"/>
    </row>
    <row r="45" spans="1:17">
      <c r="A45" s="133" t="s">
        <v>60</v>
      </c>
      <c r="B45" s="133" t="s">
        <v>773</v>
      </c>
      <c r="C45" s="133">
        <v>4.75</v>
      </c>
      <c r="D45" s="134">
        <v>45241</v>
      </c>
      <c r="E45" s="130"/>
      <c r="N45" s="4" t="s">
        <v>60</v>
      </c>
      <c r="O45" s="4"/>
      <c r="P45" s="4"/>
      <c r="Q45" s="87"/>
    </row>
    <row r="46" spans="1:17">
      <c r="A46" s="135" t="s">
        <v>113</v>
      </c>
      <c r="B46" s="135" t="s">
        <v>774</v>
      </c>
      <c r="C46" s="141">
        <v>3.8</v>
      </c>
      <c r="D46" s="136">
        <v>44948</v>
      </c>
      <c r="E46" s="128" t="s">
        <v>775</v>
      </c>
      <c r="N46" s="5" t="s">
        <v>113</v>
      </c>
      <c r="O46" s="5"/>
      <c r="P46" s="5"/>
      <c r="Q46" s="129"/>
    </row>
    <row r="47" spans="1:17">
      <c r="A47" s="133" t="s">
        <v>54</v>
      </c>
      <c r="B47" s="133" t="s">
        <v>776</v>
      </c>
      <c r="C47" s="133">
        <v>3.56</v>
      </c>
      <c r="D47" s="134">
        <v>44348</v>
      </c>
      <c r="E47" s="130"/>
      <c r="N47" s="4" t="s">
        <v>54</v>
      </c>
      <c r="O47" s="4"/>
      <c r="P47" s="4"/>
      <c r="Q47" s="87"/>
    </row>
    <row r="48" spans="1:17">
      <c r="A48" s="5" t="s">
        <v>59</v>
      </c>
      <c r="B48" s="86" t="s">
        <v>777</v>
      </c>
      <c r="C48" s="5"/>
      <c r="D48" s="129"/>
      <c r="E48" s="131"/>
      <c r="N48" s="5" t="s">
        <v>59</v>
      </c>
      <c r="O48" s="5"/>
      <c r="P48" s="5"/>
      <c r="Q48" s="129"/>
    </row>
    <row r="49" spans="1:1">
      <c r="A49" s="8" t="s">
        <v>778</v>
      </c>
    </row>
    <row r="50" spans="1:1">
      <c r="A50" s="8" t="s">
        <v>779</v>
      </c>
    </row>
    <row r="51" spans="1:1">
      <c r="A51" s="144" t="s">
        <v>780</v>
      </c>
    </row>
    <row r="52" spans="1:1">
      <c r="A52" s="8" t="s">
        <v>781</v>
      </c>
    </row>
    <row r="53" spans="1:1">
      <c r="A53" s="8" t="s">
        <v>782</v>
      </c>
    </row>
    <row r="54" spans="1:1">
      <c r="A54" s="8" t="s">
        <v>783</v>
      </c>
    </row>
  </sheetData>
  <sortState ref="A3:E42">
    <sortCondition ref="C3:C42" descending="1"/>
  </sortState>
  <mergeCells count="2">
    <mergeCell ref="A1:E1"/>
    <mergeCell ref="N1:Q1"/>
  </mergeCells>
  <conditionalFormatting sqref="C3:C32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{9625e3cd-7179-4fd8-95e7-c918447d4cf9}</x14:id>
        </ext>
      </extLst>
    </cfRule>
  </conditionalFormatting>
  <conditionalFormatting sqref="C3:C48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{611bba77-4a74-4407-81b6-2d7bc2edb4b8}</x14:id>
        </ext>
      </extLst>
    </cfRule>
  </conditionalFormatting>
  <conditionalFormatting sqref="O3:P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{86fe43d7-609e-49c1-94b8-f7a5a29bb7b9}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5e3cd-7179-4fd8-95e7-c918447d4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C3:C32</xm:sqref>
        </x14:conditionalFormatting>
        <x14:conditionalFormatting xmlns:xm="http://schemas.microsoft.com/office/excel/2006/main">
          <x14:cfRule type="dataBar" id="{611bba77-4a74-4407-81b6-2d7bc2edb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C3:C48</xm:sqref>
        </x14:conditionalFormatting>
        <x14:conditionalFormatting xmlns:xm="http://schemas.microsoft.com/office/excel/2006/main">
          <x14:cfRule type="dataBar" id="{86fe43d7-609e-49c1-94b8-f7a5a29bb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O3:P48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4"/>
  <sheetViews>
    <sheetView workbookViewId="0">
      <selection activeCell="E20" sqref="E20:E29"/>
    </sheetView>
  </sheetViews>
  <sheetFormatPr defaultColWidth="10.75" defaultRowHeight="14"/>
  <cols>
    <col min="1" max="16384" width="10.75" style="106"/>
  </cols>
  <sheetData>
    <row r="1" ht="24" spans="1:21">
      <c r="A1" s="107" t="s">
        <v>784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</row>
    <row r="2" spans="1:21">
      <c r="A2" s="108" t="s">
        <v>1</v>
      </c>
      <c r="B2" s="108" t="s">
        <v>785</v>
      </c>
      <c r="C2" s="108" t="s">
        <v>786</v>
      </c>
      <c r="D2" s="108" t="s">
        <v>787</v>
      </c>
      <c r="E2" s="108" t="s">
        <v>788</v>
      </c>
      <c r="F2" s="108" t="s">
        <v>789</v>
      </c>
      <c r="G2" s="108" t="s">
        <v>790</v>
      </c>
      <c r="H2" s="108" t="s">
        <v>791</v>
      </c>
      <c r="I2" s="108" t="s">
        <v>792</v>
      </c>
      <c r="J2" s="108" t="s">
        <v>793</v>
      </c>
      <c r="K2" s="108" t="s">
        <v>794</v>
      </c>
      <c r="L2" s="108" t="s">
        <v>795</v>
      </c>
      <c r="M2" s="108" t="s">
        <v>796</v>
      </c>
      <c r="N2" s="108" t="s">
        <v>797</v>
      </c>
      <c r="O2" s="108" t="s">
        <v>798</v>
      </c>
      <c r="P2" s="108" t="s">
        <v>799</v>
      </c>
      <c r="Q2" s="108" t="s">
        <v>800</v>
      </c>
      <c r="R2" s="108" t="s">
        <v>801</v>
      </c>
      <c r="S2" s="108" t="s">
        <v>802</v>
      </c>
      <c r="T2" s="108" t="s">
        <v>803</v>
      </c>
      <c r="U2" s="108" t="s">
        <v>804</v>
      </c>
    </row>
    <row r="3" ht="14.1" customHeight="1" spans="1:21">
      <c r="A3" s="109" t="s">
        <v>10</v>
      </c>
      <c r="B3" s="109" t="s">
        <v>805</v>
      </c>
      <c r="C3" s="110">
        <v>202.8</v>
      </c>
      <c r="D3" s="109">
        <v>270.1</v>
      </c>
      <c r="E3" s="109">
        <v>283.2</v>
      </c>
      <c r="F3" s="109">
        <v>430</v>
      </c>
      <c r="G3" s="109" t="s">
        <v>109</v>
      </c>
      <c r="H3" s="109" t="s">
        <v>109</v>
      </c>
      <c r="I3" s="109" t="s">
        <v>806</v>
      </c>
      <c r="J3" s="109">
        <v>658.57</v>
      </c>
      <c r="K3" s="109" t="s">
        <v>109</v>
      </c>
      <c r="L3" s="109" t="s">
        <v>109</v>
      </c>
      <c r="M3" s="109" t="s">
        <v>109</v>
      </c>
      <c r="N3" s="109">
        <v>757.33</v>
      </c>
      <c r="O3" s="109">
        <v>839.05</v>
      </c>
      <c r="P3" s="109">
        <v>1027.53</v>
      </c>
      <c r="Q3" s="109">
        <v>1155.95</v>
      </c>
      <c r="R3" s="110">
        <v>1269.43</v>
      </c>
      <c r="S3" s="109">
        <v>1294.02</v>
      </c>
      <c r="T3" s="110" t="s">
        <v>807</v>
      </c>
      <c r="U3" s="109" t="s">
        <v>808</v>
      </c>
    </row>
    <row r="4" ht="14.1" customHeight="1" spans="1:21">
      <c r="A4" s="111" t="s">
        <v>46</v>
      </c>
      <c r="B4" s="111">
        <v>7</v>
      </c>
      <c r="C4" s="111" t="s">
        <v>805</v>
      </c>
      <c r="D4" s="111" t="s">
        <v>809</v>
      </c>
      <c r="E4" s="111">
        <v>111.61</v>
      </c>
      <c r="F4" s="111">
        <v>138.785</v>
      </c>
      <c r="G4" s="111">
        <v>186.9</v>
      </c>
      <c r="H4" s="111" t="s">
        <v>109</v>
      </c>
      <c r="I4" s="111" t="s">
        <v>810</v>
      </c>
      <c r="J4" s="111">
        <v>219.16</v>
      </c>
      <c r="K4" s="111">
        <v>231.17</v>
      </c>
      <c r="L4" s="111" t="s">
        <v>811</v>
      </c>
      <c r="M4" s="111"/>
      <c r="N4" s="111"/>
      <c r="O4" s="111"/>
      <c r="P4" s="111"/>
      <c r="Q4" s="111"/>
      <c r="R4" s="111"/>
      <c r="S4" s="111"/>
      <c r="T4" s="111"/>
      <c r="U4" s="111"/>
    </row>
    <row r="5" spans="1:21">
      <c r="A5" s="109" t="s">
        <v>16</v>
      </c>
      <c r="B5" s="109" t="s">
        <v>812</v>
      </c>
      <c r="C5" s="109" t="s">
        <v>813</v>
      </c>
      <c r="D5" s="109" t="s">
        <v>814</v>
      </c>
      <c r="E5" s="109">
        <v>213.57</v>
      </c>
      <c r="F5" s="109">
        <v>287</v>
      </c>
      <c r="G5" s="109" t="s">
        <v>109</v>
      </c>
      <c r="H5" s="109" t="s">
        <v>109</v>
      </c>
      <c r="I5" s="109">
        <v>473.46</v>
      </c>
      <c r="J5" s="109" t="s">
        <v>815</v>
      </c>
      <c r="K5" s="109">
        <v>560.4</v>
      </c>
      <c r="L5" s="109" t="s">
        <v>109</v>
      </c>
      <c r="M5" s="109" t="s">
        <v>816</v>
      </c>
      <c r="N5" s="109" t="s">
        <v>109</v>
      </c>
      <c r="O5" s="109" t="s">
        <v>817</v>
      </c>
      <c r="P5" s="110" t="s">
        <v>818</v>
      </c>
      <c r="Q5" s="110" t="s">
        <v>819</v>
      </c>
      <c r="R5" s="109" t="s">
        <v>820</v>
      </c>
      <c r="S5" s="110" t="s">
        <v>821</v>
      </c>
      <c r="T5" s="109" t="s">
        <v>822</v>
      </c>
      <c r="U5" s="109"/>
    </row>
    <row r="6" spans="1:21">
      <c r="A6" s="111" t="s">
        <v>12</v>
      </c>
      <c r="B6" s="111" t="s">
        <v>823</v>
      </c>
      <c r="C6" s="111" t="s">
        <v>824</v>
      </c>
      <c r="D6" s="111" t="s">
        <v>109</v>
      </c>
      <c r="E6" s="111" t="s">
        <v>825</v>
      </c>
      <c r="F6" s="111">
        <v>276.56</v>
      </c>
      <c r="G6" s="111">
        <v>438.99</v>
      </c>
      <c r="H6" s="112" t="s">
        <v>826</v>
      </c>
      <c r="I6" s="112">
        <v>784.44</v>
      </c>
      <c r="J6" s="115" t="s">
        <v>827</v>
      </c>
      <c r="K6" s="115" t="s">
        <v>828</v>
      </c>
      <c r="L6" s="111" t="s">
        <v>109</v>
      </c>
      <c r="M6" s="111" t="s">
        <v>109</v>
      </c>
      <c r="N6" s="115" t="s">
        <v>829</v>
      </c>
      <c r="O6" s="111" t="s">
        <v>109</v>
      </c>
      <c r="P6" s="111">
        <v>1154.39</v>
      </c>
      <c r="Q6" s="111" t="s">
        <v>830</v>
      </c>
      <c r="R6" s="111" t="s">
        <v>831</v>
      </c>
      <c r="S6" s="111">
        <v>1215.69</v>
      </c>
      <c r="T6" s="111"/>
      <c r="U6" s="111"/>
    </row>
    <row r="7" spans="1:11">
      <c r="A7" s="109" t="s">
        <v>42</v>
      </c>
      <c r="B7" s="109">
        <v>11.46</v>
      </c>
      <c r="C7" s="109" t="s">
        <v>832</v>
      </c>
      <c r="D7" s="113">
        <v>36.95</v>
      </c>
      <c r="E7" s="113">
        <v>51.4367</v>
      </c>
      <c r="F7" s="109">
        <v>93.8</v>
      </c>
      <c r="G7" s="109">
        <v>99.22</v>
      </c>
      <c r="H7" s="109"/>
      <c r="I7" s="109"/>
      <c r="J7" s="109"/>
      <c r="K7" s="109"/>
    </row>
    <row r="8" spans="1:11">
      <c r="A8" s="111" t="s">
        <v>55</v>
      </c>
      <c r="B8" s="111">
        <v>20.58</v>
      </c>
      <c r="C8" s="111">
        <v>25.22</v>
      </c>
      <c r="D8" s="111" t="s">
        <v>833</v>
      </c>
      <c r="E8" s="111">
        <v>72.49</v>
      </c>
      <c r="F8" s="111" t="s">
        <v>834</v>
      </c>
      <c r="G8" s="111">
        <v>125.82</v>
      </c>
      <c r="H8" s="111"/>
      <c r="I8" s="111"/>
      <c r="J8" s="111"/>
      <c r="K8" s="111"/>
    </row>
    <row r="9" spans="1:11">
      <c r="A9" s="109" t="s">
        <v>22</v>
      </c>
      <c r="B9" s="109">
        <v>39.6</v>
      </c>
      <c r="C9" s="109" t="s">
        <v>835</v>
      </c>
      <c r="D9" s="109" t="s">
        <v>836</v>
      </c>
      <c r="E9" s="109">
        <v>263.1</v>
      </c>
      <c r="F9" s="109">
        <v>333.01</v>
      </c>
      <c r="G9" s="109" t="s">
        <v>109</v>
      </c>
      <c r="H9" s="109">
        <v>352.48</v>
      </c>
      <c r="I9" s="109" t="s">
        <v>109</v>
      </c>
      <c r="J9" s="109">
        <v>445.62</v>
      </c>
      <c r="K9" s="109" t="s">
        <v>109</v>
      </c>
    </row>
    <row r="10" spans="1:12">
      <c r="A10" s="111" t="s">
        <v>36</v>
      </c>
      <c r="B10" s="111">
        <v>24</v>
      </c>
      <c r="C10" s="111" t="s">
        <v>837</v>
      </c>
      <c r="D10" s="111">
        <v>82</v>
      </c>
      <c r="E10" s="111" t="s">
        <v>838</v>
      </c>
      <c r="F10" s="111">
        <v>271.6</v>
      </c>
      <c r="G10" s="111" t="s">
        <v>109</v>
      </c>
      <c r="H10" s="111">
        <v>297.3</v>
      </c>
      <c r="I10" s="111" t="s">
        <v>109</v>
      </c>
      <c r="J10" s="111">
        <v>416.9</v>
      </c>
      <c r="K10" s="111" t="s">
        <v>834</v>
      </c>
      <c r="L10" s="111">
        <v>494.2</v>
      </c>
    </row>
    <row r="11" spans="1:11">
      <c r="A11" s="109" t="s">
        <v>17</v>
      </c>
      <c r="B11" s="109" t="s">
        <v>109</v>
      </c>
      <c r="C11" s="109">
        <v>67</v>
      </c>
      <c r="D11" s="109" t="s">
        <v>109</v>
      </c>
      <c r="E11" s="109">
        <v>89.1</v>
      </c>
      <c r="F11" s="109">
        <v>413.28</v>
      </c>
      <c r="G11" s="109">
        <v>438.65</v>
      </c>
      <c r="H11" s="109" t="s">
        <v>109</v>
      </c>
      <c r="I11" s="109">
        <v>711.22</v>
      </c>
      <c r="J11" s="109" t="s">
        <v>109</v>
      </c>
      <c r="K11" s="109">
        <v>771.51</v>
      </c>
    </row>
    <row r="12" spans="1:11">
      <c r="A12" s="111" t="s">
        <v>19</v>
      </c>
      <c r="B12" s="111">
        <v>58.5</v>
      </c>
      <c r="C12" s="114">
        <v>174.04</v>
      </c>
      <c r="D12" s="111" t="s">
        <v>109</v>
      </c>
      <c r="E12" s="111" t="s">
        <v>109</v>
      </c>
      <c r="F12" s="111">
        <v>198.89</v>
      </c>
      <c r="G12" s="111">
        <v>299.62</v>
      </c>
      <c r="H12" s="111">
        <v>346.92</v>
      </c>
      <c r="I12" s="111" t="s">
        <v>834</v>
      </c>
      <c r="J12" s="111">
        <v>374.1</v>
      </c>
      <c r="K12" s="111">
        <v>421.9</v>
      </c>
    </row>
    <row r="13" spans="1:11">
      <c r="A13" s="109" t="s">
        <v>24</v>
      </c>
      <c r="B13" s="109">
        <v>42</v>
      </c>
      <c r="C13" s="109">
        <v>109.63</v>
      </c>
      <c r="D13" s="109">
        <v>137.53</v>
      </c>
      <c r="E13" s="109">
        <v>174.48</v>
      </c>
      <c r="F13" s="109">
        <v>217.8</v>
      </c>
      <c r="G13" s="109"/>
      <c r="H13" s="109"/>
      <c r="I13" s="109"/>
      <c r="J13" s="109"/>
      <c r="K13" s="109"/>
    </row>
    <row r="14" spans="1:11">
      <c r="A14" s="111" t="s">
        <v>21</v>
      </c>
      <c r="B14" s="111">
        <v>31.14</v>
      </c>
      <c r="C14" s="111">
        <v>123.38</v>
      </c>
      <c r="D14" s="111">
        <v>180.51</v>
      </c>
      <c r="E14" s="111">
        <v>265.42</v>
      </c>
      <c r="F14" s="111">
        <v>272.97</v>
      </c>
      <c r="G14" s="111">
        <v>490.24</v>
      </c>
      <c r="H14" s="111">
        <v>525.6</v>
      </c>
      <c r="I14" s="111">
        <v>555.25</v>
      </c>
      <c r="J14" s="111" t="s">
        <v>109</v>
      </c>
      <c r="K14" s="111" t="s">
        <v>109</v>
      </c>
    </row>
    <row r="15" spans="1:11">
      <c r="A15" s="109" t="s">
        <v>18</v>
      </c>
      <c r="B15" s="113">
        <v>32.66</v>
      </c>
      <c r="C15" s="109">
        <v>149.06</v>
      </c>
      <c r="D15" s="109">
        <v>264.83</v>
      </c>
      <c r="E15" s="110">
        <v>330</v>
      </c>
      <c r="F15" s="109">
        <v>333.8</v>
      </c>
      <c r="G15" s="109" t="s">
        <v>109</v>
      </c>
      <c r="H15" s="109" t="s">
        <v>109</v>
      </c>
      <c r="I15" s="109">
        <v>462.92</v>
      </c>
      <c r="J15" s="109">
        <v>490.7</v>
      </c>
      <c r="K15" s="109">
        <v>491.9</v>
      </c>
    </row>
    <row r="16" spans="1:11">
      <c r="A16" s="111" t="s">
        <v>30</v>
      </c>
      <c r="B16" s="111">
        <v>24.5</v>
      </c>
      <c r="C16" s="111" t="s">
        <v>839</v>
      </c>
      <c r="D16" s="111">
        <v>154.77</v>
      </c>
      <c r="E16" s="111">
        <v>169.06</v>
      </c>
      <c r="F16" s="111">
        <v>236.4</v>
      </c>
      <c r="G16" s="111">
        <v>304.1</v>
      </c>
      <c r="H16" s="111" t="s">
        <v>834</v>
      </c>
      <c r="I16" s="111">
        <v>307.4</v>
      </c>
      <c r="J16" s="111"/>
      <c r="K16" s="111"/>
    </row>
    <row r="17" spans="1:11">
      <c r="A17" s="109" t="s">
        <v>43</v>
      </c>
      <c r="B17" s="109">
        <v>2.6</v>
      </c>
      <c r="C17" s="113">
        <v>34.1535</v>
      </c>
      <c r="D17" s="109">
        <v>81.18</v>
      </c>
      <c r="E17" s="109">
        <v>94.53</v>
      </c>
      <c r="F17" s="109">
        <v>126.04</v>
      </c>
      <c r="G17" s="109"/>
      <c r="H17" s="109"/>
      <c r="I17" s="109"/>
      <c r="J17" s="109"/>
      <c r="K17" s="109"/>
    </row>
    <row r="18" spans="1:11">
      <c r="A18" s="111" t="s">
        <v>25</v>
      </c>
      <c r="B18" s="115">
        <v>80.79</v>
      </c>
      <c r="C18" s="111" t="s">
        <v>109</v>
      </c>
      <c r="D18" s="111">
        <v>223.07</v>
      </c>
      <c r="E18" s="111">
        <v>248.99</v>
      </c>
      <c r="F18" s="111">
        <v>272.13</v>
      </c>
      <c r="G18" s="111" t="s">
        <v>109</v>
      </c>
      <c r="H18" s="111">
        <v>328.51</v>
      </c>
      <c r="I18" s="111" t="s">
        <v>834</v>
      </c>
      <c r="J18" s="111">
        <v>349.52</v>
      </c>
      <c r="K18" s="111" t="s">
        <v>109</v>
      </c>
    </row>
    <row r="19" spans="1:11">
      <c r="A19" s="109" t="s">
        <v>27</v>
      </c>
      <c r="B19" s="109">
        <v>30.97</v>
      </c>
      <c r="C19" s="109">
        <v>39.24</v>
      </c>
      <c r="D19" s="113">
        <v>178.04</v>
      </c>
      <c r="E19" s="109"/>
      <c r="F19" s="109"/>
      <c r="G19" s="109"/>
      <c r="H19" s="109"/>
      <c r="I19" s="109"/>
      <c r="J19" s="109"/>
      <c r="K19" s="109"/>
    </row>
    <row r="20" spans="1:11">
      <c r="A20" s="111" t="s">
        <v>29</v>
      </c>
      <c r="B20" s="111">
        <v>37.1</v>
      </c>
      <c r="C20" s="111">
        <v>73.9</v>
      </c>
      <c r="D20" s="111">
        <v>125.22</v>
      </c>
      <c r="E20" s="111">
        <v>161.26</v>
      </c>
      <c r="F20" s="111">
        <v>180.32</v>
      </c>
      <c r="G20" s="111" t="s">
        <v>109</v>
      </c>
      <c r="H20" s="111">
        <v>241.62</v>
      </c>
      <c r="I20" s="111" t="s">
        <v>834</v>
      </c>
      <c r="J20" s="111">
        <v>259.17</v>
      </c>
      <c r="K20" s="111" t="s">
        <v>834</v>
      </c>
    </row>
    <row r="21" spans="1:11">
      <c r="A21" s="109" t="s">
        <v>20</v>
      </c>
      <c r="B21" s="109">
        <v>49.74</v>
      </c>
      <c r="C21" s="109">
        <v>125.62</v>
      </c>
      <c r="D21" s="109">
        <v>141.41</v>
      </c>
      <c r="E21" s="109" t="s">
        <v>109</v>
      </c>
      <c r="F21" s="109">
        <v>285.12</v>
      </c>
      <c r="G21" s="109">
        <v>374.16</v>
      </c>
      <c r="H21" s="109">
        <v>392.19</v>
      </c>
      <c r="I21" s="109"/>
      <c r="J21" s="109"/>
      <c r="K21" s="109"/>
    </row>
    <row r="22" spans="1:11">
      <c r="A22" s="111" t="s">
        <v>31</v>
      </c>
      <c r="B22" s="111">
        <v>15.14</v>
      </c>
      <c r="C22" s="116">
        <v>99.58</v>
      </c>
      <c r="D22" s="111" t="s">
        <v>834</v>
      </c>
      <c r="E22" s="111">
        <v>101.46</v>
      </c>
      <c r="F22" s="116">
        <v>187.9</v>
      </c>
      <c r="G22" s="111"/>
      <c r="H22" s="111"/>
      <c r="I22" s="111"/>
      <c r="J22" s="111"/>
      <c r="K22" s="111"/>
    </row>
    <row r="23" spans="1:11">
      <c r="A23" s="109" t="s">
        <v>45</v>
      </c>
      <c r="B23" s="113">
        <v>26</v>
      </c>
      <c r="C23" s="109">
        <v>46.54</v>
      </c>
      <c r="D23" s="109">
        <v>58.16</v>
      </c>
      <c r="E23" s="109">
        <v>60</v>
      </c>
      <c r="F23" s="109"/>
      <c r="G23" s="109"/>
      <c r="H23" s="109"/>
      <c r="I23" s="109"/>
      <c r="J23" s="109"/>
      <c r="K23" s="109"/>
    </row>
    <row r="24" spans="1:11">
      <c r="A24" s="111" t="s">
        <v>40</v>
      </c>
      <c r="B24" s="111">
        <v>25.31</v>
      </c>
      <c r="C24" s="111">
        <v>44.02</v>
      </c>
      <c r="D24" s="111">
        <v>67.46</v>
      </c>
      <c r="E24" s="117">
        <v>84.87</v>
      </c>
      <c r="F24" s="111" t="s">
        <v>109</v>
      </c>
      <c r="G24" s="111">
        <v>123.64</v>
      </c>
      <c r="H24" s="111"/>
      <c r="I24" s="111"/>
      <c r="J24" s="111"/>
      <c r="K24" s="111"/>
    </row>
    <row r="25" spans="1:11">
      <c r="A25" s="109" t="s">
        <v>28</v>
      </c>
      <c r="B25" s="109">
        <v>43.04</v>
      </c>
      <c r="C25" s="109">
        <v>94.1</v>
      </c>
      <c r="D25" s="109">
        <v>144.7</v>
      </c>
      <c r="E25" s="109">
        <v>181.5</v>
      </c>
      <c r="F25" s="109"/>
      <c r="G25" s="109"/>
      <c r="H25" s="109"/>
      <c r="I25" s="109"/>
      <c r="J25" s="109"/>
      <c r="K25" s="109"/>
    </row>
    <row r="26" spans="1:11">
      <c r="A26" s="111" t="s">
        <v>39</v>
      </c>
      <c r="B26" s="111">
        <v>28.17</v>
      </c>
      <c r="C26" s="111">
        <v>55.7</v>
      </c>
      <c r="D26" s="111" t="s">
        <v>834</v>
      </c>
      <c r="E26" s="111">
        <v>67.6</v>
      </c>
      <c r="F26" s="111"/>
      <c r="G26" s="111"/>
      <c r="H26" s="111"/>
      <c r="I26" s="111"/>
      <c r="J26" s="111"/>
      <c r="K26" s="111"/>
    </row>
    <row r="27" spans="1:11">
      <c r="A27" s="109" t="s">
        <v>47</v>
      </c>
      <c r="B27" s="109">
        <v>30.03</v>
      </c>
      <c r="C27" s="109"/>
      <c r="D27" s="109"/>
      <c r="E27" s="109"/>
      <c r="F27" s="109"/>
      <c r="G27" s="109"/>
      <c r="H27" s="109"/>
      <c r="I27" s="109"/>
      <c r="J27" s="109"/>
      <c r="K27" s="109"/>
    </row>
    <row r="28" spans="1:11">
      <c r="A28" s="111" t="s">
        <v>26</v>
      </c>
      <c r="B28" s="111">
        <v>45</v>
      </c>
      <c r="C28" s="111">
        <v>99.46</v>
      </c>
      <c r="D28" s="111">
        <v>116.57</v>
      </c>
      <c r="E28" s="111">
        <v>143.26</v>
      </c>
      <c r="F28" s="111"/>
      <c r="G28" s="111"/>
      <c r="H28" s="111"/>
      <c r="I28" s="111"/>
      <c r="J28" s="111"/>
      <c r="K28" s="111"/>
    </row>
    <row r="29" spans="1:11">
      <c r="A29" s="109" t="s">
        <v>32</v>
      </c>
      <c r="B29" s="113">
        <v>23.3539</v>
      </c>
      <c r="C29" s="109" t="s">
        <v>840</v>
      </c>
      <c r="D29" s="113">
        <v>100.563</v>
      </c>
      <c r="E29" s="109">
        <v>123.02</v>
      </c>
      <c r="F29" s="109">
        <v>142.91</v>
      </c>
      <c r="G29" s="109"/>
      <c r="H29" s="109"/>
      <c r="I29" s="109"/>
      <c r="J29" s="109"/>
      <c r="K29" s="109"/>
    </row>
    <row r="30" spans="1:11">
      <c r="A30" s="111" t="s">
        <v>37</v>
      </c>
      <c r="B30" s="111" t="s">
        <v>109</v>
      </c>
      <c r="C30" s="111">
        <v>38.17</v>
      </c>
      <c r="D30" s="112">
        <v>295.78</v>
      </c>
      <c r="E30" s="111"/>
      <c r="F30" s="111"/>
      <c r="G30" s="111"/>
      <c r="H30" s="111"/>
      <c r="I30" s="111"/>
      <c r="J30" s="111"/>
      <c r="K30" s="111"/>
    </row>
    <row r="31" spans="1:11">
      <c r="A31" s="109" t="s">
        <v>52</v>
      </c>
      <c r="B31" s="113">
        <v>18.31</v>
      </c>
      <c r="C31" s="109" t="s">
        <v>841</v>
      </c>
      <c r="D31" s="113">
        <v>93.84</v>
      </c>
      <c r="E31" s="109"/>
      <c r="F31" s="109"/>
      <c r="G31" s="109"/>
      <c r="H31" s="109"/>
      <c r="I31" s="109"/>
      <c r="J31" s="109"/>
      <c r="K31" s="109"/>
    </row>
    <row r="32" spans="1:11">
      <c r="A32" s="111" t="s">
        <v>35</v>
      </c>
      <c r="B32" s="111">
        <v>24.22</v>
      </c>
      <c r="C32" s="118">
        <v>94.42</v>
      </c>
      <c r="D32" s="114">
        <v>104.17</v>
      </c>
      <c r="E32" s="111"/>
      <c r="F32" s="111"/>
      <c r="G32" s="111"/>
      <c r="H32" s="111"/>
      <c r="I32" s="111"/>
      <c r="J32" s="111"/>
      <c r="K32" s="111"/>
    </row>
    <row r="33" spans="1:11">
      <c r="A33" s="109" t="s">
        <v>54</v>
      </c>
      <c r="B33" s="113">
        <v>16.2</v>
      </c>
      <c r="C33" s="109"/>
      <c r="D33" s="109"/>
      <c r="E33" s="109"/>
      <c r="F33" s="109"/>
      <c r="G33" s="109"/>
      <c r="H33" s="109"/>
      <c r="I33" s="109"/>
      <c r="J33" s="109"/>
      <c r="K33" s="109"/>
    </row>
    <row r="34" spans="1:11">
      <c r="A34" s="111" t="s">
        <v>60</v>
      </c>
      <c r="B34" s="114">
        <v>6.4</v>
      </c>
      <c r="C34" s="116" t="s">
        <v>842</v>
      </c>
      <c r="D34" s="111"/>
      <c r="E34" s="111"/>
      <c r="F34" s="111"/>
      <c r="G34" s="111"/>
      <c r="H34" s="111"/>
      <c r="I34" s="111"/>
      <c r="J34" s="111"/>
      <c r="K34" s="111"/>
    </row>
    <row r="35" spans="1:11">
      <c r="A35" s="109" t="s">
        <v>58</v>
      </c>
      <c r="B35" s="113">
        <v>5.8452</v>
      </c>
      <c r="C35" s="109">
        <v>6.68</v>
      </c>
      <c r="D35" s="113">
        <v>50</v>
      </c>
      <c r="E35" s="109"/>
      <c r="F35" s="109"/>
      <c r="G35" s="109"/>
      <c r="H35" s="109"/>
      <c r="I35" s="109"/>
      <c r="J35" s="109"/>
      <c r="K35" s="109"/>
    </row>
    <row r="36" spans="1:11">
      <c r="A36" s="111" t="s">
        <v>38</v>
      </c>
      <c r="B36" s="114">
        <v>39</v>
      </c>
      <c r="C36" s="114">
        <v>70.16</v>
      </c>
      <c r="D36" s="111"/>
      <c r="E36" s="111"/>
      <c r="F36" s="111"/>
      <c r="G36" s="111"/>
      <c r="H36" s="111"/>
      <c r="I36" s="111"/>
      <c r="J36" s="111"/>
      <c r="K36" s="111"/>
    </row>
    <row r="37" spans="1:11">
      <c r="A37" s="109" t="s">
        <v>49</v>
      </c>
      <c r="B37" s="109">
        <v>24.3</v>
      </c>
      <c r="C37" s="113">
        <v>40.03</v>
      </c>
      <c r="D37" s="109"/>
      <c r="E37" s="109"/>
      <c r="F37" s="109"/>
      <c r="G37" s="109"/>
      <c r="H37" s="109"/>
      <c r="I37" s="109"/>
      <c r="J37" s="109"/>
      <c r="K37" s="109"/>
    </row>
    <row r="38" spans="1:11">
      <c r="A38" s="111" t="s">
        <v>50</v>
      </c>
      <c r="B38" s="111">
        <v>15</v>
      </c>
      <c r="C38" s="111">
        <v>25.67</v>
      </c>
      <c r="D38" s="111">
        <v>37.62</v>
      </c>
      <c r="E38" s="111"/>
      <c r="F38" s="111"/>
      <c r="G38" s="111"/>
      <c r="H38" s="111"/>
      <c r="I38" s="111"/>
      <c r="J38" s="111"/>
      <c r="K38" s="111"/>
    </row>
    <row r="39" spans="1:11">
      <c r="A39" s="109" t="s">
        <v>51</v>
      </c>
      <c r="B39" s="113">
        <v>11.9613</v>
      </c>
      <c r="C39" s="109" t="s">
        <v>843</v>
      </c>
      <c r="D39" s="109"/>
      <c r="E39" s="109"/>
      <c r="F39" s="109"/>
      <c r="G39" s="109"/>
      <c r="H39" s="109"/>
      <c r="I39" s="109"/>
      <c r="J39" s="109"/>
      <c r="K39" s="109"/>
    </row>
    <row r="40" spans="1:11">
      <c r="A40" s="111" t="s">
        <v>44</v>
      </c>
      <c r="B40" s="114">
        <v>25.25</v>
      </c>
      <c r="C40" s="111" t="s">
        <v>844</v>
      </c>
      <c r="D40" s="111"/>
      <c r="E40" s="111"/>
      <c r="F40" s="111"/>
      <c r="G40" s="111"/>
      <c r="H40" s="111"/>
      <c r="I40" s="111"/>
      <c r="J40" s="111"/>
      <c r="K40" s="111"/>
    </row>
    <row r="41" spans="1:11">
      <c r="A41" s="109" t="s">
        <v>41</v>
      </c>
      <c r="B41" s="109">
        <v>24.64</v>
      </c>
      <c r="C41" s="113">
        <v>54.32</v>
      </c>
      <c r="D41" s="109"/>
      <c r="E41" s="109"/>
      <c r="F41" s="109"/>
      <c r="G41" s="109"/>
      <c r="H41" s="109"/>
      <c r="I41" s="109"/>
      <c r="J41" s="109"/>
      <c r="K41" s="109"/>
    </row>
    <row r="42" spans="1:11">
      <c r="A42" s="111" t="s">
        <v>62</v>
      </c>
      <c r="B42" s="114">
        <v>8.44</v>
      </c>
      <c r="C42" s="111"/>
      <c r="D42" s="111"/>
      <c r="E42" s="111"/>
      <c r="F42" s="111"/>
      <c r="G42" s="111"/>
      <c r="H42" s="111"/>
      <c r="I42" s="111"/>
      <c r="J42" s="111"/>
      <c r="K42" s="111"/>
    </row>
    <row r="43" spans="1:11">
      <c r="A43" s="109" t="s">
        <v>57</v>
      </c>
      <c r="B43" s="113">
        <v>23.27</v>
      </c>
      <c r="C43" s="109" t="s">
        <v>845</v>
      </c>
      <c r="D43" s="109"/>
      <c r="E43" s="109"/>
      <c r="F43" s="109"/>
      <c r="G43" s="109"/>
      <c r="H43" s="109"/>
      <c r="I43" s="109"/>
      <c r="J43" s="109"/>
      <c r="K43" s="109"/>
    </row>
    <row r="44" spans="1:11">
      <c r="A44" s="111" t="s">
        <v>59</v>
      </c>
      <c r="B44" s="111" t="s">
        <v>846</v>
      </c>
      <c r="C44" s="111" t="s">
        <v>847</v>
      </c>
      <c r="D44" s="111"/>
      <c r="E44" s="111"/>
      <c r="F44" s="111"/>
      <c r="G44" s="111"/>
      <c r="H44" s="111"/>
      <c r="I44" s="111"/>
      <c r="J44" s="111"/>
      <c r="K44" s="111"/>
    </row>
    <row r="45" spans="1:11">
      <c r="A45" s="119" t="s">
        <v>56</v>
      </c>
      <c r="B45" s="119" t="s">
        <v>848</v>
      </c>
      <c r="C45" s="120">
        <v>49.69</v>
      </c>
      <c r="D45" s="119"/>
      <c r="E45" s="119"/>
      <c r="F45" s="119"/>
      <c r="G45" s="119"/>
      <c r="H45" s="119"/>
      <c r="I45" s="119"/>
      <c r="J45" s="119"/>
      <c r="K45" s="119"/>
    </row>
    <row r="46" spans="1:11">
      <c r="A46" s="111" t="s">
        <v>111</v>
      </c>
      <c r="B46" s="111" t="s">
        <v>849</v>
      </c>
      <c r="C46" s="111" t="s">
        <v>850</v>
      </c>
      <c r="D46" s="111"/>
      <c r="E46" s="111"/>
      <c r="F46" s="111"/>
      <c r="G46" s="111"/>
      <c r="H46" s="111"/>
      <c r="I46" s="111"/>
      <c r="J46" s="111"/>
      <c r="K46" s="111"/>
    </row>
    <row r="47" spans="1:11">
      <c r="A47" s="119" t="s">
        <v>112</v>
      </c>
      <c r="B47" s="121" t="s">
        <v>851</v>
      </c>
      <c r="C47" s="122">
        <v>34.2</v>
      </c>
      <c r="D47" s="119"/>
      <c r="E47" s="119"/>
      <c r="F47" s="119"/>
      <c r="G47" s="119"/>
      <c r="H47" s="119"/>
      <c r="I47" s="119"/>
      <c r="J47" s="119"/>
      <c r="K47" s="119"/>
    </row>
    <row r="48" spans="1:11">
      <c r="A48" s="111" t="s">
        <v>113</v>
      </c>
      <c r="B48" s="111" t="s">
        <v>852</v>
      </c>
      <c r="C48" s="111"/>
      <c r="D48" s="111"/>
      <c r="E48" s="111"/>
      <c r="F48" s="111"/>
      <c r="G48" s="111"/>
      <c r="H48" s="111"/>
      <c r="I48" s="111"/>
      <c r="J48" s="111"/>
      <c r="K48" s="111"/>
    </row>
    <row r="49" spans="1:11">
      <c r="A49" s="119" t="s">
        <v>114</v>
      </c>
      <c r="B49" s="119" t="s">
        <v>853</v>
      </c>
      <c r="C49" s="119"/>
      <c r="D49" s="119"/>
      <c r="E49" s="119"/>
      <c r="F49" s="119"/>
      <c r="G49" s="119"/>
      <c r="H49" s="119"/>
      <c r="I49" s="119"/>
      <c r="J49" s="119"/>
      <c r="K49" s="119"/>
    </row>
    <row r="50" spans="1:1">
      <c r="A50" s="123" t="s">
        <v>854</v>
      </c>
    </row>
    <row r="51" spans="1:1">
      <c r="A51" s="123" t="s">
        <v>855</v>
      </c>
    </row>
    <row r="52" spans="1:1">
      <c r="A52" s="123" t="s">
        <v>856</v>
      </c>
    </row>
    <row r="53" spans="1:1">
      <c r="A53" s="123" t="s">
        <v>857</v>
      </c>
    </row>
    <row r="54" spans="1:1">
      <c r="A54" s="123" t="s">
        <v>854</v>
      </c>
    </row>
  </sheetData>
  <mergeCells count="1">
    <mergeCell ref="A1:U1"/>
  </mergeCells>
  <pageMargins left="0.7" right="0.7" top="0.75" bottom="0.75" header="0.3" footer="0.3"/>
  <pageSetup paperSize="9" orientation="portrait"/>
  <headerFooter/>
  <ignoredErrors>
    <ignoredError sqref="E10 C46 C39:C40 C43:C44 C34 C31 C29 C16 B44:B49 N6 O5:S5 Q6:R6 H6 E6 B6:C6 L4 I3:I4 T3:U3 B5 D5 M5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1"/>
  <sheetViews>
    <sheetView topLeftCell="A19" workbookViewId="0">
      <selection activeCell="K46" sqref="K46"/>
    </sheetView>
  </sheetViews>
  <sheetFormatPr defaultColWidth="10.75" defaultRowHeight="14"/>
  <cols>
    <col min="1" max="1" width="10.75" style="95"/>
    <col min="2" max="2" width="8.66666666666667" style="95" customWidth="1"/>
    <col min="3" max="3" width="14.3333333333333" style="95" customWidth="1"/>
    <col min="4" max="4" width="13.5833333333333" style="96" customWidth="1"/>
    <col min="5" max="7" width="10.75" style="95"/>
    <col min="8" max="8" width="8.66666666666667" style="95" customWidth="1"/>
    <col min="9" max="9" width="14.3333333333333" style="95" customWidth="1"/>
    <col min="10" max="10" width="13.5833333333333" style="96" customWidth="1"/>
    <col min="11" max="16384" width="10.75" style="95"/>
  </cols>
  <sheetData>
    <row r="1" spans="1:11">
      <c r="A1" s="97" t="s">
        <v>858</v>
      </c>
      <c r="B1" s="97"/>
      <c r="C1" s="97"/>
      <c r="D1" s="97"/>
      <c r="E1" s="97"/>
      <c r="G1" s="97" t="s">
        <v>859</v>
      </c>
      <c r="H1" s="97"/>
      <c r="I1" s="97"/>
      <c r="J1" s="98"/>
      <c r="K1" s="97"/>
    </row>
    <row r="2" ht="14.1" customHeight="1" spans="1:11">
      <c r="A2" s="97" t="s">
        <v>860</v>
      </c>
      <c r="B2" s="97" t="s">
        <v>861</v>
      </c>
      <c r="C2" s="97" t="s">
        <v>862</v>
      </c>
      <c r="D2" s="98" t="s">
        <v>863</v>
      </c>
      <c r="E2" s="99" t="s">
        <v>8</v>
      </c>
      <c r="G2" s="97" t="s">
        <v>860</v>
      </c>
      <c r="H2" s="97" t="s">
        <v>861</v>
      </c>
      <c r="I2" s="97" t="s">
        <v>862</v>
      </c>
      <c r="J2" s="98" t="s">
        <v>863</v>
      </c>
      <c r="K2" s="99" t="s">
        <v>8</v>
      </c>
    </row>
    <row r="3" ht="14.1" customHeight="1" spans="1:11">
      <c r="A3" s="97" t="s">
        <v>864</v>
      </c>
      <c r="B3" s="97"/>
      <c r="C3" s="97">
        <v>80.79</v>
      </c>
      <c r="D3" s="98">
        <v>41760</v>
      </c>
      <c r="E3" s="97"/>
      <c r="G3" s="99" t="s">
        <v>37</v>
      </c>
      <c r="H3" s="97"/>
      <c r="I3" s="97">
        <v>295.78</v>
      </c>
      <c r="J3" s="102">
        <v>45291</v>
      </c>
      <c r="K3" s="103" t="s">
        <v>105</v>
      </c>
    </row>
    <row r="4" spans="1:11">
      <c r="A4" s="97" t="s">
        <v>865</v>
      </c>
      <c r="B4" s="97"/>
      <c r="C4" s="97">
        <v>62.24</v>
      </c>
      <c r="D4" s="98">
        <v>36069</v>
      </c>
      <c r="E4" s="97"/>
      <c r="G4" s="99" t="s">
        <v>10</v>
      </c>
      <c r="H4" s="97"/>
      <c r="I4" s="97">
        <v>270.1</v>
      </c>
      <c r="J4" s="98">
        <v>37895</v>
      </c>
      <c r="K4" s="97"/>
    </row>
    <row r="5" spans="1:11">
      <c r="A5" s="97" t="s">
        <v>866</v>
      </c>
      <c r="B5" s="97"/>
      <c r="C5" s="97">
        <v>58.5</v>
      </c>
      <c r="D5" s="98">
        <v>40299</v>
      </c>
      <c r="E5" s="97"/>
      <c r="G5" s="99" t="s">
        <v>18</v>
      </c>
      <c r="H5" s="97"/>
      <c r="I5" s="97">
        <v>264.83</v>
      </c>
      <c r="J5" s="98">
        <v>43219</v>
      </c>
      <c r="K5" s="97"/>
    </row>
    <row r="6" spans="1:11">
      <c r="A6" s="97" t="s">
        <v>867</v>
      </c>
      <c r="B6" s="97"/>
      <c r="C6" s="97">
        <v>49.74</v>
      </c>
      <c r="D6" s="98">
        <v>42490</v>
      </c>
      <c r="E6" s="97"/>
      <c r="G6" s="98" t="s">
        <v>25</v>
      </c>
      <c r="H6" s="98"/>
      <c r="I6" s="97">
        <v>223.07</v>
      </c>
      <c r="J6" s="98">
        <v>43586</v>
      </c>
      <c r="K6" s="97"/>
    </row>
    <row r="7" spans="1:11">
      <c r="A7" s="97" t="s">
        <v>868</v>
      </c>
      <c r="B7" s="97"/>
      <c r="C7" s="97">
        <v>45</v>
      </c>
      <c r="D7" s="98">
        <v>43078</v>
      </c>
      <c r="E7" s="97"/>
      <c r="G7" s="97" t="s">
        <v>22</v>
      </c>
      <c r="H7" s="97"/>
      <c r="I7" s="100">
        <v>214</v>
      </c>
      <c r="J7" s="98">
        <v>42124</v>
      </c>
      <c r="K7" s="97"/>
    </row>
    <row r="8" spans="1:11">
      <c r="A8" s="97" t="s">
        <v>869</v>
      </c>
      <c r="B8" s="97"/>
      <c r="C8" s="97">
        <v>43.04</v>
      </c>
      <c r="D8" s="98">
        <v>42735</v>
      </c>
      <c r="E8" s="97"/>
      <c r="G8" s="97" t="s">
        <v>21</v>
      </c>
      <c r="H8" s="97"/>
      <c r="I8" s="97">
        <v>180.51</v>
      </c>
      <c r="J8" s="98">
        <v>42489</v>
      </c>
      <c r="K8" s="97"/>
    </row>
    <row r="9" spans="1:11">
      <c r="A9" s="97" t="s">
        <v>870</v>
      </c>
      <c r="B9" s="97"/>
      <c r="C9" s="97">
        <v>42</v>
      </c>
      <c r="D9" s="98">
        <v>40901</v>
      </c>
      <c r="E9" s="97"/>
      <c r="G9" s="97" t="s">
        <v>16</v>
      </c>
      <c r="H9" s="97"/>
      <c r="I9" s="97">
        <v>179.24</v>
      </c>
      <c r="J9" s="98">
        <v>37895</v>
      </c>
      <c r="K9" s="97"/>
    </row>
    <row r="10" spans="1:11">
      <c r="A10" s="97" t="s">
        <v>871</v>
      </c>
      <c r="B10" s="97"/>
      <c r="C10" s="100">
        <v>40</v>
      </c>
      <c r="D10" s="98" t="s">
        <v>872</v>
      </c>
      <c r="E10" s="97"/>
      <c r="G10" s="97" t="s">
        <v>27</v>
      </c>
      <c r="H10" s="97"/>
      <c r="I10" s="97">
        <v>173</v>
      </c>
      <c r="J10" s="98">
        <v>45657</v>
      </c>
      <c r="K10" s="97"/>
    </row>
    <row r="11" spans="1:11">
      <c r="A11" s="97" t="s">
        <v>873</v>
      </c>
      <c r="B11" s="97"/>
      <c r="C11" s="97">
        <v>39.6</v>
      </c>
      <c r="D11" s="98">
        <v>40901</v>
      </c>
      <c r="E11" s="97"/>
      <c r="G11" s="98" t="s">
        <v>30</v>
      </c>
      <c r="H11" s="98"/>
      <c r="I11" s="97">
        <v>154.77</v>
      </c>
      <c r="J11" s="98">
        <v>43587</v>
      </c>
      <c r="K11" s="97"/>
    </row>
    <row r="12" spans="1:11">
      <c r="A12" s="97" t="s">
        <v>874</v>
      </c>
      <c r="B12" s="97"/>
      <c r="C12" s="97">
        <v>39.25</v>
      </c>
      <c r="D12" s="98">
        <v>36800</v>
      </c>
      <c r="E12" s="97"/>
      <c r="G12" s="97" t="s">
        <v>28</v>
      </c>
      <c r="H12" s="97"/>
      <c r="I12" s="97">
        <v>144.7</v>
      </c>
      <c r="J12" s="98">
        <v>44196</v>
      </c>
      <c r="K12" s="97"/>
    </row>
    <row r="13" spans="1:11">
      <c r="A13" s="97" t="s">
        <v>875</v>
      </c>
      <c r="B13" s="97"/>
      <c r="C13" s="97">
        <v>39</v>
      </c>
      <c r="D13" s="98">
        <v>45045</v>
      </c>
      <c r="E13" s="97"/>
      <c r="G13" s="97" t="s">
        <v>20</v>
      </c>
      <c r="H13" s="97"/>
      <c r="I13" s="97">
        <v>141.41</v>
      </c>
      <c r="J13" s="98">
        <v>43739</v>
      </c>
      <c r="K13" s="97"/>
    </row>
    <row r="14" spans="1:11">
      <c r="A14" s="97" t="s">
        <v>876</v>
      </c>
      <c r="B14" s="97"/>
      <c r="C14" s="97">
        <v>37.1</v>
      </c>
      <c r="D14" s="98">
        <v>42489</v>
      </c>
      <c r="E14" s="97"/>
      <c r="G14" s="97" t="s">
        <v>24</v>
      </c>
      <c r="H14" s="97"/>
      <c r="I14" s="97">
        <v>137.53</v>
      </c>
      <c r="J14" s="98">
        <v>43784</v>
      </c>
      <c r="K14" s="97"/>
    </row>
    <row r="15" spans="1:11">
      <c r="A15" s="97" t="s">
        <v>877</v>
      </c>
      <c r="B15" s="97"/>
      <c r="C15" s="97">
        <v>32.66</v>
      </c>
      <c r="D15" s="101" t="s">
        <v>878</v>
      </c>
      <c r="E15" s="97"/>
      <c r="G15" s="97" t="s">
        <v>29</v>
      </c>
      <c r="H15" s="97"/>
      <c r="I15" s="97">
        <v>125.22</v>
      </c>
      <c r="J15" s="98">
        <v>43559</v>
      </c>
      <c r="K15" s="97"/>
    </row>
    <row r="16" spans="1:11">
      <c r="A16" s="97" t="s">
        <v>879</v>
      </c>
      <c r="B16" s="97"/>
      <c r="C16" s="97">
        <v>31.14</v>
      </c>
      <c r="D16" s="98">
        <v>40991</v>
      </c>
      <c r="E16" s="97"/>
      <c r="G16" s="97" t="s">
        <v>26</v>
      </c>
      <c r="H16" s="97"/>
      <c r="I16" s="97">
        <v>116.57</v>
      </c>
      <c r="J16" s="98">
        <v>43739</v>
      </c>
      <c r="K16" s="97"/>
    </row>
    <row r="17" spans="1:11">
      <c r="A17" s="97" t="s">
        <v>880</v>
      </c>
      <c r="B17" s="97"/>
      <c r="C17" s="97">
        <v>30.97</v>
      </c>
      <c r="D17" s="98">
        <v>42685</v>
      </c>
      <c r="E17" s="97"/>
      <c r="G17" s="97" t="s">
        <v>35</v>
      </c>
      <c r="H17" s="97"/>
      <c r="I17" s="97">
        <v>104.17</v>
      </c>
      <c r="J17" s="98">
        <v>45657</v>
      </c>
      <c r="K17" s="97"/>
    </row>
    <row r="18" spans="1:11">
      <c r="A18" s="97" t="s">
        <v>881</v>
      </c>
      <c r="B18" s="97"/>
      <c r="C18" s="97">
        <v>30.03</v>
      </c>
      <c r="D18" s="98">
        <v>43739</v>
      </c>
      <c r="E18" s="97"/>
      <c r="G18" s="97" t="s">
        <v>32</v>
      </c>
      <c r="H18" s="97"/>
      <c r="I18" s="97">
        <v>100.563</v>
      </c>
      <c r="J18" s="98">
        <v>43830</v>
      </c>
      <c r="K18" s="97"/>
    </row>
    <row r="19" spans="1:11">
      <c r="A19" s="97" t="s">
        <v>882</v>
      </c>
      <c r="B19" s="97"/>
      <c r="C19" s="97">
        <v>28.17</v>
      </c>
      <c r="D19" s="98">
        <v>43161</v>
      </c>
      <c r="E19" s="97"/>
      <c r="G19" s="97" t="s">
        <v>52</v>
      </c>
      <c r="H19" s="97"/>
      <c r="I19" s="97">
        <v>93.84</v>
      </c>
      <c r="J19" s="98">
        <v>45509</v>
      </c>
      <c r="K19" s="97"/>
    </row>
    <row r="20" spans="1:11">
      <c r="A20" s="97" t="s">
        <v>883</v>
      </c>
      <c r="B20" s="97"/>
      <c r="C20" s="97">
        <v>26</v>
      </c>
      <c r="D20" s="98">
        <v>42004</v>
      </c>
      <c r="E20" s="97"/>
      <c r="G20" s="97" t="s">
        <v>36</v>
      </c>
      <c r="H20" s="97"/>
      <c r="I20" s="97">
        <v>82</v>
      </c>
      <c r="J20" s="98">
        <v>41131</v>
      </c>
      <c r="K20" s="97"/>
    </row>
    <row r="21" spans="1:11">
      <c r="A21" s="97" t="s">
        <v>884</v>
      </c>
      <c r="B21" s="97"/>
      <c r="C21" s="97">
        <v>25.3132</v>
      </c>
      <c r="D21" s="98">
        <v>42855</v>
      </c>
      <c r="E21" s="97"/>
      <c r="G21" s="98" t="s">
        <v>43</v>
      </c>
      <c r="H21" s="98"/>
      <c r="I21" s="97">
        <v>81.18</v>
      </c>
      <c r="J21" s="98">
        <v>43738</v>
      </c>
      <c r="K21" s="97"/>
    </row>
    <row r="22" spans="1:11">
      <c r="A22" s="97" t="s">
        <v>885</v>
      </c>
      <c r="B22" s="97"/>
      <c r="C22" s="97">
        <v>25.25</v>
      </c>
      <c r="D22" s="98">
        <v>45657</v>
      </c>
      <c r="E22" s="97"/>
      <c r="G22" s="97" t="s">
        <v>31</v>
      </c>
      <c r="H22" s="97"/>
      <c r="I22" s="104">
        <v>78.9</v>
      </c>
      <c r="J22" s="98">
        <v>43741</v>
      </c>
      <c r="K22" s="105" t="s">
        <v>834</v>
      </c>
    </row>
    <row r="23" spans="1:11">
      <c r="A23" s="97" t="s">
        <v>886</v>
      </c>
      <c r="B23" s="97"/>
      <c r="C23" s="97">
        <v>24.64</v>
      </c>
      <c r="D23" s="98">
        <v>44290</v>
      </c>
      <c r="E23" s="97"/>
      <c r="G23" s="97" t="s">
        <v>40</v>
      </c>
      <c r="H23" s="97"/>
      <c r="I23" s="97">
        <v>67.46</v>
      </c>
      <c r="J23" s="98">
        <v>43220</v>
      </c>
      <c r="K23" s="97"/>
    </row>
    <row r="24" spans="1:11">
      <c r="A24" s="97" t="s">
        <v>887</v>
      </c>
      <c r="B24" s="97"/>
      <c r="C24" s="97">
        <v>24.5</v>
      </c>
      <c r="D24" s="98">
        <v>41029</v>
      </c>
      <c r="E24" s="97"/>
      <c r="G24" s="97" t="s">
        <v>50</v>
      </c>
      <c r="H24" s="97"/>
      <c r="I24" s="97">
        <v>63.81</v>
      </c>
      <c r="J24" s="98">
        <v>45657</v>
      </c>
      <c r="K24" s="97"/>
    </row>
    <row r="25" spans="1:11">
      <c r="A25" s="97" t="s">
        <v>888</v>
      </c>
      <c r="B25" s="97"/>
      <c r="C25" s="97">
        <v>24.3</v>
      </c>
      <c r="D25" s="98">
        <v>43740</v>
      </c>
      <c r="E25" s="97"/>
      <c r="G25" s="97" t="s">
        <v>45</v>
      </c>
      <c r="H25" s="97"/>
      <c r="I25" s="97">
        <v>58.16</v>
      </c>
      <c r="J25" s="98">
        <v>44317</v>
      </c>
      <c r="K25" s="97"/>
    </row>
    <row r="26" spans="1:11">
      <c r="A26" s="97" t="s">
        <v>889</v>
      </c>
      <c r="B26" s="97"/>
      <c r="C26" s="97">
        <v>24.22</v>
      </c>
      <c r="D26" s="98">
        <v>43101</v>
      </c>
      <c r="E26" s="97"/>
      <c r="G26" s="97" t="s">
        <v>58</v>
      </c>
      <c r="H26" s="97"/>
      <c r="I26" s="97">
        <v>50</v>
      </c>
      <c r="J26" s="98">
        <v>45657</v>
      </c>
      <c r="K26" s="97"/>
    </row>
    <row r="27" spans="1:11">
      <c r="A27" s="97" t="s">
        <v>890</v>
      </c>
      <c r="B27" s="97"/>
      <c r="C27" s="97">
        <v>24</v>
      </c>
      <c r="D27" s="98">
        <v>40086</v>
      </c>
      <c r="E27" s="97"/>
      <c r="G27" s="97" t="s">
        <v>39</v>
      </c>
      <c r="H27" s="97"/>
      <c r="I27" s="104">
        <v>49.05</v>
      </c>
      <c r="J27" s="98">
        <v>44701</v>
      </c>
      <c r="K27" s="105" t="s">
        <v>834</v>
      </c>
    </row>
    <row r="28" spans="1:11">
      <c r="A28" s="97" t="s">
        <v>891</v>
      </c>
      <c r="B28" s="97"/>
      <c r="C28" s="97">
        <v>23.3539</v>
      </c>
      <c r="D28" s="98">
        <v>42736</v>
      </c>
      <c r="E28" s="97"/>
      <c r="G28" s="97" t="s">
        <v>46</v>
      </c>
      <c r="H28" s="97"/>
      <c r="I28" s="100">
        <v>43</v>
      </c>
      <c r="J28" s="101" t="s">
        <v>878</v>
      </c>
      <c r="K28" s="97"/>
    </row>
    <row r="29" spans="1:11">
      <c r="A29" s="97" t="s">
        <v>892</v>
      </c>
      <c r="B29" s="97"/>
      <c r="C29" s="97">
        <v>23.27</v>
      </c>
      <c r="D29" s="98">
        <v>45047</v>
      </c>
      <c r="E29" s="97"/>
      <c r="G29" s="97" t="s">
        <v>42</v>
      </c>
      <c r="H29" s="97"/>
      <c r="I29" s="97">
        <v>36.95</v>
      </c>
      <c r="J29" s="98" t="s">
        <v>893</v>
      </c>
      <c r="K29" s="97"/>
    </row>
    <row r="30" spans="1:11">
      <c r="A30" s="97" t="s">
        <v>894</v>
      </c>
      <c r="B30" s="97"/>
      <c r="C30" s="97">
        <v>20.5787</v>
      </c>
      <c r="D30" s="98">
        <v>41030</v>
      </c>
      <c r="E30" s="97"/>
      <c r="G30" s="97" t="s">
        <v>55</v>
      </c>
      <c r="H30" s="97"/>
      <c r="I30" s="100">
        <v>26</v>
      </c>
      <c r="J30" s="98">
        <v>42278</v>
      </c>
      <c r="K30" s="97"/>
    </row>
    <row r="31" spans="1:5">
      <c r="A31" s="97" t="s">
        <v>895</v>
      </c>
      <c r="B31" s="97"/>
      <c r="C31" s="97">
        <v>18.31</v>
      </c>
      <c r="D31" s="98">
        <v>43436</v>
      </c>
      <c r="E31" s="97"/>
    </row>
    <row r="32" spans="1:11">
      <c r="A32" s="97" t="s">
        <v>896</v>
      </c>
      <c r="B32" s="97"/>
      <c r="C32" s="97">
        <v>18</v>
      </c>
      <c r="D32" s="102">
        <v>45269</v>
      </c>
      <c r="E32" s="103" t="s">
        <v>105</v>
      </c>
      <c r="G32" s="97" t="s">
        <v>897</v>
      </c>
      <c r="H32" s="97"/>
      <c r="I32" s="97"/>
      <c r="J32" s="98"/>
      <c r="K32" s="97"/>
    </row>
    <row r="33" spans="1:11">
      <c r="A33" s="97" t="s">
        <v>898</v>
      </c>
      <c r="B33" s="97"/>
      <c r="C33" s="97">
        <v>16.2</v>
      </c>
      <c r="D33" s="98">
        <v>45046</v>
      </c>
      <c r="E33" s="97"/>
      <c r="G33" s="97" t="s">
        <v>860</v>
      </c>
      <c r="H33" s="97" t="s">
        <v>861</v>
      </c>
      <c r="I33" s="97" t="s">
        <v>862</v>
      </c>
      <c r="J33" s="98" t="s">
        <v>863</v>
      </c>
      <c r="K33" s="99" t="s">
        <v>8</v>
      </c>
    </row>
    <row r="34" spans="1:11">
      <c r="A34" s="97" t="s">
        <v>899</v>
      </c>
      <c r="B34" s="97"/>
      <c r="C34" s="97">
        <v>15.14</v>
      </c>
      <c r="D34" s="98">
        <v>41792</v>
      </c>
      <c r="E34" s="97"/>
      <c r="G34" s="99" t="s">
        <v>18</v>
      </c>
      <c r="H34" s="97"/>
      <c r="I34" s="97">
        <v>330</v>
      </c>
      <c r="J34" s="98">
        <v>43586</v>
      </c>
      <c r="K34" s="97"/>
    </row>
    <row r="35" spans="1:11">
      <c r="A35" s="97" t="s">
        <v>900</v>
      </c>
      <c r="B35" s="97"/>
      <c r="C35" s="97">
        <v>15</v>
      </c>
      <c r="D35" s="98">
        <v>43740</v>
      </c>
      <c r="E35" s="97"/>
      <c r="G35" s="97" t="s">
        <v>10</v>
      </c>
      <c r="H35" s="97"/>
      <c r="I35" s="97">
        <v>283.2</v>
      </c>
      <c r="J35" s="98">
        <v>38991</v>
      </c>
      <c r="K35" s="97"/>
    </row>
    <row r="36" spans="1:11">
      <c r="A36" s="97" t="s">
        <v>901</v>
      </c>
      <c r="B36" s="97"/>
      <c r="C36" s="97">
        <v>13.5</v>
      </c>
      <c r="D36" s="98">
        <v>44562</v>
      </c>
      <c r="E36" s="97"/>
      <c r="G36" s="97" t="s">
        <v>21</v>
      </c>
      <c r="H36" s="97"/>
      <c r="I36" s="97">
        <v>265.42</v>
      </c>
      <c r="J36" s="98">
        <v>42853</v>
      </c>
      <c r="K36" s="97"/>
    </row>
    <row r="37" spans="1:11">
      <c r="A37" s="97" t="s">
        <v>902</v>
      </c>
      <c r="B37" s="97"/>
      <c r="C37" s="97">
        <v>11.9613</v>
      </c>
      <c r="D37" s="98">
        <v>43831</v>
      </c>
      <c r="E37" s="97"/>
      <c r="G37" s="97" t="s">
        <v>22</v>
      </c>
      <c r="H37" s="97"/>
      <c r="I37" s="97">
        <v>263.1</v>
      </c>
      <c r="J37" s="98">
        <v>42728</v>
      </c>
      <c r="K37" s="97"/>
    </row>
    <row r="38" spans="1:11">
      <c r="A38" s="97" t="s">
        <v>903</v>
      </c>
      <c r="B38" s="97"/>
      <c r="C38" s="97">
        <v>11.46</v>
      </c>
      <c r="D38" s="98" t="s">
        <v>904</v>
      </c>
      <c r="E38" s="97"/>
      <c r="G38" s="97" t="s">
        <v>16</v>
      </c>
      <c r="H38" s="97"/>
      <c r="I38" s="97">
        <v>213.57</v>
      </c>
      <c r="J38" s="98">
        <v>38625</v>
      </c>
      <c r="K38" s="97"/>
    </row>
    <row r="39" spans="1:11">
      <c r="A39" s="97" t="s">
        <v>905</v>
      </c>
      <c r="B39" s="97"/>
      <c r="C39" s="97">
        <v>10.01</v>
      </c>
      <c r="D39" s="98">
        <v>44948</v>
      </c>
      <c r="E39" s="97"/>
      <c r="G39" s="97" t="s">
        <v>24</v>
      </c>
      <c r="H39" s="97"/>
      <c r="I39" s="97">
        <v>178.04</v>
      </c>
      <c r="J39" s="98">
        <v>45197</v>
      </c>
      <c r="K39" s="97"/>
    </row>
    <row r="40" spans="1:11">
      <c r="A40" s="97" t="s">
        <v>906</v>
      </c>
      <c r="B40" s="97"/>
      <c r="C40" s="97">
        <v>9.79</v>
      </c>
      <c r="D40" s="98">
        <v>44514</v>
      </c>
      <c r="E40" s="97"/>
      <c r="G40" s="97" t="s">
        <v>36</v>
      </c>
      <c r="H40" s="97"/>
      <c r="I40" s="97">
        <v>130.9</v>
      </c>
      <c r="J40" s="98">
        <v>41341</v>
      </c>
      <c r="K40" s="97"/>
    </row>
    <row r="41" spans="1:11">
      <c r="A41" s="97" t="s">
        <v>907</v>
      </c>
      <c r="B41" s="97"/>
      <c r="C41" s="97">
        <v>8.44</v>
      </c>
      <c r="D41" s="98">
        <v>45199</v>
      </c>
      <c r="E41" s="97"/>
      <c r="G41" s="97" t="s">
        <v>12</v>
      </c>
      <c r="H41" s="97"/>
      <c r="I41" s="97">
        <v>123</v>
      </c>
      <c r="J41" s="98">
        <v>38991</v>
      </c>
      <c r="K41" s="97"/>
    </row>
    <row r="42" spans="1:11">
      <c r="A42" s="97" t="s">
        <v>908</v>
      </c>
      <c r="B42" s="97"/>
      <c r="C42" s="97">
        <v>7</v>
      </c>
      <c r="D42" s="98">
        <v>32662</v>
      </c>
      <c r="E42" s="97"/>
      <c r="G42" s="97" t="s">
        <v>46</v>
      </c>
      <c r="H42" s="97"/>
      <c r="I42" s="97">
        <v>111.61</v>
      </c>
      <c r="J42" s="98">
        <v>42125</v>
      </c>
      <c r="K42" s="97"/>
    </row>
    <row r="43" spans="1:11">
      <c r="A43" s="97" t="s">
        <v>909</v>
      </c>
      <c r="B43" s="97"/>
      <c r="C43" s="97">
        <v>6.4</v>
      </c>
      <c r="D43" s="98">
        <v>45023</v>
      </c>
      <c r="E43" s="97"/>
      <c r="G43" s="97" t="s">
        <v>17</v>
      </c>
      <c r="H43" s="97"/>
      <c r="I43" s="100">
        <v>95.9</v>
      </c>
      <c r="J43" s="98">
        <v>40544</v>
      </c>
      <c r="K43" s="97"/>
    </row>
    <row r="44" spans="1:11">
      <c r="A44" s="97" t="s">
        <v>910</v>
      </c>
      <c r="B44" s="97"/>
      <c r="C44" s="97">
        <v>5.8452</v>
      </c>
      <c r="D44" s="98">
        <v>43562</v>
      </c>
      <c r="E44" s="97"/>
      <c r="G44" s="97" t="s">
        <v>55</v>
      </c>
      <c r="H44" s="97"/>
      <c r="I44" s="97">
        <v>72.49</v>
      </c>
      <c r="J44" s="98">
        <v>43684</v>
      </c>
      <c r="K44" s="97"/>
    </row>
    <row r="45" spans="1:11">
      <c r="A45" s="97" t="s">
        <v>911</v>
      </c>
      <c r="B45" s="97"/>
      <c r="C45" s="97">
        <v>4.99</v>
      </c>
      <c r="D45" s="98">
        <v>44836</v>
      </c>
      <c r="E45" s="97"/>
      <c r="G45" s="97" t="s">
        <v>42</v>
      </c>
      <c r="H45" s="97"/>
      <c r="I45" s="97">
        <v>51.4367</v>
      </c>
      <c r="J45" s="98">
        <v>43373</v>
      </c>
      <c r="K45" s="97"/>
    </row>
    <row r="46" spans="1:5">
      <c r="A46" s="97" t="s">
        <v>912</v>
      </c>
      <c r="B46" s="97"/>
      <c r="C46" s="97">
        <v>2.6</v>
      </c>
      <c r="D46" s="98">
        <v>41090</v>
      </c>
      <c r="E46" s="97"/>
    </row>
    <row r="47" spans="1:5">
      <c r="A47" s="97" t="s">
        <v>913</v>
      </c>
      <c r="B47" s="97"/>
      <c r="C47" s="97">
        <v>2.3</v>
      </c>
      <c r="D47" s="98">
        <v>45108</v>
      </c>
      <c r="E47" s="97"/>
    </row>
    <row r="49" spans="1:5">
      <c r="A49" s="97" t="s">
        <v>914</v>
      </c>
      <c r="B49" s="97"/>
      <c r="C49" s="97"/>
      <c r="D49" s="97"/>
      <c r="E49" s="97"/>
    </row>
    <row r="50" spans="1:5">
      <c r="A50" s="97" t="s">
        <v>860</v>
      </c>
      <c r="B50" s="97" t="s">
        <v>861</v>
      </c>
      <c r="C50" s="97" t="s">
        <v>862</v>
      </c>
      <c r="D50" s="98" t="s">
        <v>863</v>
      </c>
      <c r="E50" s="99" t="s">
        <v>8</v>
      </c>
    </row>
    <row r="51" spans="1:5">
      <c r="A51" s="97" t="s">
        <v>10</v>
      </c>
      <c r="B51" s="97"/>
      <c r="C51" s="97">
        <v>202.8</v>
      </c>
      <c r="D51" s="98">
        <v>37166</v>
      </c>
      <c r="E51" s="97"/>
    </row>
    <row r="52" spans="1:5">
      <c r="A52" s="97" t="s">
        <v>19</v>
      </c>
      <c r="B52" s="97"/>
      <c r="C52" s="97">
        <v>174.04</v>
      </c>
      <c r="D52" s="98">
        <v>41759</v>
      </c>
      <c r="E52" s="97"/>
    </row>
    <row r="53" spans="1:5">
      <c r="A53" s="97" t="s">
        <v>18</v>
      </c>
      <c r="B53" s="97"/>
      <c r="C53" s="97">
        <v>149.06</v>
      </c>
      <c r="D53" s="98">
        <v>42643</v>
      </c>
      <c r="E53" s="97"/>
    </row>
    <row r="54" spans="1:5">
      <c r="A54" s="97" t="s">
        <v>22</v>
      </c>
      <c r="B54" s="97"/>
      <c r="C54" s="100">
        <v>130</v>
      </c>
      <c r="D54" s="98">
        <v>41632</v>
      </c>
      <c r="E54" s="97"/>
    </row>
    <row r="55" spans="1:5">
      <c r="A55" s="97" t="s">
        <v>20</v>
      </c>
      <c r="B55" s="97"/>
      <c r="C55" s="97">
        <v>125.62</v>
      </c>
      <c r="D55" s="98">
        <v>43586</v>
      </c>
      <c r="E55" s="97"/>
    </row>
    <row r="56" spans="1:5">
      <c r="A56" s="97" t="s">
        <v>21</v>
      </c>
      <c r="B56" s="97"/>
      <c r="C56" s="97">
        <v>123.38</v>
      </c>
      <c r="D56" s="98">
        <v>42277</v>
      </c>
      <c r="E56" s="97"/>
    </row>
    <row r="57" spans="1:5">
      <c r="A57" s="97" t="s">
        <v>24</v>
      </c>
      <c r="B57" s="97"/>
      <c r="C57" s="97">
        <v>109.63</v>
      </c>
      <c r="D57" s="98">
        <v>42643</v>
      </c>
      <c r="E57" s="97"/>
    </row>
    <row r="58" spans="1:5">
      <c r="A58" s="97" t="s">
        <v>12</v>
      </c>
      <c r="B58" s="97"/>
      <c r="C58" s="97">
        <v>101.08</v>
      </c>
      <c r="D58" s="98">
        <v>38626</v>
      </c>
      <c r="E58" s="97"/>
    </row>
    <row r="59" spans="1:5">
      <c r="A59" s="97" t="s">
        <v>31</v>
      </c>
      <c r="B59" s="97"/>
      <c r="C59" s="97">
        <v>99.58</v>
      </c>
      <c r="D59" s="102">
        <v>42448</v>
      </c>
      <c r="E59" s="103" t="s">
        <v>105</v>
      </c>
    </row>
    <row r="60" spans="1:5">
      <c r="A60" s="99" t="s">
        <v>26</v>
      </c>
      <c r="B60" s="97"/>
      <c r="C60" s="97">
        <v>99.46</v>
      </c>
      <c r="D60" s="98">
        <v>43586</v>
      </c>
      <c r="E60" s="97"/>
    </row>
    <row r="61" spans="1:5">
      <c r="A61" s="99" t="s">
        <v>35</v>
      </c>
      <c r="B61" s="97"/>
      <c r="C61" s="97">
        <v>94.42</v>
      </c>
      <c r="D61" s="102">
        <v>44318</v>
      </c>
      <c r="E61" s="103" t="s">
        <v>105</v>
      </c>
    </row>
    <row r="62" spans="1:5">
      <c r="A62" s="97" t="s">
        <v>28</v>
      </c>
      <c r="B62" s="97"/>
      <c r="C62" s="97">
        <v>94.1</v>
      </c>
      <c r="D62" s="98">
        <v>43830</v>
      </c>
      <c r="E62" s="97"/>
    </row>
    <row r="63" spans="1:5">
      <c r="A63" s="97" t="s">
        <v>29</v>
      </c>
      <c r="B63" s="97"/>
      <c r="C63" s="100">
        <v>88.7</v>
      </c>
      <c r="D63" s="98">
        <v>42696</v>
      </c>
      <c r="E63" s="97"/>
    </row>
    <row r="64" spans="1:5">
      <c r="A64" s="97" t="s">
        <v>16</v>
      </c>
      <c r="B64" s="97"/>
      <c r="C64" s="100">
        <v>81</v>
      </c>
      <c r="D64" s="98">
        <v>36801</v>
      </c>
      <c r="E64" s="97"/>
    </row>
    <row r="65" spans="1:5">
      <c r="A65" s="97" t="s">
        <v>30</v>
      </c>
      <c r="B65" s="97"/>
      <c r="C65" s="97">
        <v>74.9622</v>
      </c>
      <c r="D65" s="98">
        <v>42125</v>
      </c>
      <c r="E65" s="97"/>
    </row>
    <row r="66" spans="1:5">
      <c r="A66" s="99" t="s">
        <v>51</v>
      </c>
      <c r="B66" s="97"/>
      <c r="C66" s="97">
        <v>72.44</v>
      </c>
      <c r="D66" s="98">
        <v>45291</v>
      </c>
      <c r="E66" s="97"/>
    </row>
    <row r="67" spans="1:5">
      <c r="A67" s="99" t="s">
        <v>38</v>
      </c>
      <c r="B67" s="97"/>
      <c r="C67" s="97">
        <v>70.16</v>
      </c>
      <c r="D67" s="98">
        <v>45657</v>
      </c>
      <c r="E67" s="97"/>
    </row>
    <row r="68" spans="1:5">
      <c r="A68" s="99" t="s">
        <v>32</v>
      </c>
      <c r="B68" s="97"/>
      <c r="C68" s="97">
        <v>69.722</v>
      </c>
      <c r="D68" s="98">
        <v>43586</v>
      </c>
      <c r="E68" s="97"/>
    </row>
    <row r="69" spans="1:5">
      <c r="A69" s="97" t="s">
        <v>17</v>
      </c>
      <c r="B69" s="97"/>
      <c r="C69" s="97">
        <v>67</v>
      </c>
      <c r="D69" s="98">
        <v>40299</v>
      </c>
      <c r="E69" s="97"/>
    </row>
    <row r="70" spans="1:5">
      <c r="A70" s="97" t="s">
        <v>39</v>
      </c>
      <c r="B70" s="97"/>
      <c r="C70" s="97">
        <v>55.7</v>
      </c>
      <c r="D70" s="98">
        <v>44561</v>
      </c>
      <c r="E70" s="97"/>
    </row>
    <row r="71" spans="1:5">
      <c r="A71" s="99" t="s">
        <v>41</v>
      </c>
      <c r="B71" s="97"/>
      <c r="C71" s="97">
        <v>54.32</v>
      </c>
      <c r="D71" s="98">
        <v>45387</v>
      </c>
      <c r="E71" s="97"/>
    </row>
    <row r="72" spans="1:5">
      <c r="A72" s="99" t="s">
        <v>56</v>
      </c>
      <c r="B72" s="97"/>
      <c r="C72" s="97">
        <v>49.69</v>
      </c>
      <c r="D72" s="98">
        <v>45567</v>
      </c>
      <c r="E72" s="97"/>
    </row>
    <row r="73" spans="1:5">
      <c r="A73" s="99" t="s">
        <v>52</v>
      </c>
      <c r="B73" s="97"/>
      <c r="C73" s="97">
        <v>47.33</v>
      </c>
      <c r="D73" s="98">
        <v>45268</v>
      </c>
      <c r="E73" s="97"/>
    </row>
    <row r="74" spans="1:5">
      <c r="A74" s="97" t="s">
        <v>45</v>
      </c>
      <c r="B74" s="97"/>
      <c r="C74" s="97">
        <v>46.54</v>
      </c>
      <c r="D74" s="98">
        <v>43560</v>
      </c>
      <c r="E74" s="97"/>
    </row>
    <row r="75" spans="1:5">
      <c r="A75" s="97" t="s">
        <v>40</v>
      </c>
      <c r="B75" s="97"/>
      <c r="C75" s="97">
        <v>44.02</v>
      </c>
      <c r="D75" s="98">
        <v>43205</v>
      </c>
      <c r="E75" s="97"/>
    </row>
    <row r="76" spans="1:5">
      <c r="A76" s="99" t="s">
        <v>60</v>
      </c>
      <c r="B76" s="97"/>
      <c r="C76" s="100">
        <v>43.83</v>
      </c>
      <c r="D76" s="102">
        <v>45172</v>
      </c>
      <c r="E76" s="103" t="s">
        <v>105</v>
      </c>
    </row>
    <row r="77" spans="1:5">
      <c r="A77" s="99" t="s">
        <v>44</v>
      </c>
      <c r="B77" s="97"/>
      <c r="C77" s="97">
        <v>42.7</v>
      </c>
      <c r="D77" s="98">
        <v>45710</v>
      </c>
      <c r="E77" s="97"/>
    </row>
    <row r="78" spans="1:5">
      <c r="A78" s="99" t="s">
        <v>49</v>
      </c>
      <c r="B78" s="97"/>
      <c r="C78" s="97">
        <v>40.03</v>
      </c>
      <c r="D78" s="98">
        <v>45657</v>
      </c>
      <c r="E78" s="97"/>
    </row>
    <row r="79" spans="1:5">
      <c r="A79" s="97" t="s">
        <v>27</v>
      </c>
      <c r="B79" s="97"/>
      <c r="C79" s="97">
        <v>39.24</v>
      </c>
      <c r="D79" s="98">
        <v>43830</v>
      </c>
      <c r="E79" s="97"/>
    </row>
    <row r="80" spans="1:5">
      <c r="A80" s="99" t="s">
        <v>37</v>
      </c>
      <c r="B80" s="97"/>
      <c r="C80" s="97">
        <v>38.17</v>
      </c>
      <c r="D80" s="98">
        <v>43510</v>
      </c>
      <c r="E80" s="97"/>
    </row>
    <row r="81" spans="1:5">
      <c r="A81" s="97" t="s">
        <v>36</v>
      </c>
      <c r="B81" s="97"/>
      <c r="C81" s="100">
        <v>35</v>
      </c>
      <c r="D81" s="101" t="s">
        <v>915</v>
      </c>
      <c r="E81" s="97"/>
    </row>
    <row r="82" spans="1:5">
      <c r="A82" s="99" t="s">
        <v>112</v>
      </c>
      <c r="B82" s="97"/>
      <c r="C82" s="97">
        <v>34.2</v>
      </c>
      <c r="D82" s="102">
        <v>45690</v>
      </c>
      <c r="E82" s="103" t="s">
        <v>105</v>
      </c>
    </row>
    <row r="83" spans="1:5">
      <c r="A83" s="97" t="s">
        <v>43</v>
      </c>
      <c r="B83" s="97"/>
      <c r="C83" s="97">
        <v>34.1535</v>
      </c>
      <c r="D83" s="98">
        <v>42643</v>
      </c>
      <c r="E83" s="97"/>
    </row>
    <row r="84" spans="1:5">
      <c r="A84" s="97" t="s">
        <v>46</v>
      </c>
      <c r="B84" s="97"/>
      <c r="C84" s="97">
        <v>33.3</v>
      </c>
      <c r="D84" s="98">
        <v>40901</v>
      </c>
      <c r="E84" s="97"/>
    </row>
    <row r="85" spans="1:5">
      <c r="A85" s="97" t="s">
        <v>42</v>
      </c>
      <c r="B85" s="97"/>
      <c r="C85" s="97">
        <v>30</v>
      </c>
      <c r="D85" s="98" t="s">
        <v>916</v>
      </c>
      <c r="E85" s="97"/>
    </row>
    <row r="86" spans="1:5">
      <c r="A86" s="99" t="s">
        <v>111</v>
      </c>
      <c r="B86" s="97"/>
      <c r="C86" s="97">
        <v>26.9</v>
      </c>
      <c r="D86" s="98">
        <v>45413</v>
      </c>
      <c r="E86" s="97"/>
    </row>
    <row r="87" spans="1:5">
      <c r="A87" s="99" t="s">
        <v>57</v>
      </c>
      <c r="B87" s="97"/>
      <c r="C87" s="97">
        <v>25.99</v>
      </c>
      <c r="D87" s="98">
        <v>45414</v>
      </c>
      <c r="E87" s="97"/>
    </row>
    <row r="88" spans="1:5">
      <c r="A88" s="99" t="s">
        <v>50</v>
      </c>
      <c r="B88" s="97"/>
      <c r="C88" s="97">
        <v>25.67</v>
      </c>
      <c r="D88" s="98">
        <v>44196</v>
      </c>
      <c r="E88" s="97"/>
    </row>
    <row r="89" spans="1:5">
      <c r="A89" s="97" t="s">
        <v>55</v>
      </c>
      <c r="B89" s="97"/>
      <c r="C89" s="97">
        <v>25.2184</v>
      </c>
      <c r="D89" s="98">
        <v>41760</v>
      </c>
      <c r="E89" s="97"/>
    </row>
    <row r="90" spans="1:5">
      <c r="A90" s="99" t="s">
        <v>59</v>
      </c>
      <c r="B90" s="97"/>
      <c r="C90" s="97">
        <v>21.0678</v>
      </c>
      <c r="D90" s="98">
        <v>45291</v>
      </c>
      <c r="E90" s="97"/>
    </row>
    <row r="91" spans="1:5">
      <c r="A91" s="99" t="s">
        <v>58</v>
      </c>
      <c r="B91" s="97"/>
      <c r="C91" s="97">
        <v>6.68</v>
      </c>
      <c r="D91" s="98">
        <v>44196</v>
      </c>
      <c r="E91" s="97"/>
    </row>
  </sheetData>
  <sortState ref="G34:K45">
    <sortCondition ref="I34:I45" descending="1"/>
  </sortState>
  <mergeCells count="4">
    <mergeCell ref="A1:E1"/>
    <mergeCell ref="G1:K1"/>
    <mergeCell ref="G32:K32"/>
    <mergeCell ref="A49:E49"/>
  </mergeCell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A1" sqref="A1:J1"/>
    </sheetView>
  </sheetViews>
  <sheetFormatPr defaultColWidth="10.5083333333333" defaultRowHeight="14"/>
  <cols>
    <col min="1" max="1" width="9.75" style="42" customWidth="1"/>
    <col min="2" max="2" width="7.125" style="42" customWidth="1"/>
    <col min="3" max="3" width="16.5083333333333" style="64" customWidth="1"/>
    <col min="4" max="4" width="7.125" customWidth="1"/>
    <col min="5" max="5" width="16.5083333333333" style="42" customWidth="1"/>
    <col min="6" max="6" width="9.75" customWidth="1"/>
    <col min="7" max="7" width="7.125" style="42" customWidth="1"/>
    <col min="8" max="8" width="16.5083333333333" style="42" customWidth="1"/>
    <col min="9" max="9" width="7.125" style="42" customWidth="1"/>
    <col min="10" max="10" width="16.5083333333333" customWidth="1"/>
    <col min="11" max="11" width="71.9166666666667" style="42" customWidth="1"/>
    <col min="12" max="12" width="39.75" style="42" customWidth="1"/>
    <col min="13" max="16384" width="10.5083333333333" style="42"/>
  </cols>
  <sheetData>
    <row r="1" ht="24" spans="1:10">
      <c r="A1" s="65" t="s">
        <v>917</v>
      </c>
      <c r="B1" s="66"/>
      <c r="C1" s="66"/>
      <c r="D1" s="66"/>
      <c r="E1" s="66"/>
      <c r="F1" s="66"/>
      <c r="G1" s="66"/>
      <c r="H1" s="66"/>
      <c r="I1" s="66"/>
      <c r="J1" s="92"/>
    </row>
    <row r="2" ht="28" spans="1:12">
      <c r="A2" s="67" t="s">
        <v>1</v>
      </c>
      <c r="B2" s="67" t="s">
        <v>918</v>
      </c>
      <c r="C2" s="67" t="s">
        <v>919</v>
      </c>
      <c r="D2" s="67" t="s">
        <v>920</v>
      </c>
      <c r="E2" s="68" t="s">
        <v>921</v>
      </c>
      <c r="F2" s="69" t="s">
        <v>1</v>
      </c>
      <c r="G2" s="67" t="s">
        <v>918</v>
      </c>
      <c r="H2" s="67" t="s">
        <v>919</v>
      </c>
      <c r="I2" s="67" t="s">
        <v>920</v>
      </c>
      <c r="J2" s="67" t="s">
        <v>921</v>
      </c>
      <c r="K2" s="42" t="s">
        <v>922</v>
      </c>
      <c r="L2" s="42" t="s">
        <v>923</v>
      </c>
    </row>
    <row r="3" spans="1:10">
      <c r="A3" s="4" t="s">
        <v>10</v>
      </c>
      <c r="B3" s="4">
        <v>1</v>
      </c>
      <c r="C3" s="70">
        <v>25948</v>
      </c>
      <c r="D3" s="4">
        <v>1</v>
      </c>
      <c r="E3" s="71">
        <v>25948</v>
      </c>
      <c r="F3" s="72" t="s">
        <v>47</v>
      </c>
      <c r="G3" s="73">
        <v>20</v>
      </c>
      <c r="H3" s="74">
        <v>42530</v>
      </c>
      <c r="I3" s="73">
        <v>13</v>
      </c>
      <c r="J3" s="74">
        <v>43870</v>
      </c>
    </row>
    <row r="4" spans="1:10">
      <c r="A4" s="5" t="s">
        <v>46</v>
      </c>
      <c r="B4" s="5">
        <v>1</v>
      </c>
      <c r="C4" s="75">
        <v>32662</v>
      </c>
      <c r="D4" s="5">
        <v>1</v>
      </c>
      <c r="E4" s="76">
        <v>32662</v>
      </c>
      <c r="F4" s="5" t="s">
        <v>26</v>
      </c>
      <c r="G4" s="5">
        <v>10</v>
      </c>
      <c r="H4" s="75">
        <v>44702</v>
      </c>
      <c r="I4" s="5">
        <v>1</v>
      </c>
      <c r="J4" s="82">
        <v>45393</v>
      </c>
    </row>
    <row r="5" spans="1:10">
      <c r="A5" s="4" t="s">
        <v>16</v>
      </c>
      <c r="B5" s="4">
        <v>1</v>
      </c>
      <c r="C5" s="74">
        <v>39203</v>
      </c>
      <c r="D5" s="4">
        <v>1</v>
      </c>
      <c r="E5" s="77">
        <v>38261</v>
      </c>
      <c r="F5" s="4" t="s">
        <v>32</v>
      </c>
      <c r="G5" s="4">
        <v>12</v>
      </c>
      <c r="H5" s="70">
        <v>44814</v>
      </c>
      <c r="I5" s="4">
        <v>6</v>
      </c>
      <c r="J5" s="70">
        <v>44632</v>
      </c>
    </row>
    <row r="6" spans="1:10">
      <c r="A6" s="5" t="s">
        <v>12</v>
      </c>
      <c r="B6" s="5">
        <v>1</v>
      </c>
      <c r="C6" s="78">
        <v>40483</v>
      </c>
      <c r="D6" s="5">
        <v>1</v>
      </c>
      <c r="E6" s="79">
        <v>38473</v>
      </c>
      <c r="F6" s="80" t="s">
        <v>37</v>
      </c>
      <c r="G6" s="81">
        <v>14</v>
      </c>
      <c r="H6" s="82">
        <v>45291</v>
      </c>
      <c r="I6" s="5">
        <v>1</v>
      </c>
      <c r="J6" s="82">
        <v>45276</v>
      </c>
    </row>
    <row r="7" spans="1:12">
      <c r="A7" s="4" t="s">
        <v>42</v>
      </c>
      <c r="B7" s="4">
        <v>4</v>
      </c>
      <c r="C7" s="70">
        <v>37559</v>
      </c>
      <c r="D7" s="4">
        <v>4</v>
      </c>
      <c r="E7" s="71">
        <v>37559</v>
      </c>
      <c r="F7" s="72" t="s">
        <v>52</v>
      </c>
      <c r="G7" s="73">
        <v>20</v>
      </c>
      <c r="H7" s="70">
        <v>44640</v>
      </c>
      <c r="I7" s="73">
        <v>12</v>
      </c>
      <c r="J7" s="70">
        <v>44640</v>
      </c>
      <c r="L7" s="42" t="s">
        <v>924</v>
      </c>
    </row>
    <row r="8" spans="1:10">
      <c r="A8" s="5" t="s">
        <v>55</v>
      </c>
      <c r="B8" s="5">
        <v>4</v>
      </c>
      <c r="C8" s="83">
        <v>38108</v>
      </c>
      <c r="D8" s="5">
        <v>5</v>
      </c>
      <c r="E8" s="76">
        <v>37742</v>
      </c>
      <c r="F8" s="80" t="s">
        <v>35</v>
      </c>
      <c r="G8" s="5">
        <v>13</v>
      </c>
      <c r="H8" s="82">
        <v>43933</v>
      </c>
      <c r="I8" s="5">
        <v>1</v>
      </c>
      <c r="J8" s="82">
        <v>44241</v>
      </c>
    </row>
    <row r="9" spans="1:12">
      <c r="A9" s="4" t="s">
        <v>22</v>
      </c>
      <c r="B9" s="4">
        <v>4</v>
      </c>
      <c r="C9" s="70">
        <v>44637</v>
      </c>
      <c r="D9" s="4">
        <v>2</v>
      </c>
      <c r="E9" s="84">
        <v>41536</v>
      </c>
      <c r="F9" s="72" t="s">
        <v>54</v>
      </c>
      <c r="G9" s="73">
        <v>28</v>
      </c>
      <c r="H9" s="85">
        <v>44239</v>
      </c>
      <c r="I9" s="73">
        <v>13</v>
      </c>
      <c r="J9" s="85">
        <v>44239</v>
      </c>
      <c r="L9" s="93"/>
    </row>
    <row r="10" spans="1:12">
      <c r="A10" s="5" t="s">
        <v>36</v>
      </c>
      <c r="B10" s="5">
        <v>4</v>
      </c>
      <c r="C10" s="75">
        <v>44618</v>
      </c>
      <c r="D10" s="5">
        <v>3</v>
      </c>
      <c r="E10" s="76">
        <v>44661</v>
      </c>
      <c r="F10" s="80" t="s">
        <v>60</v>
      </c>
      <c r="G10" s="81">
        <v>29</v>
      </c>
      <c r="H10" s="82">
        <v>45165</v>
      </c>
      <c r="I10" s="81">
        <v>32</v>
      </c>
      <c r="J10" s="75">
        <v>43488</v>
      </c>
      <c r="K10" s="42" t="s">
        <v>925</v>
      </c>
      <c r="L10" s="42" t="s">
        <v>926</v>
      </c>
    </row>
    <row r="11" spans="1:10">
      <c r="A11" s="4" t="s">
        <v>17</v>
      </c>
      <c r="B11" s="4">
        <v>1</v>
      </c>
      <c r="C11" s="70">
        <v>44912</v>
      </c>
      <c r="D11" s="4">
        <v>1</v>
      </c>
      <c r="E11" s="77">
        <v>39203</v>
      </c>
      <c r="F11" s="72" t="s">
        <v>58</v>
      </c>
      <c r="G11" s="4">
        <v>26</v>
      </c>
      <c r="H11" s="70">
        <v>44290</v>
      </c>
      <c r="I11" s="4">
        <v>29</v>
      </c>
      <c r="J11" s="70">
        <v>45049</v>
      </c>
    </row>
    <row r="12" spans="1:11">
      <c r="A12" s="5" t="s">
        <v>19</v>
      </c>
      <c r="B12" s="5">
        <v>4</v>
      </c>
      <c r="C12" s="75">
        <v>38626</v>
      </c>
      <c r="D12" s="86" t="s">
        <v>927</v>
      </c>
      <c r="E12" s="79">
        <v>40237</v>
      </c>
      <c r="F12" s="80" t="s">
        <v>38</v>
      </c>
      <c r="G12" s="81">
        <v>25</v>
      </c>
      <c r="H12" s="75">
        <v>44682</v>
      </c>
      <c r="I12" s="5">
        <v>1</v>
      </c>
      <c r="J12" s="75">
        <v>45198</v>
      </c>
      <c r="K12" s="42" t="s">
        <v>928</v>
      </c>
    </row>
    <row r="13" spans="1:10">
      <c r="A13" s="4" t="s">
        <v>21</v>
      </c>
      <c r="B13" s="4">
        <v>1</v>
      </c>
      <c r="C13" s="70">
        <v>44682</v>
      </c>
      <c r="D13" s="4">
        <v>1</v>
      </c>
      <c r="E13" s="77">
        <v>44916</v>
      </c>
      <c r="F13" s="72" t="s">
        <v>49</v>
      </c>
      <c r="G13" s="73">
        <v>27</v>
      </c>
      <c r="H13" s="70">
        <v>44474</v>
      </c>
      <c r="I13" s="73">
        <v>13</v>
      </c>
      <c r="J13" s="70">
        <v>44891</v>
      </c>
    </row>
    <row r="14" spans="1:10">
      <c r="A14" s="5" t="s">
        <v>24</v>
      </c>
      <c r="B14" s="5">
        <v>6</v>
      </c>
      <c r="C14" s="75">
        <v>40461</v>
      </c>
      <c r="D14" s="5">
        <v>1</v>
      </c>
      <c r="E14" s="76">
        <v>45684</v>
      </c>
      <c r="F14" s="80" t="s">
        <v>50</v>
      </c>
      <c r="G14" s="5">
        <v>25</v>
      </c>
      <c r="H14" s="75">
        <v>44948</v>
      </c>
      <c r="I14" s="5">
        <v>9</v>
      </c>
      <c r="J14" s="75">
        <v>44948</v>
      </c>
    </row>
    <row r="15" spans="1:12">
      <c r="A15" s="4" t="s">
        <v>18</v>
      </c>
      <c r="B15" s="4">
        <v>4</v>
      </c>
      <c r="C15" s="70">
        <v>44682</v>
      </c>
      <c r="D15" s="4">
        <v>1</v>
      </c>
      <c r="E15" s="77">
        <v>42281</v>
      </c>
      <c r="F15" s="72" t="s">
        <v>51</v>
      </c>
      <c r="G15" s="73">
        <v>30</v>
      </c>
      <c r="H15" s="70">
        <v>44562</v>
      </c>
      <c r="I15" s="4">
        <v>8</v>
      </c>
      <c r="J15" s="70">
        <v>45291</v>
      </c>
      <c r="L15" s="42" t="s">
        <v>929</v>
      </c>
    </row>
    <row r="16" spans="1:10">
      <c r="A16" s="5" t="s">
        <v>30</v>
      </c>
      <c r="B16" s="5">
        <v>7</v>
      </c>
      <c r="C16" s="75">
        <v>44891</v>
      </c>
      <c r="D16" s="5">
        <v>5</v>
      </c>
      <c r="E16" s="76">
        <v>44593</v>
      </c>
      <c r="F16" s="80" t="s">
        <v>44</v>
      </c>
      <c r="G16" s="5">
        <v>27</v>
      </c>
      <c r="H16" s="75">
        <v>44192</v>
      </c>
      <c r="I16" s="5">
        <v>6</v>
      </c>
      <c r="J16" s="75">
        <v>44192</v>
      </c>
    </row>
    <row r="17" spans="1:10">
      <c r="A17" s="4" t="s">
        <v>43</v>
      </c>
      <c r="B17" s="4">
        <v>13</v>
      </c>
      <c r="C17" s="70">
        <v>44681</v>
      </c>
      <c r="D17" s="73">
        <v>9</v>
      </c>
      <c r="E17" s="77">
        <v>43856</v>
      </c>
      <c r="F17" s="72" t="s">
        <v>41</v>
      </c>
      <c r="G17" s="73">
        <v>22</v>
      </c>
      <c r="H17" s="70">
        <v>44593</v>
      </c>
      <c r="I17" s="4">
        <v>1</v>
      </c>
      <c r="J17" s="70">
        <v>44595</v>
      </c>
    </row>
    <row r="18" spans="1:10">
      <c r="A18" s="5" t="s">
        <v>25</v>
      </c>
      <c r="B18" s="5">
        <v>3</v>
      </c>
      <c r="C18" s="75">
        <v>44891</v>
      </c>
      <c r="D18" s="5">
        <v>2</v>
      </c>
      <c r="E18" s="76">
        <v>43926</v>
      </c>
      <c r="F18" s="80" t="s">
        <v>62</v>
      </c>
      <c r="G18" s="81">
        <v>39</v>
      </c>
      <c r="H18" s="83">
        <v>44378</v>
      </c>
      <c r="I18" s="81">
        <v>39</v>
      </c>
      <c r="J18" s="83">
        <v>44378</v>
      </c>
    </row>
    <row r="19" spans="1:11">
      <c r="A19" s="4" t="s">
        <v>27</v>
      </c>
      <c r="B19" s="73">
        <v>14</v>
      </c>
      <c r="C19" s="74">
        <v>41596</v>
      </c>
      <c r="D19" s="4">
        <v>1</v>
      </c>
      <c r="E19" s="70">
        <v>45542</v>
      </c>
      <c r="F19" s="72" t="s">
        <v>57</v>
      </c>
      <c r="G19" s="73">
        <v>28</v>
      </c>
      <c r="H19" s="70">
        <v>44891</v>
      </c>
      <c r="I19" s="73">
        <v>20</v>
      </c>
      <c r="J19" s="70">
        <v>44891</v>
      </c>
      <c r="K19" s="42" t="s">
        <v>930</v>
      </c>
    </row>
    <row r="20" spans="1:12">
      <c r="A20" s="5" t="s">
        <v>29</v>
      </c>
      <c r="B20" s="5">
        <v>9</v>
      </c>
      <c r="C20" s="75">
        <v>44638</v>
      </c>
      <c r="D20" s="81">
        <v>6</v>
      </c>
      <c r="E20" s="76">
        <v>44171</v>
      </c>
      <c r="F20" s="80" t="s">
        <v>59</v>
      </c>
      <c r="G20" s="5">
        <v>25</v>
      </c>
      <c r="H20" s="82">
        <v>44593</v>
      </c>
      <c r="I20" s="5">
        <v>3</v>
      </c>
      <c r="J20" s="82">
        <v>44593</v>
      </c>
      <c r="L20" s="42" t="s">
        <v>931</v>
      </c>
    </row>
    <row r="21" spans="1:12">
      <c r="A21" s="4" t="s">
        <v>20</v>
      </c>
      <c r="B21" s="4">
        <v>5</v>
      </c>
      <c r="C21" s="70">
        <v>44807</v>
      </c>
      <c r="D21" s="4">
        <v>1</v>
      </c>
      <c r="E21" s="71">
        <v>44317</v>
      </c>
      <c r="F21" s="72" t="s">
        <v>56</v>
      </c>
      <c r="G21" s="73">
        <v>26</v>
      </c>
      <c r="H21" s="87">
        <v>44927</v>
      </c>
      <c r="I21" s="73">
        <v>20</v>
      </c>
      <c r="J21" s="87">
        <v>44927</v>
      </c>
      <c r="L21" s="42" t="s">
        <v>932</v>
      </c>
    </row>
    <row r="22" spans="1:10">
      <c r="A22" s="5" t="s">
        <v>31</v>
      </c>
      <c r="B22" s="81">
        <v>10</v>
      </c>
      <c r="C22" s="82">
        <v>42448</v>
      </c>
      <c r="D22" s="81">
        <v>10</v>
      </c>
      <c r="E22" s="79">
        <v>43926</v>
      </c>
      <c r="F22" s="80" t="s">
        <v>111</v>
      </c>
      <c r="G22" s="81">
        <v>39</v>
      </c>
      <c r="H22" s="83">
        <v>45025</v>
      </c>
      <c r="I22" s="81">
        <v>41</v>
      </c>
      <c r="J22" s="83">
        <v>44813</v>
      </c>
    </row>
    <row r="23" spans="1:12">
      <c r="A23" s="4" t="s">
        <v>45</v>
      </c>
      <c r="B23" s="4">
        <v>11</v>
      </c>
      <c r="C23" s="85">
        <v>45332</v>
      </c>
      <c r="D23" s="4">
        <v>1</v>
      </c>
      <c r="E23" s="85">
        <v>45333</v>
      </c>
      <c r="F23" s="72" t="s">
        <v>112</v>
      </c>
      <c r="G23" s="73">
        <v>29</v>
      </c>
      <c r="H23" s="88">
        <v>44949</v>
      </c>
      <c r="I23" s="94" t="s">
        <v>933</v>
      </c>
      <c r="J23" s="88">
        <v>45332</v>
      </c>
      <c r="L23" s="42" t="s">
        <v>934</v>
      </c>
    </row>
    <row r="24" spans="1:10">
      <c r="A24" s="5" t="s">
        <v>40</v>
      </c>
      <c r="B24" s="5">
        <v>10</v>
      </c>
      <c r="C24" s="75">
        <v>44594</v>
      </c>
      <c r="D24" s="81">
        <v>16</v>
      </c>
      <c r="E24" s="79">
        <v>42855</v>
      </c>
      <c r="F24" s="80" t="s">
        <v>113</v>
      </c>
      <c r="G24" s="81">
        <v>30</v>
      </c>
      <c r="H24" s="75">
        <v>44948</v>
      </c>
      <c r="I24" s="81">
        <v>22</v>
      </c>
      <c r="J24" s="75">
        <v>44948</v>
      </c>
    </row>
    <row r="25" spans="1:10">
      <c r="A25" s="4" t="s">
        <v>28</v>
      </c>
      <c r="B25" s="4">
        <v>11</v>
      </c>
      <c r="C25" s="70">
        <v>44564</v>
      </c>
      <c r="D25" s="4">
        <v>1</v>
      </c>
      <c r="E25" s="71">
        <v>45200</v>
      </c>
      <c r="F25" s="72" t="s">
        <v>114</v>
      </c>
      <c r="G25" s="4">
        <v>47</v>
      </c>
      <c r="H25" s="87">
        <v>45105</v>
      </c>
      <c r="I25" s="4">
        <v>47</v>
      </c>
      <c r="J25" s="87">
        <v>45105</v>
      </c>
    </row>
    <row r="26" spans="1:5">
      <c r="A26" s="5" t="s">
        <v>39</v>
      </c>
      <c r="B26" s="5">
        <v>19</v>
      </c>
      <c r="C26" s="75">
        <v>44814</v>
      </c>
      <c r="D26" s="81">
        <v>6</v>
      </c>
      <c r="E26" s="89">
        <v>44240</v>
      </c>
    </row>
    <row r="27" spans="1:1">
      <c r="A27" s="90" t="s">
        <v>935</v>
      </c>
    </row>
    <row r="28" spans="1:7">
      <c r="A28" s="91" t="s">
        <v>936</v>
      </c>
      <c r="D28" s="64"/>
      <c r="E28" s="64"/>
      <c r="F28" s="64"/>
      <c r="G28" s="64"/>
    </row>
    <row r="29" spans="4:7">
      <c r="D29" s="64"/>
      <c r="E29" s="64"/>
      <c r="F29" s="64"/>
      <c r="G29" s="64"/>
    </row>
    <row r="30" spans="4:7">
      <c r="D30" s="64"/>
      <c r="E30" s="64"/>
      <c r="F30" s="64"/>
      <c r="G30" s="64"/>
    </row>
    <row r="31" spans="4:7">
      <c r="D31" s="64"/>
      <c r="E31" s="64"/>
      <c r="F31" s="64"/>
      <c r="G31" s="64"/>
    </row>
  </sheetData>
  <mergeCells count="1">
    <mergeCell ref="A1:J1"/>
  </mergeCell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41"/>
  <sheetViews>
    <sheetView workbookViewId="0">
      <pane xSplit="1" ySplit="2" topLeftCell="I3" activePane="bottomRight" state="frozen"/>
      <selection/>
      <selection pane="topRight"/>
      <selection pane="bottomLeft"/>
      <selection pane="bottomRight" activeCell="Q31" sqref="Q31"/>
    </sheetView>
  </sheetViews>
  <sheetFormatPr defaultColWidth="8.50833333333333" defaultRowHeight="14"/>
  <cols>
    <col min="1" max="1" width="8.50833333333333" style="2"/>
    <col min="2" max="2" width="6.125" style="2" customWidth="1"/>
    <col min="3" max="3" width="4.25" style="2" customWidth="1"/>
    <col min="4" max="4" width="6.125" style="2" customWidth="1"/>
    <col min="5" max="5" width="4.25" style="2" customWidth="1"/>
    <col min="6" max="6" width="6.125" style="2" customWidth="1"/>
    <col min="7" max="7" width="4.25" style="2" customWidth="1"/>
    <col min="8" max="8" width="6.125" style="2" customWidth="1"/>
    <col min="9" max="9" width="4.25" style="2" customWidth="1"/>
    <col min="10" max="10" width="6.125" style="2" customWidth="1"/>
    <col min="11" max="11" width="4.25" style="2" customWidth="1"/>
    <col min="12" max="12" width="6.125" style="2" customWidth="1"/>
    <col min="13" max="13" width="4.25" style="2" customWidth="1"/>
    <col min="14" max="14" width="6.125" style="2" customWidth="1"/>
    <col min="15" max="15" width="4.25" style="2" customWidth="1"/>
    <col min="16" max="16" width="6.125" style="2" customWidth="1"/>
    <col min="17" max="17" width="4.25" style="2" customWidth="1"/>
    <col min="18" max="18" width="6.125" style="2" customWidth="1"/>
    <col min="19" max="19" width="4.25" style="2" customWidth="1"/>
    <col min="20" max="20" width="6.125" style="2" customWidth="1"/>
    <col min="21" max="21" width="4.25" style="2" customWidth="1"/>
    <col min="22" max="22" width="6.125" style="2" customWidth="1"/>
    <col min="23" max="23" width="4.25" style="2" customWidth="1"/>
    <col min="24" max="24" width="6.125" style="2" customWidth="1"/>
    <col min="25" max="25" width="4.25" style="2" customWidth="1"/>
    <col min="26" max="26" width="6.125" style="2" customWidth="1"/>
    <col min="27" max="27" width="4.25" style="2" customWidth="1"/>
    <col min="28" max="28" width="6.125" style="2" customWidth="1"/>
    <col min="29" max="29" width="4.25" style="2" customWidth="1"/>
    <col min="30" max="30" width="6.125" style="2" customWidth="1"/>
    <col min="31" max="31" width="4.25" style="2" customWidth="1"/>
    <col min="32" max="32" width="6.125" style="2" customWidth="1"/>
    <col min="33" max="33" width="4.25" style="2" customWidth="1"/>
    <col min="34" max="34" width="6.125" style="2" customWidth="1"/>
    <col min="35" max="35" width="4.25" style="2" customWidth="1"/>
    <col min="36" max="36" width="6.125" style="2" customWidth="1"/>
    <col min="37" max="37" width="4.25" style="2" customWidth="1"/>
    <col min="38" max="38" width="6.125" style="2" customWidth="1"/>
    <col min="39" max="39" width="4.25" style="2" customWidth="1"/>
    <col min="40" max="40" width="6.125" style="2" customWidth="1"/>
    <col min="41" max="41" width="4.25" style="2" customWidth="1"/>
    <col min="42" max="42" width="6.125" style="2" customWidth="1"/>
    <col min="43" max="43" width="4.25" style="2" customWidth="1"/>
    <col min="44" max="44" width="6.125" style="2" customWidth="1"/>
    <col min="45" max="45" width="4.25" style="2" customWidth="1"/>
    <col min="46" max="46" width="6.125" style="2" customWidth="1"/>
    <col min="47" max="47" width="4.25" style="2" customWidth="1"/>
    <col min="48" max="48" width="6.125" style="2" customWidth="1"/>
    <col min="49" max="49" width="4.25" style="2" customWidth="1"/>
    <col min="50" max="50" width="6.125" style="2" customWidth="1"/>
    <col min="51" max="51" width="4.25" style="2" customWidth="1"/>
    <col min="52" max="52" width="6.125" style="2" customWidth="1"/>
    <col min="53" max="53" width="4.25" style="2" customWidth="1"/>
    <col min="54" max="54" width="6.125" style="2" customWidth="1"/>
    <col min="55" max="55" width="4.25" style="2" customWidth="1"/>
    <col min="56" max="56" width="6.125" style="2" customWidth="1"/>
    <col min="57" max="57" width="4.25" style="2" customWidth="1"/>
    <col min="58" max="58" width="6.125" style="2" customWidth="1"/>
    <col min="59" max="59" width="4.25" style="2" customWidth="1"/>
    <col min="60" max="60" width="6.125" style="2" customWidth="1"/>
    <col min="61" max="61" width="4.25" style="2" customWidth="1"/>
    <col min="62" max="62" width="6.125" style="2" customWidth="1"/>
    <col min="63" max="63" width="4.25" style="2" customWidth="1"/>
    <col min="64" max="64" width="6.125" style="2" customWidth="1"/>
    <col min="65" max="65" width="4.25" style="2" customWidth="1"/>
    <col min="66" max="66" width="6.125" style="2" customWidth="1"/>
    <col min="67" max="67" width="4.25" style="2" customWidth="1"/>
    <col min="68" max="16384" width="8.50833333333333" style="2"/>
  </cols>
  <sheetData>
    <row r="1" s="38" customFormat="1" spans="1:67">
      <c r="A1" s="38" t="s">
        <v>1</v>
      </c>
      <c r="B1" s="38" t="s">
        <v>137</v>
      </c>
      <c r="C1" s="39"/>
      <c r="D1" s="38" t="s">
        <v>937</v>
      </c>
      <c r="E1" s="39"/>
      <c r="F1" s="38" t="s">
        <v>938</v>
      </c>
      <c r="G1" s="39"/>
      <c r="H1" s="38" t="s">
        <v>939</v>
      </c>
      <c r="I1" s="39"/>
      <c r="J1" s="38" t="s">
        <v>940</v>
      </c>
      <c r="K1" s="39"/>
      <c r="L1" s="38" t="s">
        <v>80</v>
      </c>
      <c r="M1" s="39"/>
      <c r="N1" s="38" t="s">
        <v>941</v>
      </c>
      <c r="O1" s="39"/>
      <c r="P1" s="38" t="s">
        <v>942</v>
      </c>
      <c r="Q1" s="39"/>
      <c r="R1" s="38" t="s">
        <v>943</v>
      </c>
      <c r="S1" s="39"/>
      <c r="T1" s="38" t="s">
        <v>944</v>
      </c>
      <c r="U1" s="39"/>
      <c r="V1" s="38" t="s">
        <v>945</v>
      </c>
      <c r="W1" s="39"/>
      <c r="X1" s="38" t="s">
        <v>946</v>
      </c>
      <c r="Y1" s="39"/>
      <c r="Z1" s="38" t="s">
        <v>947</v>
      </c>
      <c r="AA1" s="39"/>
      <c r="AB1" s="38" t="s">
        <v>948</v>
      </c>
      <c r="AC1" s="39"/>
      <c r="AD1" s="38" t="s">
        <v>949</v>
      </c>
      <c r="AE1" s="39"/>
      <c r="AF1" s="38" t="s">
        <v>81</v>
      </c>
      <c r="AG1" s="39"/>
      <c r="AH1" s="38" t="s">
        <v>950</v>
      </c>
      <c r="AI1" s="39"/>
      <c r="AJ1" s="38" t="s">
        <v>951</v>
      </c>
      <c r="AK1" s="39"/>
      <c r="AL1" s="38" t="s">
        <v>952</v>
      </c>
      <c r="AM1" s="39"/>
      <c r="AN1" s="38" t="s">
        <v>953</v>
      </c>
      <c r="AO1" s="39"/>
      <c r="AP1" s="38" t="s">
        <v>954</v>
      </c>
      <c r="AQ1" s="39"/>
      <c r="AR1" s="38" t="s">
        <v>955</v>
      </c>
      <c r="AS1" s="39"/>
      <c r="AT1" s="38" t="s">
        <v>956</v>
      </c>
      <c r="AU1" s="39"/>
      <c r="AV1" s="38" t="s">
        <v>88</v>
      </c>
      <c r="AW1" s="39"/>
      <c r="AX1" s="38" t="s">
        <v>957</v>
      </c>
      <c r="AY1" s="39"/>
      <c r="AZ1" s="38" t="s">
        <v>86</v>
      </c>
      <c r="BA1" s="39"/>
      <c r="BB1" s="38" t="s">
        <v>84</v>
      </c>
      <c r="BC1" s="39"/>
      <c r="BD1" s="38" t="s">
        <v>90</v>
      </c>
      <c r="BE1" s="39"/>
      <c r="BF1" s="38" t="s">
        <v>89</v>
      </c>
      <c r="BG1" s="39"/>
      <c r="BH1" s="38" t="s">
        <v>85</v>
      </c>
      <c r="BI1" s="39"/>
      <c r="BJ1" s="38" t="s">
        <v>958</v>
      </c>
      <c r="BK1" s="39"/>
      <c r="BL1" s="38" t="s">
        <v>959</v>
      </c>
      <c r="BM1" s="39"/>
      <c r="BN1" s="38" t="s">
        <v>960</v>
      </c>
      <c r="BO1" s="39"/>
    </row>
    <row r="2" s="38" customFormat="1" ht="13.5" customHeight="1" spans="1:67">
      <c r="A2" s="39"/>
      <c r="B2" s="38" t="s">
        <v>961</v>
      </c>
      <c r="C2" s="38" t="s">
        <v>962</v>
      </c>
      <c r="D2" s="38" t="s">
        <v>961</v>
      </c>
      <c r="E2" s="38" t="s">
        <v>962</v>
      </c>
      <c r="F2" s="38" t="s">
        <v>961</v>
      </c>
      <c r="G2" s="38" t="s">
        <v>962</v>
      </c>
      <c r="H2" s="38" t="s">
        <v>961</v>
      </c>
      <c r="I2" s="38" t="s">
        <v>962</v>
      </c>
      <c r="J2" s="38" t="s">
        <v>961</v>
      </c>
      <c r="K2" s="38" t="s">
        <v>962</v>
      </c>
      <c r="L2" s="38" t="s">
        <v>961</v>
      </c>
      <c r="M2" s="38" t="s">
        <v>962</v>
      </c>
      <c r="N2" s="38" t="s">
        <v>961</v>
      </c>
      <c r="O2" s="38" t="s">
        <v>962</v>
      </c>
      <c r="P2" s="38" t="s">
        <v>961</v>
      </c>
      <c r="Q2" s="38" t="s">
        <v>962</v>
      </c>
      <c r="R2" s="38" t="s">
        <v>961</v>
      </c>
      <c r="S2" s="38" t="s">
        <v>962</v>
      </c>
      <c r="T2" s="38" t="s">
        <v>961</v>
      </c>
      <c r="U2" s="38" t="s">
        <v>962</v>
      </c>
      <c r="V2" s="38" t="s">
        <v>961</v>
      </c>
      <c r="W2" s="38" t="s">
        <v>962</v>
      </c>
      <c r="X2" s="38" t="s">
        <v>961</v>
      </c>
      <c r="Y2" s="38" t="s">
        <v>962</v>
      </c>
      <c r="Z2" s="38" t="s">
        <v>961</v>
      </c>
      <c r="AA2" s="38" t="s">
        <v>962</v>
      </c>
      <c r="AB2" s="38" t="s">
        <v>961</v>
      </c>
      <c r="AC2" s="38" t="s">
        <v>962</v>
      </c>
      <c r="AD2" s="38" t="s">
        <v>961</v>
      </c>
      <c r="AE2" s="38" t="s">
        <v>962</v>
      </c>
      <c r="AF2" s="38" t="s">
        <v>961</v>
      </c>
      <c r="AG2" s="38" t="s">
        <v>962</v>
      </c>
      <c r="AH2" s="38" t="s">
        <v>961</v>
      </c>
      <c r="AI2" s="38" t="s">
        <v>962</v>
      </c>
      <c r="AJ2" s="38" t="s">
        <v>961</v>
      </c>
      <c r="AK2" s="38" t="s">
        <v>962</v>
      </c>
      <c r="AL2" s="38" t="s">
        <v>961</v>
      </c>
      <c r="AM2" s="38" t="s">
        <v>962</v>
      </c>
      <c r="AN2" s="38" t="s">
        <v>961</v>
      </c>
      <c r="AO2" s="38" t="s">
        <v>962</v>
      </c>
      <c r="AP2" s="38" t="s">
        <v>961</v>
      </c>
      <c r="AQ2" s="38" t="s">
        <v>962</v>
      </c>
      <c r="AR2" s="38" t="s">
        <v>961</v>
      </c>
      <c r="AS2" s="38" t="s">
        <v>962</v>
      </c>
      <c r="AT2" s="38" t="s">
        <v>961</v>
      </c>
      <c r="AU2" s="38" t="s">
        <v>962</v>
      </c>
      <c r="AV2" s="38" t="s">
        <v>961</v>
      </c>
      <c r="AW2" s="38" t="s">
        <v>962</v>
      </c>
      <c r="AX2" s="38" t="s">
        <v>961</v>
      </c>
      <c r="AY2" s="38" t="s">
        <v>962</v>
      </c>
      <c r="AZ2" s="38" t="s">
        <v>961</v>
      </c>
      <c r="BA2" s="38" t="s">
        <v>962</v>
      </c>
      <c r="BB2" s="38" t="s">
        <v>961</v>
      </c>
      <c r="BC2" s="38" t="s">
        <v>962</v>
      </c>
      <c r="BD2" s="38" t="s">
        <v>961</v>
      </c>
      <c r="BE2" s="38" t="s">
        <v>962</v>
      </c>
      <c r="BF2" s="38" t="s">
        <v>961</v>
      </c>
      <c r="BG2" s="38" t="s">
        <v>962</v>
      </c>
      <c r="BH2" s="38" t="s">
        <v>961</v>
      </c>
      <c r="BI2" s="38" t="s">
        <v>962</v>
      </c>
      <c r="BJ2" s="38" t="s">
        <v>961</v>
      </c>
      <c r="BK2" s="38" t="s">
        <v>962</v>
      </c>
      <c r="BL2" s="38" t="s">
        <v>961</v>
      </c>
      <c r="BM2" s="38" t="s">
        <v>962</v>
      </c>
      <c r="BN2" s="38" t="s">
        <v>961</v>
      </c>
      <c r="BO2" s="38" t="s">
        <v>962</v>
      </c>
    </row>
    <row r="3" s="45" customFormat="1" spans="1:63">
      <c r="A3" s="45" t="s">
        <v>10</v>
      </c>
      <c r="B3" s="45">
        <v>100.8</v>
      </c>
      <c r="C3" s="45">
        <f>RANK(B3,B$3:B$4,0)</f>
        <v>1</v>
      </c>
      <c r="D3" s="45">
        <v>103.3</v>
      </c>
      <c r="E3" s="45">
        <f>RANK(D3,D$3:D$4,0)</f>
        <v>1</v>
      </c>
      <c r="F3" s="45">
        <v>116.94</v>
      </c>
      <c r="G3" s="45">
        <f>RANK(F3,F$3:F$4,0)</f>
        <v>1</v>
      </c>
      <c r="H3" s="45">
        <v>134.55</v>
      </c>
      <c r="I3" s="45">
        <f>RANK(H3,H$3:H$5,0)</f>
        <v>1</v>
      </c>
      <c r="J3" s="45">
        <v>146.02</v>
      </c>
      <c r="K3" s="45">
        <f>RANK(J3,J$3:J$5,0)</f>
        <v>1</v>
      </c>
      <c r="L3" s="45">
        <v>152.88</v>
      </c>
      <c r="M3" s="45">
        <f>RANK(L3,L$3:L$5,0)</f>
        <v>1</v>
      </c>
      <c r="N3" s="45">
        <v>121.35</v>
      </c>
      <c r="O3" s="45">
        <f>RANK(N3,N$3:N$5,0)</f>
        <v>1</v>
      </c>
      <c r="P3" s="45">
        <v>121.94</v>
      </c>
      <c r="Q3" s="45">
        <f>RANK(P3,P$3:P$6,0)</f>
        <v>1</v>
      </c>
      <c r="R3" s="45">
        <v>126.93</v>
      </c>
      <c r="S3" s="45">
        <f>RANK(R3,R$3:R$6,0)</f>
        <v>1</v>
      </c>
      <c r="T3" s="45">
        <v>132.12</v>
      </c>
      <c r="U3" s="45">
        <f>RANK(T3,T$3:T$6,0)</f>
        <v>1</v>
      </c>
      <c r="V3" s="45">
        <v>118.79</v>
      </c>
      <c r="W3" s="45">
        <f>RANK(V3,V$3:V$6,0)</f>
        <v>1</v>
      </c>
      <c r="X3" s="45">
        <v>128.41</v>
      </c>
      <c r="Y3" s="45">
        <f>RANK(X3,X$3:X$6,0)</f>
        <v>1</v>
      </c>
      <c r="Z3" s="45">
        <v>130.66</v>
      </c>
      <c r="AA3" s="45">
        <f>RANK(Z3,Z$3:Z$9,0)</f>
        <v>1</v>
      </c>
      <c r="AB3" s="45">
        <v>123.28</v>
      </c>
      <c r="AC3" s="45">
        <f>RANK(AB3,AB$3:AB$8,0)</f>
        <v>1</v>
      </c>
      <c r="AD3" s="45">
        <v>154.07</v>
      </c>
      <c r="AE3" s="45">
        <f>RANK(AD3,AD$3:AD$11,0)</f>
        <v>1</v>
      </c>
      <c r="AF3" s="45">
        <v>163.91</v>
      </c>
      <c r="AG3" s="45">
        <f>RANK(AF3,AF$3:AF$12,0)</f>
        <v>1</v>
      </c>
      <c r="AH3" s="45">
        <v>192.62</v>
      </c>
      <c r="AI3" s="45">
        <f>RANK(AH3,AH$3:AH$12,0)</f>
        <v>1</v>
      </c>
      <c r="AJ3" s="45">
        <v>179.43</v>
      </c>
      <c r="AK3" s="45">
        <f>RANK(AJ3,AJ$3:AJ$12,0)</f>
        <v>2</v>
      </c>
      <c r="AL3" s="45">
        <v>332.4</v>
      </c>
      <c r="AM3" s="45">
        <f>RANK(AL3,AL$3:AL$12,0)</f>
        <v>1</v>
      </c>
      <c r="AN3" s="45">
        <v>389.78</v>
      </c>
      <c r="AO3" s="45">
        <f>RANK(AN3,AN$3:AN$12,0)</f>
        <v>1</v>
      </c>
      <c r="AP3" s="45">
        <v>505.88</v>
      </c>
      <c r="AQ3" s="45">
        <f>RANK(AP3,AP$3:AP$14,0)</f>
        <v>2</v>
      </c>
      <c r="AR3" s="45">
        <v>598</v>
      </c>
      <c r="AS3" s="45">
        <f>RANK(AR3,AR$3:AR$15,0)</f>
        <v>1</v>
      </c>
      <c r="AT3" s="45">
        <v>672.57</v>
      </c>
      <c r="AU3" s="45">
        <f>RANK(AT3,AT$3:AT$18,0)</f>
        <v>1</v>
      </c>
      <c r="AV3" s="45">
        <v>879.18</v>
      </c>
      <c r="AW3" s="45">
        <f>RANK(AV3,AV$3:AV$20,0)</f>
        <v>1</v>
      </c>
      <c r="AX3" s="45">
        <v>927.86</v>
      </c>
      <c r="AY3" s="45">
        <f>RANK(AX3,AX$3:AX$23,0)</f>
        <v>1</v>
      </c>
      <c r="AZ3" s="45">
        <v>906</v>
      </c>
      <c r="BA3" s="45">
        <f>RANK(AZ3,AZ$3:AZ$25,0)</f>
        <v>1</v>
      </c>
      <c r="BB3" s="45">
        <v>1002.5</v>
      </c>
      <c r="BC3" s="45">
        <f>RANK(BB3,BB$3:BB$29,0)</f>
        <v>1</v>
      </c>
      <c r="BD3" s="45">
        <v>1035.1</v>
      </c>
      <c r="BE3" s="45">
        <f>RANK(BD3,BD$3:BD$32,0)</f>
        <v>1</v>
      </c>
      <c r="BF3" s="45">
        <v>1052.13</v>
      </c>
      <c r="BG3" s="45">
        <f>RANK(BF3,BF$3:BF$33,0)</f>
        <v>1</v>
      </c>
      <c r="BH3" s="45">
        <v>1082.43</v>
      </c>
      <c r="BI3" s="45">
        <f>RANK(BH3,BH$3:BH$39,0)</f>
        <v>1</v>
      </c>
      <c r="BJ3" s="45">
        <v>625.2</v>
      </c>
      <c r="BK3" s="45">
        <f>RANK(BJ3,BJ$3:BJ$40,0)</f>
        <v>3</v>
      </c>
    </row>
    <row r="4" s="46" customFormat="1" spans="1:63">
      <c r="A4" s="46" t="s">
        <v>46</v>
      </c>
      <c r="B4" s="46">
        <v>2.986</v>
      </c>
      <c r="C4" s="46">
        <f>RANK(B4,B$3:B$4,0)</f>
        <v>2</v>
      </c>
      <c r="D4" s="46">
        <v>2.986</v>
      </c>
      <c r="E4" s="46">
        <f>RANK(D4,D$3:D$4,0)</f>
        <v>2</v>
      </c>
      <c r="F4" s="46">
        <v>2.74</v>
      </c>
      <c r="G4" s="46">
        <f>RANK(F4,F$3:F$4,0)</f>
        <v>2</v>
      </c>
      <c r="H4" s="49">
        <v>2.3</v>
      </c>
      <c r="I4" s="46">
        <f t="shared" ref="I4:K5" si="0">RANK(H4,H$3:H$5,0)</f>
        <v>2</v>
      </c>
      <c r="J4" s="49">
        <v>2</v>
      </c>
      <c r="K4" s="46">
        <f t="shared" si="0"/>
        <v>2</v>
      </c>
      <c r="L4" s="49">
        <v>1.8</v>
      </c>
      <c r="M4" s="46">
        <f t="shared" ref="M4" si="1">RANK(L4,L$3:L$5,0)</f>
        <v>3</v>
      </c>
      <c r="N4" s="49">
        <v>1.6</v>
      </c>
      <c r="O4" s="46">
        <f t="shared" ref="O4" si="2">RANK(N4,N$3:N$5,0)</f>
        <v>3</v>
      </c>
      <c r="P4" s="46">
        <v>1.477</v>
      </c>
      <c r="Q4" s="46">
        <f t="shared" ref="Q4:S6" si="3">RANK(P4,P$3:P$6,0)</f>
        <v>3</v>
      </c>
      <c r="R4" s="46">
        <v>1.364</v>
      </c>
      <c r="S4" s="46">
        <f t="shared" si="3"/>
        <v>3</v>
      </c>
      <c r="T4" s="46">
        <v>1.041</v>
      </c>
      <c r="U4" s="46">
        <f t="shared" ref="U4" si="4">RANK(T4,T$3:T$6,0)</f>
        <v>4</v>
      </c>
      <c r="V4" s="46">
        <v>0.9153</v>
      </c>
      <c r="W4" s="46">
        <f t="shared" ref="W4" si="5">RANK(V4,V$3:V$6,0)</f>
        <v>4</v>
      </c>
      <c r="X4" s="46">
        <v>0.77</v>
      </c>
      <c r="Y4" s="46">
        <f t="shared" ref="Y4" si="6">RANK(X4,X$3:X$6,0)</f>
        <v>4</v>
      </c>
      <c r="Z4" s="46">
        <v>0</v>
      </c>
      <c r="AA4" s="46">
        <f t="shared" ref="AA4:AA8" si="7">RANK(Z4,Z$3:Z$9,0)</f>
        <v>6</v>
      </c>
      <c r="AB4" s="46">
        <v>0</v>
      </c>
      <c r="AC4" s="46">
        <f t="shared" ref="AC4:AC8" si="8">RANK(AB4,AB$3:AB$8,0)</f>
        <v>6</v>
      </c>
      <c r="AD4" s="49">
        <v>2</v>
      </c>
      <c r="AE4" s="46">
        <f t="shared" ref="AE4:AE11" si="9">RANK(AD4,AD$3:AD$11,0)</f>
        <v>6</v>
      </c>
      <c r="AF4" s="46">
        <v>1.811</v>
      </c>
      <c r="AG4" s="46">
        <f t="shared" ref="AG4:AG12" si="10">RANK(AF4,AF$3:AF$12,0)</f>
        <v>8</v>
      </c>
      <c r="AH4" s="46">
        <v>6.228</v>
      </c>
      <c r="AI4" s="46">
        <f t="shared" ref="AI4:AI12" si="11">RANK(AH4,AH$3:AH$12,0)</f>
        <v>6</v>
      </c>
      <c r="AJ4" s="46">
        <v>9.5781</v>
      </c>
      <c r="AK4" s="46">
        <f t="shared" ref="AK4:AK12" si="12">RANK(AJ4,AJ$3:AJ$12,0)</f>
        <v>6</v>
      </c>
      <c r="AL4" s="46">
        <v>13.311</v>
      </c>
      <c r="AM4" s="46">
        <f t="shared" ref="AM4:AM12" si="13">RANK(AL4,AL$3:AL$12,0)</f>
        <v>6</v>
      </c>
      <c r="AN4" s="46">
        <v>14.781</v>
      </c>
      <c r="AO4" s="46">
        <f t="shared" ref="AO4:AO12" si="14">RANK(AN4,AN$3:AN$12,0)</f>
        <v>6</v>
      </c>
      <c r="AP4" s="46">
        <v>17.995</v>
      </c>
      <c r="AQ4" s="46">
        <f t="shared" ref="AQ4:AQ14" si="15">RANK(AP4,AP$3:AP$14,0)</f>
        <v>6</v>
      </c>
      <c r="AR4" s="46">
        <v>20.408</v>
      </c>
      <c r="AS4" s="46">
        <f t="shared" ref="AS4:AS15" si="16">RANK(AR4,AR$3:AR$15,0)</f>
        <v>8</v>
      </c>
      <c r="AT4" s="46">
        <v>30.33</v>
      </c>
      <c r="AU4" s="46">
        <f t="shared" ref="AU4:AU18" si="17">RANK(AT4,AT$3:AT$18,0)</f>
        <v>8</v>
      </c>
      <c r="AV4" s="46">
        <v>66.66</v>
      </c>
      <c r="AW4" s="46">
        <f t="shared" ref="AW4:AW20" si="18">RANK(AV4,AV$3:AV$20,0)</f>
        <v>8</v>
      </c>
      <c r="AX4" s="46">
        <v>81.81</v>
      </c>
      <c r="AY4" s="46">
        <f t="shared" ref="AY4:AY23" si="19">RANK(AX4,AX$3:AX$23,0)</f>
        <v>8</v>
      </c>
      <c r="AZ4" s="46">
        <v>78.65</v>
      </c>
      <c r="BA4" s="46">
        <f t="shared" ref="BA4:BA25" si="20">RANK(AZ4,AZ$3:AZ$25,0)</f>
        <v>10</v>
      </c>
      <c r="BB4" s="46">
        <v>84.1</v>
      </c>
      <c r="BC4" s="46">
        <f t="shared" ref="BC4:BC29" si="21">RANK(BB4,BB$3:BB$29,0)</f>
        <v>10</v>
      </c>
      <c r="BD4" s="46">
        <v>93.6</v>
      </c>
      <c r="BE4" s="46">
        <f t="shared" ref="BE4:BE32" si="22">RANK(BD4,BD$3:BD$32,0)</f>
        <v>11</v>
      </c>
      <c r="BF4" s="46">
        <v>111.55</v>
      </c>
      <c r="BG4" s="46">
        <f t="shared" ref="BG4:BG33" si="23">RANK(BF4,BF$3:BF$33,0)</f>
        <v>11</v>
      </c>
      <c r="BH4" s="46">
        <v>143.42</v>
      </c>
      <c r="BI4" s="46">
        <f t="shared" ref="BI4:BI39" si="24">RANK(BH4,BH$3:BH$39,0)</f>
        <v>11</v>
      </c>
      <c r="BJ4" s="46">
        <v>92.28</v>
      </c>
      <c r="BK4" s="46">
        <f t="shared" ref="BK4:BK40" si="25">RANK(BJ4,BJ$3:BJ$40,0)</f>
        <v>13</v>
      </c>
    </row>
    <row r="5" s="45" customFormat="1" spans="1:63">
      <c r="A5" s="45" t="s">
        <v>16</v>
      </c>
      <c r="B5" s="45" t="s">
        <v>109</v>
      </c>
      <c r="C5" s="45" t="s">
        <v>109</v>
      </c>
      <c r="D5" s="45" t="s">
        <v>109</v>
      </c>
      <c r="E5" s="45" t="s">
        <v>109</v>
      </c>
      <c r="F5" s="45" t="s">
        <v>109</v>
      </c>
      <c r="G5" s="45" t="s">
        <v>109</v>
      </c>
      <c r="H5" s="45">
        <v>0.4982</v>
      </c>
      <c r="I5" s="45">
        <f t="shared" si="0"/>
        <v>3</v>
      </c>
      <c r="J5" s="45">
        <v>1.2852</v>
      </c>
      <c r="K5" s="45">
        <f t="shared" si="0"/>
        <v>3</v>
      </c>
      <c r="L5" s="45">
        <v>17.753</v>
      </c>
      <c r="M5" s="45">
        <f t="shared" ref="M5" si="26">RANK(L5,L$3:L$5,0)</f>
        <v>2</v>
      </c>
      <c r="N5" s="45">
        <v>24.504</v>
      </c>
      <c r="O5" s="45">
        <f t="shared" ref="O5" si="27">RANK(N5,N$3:N$5,0)</f>
        <v>2</v>
      </c>
      <c r="P5" s="45">
        <v>30.614</v>
      </c>
      <c r="Q5" s="45">
        <f t="shared" si="3"/>
        <v>2</v>
      </c>
      <c r="R5" s="45">
        <v>34.537</v>
      </c>
      <c r="S5" s="45">
        <f t="shared" si="3"/>
        <v>2</v>
      </c>
      <c r="T5" s="45">
        <v>29.921</v>
      </c>
      <c r="U5" s="45">
        <f t="shared" ref="U5" si="28">RANK(T5,T$3:T$6,0)</f>
        <v>2</v>
      </c>
      <c r="V5" s="45">
        <v>37.038</v>
      </c>
      <c r="W5" s="45">
        <f t="shared" ref="W5" si="29">RANK(V5,V$3:V$6,0)</f>
        <v>2</v>
      </c>
      <c r="X5" s="45">
        <v>77.452</v>
      </c>
      <c r="Y5" s="45">
        <f t="shared" ref="Y5" si="30">RANK(X5,X$3:X$6,0)</f>
        <v>2</v>
      </c>
      <c r="Z5" s="45">
        <v>97.91</v>
      </c>
      <c r="AA5" s="45">
        <f t="shared" si="7"/>
        <v>2</v>
      </c>
      <c r="AB5" s="45">
        <v>111.14</v>
      </c>
      <c r="AC5" s="45">
        <f t="shared" si="8"/>
        <v>2</v>
      </c>
      <c r="AD5" s="45">
        <v>131.52</v>
      </c>
      <c r="AE5" s="45">
        <f t="shared" si="9"/>
        <v>2</v>
      </c>
      <c r="AF5" s="45">
        <v>162.74</v>
      </c>
      <c r="AG5" s="45">
        <f t="shared" si="10"/>
        <v>2</v>
      </c>
      <c r="AH5" s="45">
        <v>179.64</v>
      </c>
      <c r="AI5" s="45">
        <f t="shared" si="11"/>
        <v>2</v>
      </c>
      <c r="AJ5" s="45">
        <v>223.01</v>
      </c>
      <c r="AK5" s="45">
        <f t="shared" si="12"/>
        <v>1</v>
      </c>
      <c r="AL5" s="45">
        <v>308.19</v>
      </c>
      <c r="AM5" s="45">
        <f t="shared" si="13"/>
        <v>2</v>
      </c>
      <c r="AN5" s="45">
        <v>361.2</v>
      </c>
      <c r="AO5" s="45">
        <f t="shared" si="14"/>
        <v>2</v>
      </c>
      <c r="AP5" s="45">
        <v>516.18</v>
      </c>
      <c r="AQ5" s="45">
        <f t="shared" si="15"/>
        <v>1</v>
      </c>
      <c r="AR5" s="45">
        <v>575.62</v>
      </c>
      <c r="AS5" s="45">
        <f t="shared" si="16"/>
        <v>2</v>
      </c>
      <c r="AT5" s="45">
        <v>620</v>
      </c>
      <c r="AU5" s="45">
        <f t="shared" si="17"/>
        <v>2</v>
      </c>
      <c r="AV5" s="45">
        <v>687.1</v>
      </c>
      <c r="AW5" s="45">
        <f t="shared" si="18"/>
        <v>2</v>
      </c>
      <c r="AX5" s="45">
        <v>773.59</v>
      </c>
      <c r="AY5" s="45">
        <f t="shared" si="19"/>
        <v>2</v>
      </c>
      <c r="AZ5" s="45">
        <v>839.5</v>
      </c>
      <c r="BA5" s="45">
        <f t="shared" si="20"/>
        <v>2</v>
      </c>
      <c r="BB5" s="45">
        <v>929.2</v>
      </c>
      <c r="BC5" s="45">
        <f t="shared" si="21"/>
        <v>2</v>
      </c>
      <c r="BD5" s="45">
        <v>969.2</v>
      </c>
      <c r="BE5" s="45">
        <f t="shared" si="22"/>
        <v>2</v>
      </c>
      <c r="BF5" s="45">
        <v>1015.3</v>
      </c>
      <c r="BG5" s="45">
        <f t="shared" si="23"/>
        <v>2</v>
      </c>
      <c r="BH5" s="45">
        <v>1063</v>
      </c>
      <c r="BI5" s="45">
        <f t="shared" si="24"/>
        <v>2</v>
      </c>
      <c r="BJ5" s="45">
        <v>774.49</v>
      </c>
      <c r="BK5" s="45">
        <f t="shared" si="25"/>
        <v>1</v>
      </c>
    </row>
    <row r="6" s="46" customFormat="1" spans="1:63">
      <c r="A6" s="46" t="s">
        <v>12</v>
      </c>
      <c r="B6" s="46" t="s">
        <v>109</v>
      </c>
      <c r="C6" s="46" t="s">
        <v>109</v>
      </c>
      <c r="D6" s="46" t="s">
        <v>109</v>
      </c>
      <c r="E6" s="46" t="s">
        <v>109</v>
      </c>
      <c r="F6" s="46" t="s">
        <v>109</v>
      </c>
      <c r="G6" s="46" t="s">
        <v>109</v>
      </c>
      <c r="H6" s="46" t="s">
        <v>109</v>
      </c>
      <c r="I6" s="46" t="s">
        <v>109</v>
      </c>
      <c r="J6" s="46" t="s">
        <v>109</v>
      </c>
      <c r="K6" s="46" t="s">
        <v>109</v>
      </c>
      <c r="L6" s="46" t="s">
        <v>109</v>
      </c>
      <c r="M6" s="46" t="s">
        <v>109</v>
      </c>
      <c r="N6" s="46" t="s">
        <v>109</v>
      </c>
      <c r="O6" s="46" t="s">
        <v>109</v>
      </c>
      <c r="P6" s="46">
        <v>0.36</v>
      </c>
      <c r="Q6" s="46">
        <f t="shared" si="3"/>
        <v>4</v>
      </c>
      <c r="R6" s="46">
        <v>0.4</v>
      </c>
      <c r="S6" s="46">
        <f t="shared" si="3"/>
        <v>4</v>
      </c>
      <c r="T6" s="46">
        <v>14.96</v>
      </c>
      <c r="U6" s="46">
        <f t="shared" ref="U6" si="31">RANK(T6,T$3:T$6,0)</f>
        <v>3</v>
      </c>
      <c r="V6" s="46">
        <v>17.647</v>
      </c>
      <c r="W6" s="46">
        <f t="shared" ref="W6" si="32">RANK(V6,V$3:V$6,0)</f>
        <v>3</v>
      </c>
      <c r="X6" s="46">
        <v>17.436</v>
      </c>
      <c r="Y6" s="46">
        <f t="shared" ref="Y6" si="33">RANK(X6,X$3:X$6,0)</f>
        <v>3</v>
      </c>
      <c r="Z6" s="46">
        <v>27.14</v>
      </c>
      <c r="AA6" s="46">
        <f t="shared" si="7"/>
        <v>3</v>
      </c>
      <c r="AB6" s="46">
        <v>33.48</v>
      </c>
      <c r="AC6" s="46">
        <f t="shared" si="8"/>
        <v>3</v>
      </c>
      <c r="AD6" s="46">
        <v>44.863</v>
      </c>
      <c r="AE6" s="46">
        <f t="shared" si="9"/>
        <v>3</v>
      </c>
      <c r="AF6" s="46">
        <v>62.31</v>
      </c>
      <c r="AG6" s="46">
        <f t="shared" si="10"/>
        <v>3</v>
      </c>
      <c r="AH6" s="46">
        <v>76.9</v>
      </c>
      <c r="AI6" s="46">
        <f t="shared" si="11"/>
        <v>3</v>
      </c>
      <c r="AJ6" s="46">
        <v>130.13</v>
      </c>
      <c r="AK6" s="46">
        <f t="shared" si="12"/>
        <v>3</v>
      </c>
      <c r="AL6" s="46">
        <v>163.66</v>
      </c>
      <c r="AM6" s="46">
        <f t="shared" si="13"/>
        <v>3</v>
      </c>
      <c r="AN6" s="46">
        <v>219.6</v>
      </c>
      <c r="AO6" s="46">
        <f t="shared" si="14"/>
        <v>3</v>
      </c>
      <c r="AP6" s="46">
        <v>391.28</v>
      </c>
      <c r="AQ6" s="46">
        <f t="shared" si="15"/>
        <v>3</v>
      </c>
      <c r="AR6" s="46">
        <v>450.59</v>
      </c>
      <c r="AS6" s="46">
        <f t="shared" si="16"/>
        <v>3</v>
      </c>
      <c r="AT6" s="46">
        <v>507.13</v>
      </c>
      <c r="AU6" s="46">
        <f t="shared" si="17"/>
        <v>3</v>
      </c>
      <c r="AV6" s="46">
        <v>562.73</v>
      </c>
      <c r="AW6" s="46">
        <f t="shared" si="18"/>
        <v>3</v>
      </c>
      <c r="AX6" s="46">
        <v>624.08</v>
      </c>
      <c r="AY6" s="46">
        <f t="shared" si="19"/>
        <v>3</v>
      </c>
      <c r="AZ6" s="46">
        <v>659.43</v>
      </c>
      <c r="BA6" s="46">
        <f t="shared" si="20"/>
        <v>3</v>
      </c>
      <c r="BB6" s="46">
        <v>701.73</v>
      </c>
      <c r="BC6" s="46">
        <f t="shared" si="21"/>
        <v>3</v>
      </c>
      <c r="BD6" s="46">
        <v>767.82</v>
      </c>
      <c r="BE6" s="46">
        <f t="shared" si="22"/>
        <v>3</v>
      </c>
      <c r="BF6" s="46">
        <v>829.07</v>
      </c>
      <c r="BG6" s="46">
        <f t="shared" si="23"/>
        <v>3</v>
      </c>
      <c r="BH6" s="46">
        <v>905.72</v>
      </c>
      <c r="BI6" s="46">
        <f t="shared" si="24"/>
        <v>3</v>
      </c>
      <c r="BJ6" s="46">
        <v>659.16</v>
      </c>
      <c r="BK6" s="46">
        <f t="shared" si="25"/>
        <v>2</v>
      </c>
    </row>
    <row r="7" s="45" customFormat="1" spans="1:63">
      <c r="A7" s="45" t="s">
        <v>42</v>
      </c>
      <c r="B7" s="45" t="s">
        <v>109</v>
      </c>
      <c r="C7" s="45" t="s">
        <v>109</v>
      </c>
      <c r="D7" s="45" t="s">
        <v>109</v>
      </c>
      <c r="E7" s="45" t="s">
        <v>109</v>
      </c>
      <c r="F7" s="45" t="s">
        <v>109</v>
      </c>
      <c r="G7" s="45" t="s">
        <v>109</v>
      </c>
      <c r="H7" s="45" t="s">
        <v>109</v>
      </c>
      <c r="I7" s="45" t="s">
        <v>109</v>
      </c>
      <c r="J7" s="45" t="s">
        <v>109</v>
      </c>
      <c r="K7" s="45" t="s">
        <v>109</v>
      </c>
      <c r="L7" s="45" t="s">
        <v>109</v>
      </c>
      <c r="M7" s="45" t="s">
        <v>109</v>
      </c>
      <c r="N7" s="45" t="s">
        <v>109</v>
      </c>
      <c r="O7" s="45" t="s">
        <v>109</v>
      </c>
      <c r="P7" s="45" t="s">
        <v>109</v>
      </c>
      <c r="Q7" s="45" t="s">
        <v>109</v>
      </c>
      <c r="R7" s="45" t="s">
        <v>109</v>
      </c>
      <c r="S7" s="45" t="s">
        <v>109</v>
      </c>
      <c r="T7" s="45" t="s">
        <v>109</v>
      </c>
      <c r="U7" s="45" t="s">
        <v>109</v>
      </c>
      <c r="V7" s="45" t="s">
        <v>109</v>
      </c>
      <c r="W7" s="45" t="s">
        <v>109</v>
      </c>
      <c r="X7" s="45" t="s">
        <v>109</v>
      </c>
      <c r="Y7" s="45" t="s">
        <v>109</v>
      </c>
      <c r="Z7" s="45">
        <v>1.1111</v>
      </c>
      <c r="AA7" s="45">
        <f t="shared" si="7"/>
        <v>4</v>
      </c>
      <c r="AB7" s="45">
        <v>1.1859</v>
      </c>
      <c r="AC7" s="45">
        <f t="shared" si="8"/>
        <v>5</v>
      </c>
      <c r="AD7" s="45">
        <v>1.5282</v>
      </c>
      <c r="AE7" s="45">
        <f t="shared" si="9"/>
        <v>7</v>
      </c>
      <c r="AF7" s="45">
        <v>1.6291</v>
      </c>
      <c r="AG7" s="45">
        <f t="shared" si="10"/>
        <v>9</v>
      </c>
      <c r="AH7" s="45">
        <v>2.2356</v>
      </c>
      <c r="AI7" s="45">
        <f t="shared" si="11"/>
        <v>9</v>
      </c>
      <c r="AJ7" s="45">
        <v>3.5808</v>
      </c>
      <c r="AK7" s="45">
        <f t="shared" si="12"/>
        <v>9</v>
      </c>
      <c r="AL7" s="45">
        <v>4.9155</v>
      </c>
      <c r="AM7" s="45">
        <f t="shared" si="13"/>
        <v>9</v>
      </c>
      <c r="AN7" s="45">
        <v>5.5534</v>
      </c>
      <c r="AO7" s="45">
        <f t="shared" si="14"/>
        <v>9</v>
      </c>
      <c r="AP7" s="45">
        <v>7.0889</v>
      </c>
      <c r="AQ7" s="45">
        <f t="shared" si="15"/>
        <v>12</v>
      </c>
      <c r="AR7" s="45">
        <v>9.1347</v>
      </c>
      <c r="AS7" s="45">
        <f t="shared" si="16"/>
        <v>13</v>
      </c>
      <c r="AT7" s="63">
        <v>14</v>
      </c>
      <c r="AU7" s="45">
        <f t="shared" si="17"/>
        <v>13</v>
      </c>
      <c r="AV7" s="63">
        <v>17</v>
      </c>
      <c r="AW7" s="45">
        <f t="shared" si="18"/>
        <v>13</v>
      </c>
      <c r="AX7" s="45">
        <v>19.775</v>
      </c>
      <c r="AY7" s="45">
        <f t="shared" si="19"/>
        <v>14</v>
      </c>
      <c r="AZ7" s="45">
        <v>19.748</v>
      </c>
      <c r="BA7" s="45">
        <f t="shared" si="20"/>
        <v>19</v>
      </c>
      <c r="BB7" s="45">
        <v>20.291</v>
      </c>
      <c r="BC7" s="45">
        <f t="shared" si="21"/>
        <v>22</v>
      </c>
      <c r="BD7" s="45">
        <v>24.7</v>
      </c>
      <c r="BE7" s="45">
        <f t="shared" si="22"/>
        <v>23</v>
      </c>
      <c r="BF7" s="45">
        <v>35.5</v>
      </c>
      <c r="BG7" s="45">
        <f t="shared" si="23"/>
        <v>22</v>
      </c>
      <c r="BH7" s="45">
        <v>58.61</v>
      </c>
      <c r="BI7" s="45">
        <f t="shared" si="24"/>
        <v>18</v>
      </c>
      <c r="BJ7" s="45">
        <v>42.26</v>
      </c>
      <c r="BK7" s="45">
        <f t="shared" si="25"/>
        <v>20</v>
      </c>
    </row>
    <row r="8" s="46" customFormat="1" spans="1:63">
      <c r="A8" s="46" t="s">
        <v>55</v>
      </c>
      <c r="B8" s="46" t="s">
        <v>109</v>
      </c>
      <c r="C8" s="46" t="s">
        <v>109</v>
      </c>
      <c r="D8" s="46" t="s">
        <v>109</v>
      </c>
      <c r="E8" s="46" t="s">
        <v>109</v>
      </c>
      <c r="F8" s="46" t="s">
        <v>109</v>
      </c>
      <c r="G8" s="46" t="s">
        <v>109</v>
      </c>
      <c r="H8" s="46" t="s">
        <v>109</v>
      </c>
      <c r="I8" s="46" t="s">
        <v>109</v>
      </c>
      <c r="J8" s="46" t="s">
        <v>109</v>
      </c>
      <c r="K8" s="46" t="s">
        <v>109</v>
      </c>
      <c r="L8" s="46" t="s">
        <v>109</v>
      </c>
      <c r="M8" s="46" t="s">
        <v>109</v>
      </c>
      <c r="N8" s="46" t="s">
        <v>109</v>
      </c>
      <c r="O8" s="46" t="s">
        <v>109</v>
      </c>
      <c r="P8" s="46" t="s">
        <v>109</v>
      </c>
      <c r="Q8" s="46" t="s">
        <v>109</v>
      </c>
      <c r="R8" s="46" t="s">
        <v>109</v>
      </c>
      <c r="S8" s="46" t="s">
        <v>109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9">
        <v>0.08</v>
      </c>
      <c r="AA8" s="46">
        <f t="shared" si="7"/>
        <v>5</v>
      </c>
      <c r="AB8" s="46">
        <v>1.2301</v>
      </c>
      <c r="AC8" s="46">
        <f t="shared" si="8"/>
        <v>4</v>
      </c>
      <c r="AD8" s="46">
        <v>2.575</v>
      </c>
      <c r="AE8" s="46">
        <f t="shared" si="9"/>
        <v>5</v>
      </c>
      <c r="AF8" s="46">
        <v>3.625</v>
      </c>
      <c r="AG8" s="46">
        <f t="shared" si="10"/>
        <v>6</v>
      </c>
      <c r="AH8" s="46">
        <v>4.55</v>
      </c>
      <c r="AI8" s="46">
        <f t="shared" si="11"/>
        <v>8</v>
      </c>
      <c r="AJ8" s="46">
        <v>5.081</v>
      </c>
      <c r="AK8" s="46">
        <f t="shared" si="12"/>
        <v>8</v>
      </c>
      <c r="AL8" s="46">
        <v>6.294</v>
      </c>
      <c r="AM8" s="46">
        <f t="shared" si="13"/>
        <v>8</v>
      </c>
      <c r="AN8" s="46">
        <v>8.338</v>
      </c>
      <c r="AO8" s="46">
        <f t="shared" si="14"/>
        <v>8</v>
      </c>
      <c r="AP8" s="46">
        <v>9.634</v>
      </c>
      <c r="AQ8" s="46">
        <f t="shared" si="15"/>
        <v>10</v>
      </c>
      <c r="AR8" s="46">
        <v>11.192</v>
      </c>
      <c r="AS8" s="46">
        <f t="shared" si="16"/>
        <v>12</v>
      </c>
      <c r="AT8" s="46">
        <v>13.033</v>
      </c>
      <c r="AU8" s="46">
        <f t="shared" si="17"/>
        <v>14</v>
      </c>
      <c r="AV8" s="46">
        <v>14.745</v>
      </c>
      <c r="AW8" s="46">
        <f t="shared" si="18"/>
        <v>15</v>
      </c>
      <c r="AX8" s="49">
        <v>14.8</v>
      </c>
      <c r="AY8" s="46">
        <f t="shared" si="19"/>
        <v>17</v>
      </c>
      <c r="AZ8" s="49">
        <v>21</v>
      </c>
      <c r="BA8" s="46">
        <f t="shared" si="20"/>
        <v>18</v>
      </c>
      <c r="BB8" s="46">
        <v>34.704</v>
      </c>
      <c r="BC8" s="46">
        <f t="shared" si="21"/>
        <v>15</v>
      </c>
      <c r="BD8" s="46">
        <v>43.01</v>
      </c>
      <c r="BE8" s="46">
        <f t="shared" si="22"/>
        <v>16</v>
      </c>
      <c r="BF8" s="46">
        <v>56.96</v>
      </c>
      <c r="BG8" s="46">
        <f t="shared" si="23"/>
        <v>17</v>
      </c>
      <c r="BH8" s="46">
        <v>55.88</v>
      </c>
      <c r="BI8" s="46">
        <f t="shared" si="24"/>
        <v>19</v>
      </c>
      <c r="BJ8" s="46">
        <v>34.09</v>
      </c>
      <c r="BK8" s="46">
        <f t="shared" si="25"/>
        <v>23</v>
      </c>
    </row>
    <row r="9" s="45" customFormat="1" spans="1:63">
      <c r="A9" s="45" t="s">
        <v>22</v>
      </c>
      <c r="B9" s="45" t="s">
        <v>109</v>
      </c>
      <c r="C9" s="45" t="s">
        <v>109</v>
      </c>
      <c r="D9" s="45" t="s">
        <v>109</v>
      </c>
      <c r="E9" s="45" t="s">
        <v>109</v>
      </c>
      <c r="F9" s="45" t="s">
        <v>109</v>
      </c>
      <c r="G9" s="45" t="s">
        <v>109</v>
      </c>
      <c r="H9" s="45" t="s">
        <v>109</v>
      </c>
      <c r="I9" s="45" t="s">
        <v>109</v>
      </c>
      <c r="J9" s="45" t="s">
        <v>109</v>
      </c>
      <c r="K9" s="45" t="s">
        <v>109</v>
      </c>
      <c r="L9" s="45" t="s">
        <v>109</v>
      </c>
      <c r="M9" s="45" t="s">
        <v>109</v>
      </c>
      <c r="N9" s="45" t="s">
        <v>109</v>
      </c>
      <c r="O9" s="45" t="s">
        <v>109</v>
      </c>
      <c r="P9" s="45" t="s">
        <v>109</v>
      </c>
      <c r="Q9" s="45" t="s">
        <v>109</v>
      </c>
      <c r="R9" s="45" t="s">
        <v>109</v>
      </c>
      <c r="S9" s="45" t="s">
        <v>109</v>
      </c>
      <c r="T9" s="45" t="s">
        <v>109</v>
      </c>
      <c r="U9" s="45" t="s">
        <v>109</v>
      </c>
      <c r="V9" s="45" t="s">
        <v>109</v>
      </c>
      <c r="W9" s="45" t="s">
        <v>109</v>
      </c>
      <c r="X9" s="45" t="s">
        <v>109</v>
      </c>
      <c r="Y9" s="45" t="s">
        <v>109</v>
      </c>
      <c r="Z9" s="45" t="s">
        <v>109</v>
      </c>
      <c r="AA9" s="45" t="s">
        <v>109</v>
      </c>
      <c r="AB9" s="45" t="s">
        <v>109</v>
      </c>
      <c r="AC9" s="45" t="s">
        <v>109</v>
      </c>
      <c r="AD9" s="45">
        <v>0.8298</v>
      </c>
      <c r="AE9" s="45">
        <f t="shared" si="9"/>
        <v>9</v>
      </c>
      <c r="AF9" s="45">
        <v>1.2712</v>
      </c>
      <c r="AG9" s="45">
        <f t="shared" si="10"/>
        <v>10</v>
      </c>
      <c r="AH9" s="45">
        <v>2.0575</v>
      </c>
      <c r="AI9" s="45">
        <f t="shared" si="11"/>
        <v>10</v>
      </c>
      <c r="AJ9" s="45">
        <v>2.537</v>
      </c>
      <c r="AK9" s="45">
        <f t="shared" si="12"/>
        <v>10</v>
      </c>
      <c r="AL9" s="45">
        <v>3.0219</v>
      </c>
      <c r="AM9" s="45">
        <f t="shared" si="13"/>
        <v>10</v>
      </c>
      <c r="AN9" s="45">
        <v>3.6082</v>
      </c>
      <c r="AO9" s="45">
        <f t="shared" si="14"/>
        <v>10</v>
      </c>
      <c r="AP9" s="45">
        <v>9.0411</v>
      </c>
      <c r="AQ9" s="45">
        <f t="shared" si="15"/>
        <v>11</v>
      </c>
      <c r="AR9" s="45">
        <v>21</v>
      </c>
      <c r="AS9" s="45">
        <f t="shared" si="16"/>
        <v>7</v>
      </c>
      <c r="AT9" s="50">
        <v>25</v>
      </c>
      <c r="AU9" s="45">
        <f t="shared" si="17"/>
        <v>10</v>
      </c>
      <c r="AV9" s="45">
        <v>84.87</v>
      </c>
      <c r="AW9" s="45">
        <f t="shared" si="18"/>
        <v>7</v>
      </c>
      <c r="AX9" s="45">
        <v>117.78</v>
      </c>
      <c r="AY9" s="45">
        <f t="shared" si="19"/>
        <v>7</v>
      </c>
      <c r="AZ9" s="45">
        <v>155.56</v>
      </c>
      <c r="BA9" s="45">
        <f t="shared" si="20"/>
        <v>7</v>
      </c>
      <c r="BB9" s="45">
        <v>194.54</v>
      </c>
      <c r="BC9" s="45">
        <f t="shared" si="21"/>
        <v>6</v>
      </c>
      <c r="BD9" s="45">
        <v>253.97</v>
      </c>
      <c r="BE9" s="45">
        <f t="shared" si="22"/>
        <v>6</v>
      </c>
      <c r="BF9" s="45">
        <v>283.89</v>
      </c>
      <c r="BG9" s="45">
        <f t="shared" si="23"/>
        <v>7</v>
      </c>
      <c r="BH9" s="45">
        <v>334.94</v>
      </c>
      <c r="BI9" s="45">
        <f t="shared" si="24"/>
        <v>6</v>
      </c>
      <c r="BJ9" s="45">
        <v>169.57</v>
      </c>
      <c r="BK9" s="45">
        <f t="shared" si="25"/>
        <v>9</v>
      </c>
    </row>
    <row r="10" s="46" customFormat="1" spans="1:63">
      <c r="A10" s="46" t="s">
        <v>36</v>
      </c>
      <c r="B10" s="46" t="s">
        <v>109</v>
      </c>
      <c r="C10" s="46" t="s">
        <v>109</v>
      </c>
      <c r="D10" s="46" t="s">
        <v>109</v>
      </c>
      <c r="E10" s="46" t="s">
        <v>109</v>
      </c>
      <c r="F10" s="46" t="s">
        <v>109</v>
      </c>
      <c r="G10" s="46" t="s">
        <v>109</v>
      </c>
      <c r="H10" s="46" t="s">
        <v>109</v>
      </c>
      <c r="I10" s="46" t="s">
        <v>109</v>
      </c>
      <c r="J10" s="46" t="s">
        <v>109</v>
      </c>
      <c r="K10" s="46" t="s">
        <v>109</v>
      </c>
      <c r="L10" s="46" t="s">
        <v>109</v>
      </c>
      <c r="M10" s="46" t="s">
        <v>109</v>
      </c>
      <c r="N10" s="46" t="s">
        <v>109</v>
      </c>
      <c r="O10" s="46" t="s">
        <v>109</v>
      </c>
      <c r="P10" s="46" t="s">
        <v>109</v>
      </c>
      <c r="Q10" s="46" t="s">
        <v>109</v>
      </c>
      <c r="R10" s="46" t="s">
        <v>109</v>
      </c>
      <c r="S10" s="46" t="s">
        <v>109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 t="s">
        <v>109</v>
      </c>
      <c r="AA10" s="46" t="s">
        <v>109</v>
      </c>
      <c r="AB10" s="46" t="s">
        <v>109</v>
      </c>
      <c r="AC10" s="46" t="s">
        <v>109</v>
      </c>
      <c r="AD10" s="46">
        <v>1.25</v>
      </c>
      <c r="AE10" s="46">
        <f t="shared" si="9"/>
        <v>8</v>
      </c>
      <c r="AF10" s="46">
        <v>2.2658</v>
      </c>
      <c r="AG10" s="46">
        <f t="shared" si="10"/>
        <v>7</v>
      </c>
      <c r="AH10" s="46">
        <v>6.033</v>
      </c>
      <c r="AI10" s="46">
        <f t="shared" si="11"/>
        <v>7</v>
      </c>
      <c r="AJ10" s="46">
        <v>9.1699</v>
      </c>
      <c r="AK10" s="46">
        <f t="shared" si="12"/>
        <v>7</v>
      </c>
      <c r="AL10" s="46">
        <v>10.896</v>
      </c>
      <c r="AM10" s="46">
        <f t="shared" si="13"/>
        <v>7</v>
      </c>
      <c r="AN10" s="46">
        <v>11.455</v>
      </c>
      <c r="AO10" s="46">
        <f t="shared" si="14"/>
        <v>7</v>
      </c>
      <c r="AP10" s="46">
        <v>12.537</v>
      </c>
      <c r="AQ10" s="46">
        <f t="shared" si="15"/>
        <v>8</v>
      </c>
      <c r="AR10" s="46">
        <v>22.77</v>
      </c>
      <c r="AS10" s="46">
        <f t="shared" si="16"/>
        <v>6</v>
      </c>
      <c r="AT10" s="46">
        <v>69.1</v>
      </c>
      <c r="AU10" s="46">
        <f t="shared" si="17"/>
        <v>6</v>
      </c>
      <c r="AV10" s="46">
        <v>109.8</v>
      </c>
      <c r="AW10" s="46">
        <f t="shared" si="18"/>
        <v>6</v>
      </c>
      <c r="AX10" s="46">
        <v>141.64</v>
      </c>
      <c r="AY10" s="46">
        <f t="shared" si="19"/>
        <v>5</v>
      </c>
      <c r="AZ10" s="46">
        <v>172.6</v>
      </c>
      <c r="BA10" s="46">
        <f t="shared" si="20"/>
        <v>6</v>
      </c>
      <c r="BB10" s="46">
        <v>189.97</v>
      </c>
      <c r="BC10" s="46">
        <f t="shared" si="21"/>
        <v>7</v>
      </c>
      <c r="BD10" s="46">
        <v>206.8</v>
      </c>
      <c r="BE10" s="46">
        <f t="shared" si="22"/>
        <v>8</v>
      </c>
      <c r="BF10" s="46">
        <v>234.8</v>
      </c>
      <c r="BG10" s="46">
        <f t="shared" si="23"/>
        <v>8</v>
      </c>
      <c r="BH10" s="46">
        <v>284.63</v>
      </c>
      <c r="BI10" s="46">
        <f t="shared" si="24"/>
        <v>8</v>
      </c>
      <c r="BJ10" s="46">
        <v>229</v>
      </c>
      <c r="BK10" s="46">
        <f t="shared" si="25"/>
        <v>6</v>
      </c>
    </row>
    <row r="11" s="45" customFormat="1" spans="1:63">
      <c r="A11" s="45" t="s">
        <v>17</v>
      </c>
      <c r="B11" s="45" t="s">
        <v>109</v>
      </c>
      <c r="C11" s="45" t="s">
        <v>109</v>
      </c>
      <c r="D11" s="45" t="s">
        <v>109</v>
      </c>
      <c r="E11" s="45" t="s">
        <v>109</v>
      </c>
      <c r="F11" s="45" t="s">
        <v>109</v>
      </c>
      <c r="G11" s="45" t="s">
        <v>109</v>
      </c>
      <c r="H11" s="45" t="s">
        <v>109</v>
      </c>
      <c r="I11" s="45" t="s">
        <v>109</v>
      </c>
      <c r="J11" s="45" t="s">
        <v>109</v>
      </c>
      <c r="K11" s="45" t="s">
        <v>109</v>
      </c>
      <c r="L11" s="45" t="s">
        <v>109</v>
      </c>
      <c r="M11" s="45" t="s">
        <v>109</v>
      </c>
      <c r="N11" s="45" t="s">
        <v>109</v>
      </c>
      <c r="O11" s="45" t="s">
        <v>109</v>
      </c>
      <c r="P11" s="45" t="s">
        <v>109</v>
      </c>
      <c r="Q11" s="45" t="s">
        <v>109</v>
      </c>
      <c r="R11" s="45" t="s">
        <v>109</v>
      </c>
      <c r="S11" s="45" t="s">
        <v>109</v>
      </c>
      <c r="T11" s="45" t="s">
        <v>109</v>
      </c>
      <c r="U11" s="45" t="s">
        <v>109</v>
      </c>
      <c r="V11" s="45" t="s">
        <v>109</v>
      </c>
      <c r="W11" s="45" t="s">
        <v>109</v>
      </c>
      <c r="X11" s="45" t="s">
        <v>109</v>
      </c>
      <c r="Y11" s="45" t="s">
        <v>109</v>
      </c>
      <c r="Z11" s="45" t="s">
        <v>109</v>
      </c>
      <c r="AA11" s="45" t="s">
        <v>109</v>
      </c>
      <c r="AB11" s="45" t="s">
        <v>109</v>
      </c>
      <c r="AC11" s="45" t="s">
        <v>109</v>
      </c>
      <c r="AD11" s="45">
        <v>17.506</v>
      </c>
      <c r="AE11" s="45">
        <f t="shared" si="9"/>
        <v>4</v>
      </c>
      <c r="AF11" s="45">
        <v>15.797</v>
      </c>
      <c r="AG11" s="45">
        <f t="shared" si="10"/>
        <v>4</v>
      </c>
      <c r="AH11" s="45">
        <v>24.63</v>
      </c>
      <c r="AI11" s="45">
        <f t="shared" si="11"/>
        <v>4</v>
      </c>
      <c r="AJ11" s="45">
        <v>32.233</v>
      </c>
      <c r="AK11" s="45">
        <f t="shared" si="12"/>
        <v>4</v>
      </c>
      <c r="AL11" s="45">
        <v>37.022</v>
      </c>
      <c r="AM11" s="45">
        <f t="shared" si="13"/>
        <v>4</v>
      </c>
      <c r="AN11" s="45">
        <v>37.871</v>
      </c>
      <c r="AO11" s="45">
        <f t="shared" si="14"/>
        <v>4</v>
      </c>
      <c r="AP11" s="45">
        <v>44.658</v>
      </c>
      <c r="AQ11" s="45">
        <f t="shared" si="15"/>
        <v>5</v>
      </c>
      <c r="AR11" s="45">
        <v>125.985</v>
      </c>
      <c r="AS11" s="45">
        <f t="shared" si="16"/>
        <v>4</v>
      </c>
      <c r="AT11" s="45">
        <v>181.92</v>
      </c>
      <c r="AU11" s="45">
        <f t="shared" si="17"/>
        <v>4</v>
      </c>
      <c r="AV11" s="45">
        <v>213.46</v>
      </c>
      <c r="AW11" s="45">
        <f t="shared" si="18"/>
        <v>4</v>
      </c>
      <c r="AX11" s="45">
        <v>268.5</v>
      </c>
      <c r="AY11" s="45">
        <f t="shared" si="19"/>
        <v>4</v>
      </c>
      <c r="AZ11" s="45">
        <v>307.12</v>
      </c>
      <c r="BA11" s="45">
        <f t="shared" si="20"/>
        <v>4</v>
      </c>
      <c r="BB11" s="45">
        <v>354.4</v>
      </c>
      <c r="BC11" s="45">
        <f t="shared" si="21"/>
        <v>4</v>
      </c>
      <c r="BD11" s="45">
        <v>451.4</v>
      </c>
      <c r="BE11" s="45">
        <f t="shared" si="22"/>
        <v>4</v>
      </c>
      <c r="BF11" s="45">
        <v>514.38</v>
      </c>
      <c r="BG11" s="45">
        <f t="shared" si="23"/>
        <v>4</v>
      </c>
      <c r="BH11" s="45">
        <v>552.77</v>
      </c>
      <c r="BI11" s="45">
        <f t="shared" si="24"/>
        <v>4</v>
      </c>
      <c r="BJ11" s="45">
        <v>442.51</v>
      </c>
      <c r="BK11" s="45">
        <f t="shared" si="25"/>
        <v>4</v>
      </c>
    </row>
    <row r="12" s="46" customFormat="1" spans="1:63">
      <c r="A12" s="46" t="s">
        <v>19</v>
      </c>
      <c r="B12" s="46" t="s">
        <v>109</v>
      </c>
      <c r="C12" s="46" t="s">
        <v>109</v>
      </c>
      <c r="D12" s="46" t="s">
        <v>109</v>
      </c>
      <c r="E12" s="46" t="s">
        <v>109</v>
      </c>
      <c r="F12" s="46" t="s">
        <v>109</v>
      </c>
      <c r="G12" s="46" t="s">
        <v>109</v>
      </c>
      <c r="H12" s="46" t="s">
        <v>109</v>
      </c>
      <c r="I12" s="46" t="s">
        <v>109</v>
      </c>
      <c r="J12" s="46" t="s">
        <v>109</v>
      </c>
      <c r="K12" s="46" t="s">
        <v>109</v>
      </c>
      <c r="L12" s="46" t="s">
        <v>109</v>
      </c>
      <c r="M12" s="46" t="s">
        <v>109</v>
      </c>
      <c r="N12" s="46" t="s">
        <v>109</v>
      </c>
      <c r="O12" s="46" t="s">
        <v>109</v>
      </c>
      <c r="P12" s="46" t="s">
        <v>109</v>
      </c>
      <c r="Q12" s="46" t="s">
        <v>109</v>
      </c>
      <c r="R12" s="46" t="s">
        <v>109</v>
      </c>
      <c r="S12" s="46" t="s">
        <v>109</v>
      </c>
      <c r="T12" s="46" t="s">
        <v>109</v>
      </c>
      <c r="U12" s="46" t="s">
        <v>109</v>
      </c>
      <c r="V12" s="46" t="s">
        <v>109</v>
      </c>
      <c r="W12" s="46" t="s">
        <v>109</v>
      </c>
      <c r="X12" s="46" t="s">
        <v>109</v>
      </c>
      <c r="Y12" s="46" t="s">
        <v>109</v>
      </c>
      <c r="Z12" s="46" t="s">
        <v>109</v>
      </c>
      <c r="AA12" s="46" t="s">
        <v>109</v>
      </c>
      <c r="AB12" s="46" t="s">
        <v>109</v>
      </c>
      <c r="AC12" s="46" t="s">
        <v>109</v>
      </c>
      <c r="AD12" s="46" t="s">
        <v>109</v>
      </c>
      <c r="AE12" s="46" t="s">
        <v>109</v>
      </c>
      <c r="AF12" s="46">
        <v>13.22</v>
      </c>
      <c r="AG12" s="46">
        <f t="shared" si="10"/>
        <v>5</v>
      </c>
      <c r="AH12" s="46">
        <v>15.879</v>
      </c>
      <c r="AI12" s="46">
        <f t="shared" si="11"/>
        <v>5</v>
      </c>
      <c r="AJ12" s="46">
        <v>21.959</v>
      </c>
      <c r="AK12" s="46">
        <f t="shared" si="12"/>
        <v>5</v>
      </c>
      <c r="AL12" s="46">
        <v>28.358</v>
      </c>
      <c r="AM12" s="46">
        <f t="shared" si="13"/>
        <v>5</v>
      </c>
      <c r="AN12" s="46">
        <v>31.104</v>
      </c>
      <c r="AO12" s="46">
        <f t="shared" si="14"/>
        <v>5</v>
      </c>
      <c r="AP12" s="46">
        <v>58.792</v>
      </c>
      <c r="AQ12" s="46">
        <f t="shared" si="15"/>
        <v>4</v>
      </c>
      <c r="AR12" s="46">
        <v>94.164</v>
      </c>
      <c r="AS12" s="46">
        <f t="shared" si="16"/>
        <v>5</v>
      </c>
      <c r="AT12" s="46">
        <v>109.45</v>
      </c>
      <c r="AU12" s="46">
        <f t="shared" si="17"/>
        <v>5</v>
      </c>
      <c r="AV12" s="46">
        <v>123.88</v>
      </c>
      <c r="AW12" s="46">
        <f t="shared" si="18"/>
        <v>5</v>
      </c>
      <c r="AX12" s="46">
        <v>137.72</v>
      </c>
      <c r="AY12" s="46">
        <f t="shared" si="19"/>
        <v>6</v>
      </c>
      <c r="AZ12" s="46">
        <v>196.4</v>
      </c>
      <c r="BA12" s="46">
        <f t="shared" si="20"/>
        <v>5</v>
      </c>
      <c r="BB12" s="46">
        <v>226.96</v>
      </c>
      <c r="BC12" s="46">
        <f t="shared" si="21"/>
        <v>5</v>
      </c>
      <c r="BD12" s="46">
        <v>267.7</v>
      </c>
      <c r="BE12" s="46">
        <f t="shared" si="22"/>
        <v>5</v>
      </c>
      <c r="BF12" s="46">
        <v>304.7</v>
      </c>
      <c r="BG12" s="46">
        <f t="shared" si="23"/>
        <v>6</v>
      </c>
      <c r="BH12" s="46">
        <v>315.58</v>
      </c>
      <c r="BI12" s="46">
        <f t="shared" si="24"/>
        <v>7</v>
      </c>
      <c r="BJ12" s="46">
        <v>217.99</v>
      </c>
      <c r="BK12" s="46">
        <f t="shared" si="25"/>
        <v>7</v>
      </c>
    </row>
    <row r="13" s="45" customFormat="1" spans="1:63">
      <c r="A13" s="45" t="s">
        <v>24</v>
      </c>
      <c r="B13" s="45" t="s">
        <v>109</v>
      </c>
      <c r="C13" s="45" t="s">
        <v>109</v>
      </c>
      <c r="D13" s="45" t="s">
        <v>109</v>
      </c>
      <c r="E13" s="45" t="s">
        <v>109</v>
      </c>
      <c r="F13" s="45" t="s">
        <v>109</v>
      </c>
      <c r="G13" s="45" t="s">
        <v>109</v>
      </c>
      <c r="H13" s="45" t="s">
        <v>109</v>
      </c>
      <c r="I13" s="45" t="s">
        <v>109</v>
      </c>
      <c r="J13" s="45" t="s">
        <v>109</v>
      </c>
      <c r="K13" s="45" t="s">
        <v>109</v>
      </c>
      <c r="L13" s="45" t="s">
        <v>109</v>
      </c>
      <c r="M13" s="45" t="s">
        <v>109</v>
      </c>
      <c r="N13" s="45" t="s">
        <v>109</v>
      </c>
      <c r="O13" s="45" t="s">
        <v>109</v>
      </c>
      <c r="P13" s="45" t="s">
        <v>109</v>
      </c>
      <c r="Q13" s="45" t="s">
        <v>109</v>
      </c>
      <c r="R13" s="45" t="s">
        <v>109</v>
      </c>
      <c r="S13" s="45" t="s">
        <v>109</v>
      </c>
      <c r="T13" s="45" t="s">
        <v>109</v>
      </c>
      <c r="U13" s="45" t="s">
        <v>109</v>
      </c>
      <c r="V13" s="45" t="s">
        <v>109</v>
      </c>
      <c r="W13" s="45" t="s">
        <v>109</v>
      </c>
      <c r="X13" s="45" t="s">
        <v>109</v>
      </c>
      <c r="Y13" s="45" t="s">
        <v>109</v>
      </c>
      <c r="Z13" s="45" t="s">
        <v>109</v>
      </c>
      <c r="AA13" s="45" t="s">
        <v>109</v>
      </c>
      <c r="AB13" s="45" t="s">
        <v>109</v>
      </c>
      <c r="AC13" s="45" t="s">
        <v>109</v>
      </c>
      <c r="AD13" s="45" t="s">
        <v>109</v>
      </c>
      <c r="AE13" s="45" t="s">
        <v>109</v>
      </c>
      <c r="AF13" s="45" t="s">
        <v>109</v>
      </c>
      <c r="AG13" s="45" t="s">
        <v>109</v>
      </c>
      <c r="AH13" s="45" t="s">
        <v>109</v>
      </c>
      <c r="AI13" s="45" t="s">
        <v>109</v>
      </c>
      <c r="AJ13" s="45" t="s">
        <v>109</v>
      </c>
      <c r="AK13" s="45" t="s">
        <v>109</v>
      </c>
      <c r="AL13" s="45" t="s">
        <v>109</v>
      </c>
      <c r="AM13" s="45" t="s">
        <v>109</v>
      </c>
      <c r="AN13" s="45" t="s">
        <v>109</v>
      </c>
      <c r="AO13" s="45" t="s">
        <v>109</v>
      </c>
      <c r="AP13" s="45">
        <v>13.273</v>
      </c>
      <c r="AQ13" s="45">
        <f t="shared" si="15"/>
        <v>7</v>
      </c>
      <c r="AR13" s="45">
        <v>19.911</v>
      </c>
      <c r="AS13" s="45">
        <f t="shared" si="16"/>
        <v>9</v>
      </c>
      <c r="AT13" s="45">
        <v>50.345</v>
      </c>
      <c r="AU13" s="45">
        <f t="shared" si="17"/>
        <v>7</v>
      </c>
      <c r="AV13" s="45">
        <v>61.282</v>
      </c>
      <c r="AW13" s="45">
        <f t="shared" si="18"/>
        <v>10</v>
      </c>
      <c r="AX13" s="45">
        <v>70.617</v>
      </c>
      <c r="AY13" s="45">
        <f t="shared" si="19"/>
        <v>11</v>
      </c>
      <c r="AZ13" s="45">
        <v>76.088</v>
      </c>
      <c r="BA13" s="45">
        <f t="shared" si="20"/>
        <v>11</v>
      </c>
      <c r="BB13" s="45">
        <v>81.743</v>
      </c>
      <c r="BC13" s="45">
        <f t="shared" si="21"/>
        <v>11</v>
      </c>
      <c r="BD13" s="45">
        <v>83.958</v>
      </c>
      <c r="BE13" s="45">
        <f t="shared" si="22"/>
        <v>12</v>
      </c>
      <c r="BF13" s="45">
        <v>86.584</v>
      </c>
      <c r="BG13" s="45">
        <f t="shared" si="23"/>
        <v>13</v>
      </c>
      <c r="BH13" s="45">
        <v>98.236</v>
      </c>
      <c r="BI13" s="45">
        <f t="shared" si="24"/>
        <v>14</v>
      </c>
      <c r="BJ13" s="45">
        <v>84.89</v>
      </c>
      <c r="BK13" s="45">
        <f t="shared" si="25"/>
        <v>14</v>
      </c>
    </row>
    <row r="14" s="46" customFormat="1" spans="1:63">
      <c r="A14" s="46" t="s">
        <v>21</v>
      </c>
      <c r="B14" s="46" t="s">
        <v>109</v>
      </c>
      <c r="C14" s="46" t="s">
        <v>109</v>
      </c>
      <c r="D14" s="46" t="s">
        <v>109</v>
      </c>
      <c r="E14" s="46" t="s">
        <v>109</v>
      </c>
      <c r="F14" s="46" t="s">
        <v>109</v>
      </c>
      <c r="G14" s="46" t="s">
        <v>109</v>
      </c>
      <c r="H14" s="46" t="s">
        <v>109</v>
      </c>
      <c r="I14" s="46" t="s">
        <v>109</v>
      </c>
      <c r="J14" s="46" t="s">
        <v>109</v>
      </c>
      <c r="K14" s="46" t="s">
        <v>109</v>
      </c>
      <c r="L14" s="46" t="s">
        <v>109</v>
      </c>
      <c r="M14" s="46" t="s">
        <v>109</v>
      </c>
      <c r="N14" s="46" t="s">
        <v>109</v>
      </c>
      <c r="O14" s="46" t="s">
        <v>109</v>
      </c>
      <c r="P14" s="46" t="s">
        <v>109</v>
      </c>
      <c r="Q14" s="46" t="s">
        <v>109</v>
      </c>
      <c r="R14" s="46" t="s">
        <v>109</v>
      </c>
      <c r="S14" s="46" t="s">
        <v>109</v>
      </c>
      <c r="T14" s="46" t="s">
        <v>109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 t="s">
        <v>109</v>
      </c>
      <c r="AA14" s="46" t="s">
        <v>109</v>
      </c>
      <c r="AB14" s="46" t="s">
        <v>109</v>
      </c>
      <c r="AC14" s="46" t="s">
        <v>109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L14" s="46" t="s">
        <v>109</v>
      </c>
      <c r="AM14" s="46" t="s">
        <v>109</v>
      </c>
      <c r="AN14" s="46" t="s">
        <v>109</v>
      </c>
      <c r="AO14" s="46" t="s">
        <v>109</v>
      </c>
      <c r="AP14" s="46">
        <v>12.364</v>
      </c>
      <c r="AQ14" s="46">
        <f t="shared" si="15"/>
        <v>9</v>
      </c>
      <c r="AR14" s="46">
        <v>15.14</v>
      </c>
      <c r="AS14" s="46">
        <f t="shared" si="16"/>
        <v>10</v>
      </c>
      <c r="AT14" s="46">
        <v>28.1</v>
      </c>
      <c r="AU14" s="46">
        <f t="shared" si="17"/>
        <v>9</v>
      </c>
      <c r="AV14" s="46">
        <v>65.75</v>
      </c>
      <c r="AW14" s="46">
        <f t="shared" si="18"/>
        <v>9</v>
      </c>
      <c r="AX14" s="46">
        <v>76.7</v>
      </c>
      <c r="AY14" s="46">
        <f t="shared" si="19"/>
        <v>10</v>
      </c>
      <c r="AZ14" s="46">
        <v>93.15</v>
      </c>
      <c r="BA14" s="46">
        <f t="shared" si="20"/>
        <v>9</v>
      </c>
      <c r="BB14" s="46">
        <v>153.2</v>
      </c>
      <c r="BC14" s="46">
        <f t="shared" si="21"/>
        <v>8</v>
      </c>
      <c r="BD14" s="46">
        <v>214.2</v>
      </c>
      <c r="BE14" s="46">
        <f t="shared" si="22"/>
        <v>7</v>
      </c>
      <c r="BF14" s="46">
        <v>317.8</v>
      </c>
      <c r="BG14" s="46">
        <f t="shared" si="23"/>
        <v>5</v>
      </c>
      <c r="BH14" s="46">
        <v>383.02</v>
      </c>
      <c r="BI14" s="46">
        <f t="shared" si="24"/>
        <v>5</v>
      </c>
      <c r="BJ14" s="46">
        <v>331.06</v>
      </c>
      <c r="BK14" s="46">
        <f t="shared" si="25"/>
        <v>5</v>
      </c>
    </row>
    <row r="15" s="45" customFormat="1" spans="1:63">
      <c r="A15" s="45" t="s">
        <v>18</v>
      </c>
      <c r="B15" s="45" t="s">
        <v>109</v>
      </c>
      <c r="C15" s="45" t="s">
        <v>109</v>
      </c>
      <c r="D15" s="45" t="s">
        <v>109</v>
      </c>
      <c r="E15" s="45" t="s">
        <v>109</v>
      </c>
      <c r="F15" s="45" t="s">
        <v>109</v>
      </c>
      <c r="G15" s="45" t="s">
        <v>109</v>
      </c>
      <c r="H15" s="45" t="s">
        <v>109</v>
      </c>
      <c r="I15" s="45" t="s">
        <v>109</v>
      </c>
      <c r="J15" s="45" t="s">
        <v>109</v>
      </c>
      <c r="K15" s="45" t="s">
        <v>109</v>
      </c>
      <c r="L15" s="45" t="s">
        <v>109</v>
      </c>
      <c r="M15" s="45" t="s">
        <v>109</v>
      </c>
      <c r="N15" s="45" t="s">
        <v>109</v>
      </c>
      <c r="O15" s="45" t="s">
        <v>109</v>
      </c>
      <c r="P15" s="45" t="s">
        <v>109</v>
      </c>
      <c r="Q15" s="45" t="s">
        <v>109</v>
      </c>
      <c r="R15" s="45" t="s">
        <v>109</v>
      </c>
      <c r="S15" s="45" t="s">
        <v>109</v>
      </c>
      <c r="T15" s="45" t="s">
        <v>109</v>
      </c>
      <c r="U15" s="45" t="s">
        <v>109</v>
      </c>
      <c r="V15" s="45" t="s">
        <v>109</v>
      </c>
      <c r="W15" s="45" t="s">
        <v>109</v>
      </c>
      <c r="X15" s="45" t="s">
        <v>109</v>
      </c>
      <c r="Y15" s="45" t="s">
        <v>109</v>
      </c>
      <c r="Z15" s="45" t="s">
        <v>109</v>
      </c>
      <c r="AA15" s="45" t="s">
        <v>109</v>
      </c>
      <c r="AB15" s="45" t="s">
        <v>109</v>
      </c>
      <c r="AC15" s="45" t="s">
        <v>109</v>
      </c>
      <c r="AD15" s="45" t="s">
        <v>109</v>
      </c>
      <c r="AE15" s="45" t="s">
        <v>109</v>
      </c>
      <c r="AF15" s="45" t="s">
        <v>109</v>
      </c>
      <c r="AG15" s="45" t="s">
        <v>109</v>
      </c>
      <c r="AH15" s="45" t="s">
        <v>109</v>
      </c>
      <c r="AI15" s="45" t="s">
        <v>109</v>
      </c>
      <c r="AJ15" s="45" t="s">
        <v>109</v>
      </c>
      <c r="AK15" s="45" t="s">
        <v>109</v>
      </c>
      <c r="AL15" s="45" t="s">
        <v>109</v>
      </c>
      <c r="AM15" s="45" t="s">
        <v>109</v>
      </c>
      <c r="AN15" s="45" t="s">
        <v>109</v>
      </c>
      <c r="AO15" s="45" t="s">
        <v>109</v>
      </c>
      <c r="AP15" s="45" t="s">
        <v>109</v>
      </c>
      <c r="AQ15" s="45" t="s">
        <v>109</v>
      </c>
      <c r="AR15" s="45">
        <v>14.907</v>
      </c>
      <c r="AS15" s="45">
        <f t="shared" si="16"/>
        <v>11</v>
      </c>
      <c r="AT15" s="45">
        <v>16.137</v>
      </c>
      <c r="AU15" s="45">
        <f t="shared" si="17"/>
        <v>11</v>
      </c>
      <c r="AV15" s="45">
        <v>50</v>
      </c>
      <c r="AW15" s="45">
        <f t="shared" si="18"/>
        <v>11</v>
      </c>
      <c r="AX15" s="45">
        <v>81.69</v>
      </c>
      <c r="AY15" s="45">
        <f t="shared" si="19"/>
        <v>9</v>
      </c>
      <c r="AZ15" s="45">
        <v>95.07</v>
      </c>
      <c r="BA15" s="45">
        <f t="shared" si="20"/>
        <v>8</v>
      </c>
      <c r="BB15" s="45">
        <v>111.5</v>
      </c>
      <c r="BC15" s="45">
        <f t="shared" si="21"/>
        <v>9</v>
      </c>
      <c r="BD15" s="45">
        <v>165.84</v>
      </c>
      <c r="BE15" s="45">
        <f t="shared" si="22"/>
        <v>9</v>
      </c>
      <c r="BF15" s="45">
        <v>202.47</v>
      </c>
      <c r="BG15" s="45">
        <f t="shared" si="23"/>
        <v>9</v>
      </c>
      <c r="BH15" s="45">
        <v>259.02</v>
      </c>
      <c r="BI15" s="45">
        <f t="shared" si="24"/>
        <v>9</v>
      </c>
      <c r="BJ15" s="45">
        <v>199.66</v>
      </c>
      <c r="BK15" s="45">
        <f t="shared" si="25"/>
        <v>8</v>
      </c>
    </row>
    <row r="16" s="46" customFormat="1" spans="1:63">
      <c r="A16" s="46" t="s">
        <v>30</v>
      </c>
      <c r="B16" s="46" t="s">
        <v>109</v>
      </c>
      <c r="C16" s="46" t="s">
        <v>109</v>
      </c>
      <c r="D16" s="46" t="s">
        <v>109</v>
      </c>
      <c r="E16" s="46" t="s">
        <v>109</v>
      </c>
      <c r="F16" s="46" t="s">
        <v>109</v>
      </c>
      <c r="G16" s="46" t="s">
        <v>109</v>
      </c>
      <c r="H16" s="46" t="s">
        <v>109</v>
      </c>
      <c r="I16" s="46" t="s">
        <v>109</v>
      </c>
      <c r="J16" s="46" t="s">
        <v>109</v>
      </c>
      <c r="K16" s="46" t="s">
        <v>109</v>
      </c>
      <c r="L16" s="46" t="s">
        <v>109</v>
      </c>
      <c r="M16" s="46" t="s">
        <v>109</v>
      </c>
      <c r="N16" s="46" t="s">
        <v>109</v>
      </c>
      <c r="O16" s="46" t="s">
        <v>109</v>
      </c>
      <c r="P16" s="46" t="s">
        <v>109</v>
      </c>
      <c r="Q16" s="46" t="s">
        <v>109</v>
      </c>
      <c r="R16" s="46" t="s">
        <v>109</v>
      </c>
      <c r="S16" s="46" t="s">
        <v>109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A16" s="46" t="s">
        <v>109</v>
      </c>
      <c r="AB16" s="46" t="s">
        <v>109</v>
      </c>
      <c r="AC16" s="46" t="s">
        <v>109</v>
      </c>
      <c r="AD16" s="46" t="s">
        <v>109</v>
      </c>
      <c r="AE16" s="46" t="s">
        <v>109</v>
      </c>
      <c r="AF16" s="46" t="s">
        <v>109</v>
      </c>
      <c r="AG16" s="46" t="s">
        <v>109</v>
      </c>
      <c r="AH16" s="46" t="s">
        <v>109</v>
      </c>
      <c r="AI16" s="46" t="s">
        <v>109</v>
      </c>
      <c r="AJ16" s="46" t="s">
        <v>109</v>
      </c>
      <c r="AK16" s="46" t="s">
        <v>109</v>
      </c>
      <c r="AL16" s="46" t="s">
        <v>109</v>
      </c>
      <c r="AM16" s="46" t="s">
        <v>109</v>
      </c>
      <c r="AN16" s="46" t="s">
        <v>109</v>
      </c>
      <c r="AO16" s="46" t="s">
        <v>109</v>
      </c>
      <c r="AP16" s="46" t="s">
        <v>109</v>
      </c>
      <c r="AQ16" s="46" t="s">
        <v>109</v>
      </c>
      <c r="AR16" s="46" t="s">
        <v>109</v>
      </c>
      <c r="AS16" s="46" t="s">
        <v>109</v>
      </c>
      <c r="AT16" s="46">
        <v>10.529</v>
      </c>
      <c r="AU16" s="46">
        <f t="shared" si="17"/>
        <v>15</v>
      </c>
      <c r="AV16" s="46">
        <v>13.359</v>
      </c>
      <c r="AW16" s="46">
        <f t="shared" si="18"/>
        <v>17</v>
      </c>
      <c r="AX16" s="46">
        <v>31.736</v>
      </c>
      <c r="AY16" s="46">
        <f t="shared" si="19"/>
        <v>13</v>
      </c>
      <c r="AZ16" s="46">
        <v>37.534</v>
      </c>
      <c r="BA16" s="46">
        <f t="shared" si="20"/>
        <v>13</v>
      </c>
      <c r="BB16" s="46">
        <v>39.828</v>
      </c>
      <c r="BC16" s="46">
        <f t="shared" si="21"/>
        <v>14</v>
      </c>
      <c r="BD16" s="46">
        <v>67.994</v>
      </c>
      <c r="BE16" s="46">
        <f t="shared" si="22"/>
        <v>14</v>
      </c>
      <c r="BF16" s="46">
        <v>89.02</v>
      </c>
      <c r="BG16" s="46">
        <f t="shared" si="23"/>
        <v>12</v>
      </c>
      <c r="BH16" s="46">
        <v>99.46</v>
      </c>
      <c r="BI16" s="46">
        <f t="shared" si="24"/>
        <v>13</v>
      </c>
      <c r="BJ16" s="46">
        <v>83.04</v>
      </c>
      <c r="BK16" s="46">
        <f t="shared" si="25"/>
        <v>15</v>
      </c>
    </row>
    <row r="17" s="45" customFormat="1" spans="1:63">
      <c r="A17" s="45" t="s">
        <v>43</v>
      </c>
      <c r="B17" s="45" t="s">
        <v>109</v>
      </c>
      <c r="C17" s="45" t="s">
        <v>109</v>
      </c>
      <c r="D17" s="45" t="s">
        <v>109</v>
      </c>
      <c r="E17" s="45" t="s">
        <v>109</v>
      </c>
      <c r="F17" s="45" t="s">
        <v>109</v>
      </c>
      <c r="G17" s="45" t="s">
        <v>109</v>
      </c>
      <c r="H17" s="45" t="s">
        <v>109</v>
      </c>
      <c r="I17" s="45" t="s">
        <v>109</v>
      </c>
      <c r="J17" s="45" t="s">
        <v>109</v>
      </c>
      <c r="K17" s="45" t="s">
        <v>109</v>
      </c>
      <c r="L17" s="45" t="s">
        <v>109</v>
      </c>
      <c r="M17" s="45" t="s">
        <v>109</v>
      </c>
      <c r="N17" s="45" t="s">
        <v>109</v>
      </c>
      <c r="O17" s="45" t="s">
        <v>109</v>
      </c>
      <c r="P17" s="45" t="s">
        <v>109</v>
      </c>
      <c r="Q17" s="45" t="s">
        <v>109</v>
      </c>
      <c r="R17" s="45" t="s">
        <v>109</v>
      </c>
      <c r="S17" s="45" t="s">
        <v>109</v>
      </c>
      <c r="T17" s="45" t="s">
        <v>109</v>
      </c>
      <c r="U17" s="45" t="s">
        <v>109</v>
      </c>
      <c r="V17" s="45" t="s">
        <v>109</v>
      </c>
      <c r="W17" s="45" t="s">
        <v>109</v>
      </c>
      <c r="X17" s="45" t="s">
        <v>109</v>
      </c>
      <c r="Y17" s="45" t="s">
        <v>109</v>
      </c>
      <c r="Z17" s="45" t="s">
        <v>109</v>
      </c>
      <c r="AA17" s="45" t="s">
        <v>109</v>
      </c>
      <c r="AB17" s="45" t="s">
        <v>109</v>
      </c>
      <c r="AC17" s="45" t="s">
        <v>109</v>
      </c>
      <c r="AD17" s="45" t="s">
        <v>109</v>
      </c>
      <c r="AE17" s="45" t="s">
        <v>109</v>
      </c>
      <c r="AF17" s="45" t="s">
        <v>109</v>
      </c>
      <c r="AG17" s="45" t="s">
        <v>109</v>
      </c>
      <c r="AH17" s="45" t="s">
        <v>109</v>
      </c>
      <c r="AI17" s="45" t="s">
        <v>109</v>
      </c>
      <c r="AJ17" s="45" t="s">
        <v>109</v>
      </c>
      <c r="AK17" s="45" t="s">
        <v>109</v>
      </c>
      <c r="AL17" s="45" t="s">
        <v>109</v>
      </c>
      <c r="AM17" s="45" t="s">
        <v>109</v>
      </c>
      <c r="AN17" s="45" t="s">
        <v>109</v>
      </c>
      <c r="AO17" s="45" t="s">
        <v>109</v>
      </c>
      <c r="AP17" s="45" t="s">
        <v>109</v>
      </c>
      <c r="AQ17" s="45" t="s">
        <v>109</v>
      </c>
      <c r="AR17" s="45" t="s">
        <v>109</v>
      </c>
      <c r="AS17" s="45" t="s">
        <v>109</v>
      </c>
      <c r="AT17" s="45">
        <v>0.6528</v>
      </c>
      <c r="AU17" s="45">
        <f t="shared" si="17"/>
        <v>16</v>
      </c>
      <c r="AV17" s="45">
        <v>1.4</v>
      </c>
      <c r="AW17" s="45">
        <f t="shared" si="18"/>
        <v>18</v>
      </c>
      <c r="AX17" s="45">
        <v>13.482</v>
      </c>
      <c r="AY17" s="45">
        <f t="shared" si="19"/>
        <v>19</v>
      </c>
      <c r="AZ17" s="45">
        <v>22.923</v>
      </c>
      <c r="BA17" s="45">
        <f t="shared" si="20"/>
        <v>17</v>
      </c>
      <c r="BB17" s="45">
        <v>24.1</v>
      </c>
      <c r="BC17" s="45">
        <f t="shared" si="21"/>
        <v>18</v>
      </c>
      <c r="BD17" s="45">
        <v>34.2</v>
      </c>
      <c r="BE17" s="45">
        <f t="shared" si="22"/>
        <v>17</v>
      </c>
      <c r="BF17" s="45">
        <v>54.69</v>
      </c>
      <c r="BG17" s="45">
        <f t="shared" si="23"/>
        <v>18</v>
      </c>
      <c r="BH17" s="45">
        <v>58.65</v>
      </c>
      <c r="BI17" s="45">
        <f t="shared" si="24"/>
        <v>17</v>
      </c>
      <c r="BJ17" s="45">
        <v>43.51</v>
      </c>
      <c r="BK17" s="45">
        <f t="shared" si="25"/>
        <v>19</v>
      </c>
    </row>
    <row r="18" s="46" customFormat="1" spans="1:63">
      <c r="A18" s="46" t="s">
        <v>25</v>
      </c>
      <c r="B18" s="46" t="s">
        <v>109</v>
      </c>
      <c r="C18" s="46" t="s">
        <v>109</v>
      </c>
      <c r="D18" s="46" t="s">
        <v>109</v>
      </c>
      <c r="E18" s="46" t="s">
        <v>109</v>
      </c>
      <c r="F18" s="46" t="s">
        <v>109</v>
      </c>
      <c r="G18" s="46" t="s">
        <v>109</v>
      </c>
      <c r="H18" s="46" t="s">
        <v>109</v>
      </c>
      <c r="I18" s="46" t="s">
        <v>109</v>
      </c>
      <c r="J18" s="46" t="s">
        <v>109</v>
      </c>
      <c r="K18" s="46" t="s">
        <v>109</v>
      </c>
      <c r="L18" s="46" t="s">
        <v>109</v>
      </c>
      <c r="M18" s="46" t="s">
        <v>109</v>
      </c>
      <c r="N18" s="46" t="s">
        <v>109</v>
      </c>
      <c r="O18" s="46" t="s">
        <v>109</v>
      </c>
      <c r="P18" s="46" t="s">
        <v>109</v>
      </c>
      <c r="Q18" s="46" t="s">
        <v>109</v>
      </c>
      <c r="R18" s="46" t="s">
        <v>109</v>
      </c>
      <c r="S18" s="46" t="s">
        <v>109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A18" s="46" t="s">
        <v>109</v>
      </c>
      <c r="AB18" s="46" t="s">
        <v>109</v>
      </c>
      <c r="AC18" s="46" t="s">
        <v>109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L18" s="46" t="s">
        <v>109</v>
      </c>
      <c r="AM18" s="46" t="s">
        <v>109</v>
      </c>
      <c r="AN18" s="46" t="s">
        <v>109</v>
      </c>
      <c r="AO18" s="46" t="s">
        <v>109</v>
      </c>
      <c r="AP18" s="46" t="s">
        <v>109</v>
      </c>
      <c r="AQ18" s="46" t="s">
        <v>109</v>
      </c>
      <c r="AR18" s="46" t="s">
        <v>109</v>
      </c>
      <c r="AS18" s="46" t="s">
        <v>109</v>
      </c>
      <c r="AT18" s="46">
        <v>14.735</v>
      </c>
      <c r="AU18" s="46">
        <f t="shared" si="17"/>
        <v>12</v>
      </c>
      <c r="AV18" s="46">
        <v>25.46</v>
      </c>
      <c r="AW18" s="46">
        <f t="shared" si="18"/>
        <v>12</v>
      </c>
      <c r="AX18" s="46">
        <v>39.78</v>
      </c>
      <c r="AY18" s="46">
        <f t="shared" si="19"/>
        <v>12</v>
      </c>
      <c r="AZ18" s="46">
        <v>61.23</v>
      </c>
      <c r="BA18" s="46">
        <f t="shared" si="20"/>
        <v>12</v>
      </c>
      <c r="BB18" s="46">
        <v>73.43</v>
      </c>
      <c r="BC18" s="46">
        <f t="shared" si="21"/>
        <v>12</v>
      </c>
      <c r="BD18" s="46">
        <v>104.57</v>
      </c>
      <c r="BE18" s="46">
        <f t="shared" si="22"/>
        <v>10</v>
      </c>
      <c r="BF18" s="46">
        <v>145.17</v>
      </c>
      <c r="BG18" s="46">
        <f t="shared" si="23"/>
        <v>10</v>
      </c>
      <c r="BH18" s="46">
        <v>173.71</v>
      </c>
      <c r="BI18" s="46">
        <f t="shared" si="24"/>
        <v>10</v>
      </c>
      <c r="BJ18" s="46">
        <v>159.12</v>
      </c>
      <c r="BK18" s="46">
        <f t="shared" si="25"/>
        <v>10</v>
      </c>
    </row>
    <row r="19" s="45" customFormat="1" spans="1:63">
      <c r="A19" s="45" t="s">
        <v>27</v>
      </c>
      <c r="B19" s="45" t="s">
        <v>109</v>
      </c>
      <c r="C19" s="45" t="s">
        <v>109</v>
      </c>
      <c r="D19" s="45" t="s">
        <v>109</v>
      </c>
      <c r="E19" s="45" t="s">
        <v>109</v>
      </c>
      <c r="F19" s="45" t="s">
        <v>109</v>
      </c>
      <c r="G19" s="45" t="s">
        <v>109</v>
      </c>
      <c r="H19" s="45" t="s">
        <v>109</v>
      </c>
      <c r="I19" s="45" t="s">
        <v>109</v>
      </c>
      <c r="J19" s="45" t="s">
        <v>109</v>
      </c>
      <c r="K19" s="45" t="s">
        <v>109</v>
      </c>
      <c r="L19" s="45" t="s">
        <v>109</v>
      </c>
      <c r="M19" s="45" t="s">
        <v>109</v>
      </c>
      <c r="N19" s="45" t="s">
        <v>109</v>
      </c>
      <c r="O19" s="45" t="s">
        <v>109</v>
      </c>
      <c r="P19" s="45" t="s">
        <v>109</v>
      </c>
      <c r="Q19" s="45" t="s">
        <v>109</v>
      </c>
      <c r="R19" s="45" t="s">
        <v>109</v>
      </c>
      <c r="S19" s="45" t="s">
        <v>109</v>
      </c>
      <c r="T19" s="45" t="s">
        <v>109</v>
      </c>
      <c r="U19" s="45" t="s">
        <v>109</v>
      </c>
      <c r="V19" s="45" t="s">
        <v>109</v>
      </c>
      <c r="W19" s="45" t="s">
        <v>109</v>
      </c>
      <c r="X19" s="45" t="s">
        <v>109</v>
      </c>
      <c r="Y19" s="45" t="s">
        <v>109</v>
      </c>
      <c r="Z19" s="45" t="s">
        <v>109</v>
      </c>
      <c r="AA19" s="45" t="s">
        <v>109</v>
      </c>
      <c r="AB19" s="45" t="s">
        <v>109</v>
      </c>
      <c r="AC19" s="45" t="s">
        <v>109</v>
      </c>
      <c r="AD19" s="45" t="s">
        <v>109</v>
      </c>
      <c r="AE19" s="45" t="s">
        <v>109</v>
      </c>
      <c r="AF19" s="45" t="s">
        <v>109</v>
      </c>
      <c r="AG19" s="45" t="s">
        <v>109</v>
      </c>
      <c r="AH19" s="45" t="s">
        <v>109</v>
      </c>
      <c r="AI19" s="45" t="s">
        <v>109</v>
      </c>
      <c r="AJ19" s="45" t="s">
        <v>109</v>
      </c>
      <c r="AK19" s="45" t="s">
        <v>109</v>
      </c>
      <c r="AL19" s="45" t="s">
        <v>109</v>
      </c>
      <c r="AM19" s="45" t="s">
        <v>109</v>
      </c>
      <c r="AN19" s="45" t="s">
        <v>109</v>
      </c>
      <c r="AO19" s="45" t="s">
        <v>109</v>
      </c>
      <c r="AP19" s="45" t="s">
        <v>109</v>
      </c>
      <c r="AQ19" s="45" t="s">
        <v>109</v>
      </c>
      <c r="AR19" s="45" t="s">
        <v>109</v>
      </c>
      <c r="AS19" s="45" t="s">
        <v>109</v>
      </c>
      <c r="AT19" s="45" t="s">
        <v>109</v>
      </c>
      <c r="AU19" s="45" t="s">
        <v>109</v>
      </c>
      <c r="AV19" s="45">
        <v>14.433</v>
      </c>
      <c r="AW19" s="45">
        <f t="shared" si="18"/>
        <v>16</v>
      </c>
      <c r="AX19" s="45">
        <v>13.834</v>
      </c>
      <c r="AY19" s="45">
        <f t="shared" si="19"/>
        <v>18</v>
      </c>
      <c r="AZ19" s="45">
        <v>17.984</v>
      </c>
      <c r="BA19" s="45">
        <f t="shared" si="20"/>
        <v>21</v>
      </c>
      <c r="BB19" s="45">
        <v>21.82</v>
      </c>
      <c r="BC19" s="45">
        <f t="shared" si="21"/>
        <v>20</v>
      </c>
      <c r="BD19" s="45">
        <v>25.058</v>
      </c>
      <c r="BE19" s="45">
        <f t="shared" si="22"/>
        <v>22</v>
      </c>
      <c r="BF19" s="45">
        <v>27</v>
      </c>
      <c r="BG19" s="45">
        <f t="shared" si="23"/>
        <v>25</v>
      </c>
      <c r="BH19" s="45">
        <v>28.28</v>
      </c>
      <c r="BI19" s="45">
        <f t="shared" si="24"/>
        <v>26</v>
      </c>
      <c r="BJ19" s="45">
        <v>13.88</v>
      </c>
      <c r="BK19" s="45">
        <f t="shared" si="25"/>
        <v>30</v>
      </c>
    </row>
    <row r="20" s="46" customFormat="1" spans="1:63">
      <c r="A20" s="46" t="s">
        <v>29</v>
      </c>
      <c r="B20" s="46" t="s">
        <v>109</v>
      </c>
      <c r="C20" s="46" t="s">
        <v>109</v>
      </c>
      <c r="D20" s="46" t="s">
        <v>109</v>
      </c>
      <c r="E20" s="46" t="s">
        <v>109</v>
      </c>
      <c r="F20" s="46" t="s">
        <v>109</v>
      </c>
      <c r="G20" s="46" t="s">
        <v>109</v>
      </c>
      <c r="H20" s="46" t="s">
        <v>109</v>
      </c>
      <c r="I20" s="46" t="s">
        <v>109</v>
      </c>
      <c r="J20" s="46" t="s">
        <v>109</v>
      </c>
      <c r="K20" s="46" t="s">
        <v>109</v>
      </c>
      <c r="L20" s="46" t="s">
        <v>109</v>
      </c>
      <c r="M20" s="46" t="s">
        <v>109</v>
      </c>
      <c r="N20" s="46" t="s">
        <v>109</v>
      </c>
      <c r="O20" s="46" t="s">
        <v>109</v>
      </c>
      <c r="P20" s="46" t="s">
        <v>109</v>
      </c>
      <c r="Q20" s="46" t="s">
        <v>109</v>
      </c>
      <c r="R20" s="46" t="s">
        <v>109</v>
      </c>
      <c r="S20" s="46" t="s">
        <v>109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A20" s="46" t="s">
        <v>109</v>
      </c>
      <c r="AB20" s="46" t="s">
        <v>109</v>
      </c>
      <c r="AC20" s="46" t="s">
        <v>109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L20" s="46" t="s">
        <v>109</v>
      </c>
      <c r="AM20" s="46" t="s">
        <v>109</v>
      </c>
      <c r="AN20" s="46" t="s">
        <v>109</v>
      </c>
      <c r="AO20" s="46" t="s">
        <v>109</v>
      </c>
      <c r="AP20" s="46" t="s">
        <v>109</v>
      </c>
      <c r="AQ20" s="46" t="s">
        <v>109</v>
      </c>
      <c r="AR20" s="46" t="s">
        <v>109</v>
      </c>
      <c r="AS20" s="46" t="s">
        <v>109</v>
      </c>
      <c r="AT20" s="46" t="s">
        <v>109</v>
      </c>
      <c r="AU20" s="46" t="s">
        <v>109</v>
      </c>
      <c r="AV20" s="46">
        <v>16.235</v>
      </c>
      <c r="AW20" s="46">
        <f t="shared" si="18"/>
        <v>14</v>
      </c>
      <c r="AX20" s="46">
        <v>18.59</v>
      </c>
      <c r="AY20" s="46">
        <f t="shared" si="19"/>
        <v>15</v>
      </c>
      <c r="AZ20" s="46">
        <v>24.1</v>
      </c>
      <c r="BA20" s="46">
        <f t="shared" si="20"/>
        <v>14</v>
      </c>
      <c r="BB20" s="46">
        <v>33.8</v>
      </c>
      <c r="BC20" s="46">
        <f t="shared" si="21"/>
        <v>16</v>
      </c>
      <c r="BD20" s="46">
        <v>69.08</v>
      </c>
      <c r="BE20" s="46">
        <f t="shared" si="22"/>
        <v>13</v>
      </c>
      <c r="BF20" s="46">
        <v>79.85</v>
      </c>
      <c r="BG20" s="46">
        <f t="shared" si="23"/>
        <v>14</v>
      </c>
      <c r="BH20" s="46">
        <v>112.66</v>
      </c>
      <c r="BI20" s="46">
        <f t="shared" si="24"/>
        <v>12</v>
      </c>
      <c r="BJ20" s="46">
        <v>93.16</v>
      </c>
      <c r="BK20" s="46">
        <f t="shared" si="25"/>
        <v>12</v>
      </c>
    </row>
    <row r="21" s="45" customFormat="1" spans="1:63">
      <c r="A21" s="45" t="s">
        <v>20</v>
      </c>
      <c r="B21" s="45" t="s">
        <v>109</v>
      </c>
      <c r="C21" s="45" t="s">
        <v>109</v>
      </c>
      <c r="D21" s="45" t="s">
        <v>109</v>
      </c>
      <c r="E21" s="45" t="s">
        <v>109</v>
      </c>
      <c r="F21" s="45" t="s">
        <v>109</v>
      </c>
      <c r="G21" s="45" t="s">
        <v>109</v>
      </c>
      <c r="H21" s="45" t="s">
        <v>109</v>
      </c>
      <c r="I21" s="45" t="s">
        <v>109</v>
      </c>
      <c r="J21" s="45" t="s">
        <v>109</v>
      </c>
      <c r="K21" s="45" t="s">
        <v>109</v>
      </c>
      <c r="L21" s="45" t="s">
        <v>109</v>
      </c>
      <c r="M21" s="45" t="s">
        <v>109</v>
      </c>
      <c r="N21" s="45" t="s">
        <v>109</v>
      </c>
      <c r="O21" s="45" t="s">
        <v>109</v>
      </c>
      <c r="P21" s="45" t="s">
        <v>109</v>
      </c>
      <c r="Q21" s="45" t="s">
        <v>109</v>
      </c>
      <c r="R21" s="45" t="s">
        <v>109</v>
      </c>
      <c r="S21" s="45" t="s">
        <v>109</v>
      </c>
      <c r="T21" s="45" t="s">
        <v>109</v>
      </c>
      <c r="U21" s="45" t="s">
        <v>109</v>
      </c>
      <c r="V21" s="45" t="s">
        <v>109</v>
      </c>
      <c r="W21" s="45" t="s">
        <v>109</v>
      </c>
      <c r="X21" s="45" t="s">
        <v>109</v>
      </c>
      <c r="Y21" s="45" t="s">
        <v>109</v>
      </c>
      <c r="Z21" s="45" t="s">
        <v>109</v>
      </c>
      <c r="AA21" s="45" t="s">
        <v>109</v>
      </c>
      <c r="AB21" s="45" t="s">
        <v>109</v>
      </c>
      <c r="AC21" s="45" t="s">
        <v>109</v>
      </c>
      <c r="AD21" s="45" t="s">
        <v>109</v>
      </c>
      <c r="AE21" s="45" t="s">
        <v>109</v>
      </c>
      <c r="AF21" s="45" t="s">
        <v>109</v>
      </c>
      <c r="AG21" s="45" t="s">
        <v>109</v>
      </c>
      <c r="AH21" s="45" t="s">
        <v>109</v>
      </c>
      <c r="AI21" s="45" t="s">
        <v>109</v>
      </c>
      <c r="AJ21" s="45" t="s">
        <v>109</v>
      </c>
      <c r="AK21" s="45" t="s">
        <v>109</v>
      </c>
      <c r="AL21" s="45" t="s">
        <v>109</v>
      </c>
      <c r="AM21" s="45" t="s">
        <v>109</v>
      </c>
      <c r="AN21" s="45" t="s">
        <v>109</v>
      </c>
      <c r="AO21" s="45" t="s">
        <v>109</v>
      </c>
      <c r="AP21" s="45" t="s">
        <v>109</v>
      </c>
      <c r="AQ21" s="45" t="s">
        <v>109</v>
      </c>
      <c r="AR21" s="45" t="s">
        <v>109</v>
      </c>
      <c r="AS21" s="45" t="s">
        <v>109</v>
      </c>
      <c r="AT21" s="45" t="s">
        <v>109</v>
      </c>
      <c r="AU21" s="45" t="s">
        <v>109</v>
      </c>
      <c r="AV21" s="45" t="s">
        <v>109</v>
      </c>
      <c r="AW21" s="45" t="s">
        <v>109</v>
      </c>
      <c r="AX21" s="45">
        <v>18.542</v>
      </c>
      <c r="AY21" s="45">
        <f t="shared" si="19"/>
        <v>16</v>
      </c>
      <c r="AZ21" s="45">
        <v>23.033</v>
      </c>
      <c r="BA21" s="45">
        <f t="shared" si="20"/>
        <v>16</v>
      </c>
      <c r="BB21" s="45">
        <v>43.806</v>
      </c>
      <c r="BC21" s="45">
        <f t="shared" si="21"/>
        <v>13</v>
      </c>
      <c r="BD21" s="45">
        <v>63.014</v>
      </c>
      <c r="BE21" s="45">
        <f t="shared" si="22"/>
        <v>15</v>
      </c>
      <c r="BF21" s="45">
        <v>67.279</v>
      </c>
      <c r="BG21" s="45">
        <f t="shared" si="23"/>
        <v>15</v>
      </c>
      <c r="BH21" s="45">
        <v>90.499</v>
      </c>
      <c r="BI21" s="45">
        <f t="shared" si="24"/>
        <v>15</v>
      </c>
      <c r="BJ21" s="45">
        <v>103.33</v>
      </c>
      <c r="BK21" s="45">
        <f t="shared" si="25"/>
        <v>11</v>
      </c>
    </row>
    <row r="22" s="46" customFormat="1" spans="1:63">
      <c r="A22" s="46" t="s">
        <v>31</v>
      </c>
      <c r="B22" s="46" t="s">
        <v>109</v>
      </c>
      <c r="C22" s="46" t="s">
        <v>109</v>
      </c>
      <c r="D22" s="46" t="s">
        <v>109</v>
      </c>
      <c r="E22" s="46" t="s">
        <v>109</v>
      </c>
      <c r="F22" s="46" t="s">
        <v>109</v>
      </c>
      <c r="G22" s="46" t="s">
        <v>109</v>
      </c>
      <c r="H22" s="46" t="s">
        <v>109</v>
      </c>
      <c r="I22" s="46" t="s">
        <v>109</v>
      </c>
      <c r="J22" s="46" t="s">
        <v>109</v>
      </c>
      <c r="K22" s="46" t="s">
        <v>109</v>
      </c>
      <c r="L22" s="46" t="s">
        <v>109</v>
      </c>
      <c r="M22" s="46" t="s">
        <v>109</v>
      </c>
      <c r="N22" s="46" t="s">
        <v>109</v>
      </c>
      <c r="O22" s="46" t="s">
        <v>109</v>
      </c>
      <c r="P22" s="46" t="s">
        <v>109</v>
      </c>
      <c r="Q22" s="46" t="s">
        <v>109</v>
      </c>
      <c r="R22" s="46" t="s">
        <v>109</v>
      </c>
      <c r="S22" s="46" t="s">
        <v>109</v>
      </c>
      <c r="T22" s="46" t="s">
        <v>109</v>
      </c>
      <c r="U22" s="46" t="s">
        <v>109</v>
      </c>
      <c r="V22" s="46" t="s">
        <v>109</v>
      </c>
      <c r="W22" s="46" t="s">
        <v>109</v>
      </c>
      <c r="X22" s="46" t="s">
        <v>109</v>
      </c>
      <c r="Y22" s="46" t="s">
        <v>109</v>
      </c>
      <c r="Z22" s="46" t="s">
        <v>109</v>
      </c>
      <c r="AA22" s="46" t="s">
        <v>109</v>
      </c>
      <c r="AB22" s="46" t="s">
        <v>109</v>
      </c>
      <c r="AC22" s="46" t="s">
        <v>109</v>
      </c>
      <c r="AD22" s="46" t="s">
        <v>109</v>
      </c>
      <c r="AE22" s="46" t="s">
        <v>109</v>
      </c>
      <c r="AF22" s="46" t="s">
        <v>109</v>
      </c>
      <c r="AG22" s="46" t="s">
        <v>109</v>
      </c>
      <c r="AH22" s="46" t="s">
        <v>109</v>
      </c>
      <c r="AI22" s="46" t="s">
        <v>109</v>
      </c>
      <c r="AJ22" s="46" t="s">
        <v>109</v>
      </c>
      <c r="AK22" s="46" t="s">
        <v>109</v>
      </c>
      <c r="AL22" s="46" t="s">
        <v>109</v>
      </c>
      <c r="AM22" s="46" t="s">
        <v>109</v>
      </c>
      <c r="AN22" s="46" t="s">
        <v>109</v>
      </c>
      <c r="AO22" s="46" t="s">
        <v>109</v>
      </c>
      <c r="AP22" s="46" t="s">
        <v>109</v>
      </c>
      <c r="AQ22" s="46" t="s">
        <v>109</v>
      </c>
      <c r="AR22" s="46" t="s">
        <v>109</v>
      </c>
      <c r="AS22" s="46" t="s">
        <v>109</v>
      </c>
      <c r="AT22" s="46" t="s">
        <v>109</v>
      </c>
      <c r="AU22" s="46" t="s">
        <v>109</v>
      </c>
      <c r="AV22" s="46" t="s">
        <v>109</v>
      </c>
      <c r="AW22" s="46" t="s">
        <v>109</v>
      </c>
      <c r="AX22" s="46">
        <v>6.459</v>
      </c>
      <c r="AY22" s="46">
        <f t="shared" si="19"/>
        <v>21</v>
      </c>
      <c r="AZ22" s="46">
        <v>10.345</v>
      </c>
      <c r="BA22" s="46">
        <f t="shared" si="20"/>
        <v>22</v>
      </c>
      <c r="BB22" s="46">
        <v>27.238</v>
      </c>
      <c r="BC22" s="46">
        <f t="shared" si="21"/>
        <v>17</v>
      </c>
      <c r="BD22" s="46">
        <v>30.777</v>
      </c>
      <c r="BE22" s="46">
        <f t="shared" si="22"/>
        <v>18</v>
      </c>
      <c r="BF22" s="46">
        <v>33.74</v>
      </c>
      <c r="BG22" s="46">
        <f t="shared" si="23"/>
        <v>23</v>
      </c>
      <c r="BH22" s="46">
        <v>45.81</v>
      </c>
      <c r="BI22" s="46">
        <f t="shared" si="24"/>
        <v>23</v>
      </c>
      <c r="BJ22" s="46">
        <v>43.67</v>
      </c>
      <c r="BK22" s="46">
        <f t="shared" si="25"/>
        <v>18</v>
      </c>
    </row>
    <row r="23" s="45" customFormat="1" spans="1:63">
      <c r="A23" s="45" t="s">
        <v>45</v>
      </c>
      <c r="B23" s="45" t="s">
        <v>109</v>
      </c>
      <c r="C23" s="45" t="s">
        <v>109</v>
      </c>
      <c r="D23" s="45" t="s">
        <v>109</v>
      </c>
      <c r="E23" s="45" t="s">
        <v>109</v>
      </c>
      <c r="F23" s="45" t="s">
        <v>109</v>
      </c>
      <c r="G23" s="45" t="s">
        <v>109</v>
      </c>
      <c r="H23" s="45" t="s">
        <v>109</v>
      </c>
      <c r="I23" s="45" t="s">
        <v>109</v>
      </c>
      <c r="J23" s="45" t="s">
        <v>109</v>
      </c>
      <c r="K23" s="45" t="s">
        <v>109</v>
      </c>
      <c r="L23" s="45" t="s">
        <v>109</v>
      </c>
      <c r="M23" s="45" t="s">
        <v>109</v>
      </c>
      <c r="N23" s="45" t="s">
        <v>109</v>
      </c>
      <c r="O23" s="45" t="s">
        <v>109</v>
      </c>
      <c r="P23" s="45" t="s">
        <v>109</v>
      </c>
      <c r="Q23" s="45" t="s">
        <v>109</v>
      </c>
      <c r="R23" s="45" t="s">
        <v>109</v>
      </c>
      <c r="S23" s="45" t="s">
        <v>109</v>
      </c>
      <c r="T23" s="45" t="s">
        <v>109</v>
      </c>
      <c r="U23" s="45" t="s">
        <v>109</v>
      </c>
      <c r="V23" s="45" t="s">
        <v>109</v>
      </c>
      <c r="W23" s="45" t="s">
        <v>109</v>
      </c>
      <c r="X23" s="45" t="s">
        <v>109</v>
      </c>
      <c r="Y23" s="45" t="s">
        <v>109</v>
      </c>
      <c r="Z23" s="45" t="s">
        <v>109</v>
      </c>
      <c r="AA23" s="45" t="s">
        <v>109</v>
      </c>
      <c r="AB23" s="45" t="s">
        <v>109</v>
      </c>
      <c r="AC23" s="45" t="s">
        <v>109</v>
      </c>
      <c r="AD23" s="45" t="s">
        <v>109</v>
      </c>
      <c r="AE23" s="45" t="s">
        <v>109</v>
      </c>
      <c r="AF23" s="45" t="s">
        <v>109</v>
      </c>
      <c r="AG23" s="45" t="s">
        <v>109</v>
      </c>
      <c r="AH23" s="45" t="s">
        <v>109</v>
      </c>
      <c r="AI23" s="45" t="s">
        <v>109</v>
      </c>
      <c r="AJ23" s="45" t="s">
        <v>109</v>
      </c>
      <c r="AK23" s="45" t="s">
        <v>109</v>
      </c>
      <c r="AL23" s="45" t="s">
        <v>109</v>
      </c>
      <c r="AM23" s="45" t="s">
        <v>109</v>
      </c>
      <c r="AN23" s="45" t="s">
        <v>109</v>
      </c>
      <c r="AO23" s="45" t="s">
        <v>109</v>
      </c>
      <c r="AP23" s="45" t="s">
        <v>109</v>
      </c>
      <c r="AQ23" s="45" t="s">
        <v>109</v>
      </c>
      <c r="AR23" s="45" t="s">
        <v>109</v>
      </c>
      <c r="AS23" s="45" t="s">
        <v>109</v>
      </c>
      <c r="AT23" s="45" t="s">
        <v>109</v>
      </c>
      <c r="AU23" s="45" t="s">
        <v>109</v>
      </c>
      <c r="AV23" s="45" t="s">
        <v>109</v>
      </c>
      <c r="AW23" s="45" t="s">
        <v>109</v>
      </c>
      <c r="AX23" s="45">
        <v>9.621</v>
      </c>
      <c r="AY23" s="45">
        <f t="shared" si="19"/>
        <v>20</v>
      </c>
      <c r="AZ23" s="45">
        <v>19.45</v>
      </c>
      <c r="BA23" s="45">
        <f t="shared" si="20"/>
        <v>20</v>
      </c>
      <c r="BB23" s="45">
        <v>22.26</v>
      </c>
      <c r="BC23" s="45">
        <f t="shared" si="21"/>
        <v>19</v>
      </c>
      <c r="BD23" s="45">
        <v>25.3</v>
      </c>
      <c r="BE23" s="45">
        <f t="shared" si="22"/>
        <v>21</v>
      </c>
      <c r="BF23" s="45">
        <v>28.22</v>
      </c>
      <c r="BG23" s="45">
        <f t="shared" si="23"/>
        <v>24</v>
      </c>
      <c r="BH23" s="45">
        <v>30</v>
      </c>
      <c r="BI23" s="45">
        <f t="shared" si="24"/>
        <v>24</v>
      </c>
      <c r="BJ23" s="45">
        <v>23.83</v>
      </c>
      <c r="BK23" s="45">
        <f t="shared" si="25"/>
        <v>26</v>
      </c>
    </row>
    <row r="24" s="46" customFormat="1" spans="1:63">
      <c r="A24" s="46" t="s">
        <v>40</v>
      </c>
      <c r="B24" s="46" t="s">
        <v>109</v>
      </c>
      <c r="C24" s="46" t="s">
        <v>109</v>
      </c>
      <c r="D24" s="46" t="s">
        <v>109</v>
      </c>
      <c r="E24" s="46" t="s">
        <v>109</v>
      </c>
      <c r="F24" s="46" t="s">
        <v>109</v>
      </c>
      <c r="G24" s="46" t="s">
        <v>109</v>
      </c>
      <c r="H24" s="46" t="s">
        <v>109</v>
      </c>
      <c r="I24" s="46" t="s">
        <v>109</v>
      </c>
      <c r="J24" s="46" t="s">
        <v>109</v>
      </c>
      <c r="K24" s="46" t="s">
        <v>109</v>
      </c>
      <c r="L24" s="46" t="s">
        <v>109</v>
      </c>
      <c r="M24" s="46" t="s">
        <v>109</v>
      </c>
      <c r="N24" s="46" t="s">
        <v>109</v>
      </c>
      <c r="O24" s="46" t="s">
        <v>109</v>
      </c>
      <c r="P24" s="46" t="s">
        <v>109</v>
      </c>
      <c r="Q24" s="46" t="s">
        <v>109</v>
      </c>
      <c r="R24" s="46" t="s">
        <v>109</v>
      </c>
      <c r="S24" s="46" t="s">
        <v>109</v>
      </c>
      <c r="T24" s="46" t="s">
        <v>109</v>
      </c>
      <c r="U24" s="46" t="s">
        <v>109</v>
      </c>
      <c r="V24" s="46" t="s">
        <v>109</v>
      </c>
      <c r="W24" s="46" t="s">
        <v>109</v>
      </c>
      <c r="X24" s="46" t="s">
        <v>109</v>
      </c>
      <c r="Y24" s="46" t="s">
        <v>109</v>
      </c>
      <c r="Z24" s="46" t="s">
        <v>109</v>
      </c>
      <c r="AA24" s="46" t="s">
        <v>109</v>
      </c>
      <c r="AB24" s="46" t="s">
        <v>109</v>
      </c>
      <c r="AC24" s="46" t="s">
        <v>109</v>
      </c>
      <c r="AD24" s="46" t="s">
        <v>109</v>
      </c>
      <c r="AE24" s="46" t="s">
        <v>109</v>
      </c>
      <c r="AF24" s="46" t="s">
        <v>109</v>
      </c>
      <c r="AG24" s="46" t="s">
        <v>109</v>
      </c>
      <c r="AH24" s="46" t="s">
        <v>109</v>
      </c>
      <c r="AI24" s="46" t="s">
        <v>109</v>
      </c>
      <c r="AJ24" s="46" t="s">
        <v>109</v>
      </c>
      <c r="AK24" s="46" t="s">
        <v>109</v>
      </c>
      <c r="AL24" s="46" t="s">
        <v>109</v>
      </c>
      <c r="AM24" s="46" t="s">
        <v>109</v>
      </c>
      <c r="AN24" s="46" t="s">
        <v>109</v>
      </c>
      <c r="AO24" s="46" t="s">
        <v>109</v>
      </c>
      <c r="AP24" s="46" t="s">
        <v>109</v>
      </c>
      <c r="AQ24" s="46" t="s">
        <v>109</v>
      </c>
      <c r="AR24" s="46" t="s">
        <v>109</v>
      </c>
      <c r="AS24" s="46" t="s">
        <v>109</v>
      </c>
      <c r="AT24" s="46" t="s">
        <v>109</v>
      </c>
      <c r="AU24" s="46" t="s">
        <v>109</v>
      </c>
      <c r="AV24" s="46" t="s">
        <v>109</v>
      </c>
      <c r="AW24" s="46" t="s">
        <v>109</v>
      </c>
      <c r="AX24" s="46" t="s">
        <v>109</v>
      </c>
      <c r="AY24" s="46" t="s">
        <v>109</v>
      </c>
      <c r="AZ24" s="46">
        <v>3.374</v>
      </c>
      <c r="BA24" s="46">
        <f t="shared" si="20"/>
        <v>23</v>
      </c>
      <c r="BB24" s="46">
        <v>3.068</v>
      </c>
      <c r="BC24" s="46">
        <f t="shared" si="21"/>
        <v>26</v>
      </c>
      <c r="BD24" s="46">
        <v>18</v>
      </c>
      <c r="BE24" s="46">
        <f t="shared" si="22"/>
        <v>26</v>
      </c>
      <c r="BF24" s="46">
        <v>41.84</v>
      </c>
      <c r="BG24" s="46">
        <f t="shared" si="23"/>
        <v>20</v>
      </c>
      <c r="BH24" s="46">
        <v>51.37</v>
      </c>
      <c r="BI24" s="46">
        <f t="shared" si="24"/>
        <v>20</v>
      </c>
      <c r="BJ24" s="46">
        <v>38</v>
      </c>
      <c r="BK24" s="46">
        <f t="shared" si="25"/>
        <v>21</v>
      </c>
    </row>
    <row r="25" s="45" customFormat="1" spans="1:63">
      <c r="A25" s="45" t="s">
        <v>28</v>
      </c>
      <c r="B25" s="45" t="s">
        <v>109</v>
      </c>
      <c r="C25" s="45" t="s">
        <v>109</v>
      </c>
      <c r="D25" s="45" t="s">
        <v>109</v>
      </c>
      <c r="E25" s="45" t="s">
        <v>109</v>
      </c>
      <c r="F25" s="45" t="s">
        <v>109</v>
      </c>
      <c r="G25" s="45" t="s">
        <v>109</v>
      </c>
      <c r="H25" s="45" t="s">
        <v>109</v>
      </c>
      <c r="I25" s="45" t="s">
        <v>109</v>
      </c>
      <c r="J25" s="45" t="s">
        <v>109</v>
      </c>
      <c r="K25" s="45" t="s">
        <v>109</v>
      </c>
      <c r="L25" s="45" t="s">
        <v>109</v>
      </c>
      <c r="M25" s="45" t="s">
        <v>109</v>
      </c>
      <c r="N25" s="45" t="s">
        <v>109</v>
      </c>
      <c r="O25" s="45" t="s">
        <v>109</v>
      </c>
      <c r="P25" s="45" t="s">
        <v>109</v>
      </c>
      <c r="Q25" s="45" t="s">
        <v>109</v>
      </c>
      <c r="R25" s="45" t="s">
        <v>109</v>
      </c>
      <c r="S25" s="45" t="s">
        <v>109</v>
      </c>
      <c r="T25" s="45" t="s">
        <v>109</v>
      </c>
      <c r="U25" s="45" t="s">
        <v>109</v>
      </c>
      <c r="V25" s="45" t="s">
        <v>109</v>
      </c>
      <c r="W25" s="45" t="s">
        <v>109</v>
      </c>
      <c r="X25" s="45" t="s">
        <v>109</v>
      </c>
      <c r="Y25" s="45" t="s">
        <v>109</v>
      </c>
      <c r="Z25" s="45" t="s">
        <v>109</v>
      </c>
      <c r="AA25" s="45" t="s">
        <v>109</v>
      </c>
      <c r="AB25" s="45" t="s">
        <v>109</v>
      </c>
      <c r="AC25" s="45" t="s">
        <v>109</v>
      </c>
      <c r="AD25" s="45" t="s">
        <v>109</v>
      </c>
      <c r="AE25" s="45" t="s">
        <v>109</v>
      </c>
      <c r="AF25" s="45" t="s">
        <v>109</v>
      </c>
      <c r="AG25" s="45" t="s">
        <v>109</v>
      </c>
      <c r="AH25" s="45" t="s">
        <v>109</v>
      </c>
      <c r="AI25" s="45" t="s">
        <v>109</v>
      </c>
      <c r="AJ25" s="45" t="s">
        <v>109</v>
      </c>
      <c r="AK25" s="45" t="s">
        <v>109</v>
      </c>
      <c r="AL25" s="45" t="s">
        <v>109</v>
      </c>
      <c r="AM25" s="45" t="s">
        <v>109</v>
      </c>
      <c r="AN25" s="45" t="s">
        <v>109</v>
      </c>
      <c r="AO25" s="45" t="s">
        <v>109</v>
      </c>
      <c r="AP25" s="45" t="s">
        <v>109</v>
      </c>
      <c r="AQ25" s="45" t="s">
        <v>109</v>
      </c>
      <c r="AR25" s="45" t="s">
        <v>109</v>
      </c>
      <c r="AS25" s="45" t="s">
        <v>109</v>
      </c>
      <c r="AT25" s="45" t="s">
        <v>109</v>
      </c>
      <c r="AU25" s="45" t="s">
        <v>109</v>
      </c>
      <c r="AV25" s="45" t="s">
        <v>109</v>
      </c>
      <c r="AW25" s="45" t="s">
        <v>109</v>
      </c>
      <c r="AX25" s="45" t="s">
        <v>109</v>
      </c>
      <c r="AY25" s="45" t="s">
        <v>109</v>
      </c>
      <c r="AZ25" s="45">
        <v>23.335</v>
      </c>
      <c r="BA25" s="45">
        <f t="shared" si="20"/>
        <v>15</v>
      </c>
      <c r="BB25" s="45">
        <v>21.79</v>
      </c>
      <c r="BC25" s="45">
        <f t="shared" si="21"/>
        <v>21</v>
      </c>
      <c r="BD25" s="45">
        <v>30.072</v>
      </c>
      <c r="BE25" s="45">
        <f t="shared" si="22"/>
        <v>19</v>
      </c>
      <c r="BF25" s="45">
        <v>38.841</v>
      </c>
      <c r="BG25" s="45">
        <f t="shared" si="23"/>
        <v>21</v>
      </c>
      <c r="BH25" s="45">
        <v>47.93</v>
      </c>
      <c r="BI25" s="45">
        <f t="shared" si="24"/>
        <v>22</v>
      </c>
      <c r="BJ25" s="45">
        <v>37.06</v>
      </c>
      <c r="BK25" s="45">
        <f t="shared" si="25"/>
        <v>22</v>
      </c>
    </row>
    <row r="26" s="46" customFormat="1" spans="1:63">
      <c r="A26" s="46" t="s">
        <v>39</v>
      </c>
      <c r="B26" s="46" t="s">
        <v>109</v>
      </c>
      <c r="C26" s="46" t="s">
        <v>109</v>
      </c>
      <c r="D26" s="46" t="s">
        <v>109</v>
      </c>
      <c r="E26" s="46" t="s">
        <v>109</v>
      </c>
      <c r="F26" s="46" t="s">
        <v>109</v>
      </c>
      <c r="G26" s="46" t="s">
        <v>109</v>
      </c>
      <c r="H26" s="46" t="s">
        <v>109</v>
      </c>
      <c r="I26" s="46" t="s">
        <v>109</v>
      </c>
      <c r="J26" s="46" t="s">
        <v>109</v>
      </c>
      <c r="K26" s="46" t="s">
        <v>109</v>
      </c>
      <c r="L26" s="46" t="s">
        <v>109</v>
      </c>
      <c r="M26" s="46" t="s">
        <v>109</v>
      </c>
      <c r="N26" s="46" t="s">
        <v>109</v>
      </c>
      <c r="O26" s="46" t="s">
        <v>109</v>
      </c>
      <c r="P26" s="46" t="s">
        <v>109</v>
      </c>
      <c r="Q26" s="46" t="s">
        <v>109</v>
      </c>
      <c r="R26" s="46" t="s">
        <v>109</v>
      </c>
      <c r="S26" s="46" t="s">
        <v>109</v>
      </c>
      <c r="T26" s="46" t="s">
        <v>109</v>
      </c>
      <c r="U26" s="46" t="s">
        <v>109</v>
      </c>
      <c r="V26" s="46" t="s">
        <v>109</v>
      </c>
      <c r="W26" s="46" t="s">
        <v>109</v>
      </c>
      <c r="X26" s="46" t="s">
        <v>109</v>
      </c>
      <c r="Y26" s="46" t="s">
        <v>109</v>
      </c>
      <c r="Z26" s="46" t="s">
        <v>109</v>
      </c>
      <c r="AA26" s="46" t="s">
        <v>109</v>
      </c>
      <c r="AB26" s="46" t="s">
        <v>109</v>
      </c>
      <c r="AC26" s="46" t="s">
        <v>109</v>
      </c>
      <c r="AD26" s="46" t="s">
        <v>109</v>
      </c>
      <c r="AE26" s="46" t="s">
        <v>109</v>
      </c>
      <c r="AF26" s="46" t="s">
        <v>109</v>
      </c>
      <c r="AG26" s="46" t="s">
        <v>109</v>
      </c>
      <c r="AH26" s="46" t="s">
        <v>109</v>
      </c>
      <c r="AI26" s="46" t="s">
        <v>109</v>
      </c>
      <c r="AJ26" s="46" t="s">
        <v>109</v>
      </c>
      <c r="AK26" s="46" t="s">
        <v>109</v>
      </c>
      <c r="AL26" s="46" t="s">
        <v>109</v>
      </c>
      <c r="AM26" s="46" t="s">
        <v>109</v>
      </c>
      <c r="AN26" s="46" t="s">
        <v>109</v>
      </c>
      <c r="AO26" s="46" t="s">
        <v>109</v>
      </c>
      <c r="AP26" s="46" t="s">
        <v>109</v>
      </c>
      <c r="AQ26" s="46" t="s">
        <v>109</v>
      </c>
      <c r="AR26" s="46" t="s">
        <v>109</v>
      </c>
      <c r="AS26" s="46" t="s">
        <v>109</v>
      </c>
      <c r="AT26" s="46" t="s">
        <v>109</v>
      </c>
      <c r="AU26" s="46" t="s">
        <v>109</v>
      </c>
      <c r="AV26" s="46" t="s">
        <v>109</v>
      </c>
      <c r="AW26" s="46" t="s">
        <v>109</v>
      </c>
      <c r="AX26" s="46" t="s">
        <v>109</v>
      </c>
      <c r="AY26" s="46" t="s">
        <v>109</v>
      </c>
      <c r="AZ26" s="46" t="s">
        <v>109</v>
      </c>
      <c r="BA26" s="46" t="s">
        <v>109</v>
      </c>
      <c r="BB26" s="46">
        <v>0.8249</v>
      </c>
      <c r="BC26" s="46">
        <f t="shared" si="21"/>
        <v>27</v>
      </c>
      <c r="BD26" s="46">
        <v>13.5</v>
      </c>
      <c r="BE26" s="46">
        <f t="shared" si="22"/>
        <v>27</v>
      </c>
      <c r="BF26" s="46">
        <v>16.68</v>
      </c>
      <c r="BG26" s="46">
        <f t="shared" si="23"/>
        <v>27</v>
      </c>
      <c r="BH26" s="46">
        <v>29.42</v>
      </c>
      <c r="BI26" s="46">
        <f t="shared" si="24"/>
        <v>25</v>
      </c>
      <c r="BJ26" s="46">
        <v>25.89</v>
      </c>
      <c r="BK26" s="46">
        <f t="shared" si="25"/>
        <v>25</v>
      </c>
    </row>
    <row r="27" s="45" customFormat="1" spans="1:63">
      <c r="A27" s="45" t="s">
        <v>47</v>
      </c>
      <c r="B27" s="45" t="s">
        <v>109</v>
      </c>
      <c r="C27" s="45" t="s">
        <v>109</v>
      </c>
      <c r="D27" s="45" t="s">
        <v>109</v>
      </c>
      <c r="E27" s="45" t="s">
        <v>109</v>
      </c>
      <c r="F27" s="45" t="s">
        <v>109</v>
      </c>
      <c r="G27" s="45" t="s">
        <v>109</v>
      </c>
      <c r="H27" s="45" t="s">
        <v>109</v>
      </c>
      <c r="I27" s="45" t="s">
        <v>109</v>
      </c>
      <c r="J27" s="45" t="s">
        <v>109</v>
      </c>
      <c r="K27" s="45" t="s">
        <v>109</v>
      </c>
      <c r="L27" s="45" t="s">
        <v>109</v>
      </c>
      <c r="M27" s="45" t="s">
        <v>109</v>
      </c>
      <c r="N27" s="45" t="s">
        <v>109</v>
      </c>
      <c r="O27" s="45" t="s">
        <v>109</v>
      </c>
      <c r="P27" s="45" t="s">
        <v>109</v>
      </c>
      <c r="Q27" s="45" t="s">
        <v>109</v>
      </c>
      <c r="R27" s="45" t="s">
        <v>109</v>
      </c>
      <c r="S27" s="45" t="s">
        <v>109</v>
      </c>
      <c r="T27" s="45" t="s">
        <v>109</v>
      </c>
      <c r="U27" s="45" t="s">
        <v>109</v>
      </c>
      <c r="V27" s="45" t="s">
        <v>109</v>
      </c>
      <c r="W27" s="45" t="s">
        <v>109</v>
      </c>
      <c r="X27" s="45" t="s">
        <v>109</v>
      </c>
      <c r="Y27" s="45" t="s">
        <v>109</v>
      </c>
      <c r="Z27" s="45" t="s">
        <v>109</v>
      </c>
      <c r="AA27" s="45" t="s">
        <v>109</v>
      </c>
      <c r="AB27" s="45" t="s">
        <v>109</v>
      </c>
      <c r="AC27" s="45" t="s">
        <v>109</v>
      </c>
      <c r="AD27" s="45" t="s">
        <v>109</v>
      </c>
      <c r="AE27" s="45" t="s">
        <v>109</v>
      </c>
      <c r="AF27" s="45" t="s">
        <v>109</v>
      </c>
      <c r="AG27" s="45" t="s">
        <v>109</v>
      </c>
      <c r="AH27" s="45" t="s">
        <v>109</v>
      </c>
      <c r="AI27" s="45" t="s">
        <v>109</v>
      </c>
      <c r="AJ27" s="45" t="s">
        <v>109</v>
      </c>
      <c r="AK27" s="45" t="s">
        <v>109</v>
      </c>
      <c r="AL27" s="45" t="s">
        <v>109</v>
      </c>
      <c r="AM27" s="45" t="s">
        <v>109</v>
      </c>
      <c r="AN27" s="45" t="s">
        <v>109</v>
      </c>
      <c r="AO27" s="45" t="s">
        <v>109</v>
      </c>
      <c r="AP27" s="45" t="s">
        <v>109</v>
      </c>
      <c r="AQ27" s="45" t="s">
        <v>109</v>
      </c>
      <c r="AR27" s="45" t="s">
        <v>109</v>
      </c>
      <c r="AS27" s="45" t="s">
        <v>109</v>
      </c>
      <c r="AT27" s="45" t="s">
        <v>109</v>
      </c>
      <c r="AU27" s="45" t="s">
        <v>109</v>
      </c>
      <c r="AV27" s="45" t="s">
        <v>109</v>
      </c>
      <c r="AW27" s="45" t="s">
        <v>109</v>
      </c>
      <c r="AX27" s="45" t="s">
        <v>109</v>
      </c>
      <c r="AY27" s="45" t="s">
        <v>109</v>
      </c>
      <c r="AZ27" s="45" t="s">
        <v>109</v>
      </c>
      <c r="BA27" s="45" t="s">
        <v>109</v>
      </c>
      <c r="BB27" s="45">
        <v>9.735</v>
      </c>
      <c r="BC27" s="45">
        <f t="shared" si="21"/>
        <v>24</v>
      </c>
      <c r="BD27" s="45">
        <v>10.6</v>
      </c>
      <c r="BE27" s="45">
        <f t="shared" si="22"/>
        <v>29</v>
      </c>
      <c r="BF27" s="45">
        <v>12.58</v>
      </c>
      <c r="BG27" s="45">
        <f t="shared" si="23"/>
        <v>28</v>
      </c>
      <c r="BH27" s="45">
        <v>14.7</v>
      </c>
      <c r="BI27" s="45">
        <f t="shared" si="24"/>
        <v>30</v>
      </c>
      <c r="BJ27" s="45">
        <v>9.58</v>
      </c>
      <c r="BK27" s="45">
        <f t="shared" si="25"/>
        <v>32</v>
      </c>
    </row>
    <row r="28" s="46" customFormat="1" spans="1:63">
      <c r="A28" s="46" t="s">
        <v>26</v>
      </c>
      <c r="B28" s="46" t="s">
        <v>109</v>
      </c>
      <c r="C28" s="46" t="s">
        <v>109</v>
      </c>
      <c r="D28" s="46" t="s">
        <v>109</v>
      </c>
      <c r="E28" s="46" t="s">
        <v>109</v>
      </c>
      <c r="F28" s="46" t="s">
        <v>109</v>
      </c>
      <c r="G28" s="46" t="s">
        <v>109</v>
      </c>
      <c r="H28" s="46" t="s">
        <v>109</v>
      </c>
      <c r="I28" s="46" t="s">
        <v>109</v>
      </c>
      <c r="J28" s="46" t="s">
        <v>109</v>
      </c>
      <c r="K28" s="46" t="s">
        <v>109</v>
      </c>
      <c r="L28" s="46" t="s">
        <v>109</v>
      </c>
      <c r="M28" s="46" t="s">
        <v>109</v>
      </c>
      <c r="N28" s="46" t="s">
        <v>109</v>
      </c>
      <c r="O28" s="46" t="s">
        <v>109</v>
      </c>
      <c r="P28" s="46" t="s">
        <v>109</v>
      </c>
      <c r="Q28" s="46" t="s">
        <v>109</v>
      </c>
      <c r="R28" s="46" t="s">
        <v>109</v>
      </c>
      <c r="S28" s="46" t="s">
        <v>109</v>
      </c>
      <c r="T28" s="46" t="s">
        <v>109</v>
      </c>
      <c r="U28" s="46" t="s">
        <v>109</v>
      </c>
      <c r="V28" s="46" t="s">
        <v>109</v>
      </c>
      <c r="W28" s="46" t="s">
        <v>109</v>
      </c>
      <c r="X28" s="46" t="s">
        <v>109</v>
      </c>
      <c r="Y28" s="46" t="s">
        <v>109</v>
      </c>
      <c r="Z28" s="46" t="s">
        <v>109</v>
      </c>
      <c r="AA28" s="46" t="s">
        <v>109</v>
      </c>
      <c r="AB28" s="46" t="s">
        <v>109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L28" s="46" t="s">
        <v>109</v>
      </c>
      <c r="AM28" s="46" t="s">
        <v>109</v>
      </c>
      <c r="AN28" s="46" t="s">
        <v>109</v>
      </c>
      <c r="AO28" s="46" t="s">
        <v>109</v>
      </c>
      <c r="AP28" s="46" t="s">
        <v>109</v>
      </c>
      <c r="AQ28" s="46" t="s">
        <v>109</v>
      </c>
      <c r="AR28" s="46" t="s">
        <v>109</v>
      </c>
      <c r="AS28" s="46" t="s">
        <v>109</v>
      </c>
      <c r="AT28" s="46" t="s">
        <v>109</v>
      </c>
      <c r="AU28" s="46" t="s">
        <v>109</v>
      </c>
      <c r="AV28" s="46" t="s">
        <v>109</v>
      </c>
      <c r="AW28" s="46" t="s">
        <v>109</v>
      </c>
      <c r="AX28" s="46" t="s">
        <v>109</v>
      </c>
      <c r="AY28" s="46" t="s">
        <v>109</v>
      </c>
      <c r="AZ28" s="46" t="s">
        <v>109</v>
      </c>
      <c r="BA28" s="46" t="s">
        <v>109</v>
      </c>
      <c r="BB28" s="46">
        <v>3.3717</v>
      </c>
      <c r="BC28" s="46">
        <f t="shared" si="21"/>
        <v>25</v>
      </c>
      <c r="BD28" s="46">
        <v>26.6</v>
      </c>
      <c r="BE28" s="46">
        <f t="shared" si="22"/>
        <v>20</v>
      </c>
      <c r="BF28" s="46">
        <v>58.548</v>
      </c>
      <c r="BG28" s="46">
        <f t="shared" si="23"/>
        <v>16</v>
      </c>
      <c r="BH28" s="46">
        <v>74.862</v>
      </c>
      <c r="BI28" s="46">
        <f t="shared" si="24"/>
        <v>16</v>
      </c>
      <c r="BJ28" s="46">
        <v>56.95</v>
      </c>
      <c r="BK28" s="46">
        <f t="shared" si="25"/>
        <v>16</v>
      </c>
    </row>
    <row r="29" s="45" customFormat="1" spans="1:63">
      <c r="A29" s="45" t="s">
        <v>32</v>
      </c>
      <c r="B29" s="45" t="s">
        <v>109</v>
      </c>
      <c r="C29" s="45" t="s">
        <v>109</v>
      </c>
      <c r="D29" s="45" t="s">
        <v>109</v>
      </c>
      <c r="E29" s="45" t="s">
        <v>109</v>
      </c>
      <c r="F29" s="45" t="s">
        <v>109</v>
      </c>
      <c r="G29" s="45" t="s">
        <v>109</v>
      </c>
      <c r="H29" s="45" t="s">
        <v>109</v>
      </c>
      <c r="I29" s="45" t="s">
        <v>109</v>
      </c>
      <c r="J29" s="45" t="s">
        <v>109</v>
      </c>
      <c r="K29" s="45" t="s">
        <v>109</v>
      </c>
      <c r="L29" s="45" t="s">
        <v>109</v>
      </c>
      <c r="M29" s="45" t="s">
        <v>109</v>
      </c>
      <c r="N29" s="45" t="s">
        <v>109</v>
      </c>
      <c r="O29" s="45" t="s">
        <v>109</v>
      </c>
      <c r="P29" s="45" t="s">
        <v>109</v>
      </c>
      <c r="Q29" s="45" t="s">
        <v>109</v>
      </c>
      <c r="R29" s="45" t="s">
        <v>109</v>
      </c>
      <c r="S29" s="45" t="s">
        <v>109</v>
      </c>
      <c r="T29" s="45" t="s">
        <v>109</v>
      </c>
      <c r="U29" s="45" t="s">
        <v>109</v>
      </c>
      <c r="V29" s="45" t="s">
        <v>109</v>
      </c>
      <c r="W29" s="45" t="s">
        <v>109</v>
      </c>
      <c r="X29" s="45" t="s">
        <v>109</v>
      </c>
      <c r="Y29" s="45" t="s">
        <v>109</v>
      </c>
      <c r="Z29" s="45" t="s">
        <v>109</v>
      </c>
      <c r="AA29" s="45" t="s">
        <v>109</v>
      </c>
      <c r="AB29" s="45" t="s">
        <v>109</v>
      </c>
      <c r="AC29" s="45" t="s">
        <v>109</v>
      </c>
      <c r="AD29" s="45" t="s">
        <v>109</v>
      </c>
      <c r="AE29" s="45" t="s">
        <v>109</v>
      </c>
      <c r="AF29" s="45" t="s">
        <v>109</v>
      </c>
      <c r="AG29" s="45" t="s">
        <v>109</v>
      </c>
      <c r="AH29" s="45" t="s">
        <v>109</v>
      </c>
      <c r="AI29" s="45" t="s">
        <v>109</v>
      </c>
      <c r="AJ29" s="45" t="s">
        <v>109</v>
      </c>
      <c r="AK29" s="45" t="s">
        <v>109</v>
      </c>
      <c r="AL29" s="45" t="s">
        <v>109</v>
      </c>
      <c r="AM29" s="45" t="s">
        <v>109</v>
      </c>
      <c r="AN29" s="45" t="s">
        <v>109</v>
      </c>
      <c r="AO29" s="45" t="s">
        <v>109</v>
      </c>
      <c r="AP29" s="45" t="s">
        <v>109</v>
      </c>
      <c r="AQ29" s="45" t="s">
        <v>109</v>
      </c>
      <c r="AR29" s="45" t="s">
        <v>109</v>
      </c>
      <c r="AS29" s="45" t="s">
        <v>109</v>
      </c>
      <c r="AT29" s="45" t="s">
        <v>109</v>
      </c>
      <c r="AU29" s="45" t="s">
        <v>109</v>
      </c>
      <c r="AV29" s="45" t="s">
        <v>109</v>
      </c>
      <c r="AW29" s="45" t="s">
        <v>109</v>
      </c>
      <c r="AX29" s="45" t="s">
        <v>109</v>
      </c>
      <c r="AY29" s="45" t="s">
        <v>109</v>
      </c>
      <c r="AZ29" s="45" t="s">
        <v>109</v>
      </c>
      <c r="BA29" s="45" t="s">
        <v>109</v>
      </c>
      <c r="BB29" s="45">
        <v>11.698</v>
      </c>
      <c r="BC29" s="45">
        <f t="shared" si="21"/>
        <v>23</v>
      </c>
      <c r="BD29" s="45">
        <v>11.63</v>
      </c>
      <c r="BE29" s="45">
        <f t="shared" si="22"/>
        <v>28</v>
      </c>
      <c r="BF29" s="45">
        <v>41.982</v>
      </c>
      <c r="BG29" s="45">
        <f t="shared" si="23"/>
        <v>19</v>
      </c>
      <c r="BH29" s="45">
        <v>49.266</v>
      </c>
      <c r="BI29" s="45">
        <f t="shared" si="24"/>
        <v>21</v>
      </c>
      <c r="BJ29" s="45">
        <v>53.29</v>
      </c>
      <c r="BK29" s="45">
        <f t="shared" si="25"/>
        <v>17</v>
      </c>
    </row>
    <row r="30" s="46" customFormat="1" spans="1:63">
      <c r="A30" s="46" t="s">
        <v>37</v>
      </c>
      <c r="B30" s="46" t="s">
        <v>109</v>
      </c>
      <c r="C30" s="46" t="s">
        <v>109</v>
      </c>
      <c r="D30" s="46" t="s">
        <v>109</v>
      </c>
      <c r="E30" s="46" t="s">
        <v>109</v>
      </c>
      <c r="F30" s="46" t="s">
        <v>109</v>
      </c>
      <c r="G30" s="46" t="s">
        <v>109</v>
      </c>
      <c r="H30" s="46" t="s">
        <v>109</v>
      </c>
      <c r="I30" s="46" t="s">
        <v>109</v>
      </c>
      <c r="J30" s="46" t="s">
        <v>109</v>
      </c>
      <c r="K30" s="46" t="s">
        <v>109</v>
      </c>
      <c r="L30" s="46" t="s">
        <v>109</v>
      </c>
      <c r="M30" s="46" t="s">
        <v>109</v>
      </c>
      <c r="N30" s="46" t="s">
        <v>109</v>
      </c>
      <c r="O30" s="46" t="s">
        <v>109</v>
      </c>
      <c r="P30" s="46" t="s">
        <v>109</v>
      </c>
      <c r="Q30" s="46" t="s">
        <v>109</v>
      </c>
      <c r="R30" s="46" t="s">
        <v>109</v>
      </c>
      <c r="S30" s="46" t="s">
        <v>109</v>
      </c>
      <c r="T30" s="46" t="s">
        <v>109</v>
      </c>
      <c r="U30" s="46" t="s">
        <v>109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A30" s="46" t="s">
        <v>109</v>
      </c>
      <c r="AB30" s="46" t="s">
        <v>109</v>
      </c>
      <c r="AC30" s="46" t="s">
        <v>109</v>
      </c>
      <c r="AD30" s="46" t="s">
        <v>109</v>
      </c>
      <c r="AE30" s="46" t="s">
        <v>109</v>
      </c>
      <c r="AF30" s="46" t="s">
        <v>109</v>
      </c>
      <c r="AG30" s="46" t="s">
        <v>109</v>
      </c>
      <c r="AH30" s="46" t="s">
        <v>109</v>
      </c>
      <c r="AI30" s="46" t="s">
        <v>109</v>
      </c>
      <c r="AJ30" s="46" t="s">
        <v>109</v>
      </c>
      <c r="AK30" s="46" t="s">
        <v>109</v>
      </c>
      <c r="AL30" s="46" t="s">
        <v>109</v>
      </c>
      <c r="AM30" s="46" t="s">
        <v>109</v>
      </c>
      <c r="AN30" s="46" t="s">
        <v>109</v>
      </c>
      <c r="AO30" s="46" t="s">
        <v>109</v>
      </c>
      <c r="AP30" s="46" t="s">
        <v>109</v>
      </c>
      <c r="AQ30" s="46" t="s">
        <v>109</v>
      </c>
      <c r="AR30" s="46" t="s">
        <v>109</v>
      </c>
      <c r="AS30" s="46" t="s">
        <v>109</v>
      </c>
      <c r="AT30" s="46" t="s">
        <v>109</v>
      </c>
      <c r="AU30" s="46" t="s">
        <v>109</v>
      </c>
      <c r="AV30" s="46" t="s">
        <v>109</v>
      </c>
      <c r="AW30" s="46" t="s">
        <v>109</v>
      </c>
      <c r="AX30" s="46" t="s">
        <v>109</v>
      </c>
      <c r="AY30" s="46" t="s">
        <v>109</v>
      </c>
      <c r="AZ30" s="46" t="s">
        <v>109</v>
      </c>
      <c r="BA30" s="46" t="s">
        <v>109</v>
      </c>
      <c r="BB30" s="46" t="s">
        <v>109</v>
      </c>
      <c r="BC30" s="46" t="s">
        <v>109</v>
      </c>
      <c r="BD30" s="46">
        <v>21.353</v>
      </c>
      <c r="BE30" s="46">
        <f t="shared" si="22"/>
        <v>24</v>
      </c>
      <c r="BF30" s="46">
        <v>23.997</v>
      </c>
      <c r="BG30" s="46">
        <f t="shared" si="23"/>
        <v>26</v>
      </c>
      <c r="BH30" s="46">
        <v>26.21</v>
      </c>
      <c r="BI30" s="46">
        <f t="shared" si="24"/>
        <v>27</v>
      </c>
      <c r="BJ30" s="46">
        <v>19.58</v>
      </c>
      <c r="BK30" s="46">
        <f t="shared" si="25"/>
        <v>27</v>
      </c>
    </row>
    <row r="31" s="45" customFormat="1" spans="1:63">
      <c r="A31" s="45" t="s">
        <v>52</v>
      </c>
      <c r="B31" s="45" t="s">
        <v>109</v>
      </c>
      <c r="C31" s="45" t="s">
        <v>109</v>
      </c>
      <c r="D31" s="45" t="s">
        <v>109</v>
      </c>
      <c r="E31" s="45" t="s">
        <v>109</v>
      </c>
      <c r="F31" s="45" t="s">
        <v>109</v>
      </c>
      <c r="G31" s="45" t="s">
        <v>109</v>
      </c>
      <c r="H31" s="45" t="s">
        <v>109</v>
      </c>
      <c r="I31" s="45" t="s">
        <v>109</v>
      </c>
      <c r="J31" s="45" t="s">
        <v>109</v>
      </c>
      <c r="K31" s="45" t="s">
        <v>109</v>
      </c>
      <c r="L31" s="45" t="s">
        <v>109</v>
      </c>
      <c r="M31" s="45" t="s">
        <v>109</v>
      </c>
      <c r="N31" s="45" t="s">
        <v>109</v>
      </c>
      <c r="O31" s="45" t="s">
        <v>109</v>
      </c>
      <c r="P31" s="45" t="s">
        <v>109</v>
      </c>
      <c r="Q31" s="45" t="s">
        <v>109</v>
      </c>
      <c r="R31" s="45" t="s">
        <v>109</v>
      </c>
      <c r="S31" s="45" t="s">
        <v>109</v>
      </c>
      <c r="T31" s="45" t="s">
        <v>109</v>
      </c>
      <c r="U31" s="45" t="s">
        <v>109</v>
      </c>
      <c r="V31" s="45" t="s">
        <v>109</v>
      </c>
      <c r="W31" s="45" t="s">
        <v>109</v>
      </c>
      <c r="X31" s="45" t="s">
        <v>109</v>
      </c>
      <c r="Y31" s="45" t="s">
        <v>109</v>
      </c>
      <c r="Z31" s="45" t="s">
        <v>109</v>
      </c>
      <c r="AA31" s="45" t="s">
        <v>109</v>
      </c>
      <c r="AB31" s="45" t="s">
        <v>109</v>
      </c>
      <c r="AC31" s="45" t="s">
        <v>109</v>
      </c>
      <c r="AD31" s="45" t="s">
        <v>109</v>
      </c>
      <c r="AE31" s="45" t="s">
        <v>109</v>
      </c>
      <c r="AF31" s="45" t="s">
        <v>109</v>
      </c>
      <c r="AG31" s="45" t="s">
        <v>109</v>
      </c>
      <c r="AH31" s="45" t="s">
        <v>109</v>
      </c>
      <c r="AI31" s="45" t="s">
        <v>109</v>
      </c>
      <c r="AJ31" s="45" t="s">
        <v>109</v>
      </c>
      <c r="AK31" s="45" t="s">
        <v>109</v>
      </c>
      <c r="AL31" s="45" t="s">
        <v>109</v>
      </c>
      <c r="AM31" s="45" t="s">
        <v>109</v>
      </c>
      <c r="AN31" s="45" t="s">
        <v>109</v>
      </c>
      <c r="AO31" s="45" t="s">
        <v>109</v>
      </c>
      <c r="AP31" s="45" t="s">
        <v>109</v>
      </c>
      <c r="AQ31" s="45" t="s">
        <v>109</v>
      </c>
      <c r="AR31" s="45" t="s">
        <v>109</v>
      </c>
      <c r="AS31" s="45" t="s">
        <v>109</v>
      </c>
      <c r="AT31" s="45" t="s">
        <v>109</v>
      </c>
      <c r="AU31" s="45" t="s">
        <v>109</v>
      </c>
      <c r="AV31" s="45" t="s">
        <v>109</v>
      </c>
      <c r="AW31" s="45" t="s">
        <v>109</v>
      </c>
      <c r="AX31" s="45" t="s">
        <v>109</v>
      </c>
      <c r="AY31" s="45" t="s">
        <v>109</v>
      </c>
      <c r="AZ31" s="45" t="s">
        <v>109</v>
      </c>
      <c r="BA31" s="45" t="s">
        <v>109</v>
      </c>
      <c r="BB31" s="45" t="s">
        <v>109</v>
      </c>
      <c r="BC31" s="45" t="s">
        <v>109</v>
      </c>
      <c r="BD31" s="45">
        <v>1.2088</v>
      </c>
      <c r="BE31" s="45">
        <f t="shared" si="22"/>
        <v>30</v>
      </c>
      <c r="BF31" s="45">
        <v>2.041</v>
      </c>
      <c r="BG31" s="45">
        <f t="shared" si="23"/>
        <v>31</v>
      </c>
      <c r="BH31" s="45">
        <v>13.87</v>
      </c>
      <c r="BI31" s="45">
        <f t="shared" si="24"/>
        <v>31</v>
      </c>
      <c r="BJ31" s="45">
        <v>10.11</v>
      </c>
      <c r="BK31" s="45">
        <f t="shared" si="25"/>
        <v>31</v>
      </c>
    </row>
    <row r="32" s="46" customFormat="1" spans="1:63">
      <c r="A32" s="46" t="s">
        <v>35</v>
      </c>
      <c r="B32" s="46" t="s">
        <v>109</v>
      </c>
      <c r="C32" s="46" t="s">
        <v>109</v>
      </c>
      <c r="D32" s="46" t="s">
        <v>109</v>
      </c>
      <c r="E32" s="46" t="s">
        <v>109</v>
      </c>
      <c r="F32" s="46" t="s">
        <v>109</v>
      </c>
      <c r="G32" s="46" t="s">
        <v>109</v>
      </c>
      <c r="H32" s="46" t="s">
        <v>109</v>
      </c>
      <c r="I32" s="46" t="s">
        <v>109</v>
      </c>
      <c r="J32" s="46" t="s">
        <v>109</v>
      </c>
      <c r="K32" s="46" t="s">
        <v>109</v>
      </c>
      <c r="L32" s="46" t="s">
        <v>109</v>
      </c>
      <c r="M32" s="46" t="s">
        <v>109</v>
      </c>
      <c r="N32" s="46" t="s">
        <v>109</v>
      </c>
      <c r="O32" s="46" t="s">
        <v>109</v>
      </c>
      <c r="P32" s="46" t="s">
        <v>109</v>
      </c>
      <c r="Q32" s="46" t="s">
        <v>109</v>
      </c>
      <c r="R32" s="46" t="s">
        <v>109</v>
      </c>
      <c r="S32" s="46" t="s">
        <v>109</v>
      </c>
      <c r="T32" s="46" t="s">
        <v>109</v>
      </c>
      <c r="U32" s="46" t="s">
        <v>109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A32" s="46" t="s">
        <v>109</v>
      </c>
      <c r="AB32" s="46" t="s">
        <v>109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L32" s="46" t="s">
        <v>109</v>
      </c>
      <c r="AM32" s="46" t="s">
        <v>109</v>
      </c>
      <c r="AN32" s="46" t="s">
        <v>109</v>
      </c>
      <c r="AO32" s="46" t="s">
        <v>109</v>
      </c>
      <c r="AP32" s="46" t="s">
        <v>109</v>
      </c>
      <c r="AQ32" s="46" t="s">
        <v>109</v>
      </c>
      <c r="AR32" s="46" t="s">
        <v>109</v>
      </c>
      <c r="AS32" s="46" t="s">
        <v>109</v>
      </c>
      <c r="AT32" s="46" t="s">
        <v>109</v>
      </c>
      <c r="AU32" s="46" t="s">
        <v>109</v>
      </c>
      <c r="AV32" s="46" t="s">
        <v>109</v>
      </c>
      <c r="AW32" s="46" t="s">
        <v>109</v>
      </c>
      <c r="AX32" s="46" t="s">
        <v>109</v>
      </c>
      <c r="AY32" s="46" t="s">
        <v>109</v>
      </c>
      <c r="AZ32" s="46" t="s">
        <v>109</v>
      </c>
      <c r="BA32" s="46" t="s">
        <v>109</v>
      </c>
      <c r="BB32" s="46" t="s">
        <v>109</v>
      </c>
      <c r="BC32" s="46" t="s">
        <v>109</v>
      </c>
      <c r="BD32" s="46">
        <v>20.378</v>
      </c>
      <c r="BE32" s="46">
        <f t="shared" si="22"/>
        <v>25</v>
      </c>
      <c r="BF32" s="46">
        <v>11.39</v>
      </c>
      <c r="BG32" s="46">
        <f t="shared" si="23"/>
        <v>29</v>
      </c>
      <c r="BH32" s="46">
        <v>15.9</v>
      </c>
      <c r="BI32" s="46">
        <f t="shared" si="24"/>
        <v>29</v>
      </c>
      <c r="BJ32" s="46">
        <v>31.14</v>
      </c>
      <c r="BK32" s="46">
        <f t="shared" si="25"/>
        <v>24</v>
      </c>
    </row>
    <row r="33" s="45" customFormat="1" spans="1:63">
      <c r="A33" s="45" t="s">
        <v>54</v>
      </c>
      <c r="B33" s="45" t="s">
        <v>109</v>
      </c>
      <c r="C33" s="45" t="s">
        <v>109</v>
      </c>
      <c r="D33" s="45" t="s">
        <v>109</v>
      </c>
      <c r="E33" s="45" t="s">
        <v>109</v>
      </c>
      <c r="F33" s="45" t="s">
        <v>109</v>
      </c>
      <c r="G33" s="45" t="s">
        <v>109</v>
      </c>
      <c r="H33" s="45" t="s">
        <v>109</v>
      </c>
      <c r="I33" s="45" t="s">
        <v>109</v>
      </c>
      <c r="J33" s="45" t="s">
        <v>109</v>
      </c>
      <c r="K33" s="45" t="s">
        <v>109</v>
      </c>
      <c r="L33" s="45" t="s">
        <v>109</v>
      </c>
      <c r="M33" s="45" t="s">
        <v>109</v>
      </c>
      <c r="N33" s="45" t="s">
        <v>109</v>
      </c>
      <c r="O33" s="45" t="s">
        <v>109</v>
      </c>
      <c r="P33" s="45" t="s">
        <v>109</v>
      </c>
      <c r="Q33" s="45" t="s">
        <v>109</v>
      </c>
      <c r="R33" s="45" t="s">
        <v>109</v>
      </c>
      <c r="S33" s="45" t="s">
        <v>109</v>
      </c>
      <c r="T33" s="45" t="s">
        <v>109</v>
      </c>
      <c r="U33" s="45" t="s">
        <v>109</v>
      </c>
      <c r="V33" s="45" t="s">
        <v>109</v>
      </c>
      <c r="W33" s="45" t="s">
        <v>109</v>
      </c>
      <c r="X33" s="45" t="s">
        <v>109</v>
      </c>
      <c r="Y33" s="45" t="s">
        <v>109</v>
      </c>
      <c r="Z33" s="45" t="s">
        <v>109</v>
      </c>
      <c r="AA33" s="45" t="s">
        <v>109</v>
      </c>
      <c r="AB33" s="45" t="s">
        <v>109</v>
      </c>
      <c r="AC33" s="45" t="s">
        <v>109</v>
      </c>
      <c r="AD33" s="45" t="s">
        <v>109</v>
      </c>
      <c r="AE33" s="45" t="s">
        <v>109</v>
      </c>
      <c r="AF33" s="45" t="s">
        <v>109</v>
      </c>
      <c r="AG33" s="45" t="s">
        <v>109</v>
      </c>
      <c r="AH33" s="45" t="s">
        <v>109</v>
      </c>
      <c r="AI33" s="45" t="s">
        <v>109</v>
      </c>
      <c r="AJ33" s="45" t="s">
        <v>109</v>
      </c>
      <c r="AK33" s="45" t="s">
        <v>109</v>
      </c>
      <c r="AL33" s="45" t="s">
        <v>109</v>
      </c>
      <c r="AM33" s="45" t="s">
        <v>109</v>
      </c>
      <c r="AN33" s="45" t="s">
        <v>109</v>
      </c>
      <c r="AO33" s="45" t="s">
        <v>109</v>
      </c>
      <c r="AP33" s="45" t="s">
        <v>109</v>
      </c>
      <c r="AQ33" s="45" t="s">
        <v>109</v>
      </c>
      <c r="AR33" s="45" t="s">
        <v>109</v>
      </c>
      <c r="AS33" s="45" t="s">
        <v>109</v>
      </c>
      <c r="AT33" s="45" t="s">
        <v>109</v>
      </c>
      <c r="AU33" s="45" t="s">
        <v>109</v>
      </c>
      <c r="AV33" s="45" t="s">
        <v>109</v>
      </c>
      <c r="AW33" s="45" t="s">
        <v>109</v>
      </c>
      <c r="AX33" s="45" t="s">
        <v>109</v>
      </c>
      <c r="AY33" s="45" t="s">
        <v>109</v>
      </c>
      <c r="AZ33" s="45" t="s">
        <v>109</v>
      </c>
      <c r="BA33" s="45" t="s">
        <v>109</v>
      </c>
      <c r="BB33" s="45" t="s">
        <v>109</v>
      </c>
      <c r="BC33" s="45" t="s">
        <v>109</v>
      </c>
      <c r="BD33" s="45" t="s">
        <v>109</v>
      </c>
      <c r="BE33" s="45" t="s">
        <v>109</v>
      </c>
      <c r="BF33" s="45">
        <v>3.5426</v>
      </c>
      <c r="BG33" s="45">
        <f t="shared" si="23"/>
        <v>30</v>
      </c>
      <c r="BH33" s="45">
        <v>7.0005</v>
      </c>
      <c r="BI33" s="45">
        <f t="shared" si="24"/>
        <v>34</v>
      </c>
      <c r="BJ33" s="45">
        <v>5.22</v>
      </c>
      <c r="BK33" s="45">
        <f t="shared" si="25"/>
        <v>36</v>
      </c>
    </row>
    <row r="34" s="46" customFormat="1" spans="1:63">
      <c r="A34" s="46" t="s">
        <v>60</v>
      </c>
      <c r="B34" s="46" t="s">
        <v>109</v>
      </c>
      <c r="C34" s="46" t="s">
        <v>109</v>
      </c>
      <c r="D34" s="46" t="s">
        <v>109</v>
      </c>
      <c r="E34" s="46" t="s">
        <v>109</v>
      </c>
      <c r="F34" s="46" t="s">
        <v>109</v>
      </c>
      <c r="G34" s="46" t="s">
        <v>109</v>
      </c>
      <c r="H34" s="46" t="s">
        <v>109</v>
      </c>
      <c r="I34" s="46" t="s">
        <v>109</v>
      </c>
      <c r="J34" s="46" t="s">
        <v>109</v>
      </c>
      <c r="K34" s="46" t="s">
        <v>109</v>
      </c>
      <c r="L34" s="46" t="s">
        <v>109</v>
      </c>
      <c r="M34" s="46" t="s">
        <v>109</v>
      </c>
      <c r="N34" s="46" t="s">
        <v>109</v>
      </c>
      <c r="O34" s="46" t="s">
        <v>109</v>
      </c>
      <c r="P34" s="46" t="s">
        <v>109</v>
      </c>
      <c r="Q34" s="46" t="s">
        <v>109</v>
      </c>
      <c r="R34" s="46" t="s">
        <v>109</v>
      </c>
      <c r="S34" s="46" t="s">
        <v>109</v>
      </c>
      <c r="T34" s="46" t="s">
        <v>109</v>
      </c>
      <c r="U34" s="46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A34" s="46" t="s">
        <v>109</v>
      </c>
      <c r="AB34" s="46" t="s">
        <v>109</v>
      </c>
      <c r="AC34" s="46" t="s">
        <v>109</v>
      </c>
      <c r="AD34" s="46" t="s">
        <v>109</v>
      </c>
      <c r="AE34" s="46" t="s">
        <v>109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L34" s="46" t="s">
        <v>109</v>
      </c>
      <c r="AM34" s="46" t="s">
        <v>109</v>
      </c>
      <c r="AN34" s="46" t="s">
        <v>109</v>
      </c>
      <c r="AO34" s="46" t="s">
        <v>109</v>
      </c>
      <c r="AP34" s="46" t="s">
        <v>109</v>
      </c>
      <c r="AQ34" s="46" t="s">
        <v>109</v>
      </c>
      <c r="AR34" s="46" t="s">
        <v>109</v>
      </c>
      <c r="AS34" s="46" t="s">
        <v>109</v>
      </c>
      <c r="AT34" s="46" t="s">
        <v>109</v>
      </c>
      <c r="AU34" s="46" t="s">
        <v>109</v>
      </c>
      <c r="AV34" s="46" t="s">
        <v>109</v>
      </c>
      <c r="AW34" s="46" t="s">
        <v>109</v>
      </c>
      <c r="AX34" s="46" t="s">
        <v>109</v>
      </c>
      <c r="AY34" s="46" t="s">
        <v>109</v>
      </c>
      <c r="AZ34" s="46" t="s">
        <v>109</v>
      </c>
      <c r="BA34" s="46" t="s">
        <v>109</v>
      </c>
      <c r="BB34" s="46" t="s">
        <v>109</v>
      </c>
      <c r="BC34" s="46" t="s">
        <v>109</v>
      </c>
      <c r="BD34" s="46" t="s">
        <v>109</v>
      </c>
      <c r="BE34" s="46" t="s">
        <v>109</v>
      </c>
      <c r="BF34" s="46" t="s">
        <v>109</v>
      </c>
      <c r="BG34" s="46" t="s">
        <v>109</v>
      </c>
      <c r="BH34" s="46">
        <v>2.2592</v>
      </c>
      <c r="BI34" s="46">
        <f t="shared" si="24"/>
        <v>36</v>
      </c>
      <c r="BJ34" s="46">
        <v>1.91</v>
      </c>
      <c r="BK34" s="46">
        <f t="shared" si="25"/>
        <v>38</v>
      </c>
    </row>
    <row r="35" s="45" customFormat="1" spans="1:63">
      <c r="A35" s="45" t="s">
        <v>58</v>
      </c>
      <c r="B35" s="45" t="s">
        <v>109</v>
      </c>
      <c r="C35" s="45" t="s">
        <v>109</v>
      </c>
      <c r="D35" s="45" t="s">
        <v>109</v>
      </c>
      <c r="E35" s="45" t="s">
        <v>109</v>
      </c>
      <c r="F35" s="45" t="s">
        <v>109</v>
      </c>
      <c r="G35" s="45" t="s">
        <v>109</v>
      </c>
      <c r="H35" s="45" t="s">
        <v>109</v>
      </c>
      <c r="I35" s="45" t="s">
        <v>109</v>
      </c>
      <c r="J35" s="45" t="s">
        <v>109</v>
      </c>
      <c r="K35" s="45" t="s">
        <v>109</v>
      </c>
      <c r="L35" s="45" t="s">
        <v>109</v>
      </c>
      <c r="M35" s="45" t="s">
        <v>109</v>
      </c>
      <c r="N35" s="45" t="s">
        <v>109</v>
      </c>
      <c r="O35" s="45" t="s">
        <v>109</v>
      </c>
      <c r="P35" s="45" t="s">
        <v>109</v>
      </c>
      <c r="Q35" s="45" t="s">
        <v>109</v>
      </c>
      <c r="R35" s="45" t="s">
        <v>109</v>
      </c>
      <c r="S35" s="45" t="s">
        <v>109</v>
      </c>
      <c r="T35" s="45" t="s">
        <v>109</v>
      </c>
      <c r="U35" s="45" t="s">
        <v>109</v>
      </c>
      <c r="V35" s="45" t="s">
        <v>109</v>
      </c>
      <c r="W35" s="45" t="s">
        <v>109</v>
      </c>
      <c r="X35" s="45" t="s">
        <v>109</v>
      </c>
      <c r="Y35" s="45" t="s">
        <v>109</v>
      </c>
      <c r="Z35" s="45" t="s">
        <v>109</v>
      </c>
      <c r="AA35" s="45" t="s">
        <v>109</v>
      </c>
      <c r="AB35" s="45" t="s">
        <v>109</v>
      </c>
      <c r="AC35" s="45" t="s">
        <v>109</v>
      </c>
      <c r="AD35" s="45" t="s">
        <v>109</v>
      </c>
      <c r="AE35" s="45" t="s">
        <v>109</v>
      </c>
      <c r="AF35" s="45" t="s">
        <v>109</v>
      </c>
      <c r="AG35" s="45" t="s">
        <v>109</v>
      </c>
      <c r="AH35" s="45" t="s">
        <v>109</v>
      </c>
      <c r="AI35" s="45" t="s">
        <v>109</v>
      </c>
      <c r="AJ35" s="45" t="s">
        <v>109</v>
      </c>
      <c r="AK35" s="45" t="s">
        <v>109</v>
      </c>
      <c r="AL35" s="45" t="s">
        <v>109</v>
      </c>
      <c r="AM35" s="45" t="s">
        <v>109</v>
      </c>
      <c r="AN35" s="45" t="s">
        <v>109</v>
      </c>
      <c r="AO35" s="45" t="s">
        <v>109</v>
      </c>
      <c r="AP35" s="45" t="s">
        <v>109</v>
      </c>
      <c r="AQ35" s="45" t="s">
        <v>109</v>
      </c>
      <c r="AR35" s="45" t="s">
        <v>109</v>
      </c>
      <c r="AS35" s="45" t="s">
        <v>109</v>
      </c>
      <c r="AT35" s="45" t="s">
        <v>109</v>
      </c>
      <c r="AU35" s="45" t="s">
        <v>109</v>
      </c>
      <c r="AV35" s="45" t="s">
        <v>109</v>
      </c>
      <c r="AW35" s="45" t="s">
        <v>109</v>
      </c>
      <c r="AX35" s="45" t="s">
        <v>109</v>
      </c>
      <c r="AY35" s="45" t="s">
        <v>109</v>
      </c>
      <c r="AZ35" s="45" t="s">
        <v>109</v>
      </c>
      <c r="BA35" s="45" t="s">
        <v>109</v>
      </c>
      <c r="BB35" s="45" t="s">
        <v>109</v>
      </c>
      <c r="BC35" s="45" t="s">
        <v>109</v>
      </c>
      <c r="BD35" s="45" t="s">
        <v>109</v>
      </c>
      <c r="BE35" s="45" t="s">
        <v>109</v>
      </c>
      <c r="BF35" s="45" t="s">
        <v>109</v>
      </c>
      <c r="BG35" s="45" t="s">
        <v>109</v>
      </c>
      <c r="BH35" s="45">
        <v>2.09</v>
      </c>
      <c r="BI35" s="45">
        <f t="shared" si="24"/>
        <v>37</v>
      </c>
      <c r="BJ35" s="45">
        <v>2.32</v>
      </c>
      <c r="BK35" s="45">
        <f t="shared" si="25"/>
        <v>37</v>
      </c>
    </row>
    <row r="36" s="46" customFormat="1" spans="1:63">
      <c r="A36" s="46" t="s">
        <v>38</v>
      </c>
      <c r="B36" s="46" t="s">
        <v>109</v>
      </c>
      <c r="C36" s="46" t="s">
        <v>109</v>
      </c>
      <c r="D36" s="46" t="s">
        <v>109</v>
      </c>
      <c r="E36" s="46" t="s">
        <v>109</v>
      </c>
      <c r="F36" s="46" t="s">
        <v>109</v>
      </c>
      <c r="G36" s="46" t="s">
        <v>109</v>
      </c>
      <c r="H36" s="46" t="s">
        <v>109</v>
      </c>
      <c r="I36" s="46" t="s">
        <v>109</v>
      </c>
      <c r="J36" s="46" t="s">
        <v>109</v>
      </c>
      <c r="K36" s="46" t="s">
        <v>109</v>
      </c>
      <c r="L36" s="46" t="s">
        <v>109</v>
      </c>
      <c r="M36" s="46" t="s">
        <v>109</v>
      </c>
      <c r="N36" s="46" t="s">
        <v>109</v>
      </c>
      <c r="O36" s="46" t="s">
        <v>109</v>
      </c>
      <c r="P36" s="46" t="s">
        <v>109</v>
      </c>
      <c r="Q36" s="46" t="s">
        <v>109</v>
      </c>
      <c r="R36" s="46" t="s">
        <v>109</v>
      </c>
      <c r="S36" s="46" t="s">
        <v>109</v>
      </c>
      <c r="T36" s="46" t="s">
        <v>109</v>
      </c>
      <c r="U36" s="46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A36" s="46" t="s">
        <v>109</v>
      </c>
      <c r="AB36" s="46" t="s">
        <v>109</v>
      </c>
      <c r="AC36" s="46" t="s">
        <v>109</v>
      </c>
      <c r="AD36" s="46" t="s">
        <v>109</v>
      </c>
      <c r="AE36" s="46" t="s">
        <v>109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L36" s="46" t="s">
        <v>109</v>
      </c>
      <c r="AM36" s="46" t="s">
        <v>109</v>
      </c>
      <c r="AN36" s="46" t="s">
        <v>109</v>
      </c>
      <c r="AO36" s="46" t="s">
        <v>109</v>
      </c>
      <c r="AP36" s="46" t="s">
        <v>109</v>
      </c>
      <c r="AQ36" s="46" t="s">
        <v>109</v>
      </c>
      <c r="AR36" s="46" t="s">
        <v>109</v>
      </c>
      <c r="AS36" s="46" t="s">
        <v>109</v>
      </c>
      <c r="AT36" s="46" t="s">
        <v>109</v>
      </c>
      <c r="AU36" s="46" t="s">
        <v>109</v>
      </c>
      <c r="AV36" s="46" t="s">
        <v>109</v>
      </c>
      <c r="AW36" s="46" t="s">
        <v>109</v>
      </c>
      <c r="AX36" s="46" t="s">
        <v>109</v>
      </c>
      <c r="AY36" s="46" t="s">
        <v>109</v>
      </c>
      <c r="AZ36" s="46" t="s">
        <v>109</v>
      </c>
      <c r="BA36" s="46" t="s">
        <v>109</v>
      </c>
      <c r="BB36" s="46" t="s">
        <v>109</v>
      </c>
      <c r="BC36" s="46" t="s">
        <v>109</v>
      </c>
      <c r="BD36" s="46" t="s">
        <v>109</v>
      </c>
      <c r="BE36" s="46" t="s">
        <v>109</v>
      </c>
      <c r="BF36" s="46" t="s">
        <v>109</v>
      </c>
      <c r="BG36" s="46" t="s">
        <v>109</v>
      </c>
      <c r="BH36" s="46">
        <v>16.891</v>
      </c>
      <c r="BI36" s="46">
        <f t="shared" si="24"/>
        <v>28</v>
      </c>
      <c r="BJ36" s="46">
        <v>14.32</v>
      </c>
      <c r="BK36" s="46">
        <f t="shared" si="25"/>
        <v>29</v>
      </c>
    </row>
    <row r="37" s="45" customFormat="1" spans="1:63">
      <c r="A37" s="45" t="s">
        <v>49</v>
      </c>
      <c r="B37" s="45" t="s">
        <v>109</v>
      </c>
      <c r="C37" s="45" t="s">
        <v>109</v>
      </c>
      <c r="D37" s="45" t="s">
        <v>109</v>
      </c>
      <c r="E37" s="45" t="s">
        <v>109</v>
      </c>
      <c r="F37" s="45" t="s">
        <v>109</v>
      </c>
      <c r="G37" s="45" t="s">
        <v>109</v>
      </c>
      <c r="H37" s="45" t="s">
        <v>109</v>
      </c>
      <c r="I37" s="45" t="s">
        <v>109</v>
      </c>
      <c r="J37" s="45" t="s">
        <v>109</v>
      </c>
      <c r="K37" s="45" t="s">
        <v>109</v>
      </c>
      <c r="L37" s="45" t="s">
        <v>109</v>
      </c>
      <c r="M37" s="45" t="s">
        <v>109</v>
      </c>
      <c r="N37" s="45" t="s">
        <v>109</v>
      </c>
      <c r="O37" s="45" t="s">
        <v>109</v>
      </c>
      <c r="P37" s="45" t="s">
        <v>109</v>
      </c>
      <c r="Q37" s="45" t="s">
        <v>109</v>
      </c>
      <c r="R37" s="45" t="s">
        <v>109</v>
      </c>
      <c r="S37" s="45" t="s">
        <v>109</v>
      </c>
      <c r="T37" s="45" t="s">
        <v>109</v>
      </c>
      <c r="U37" s="45" t="s">
        <v>109</v>
      </c>
      <c r="V37" s="45" t="s">
        <v>109</v>
      </c>
      <c r="W37" s="45" t="s">
        <v>109</v>
      </c>
      <c r="X37" s="45" t="s">
        <v>109</v>
      </c>
      <c r="Y37" s="45" t="s">
        <v>109</v>
      </c>
      <c r="Z37" s="45" t="s">
        <v>109</v>
      </c>
      <c r="AA37" s="45" t="s">
        <v>109</v>
      </c>
      <c r="AB37" s="45" t="s">
        <v>109</v>
      </c>
      <c r="AC37" s="45" t="s">
        <v>109</v>
      </c>
      <c r="AD37" s="45" t="s">
        <v>109</v>
      </c>
      <c r="AE37" s="45" t="s">
        <v>109</v>
      </c>
      <c r="AF37" s="45" t="s">
        <v>109</v>
      </c>
      <c r="AG37" s="45" t="s">
        <v>109</v>
      </c>
      <c r="AH37" s="45" t="s">
        <v>109</v>
      </c>
      <c r="AI37" s="45" t="s">
        <v>109</v>
      </c>
      <c r="AJ37" s="45" t="s">
        <v>109</v>
      </c>
      <c r="AK37" s="45" t="s">
        <v>109</v>
      </c>
      <c r="AL37" s="45" t="s">
        <v>109</v>
      </c>
      <c r="AM37" s="45" t="s">
        <v>109</v>
      </c>
      <c r="AN37" s="45" t="s">
        <v>109</v>
      </c>
      <c r="AO37" s="45" t="s">
        <v>109</v>
      </c>
      <c r="AP37" s="45" t="s">
        <v>109</v>
      </c>
      <c r="AQ37" s="45" t="s">
        <v>109</v>
      </c>
      <c r="AR37" s="45" t="s">
        <v>109</v>
      </c>
      <c r="AS37" s="45" t="s">
        <v>109</v>
      </c>
      <c r="AT37" s="45" t="s">
        <v>109</v>
      </c>
      <c r="AU37" s="45" t="s">
        <v>109</v>
      </c>
      <c r="AV37" s="45" t="s">
        <v>109</v>
      </c>
      <c r="AW37" s="45" t="s">
        <v>109</v>
      </c>
      <c r="AX37" s="45" t="s">
        <v>109</v>
      </c>
      <c r="AY37" s="45" t="s">
        <v>109</v>
      </c>
      <c r="AZ37" s="45" t="s">
        <v>109</v>
      </c>
      <c r="BA37" s="45" t="s">
        <v>109</v>
      </c>
      <c r="BB37" s="45" t="s">
        <v>109</v>
      </c>
      <c r="BC37" s="45" t="s">
        <v>109</v>
      </c>
      <c r="BD37" s="45" t="s">
        <v>109</v>
      </c>
      <c r="BE37" s="45" t="s">
        <v>109</v>
      </c>
      <c r="BF37" s="45" t="s">
        <v>109</v>
      </c>
      <c r="BG37" s="45" t="s">
        <v>109</v>
      </c>
      <c r="BH37" s="45">
        <v>10.118</v>
      </c>
      <c r="BI37" s="45">
        <f t="shared" si="24"/>
        <v>32</v>
      </c>
      <c r="BJ37" s="45">
        <v>6.22</v>
      </c>
      <c r="BK37" s="45">
        <f t="shared" si="25"/>
        <v>33</v>
      </c>
    </row>
    <row r="38" s="46" customFormat="1" spans="1:63">
      <c r="A38" s="46" t="s">
        <v>50</v>
      </c>
      <c r="B38" s="46" t="s">
        <v>109</v>
      </c>
      <c r="C38" s="46" t="s">
        <v>109</v>
      </c>
      <c r="D38" s="46" t="s">
        <v>109</v>
      </c>
      <c r="E38" s="46" t="s">
        <v>109</v>
      </c>
      <c r="F38" s="46" t="s">
        <v>109</v>
      </c>
      <c r="G38" s="46" t="s">
        <v>109</v>
      </c>
      <c r="H38" s="46" t="s">
        <v>109</v>
      </c>
      <c r="I38" s="46" t="s">
        <v>109</v>
      </c>
      <c r="J38" s="46" t="s">
        <v>109</v>
      </c>
      <c r="K38" s="46" t="s">
        <v>109</v>
      </c>
      <c r="L38" s="46" t="s">
        <v>109</v>
      </c>
      <c r="M38" s="46" t="s">
        <v>109</v>
      </c>
      <c r="N38" s="46" t="s">
        <v>109</v>
      </c>
      <c r="O38" s="46" t="s">
        <v>109</v>
      </c>
      <c r="P38" s="46" t="s">
        <v>109</v>
      </c>
      <c r="Q38" s="46" t="s">
        <v>109</v>
      </c>
      <c r="R38" s="46" t="s">
        <v>109</v>
      </c>
      <c r="S38" s="46" t="s">
        <v>109</v>
      </c>
      <c r="T38" s="46" t="s">
        <v>109</v>
      </c>
      <c r="U38" s="46" t="s">
        <v>109</v>
      </c>
      <c r="V38" s="46" t="s">
        <v>109</v>
      </c>
      <c r="W38" s="46" t="s">
        <v>109</v>
      </c>
      <c r="X38" s="46" t="s">
        <v>109</v>
      </c>
      <c r="Y38" s="46" t="s">
        <v>109</v>
      </c>
      <c r="Z38" s="46" t="s">
        <v>109</v>
      </c>
      <c r="AA38" s="46" t="s">
        <v>109</v>
      </c>
      <c r="AB38" s="46" t="s">
        <v>109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L38" s="46" t="s">
        <v>109</v>
      </c>
      <c r="AM38" s="46" t="s">
        <v>109</v>
      </c>
      <c r="AN38" s="46" t="s">
        <v>109</v>
      </c>
      <c r="AO38" s="46" t="s">
        <v>109</v>
      </c>
      <c r="AP38" s="46" t="s">
        <v>109</v>
      </c>
      <c r="AQ38" s="46" t="s">
        <v>109</v>
      </c>
      <c r="AR38" s="46" t="s">
        <v>109</v>
      </c>
      <c r="AS38" s="46" t="s">
        <v>109</v>
      </c>
      <c r="AT38" s="46" t="s">
        <v>109</v>
      </c>
      <c r="AU38" s="46" t="s">
        <v>109</v>
      </c>
      <c r="AV38" s="46" t="s">
        <v>109</v>
      </c>
      <c r="AW38" s="46" t="s">
        <v>109</v>
      </c>
      <c r="AX38" s="46" t="s">
        <v>109</v>
      </c>
      <c r="AY38" s="46" t="s">
        <v>109</v>
      </c>
      <c r="AZ38" s="46" t="s">
        <v>109</v>
      </c>
      <c r="BA38" s="46" t="s">
        <v>109</v>
      </c>
      <c r="BB38" s="46" t="s">
        <v>109</v>
      </c>
      <c r="BC38" s="46" t="s">
        <v>109</v>
      </c>
      <c r="BD38" s="46" t="s">
        <v>109</v>
      </c>
      <c r="BE38" s="46" t="s">
        <v>109</v>
      </c>
      <c r="BF38" s="46" t="s">
        <v>109</v>
      </c>
      <c r="BG38" s="46" t="s">
        <v>109</v>
      </c>
      <c r="BH38" s="46">
        <v>7.8948</v>
      </c>
      <c r="BI38" s="46">
        <f t="shared" si="24"/>
        <v>33</v>
      </c>
      <c r="BJ38" s="46">
        <v>5.72</v>
      </c>
      <c r="BK38" s="46">
        <f t="shared" si="25"/>
        <v>35</v>
      </c>
    </row>
    <row r="39" s="45" customFormat="1" spans="1:63">
      <c r="A39" s="45" t="s">
        <v>51</v>
      </c>
      <c r="B39" s="45" t="s">
        <v>109</v>
      </c>
      <c r="C39" s="45" t="s">
        <v>109</v>
      </c>
      <c r="D39" s="45" t="s">
        <v>109</v>
      </c>
      <c r="E39" s="45" t="s">
        <v>109</v>
      </c>
      <c r="F39" s="45" t="s">
        <v>109</v>
      </c>
      <c r="G39" s="45" t="s">
        <v>109</v>
      </c>
      <c r="H39" s="45" t="s">
        <v>109</v>
      </c>
      <c r="I39" s="45" t="s">
        <v>109</v>
      </c>
      <c r="J39" s="45" t="s">
        <v>109</v>
      </c>
      <c r="K39" s="45" t="s">
        <v>109</v>
      </c>
      <c r="L39" s="45" t="s">
        <v>109</v>
      </c>
      <c r="M39" s="45" t="s">
        <v>109</v>
      </c>
      <c r="N39" s="45" t="s">
        <v>109</v>
      </c>
      <c r="O39" s="45" t="s">
        <v>109</v>
      </c>
      <c r="P39" s="45" t="s">
        <v>109</v>
      </c>
      <c r="Q39" s="45" t="s">
        <v>109</v>
      </c>
      <c r="R39" s="45" t="s">
        <v>109</v>
      </c>
      <c r="S39" s="45" t="s">
        <v>109</v>
      </c>
      <c r="T39" s="45" t="s">
        <v>109</v>
      </c>
      <c r="U39" s="45" t="s">
        <v>109</v>
      </c>
      <c r="V39" s="45" t="s">
        <v>109</v>
      </c>
      <c r="W39" s="45" t="s">
        <v>109</v>
      </c>
      <c r="X39" s="45" t="s">
        <v>109</v>
      </c>
      <c r="Y39" s="45" t="s">
        <v>109</v>
      </c>
      <c r="Z39" s="45" t="s">
        <v>109</v>
      </c>
      <c r="AA39" s="45" t="s">
        <v>109</v>
      </c>
      <c r="AB39" s="45" t="s">
        <v>109</v>
      </c>
      <c r="AC39" s="45" t="s">
        <v>109</v>
      </c>
      <c r="AD39" s="45" t="s">
        <v>109</v>
      </c>
      <c r="AE39" s="45" t="s">
        <v>109</v>
      </c>
      <c r="AF39" s="45" t="s">
        <v>109</v>
      </c>
      <c r="AG39" s="45" t="s">
        <v>109</v>
      </c>
      <c r="AH39" s="45" t="s">
        <v>109</v>
      </c>
      <c r="AI39" s="45" t="s">
        <v>109</v>
      </c>
      <c r="AJ39" s="45" t="s">
        <v>109</v>
      </c>
      <c r="AK39" s="45" t="s">
        <v>109</v>
      </c>
      <c r="AL39" s="45" t="s">
        <v>109</v>
      </c>
      <c r="AM39" s="45" t="s">
        <v>109</v>
      </c>
      <c r="AN39" s="45" t="s">
        <v>109</v>
      </c>
      <c r="AO39" s="45" t="s">
        <v>109</v>
      </c>
      <c r="AP39" s="45" t="s">
        <v>109</v>
      </c>
      <c r="AQ39" s="45" t="s">
        <v>109</v>
      </c>
      <c r="AR39" s="45" t="s">
        <v>109</v>
      </c>
      <c r="AS39" s="45" t="s">
        <v>109</v>
      </c>
      <c r="AT39" s="45" t="s">
        <v>109</v>
      </c>
      <c r="AU39" s="45" t="s">
        <v>109</v>
      </c>
      <c r="AV39" s="45" t="s">
        <v>109</v>
      </c>
      <c r="AW39" s="45" t="s">
        <v>109</v>
      </c>
      <c r="AX39" s="45" t="s">
        <v>109</v>
      </c>
      <c r="AY39" s="45" t="s">
        <v>109</v>
      </c>
      <c r="AZ39" s="45" t="s">
        <v>109</v>
      </c>
      <c r="BA39" s="45" t="s">
        <v>109</v>
      </c>
      <c r="BB39" s="45" t="s">
        <v>109</v>
      </c>
      <c r="BC39" s="45" t="s">
        <v>109</v>
      </c>
      <c r="BD39" s="45" t="s">
        <v>109</v>
      </c>
      <c r="BE39" s="45" t="s">
        <v>109</v>
      </c>
      <c r="BF39" s="45" t="s">
        <v>109</v>
      </c>
      <c r="BG39" s="45" t="s">
        <v>109</v>
      </c>
      <c r="BH39" s="45">
        <v>6.666</v>
      </c>
      <c r="BI39" s="45">
        <f t="shared" si="24"/>
        <v>35</v>
      </c>
      <c r="BJ39" s="45">
        <v>5.82</v>
      </c>
      <c r="BK39" s="45">
        <f t="shared" si="25"/>
        <v>34</v>
      </c>
    </row>
    <row r="40" s="46" customFormat="1" spans="1:63">
      <c r="A40" s="46" t="s">
        <v>44</v>
      </c>
      <c r="B40" s="46" t="s">
        <v>109</v>
      </c>
      <c r="C40" s="46" t="s">
        <v>109</v>
      </c>
      <c r="D40" s="46" t="s">
        <v>109</v>
      </c>
      <c r="E40" s="46" t="s">
        <v>109</v>
      </c>
      <c r="F40" s="46" t="s">
        <v>109</v>
      </c>
      <c r="G40" s="46" t="s">
        <v>109</v>
      </c>
      <c r="H40" s="46" t="s">
        <v>109</v>
      </c>
      <c r="I40" s="46" t="s">
        <v>109</v>
      </c>
      <c r="J40" s="46" t="s">
        <v>109</v>
      </c>
      <c r="K40" s="46" t="s">
        <v>109</v>
      </c>
      <c r="L40" s="46" t="s">
        <v>109</v>
      </c>
      <c r="M40" s="46" t="s">
        <v>109</v>
      </c>
      <c r="N40" s="46" t="s">
        <v>109</v>
      </c>
      <c r="O40" s="46" t="s">
        <v>109</v>
      </c>
      <c r="P40" s="46" t="s">
        <v>109</v>
      </c>
      <c r="Q40" s="46" t="s">
        <v>109</v>
      </c>
      <c r="R40" s="46" t="s">
        <v>109</v>
      </c>
      <c r="S40" s="46" t="s">
        <v>109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 t="s">
        <v>109</v>
      </c>
      <c r="AA40" s="46" t="s">
        <v>109</v>
      </c>
      <c r="AB40" s="46" t="s">
        <v>109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L40" s="46" t="s">
        <v>109</v>
      </c>
      <c r="AM40" s="46" t="s">
        <v>109</v>
      </c>
      <c r="AN40" s="46" t="s">
        <v>109</v>
      </c>
      <c r="AO40" s="46" t="s">
        <v>109</v>
      </c>
      <c r="AP40" s="46" t="s">
        <v>109</v>
      </c>
      <c r="AQ40" s="46" t="s">
        <v>109</v>
      </c>
      <c r="AR40" s="46" t="s">
        <v>109</v>
      </c>
      <c r="AS40" s="46" t="s">
        <v>109</v>
      </c>
      <c r="AT40" s="46" t="s">
        <v>109</v>
      </c>
      <c r="AU40" s="46" t="s">
        <v>109</v>
      </c>
      <c r="AV40" s="46" t="s">
        <v>109</v>
      </c>
      <c r="AW40" s="46" t="s">
        <v>109</v>
      </c>
      <c r="AX40" s="46" t="s">
        <v>109</v>
      </c>
      <c r="AY40" s="46" t="s">
        <v>109</v>
      </c>
      <c r="AZ40" s="46" t="s">
        <v>109</v>
      </c>
      <c r="BA40" s="46" t="s">
        <v>109</v>
      </c>
      <c r="BB40" s="46" t="s">
        <v>109</v>
      </c>
      <c r="BC40" s="46" t="s">
        <v>109</v>
      </c>
      <c r="BD40" s="46" t="s">
        <v>109</v>
      </c>
      <c r="BE40" s="46" t="s">
        <v>109</v>
      </c>
      <c r="BF40" s="46" t="s">
        <v>109</v>
      </c>
      <c r="BG40" s="46" t="s">
        <v>109</v>
      </c>
      <c r="BH40" s="46" t="s">
        <v>109</v>
      </c>
      <c r="BI40" s="46" t="s">
        <v>109</v>
      </c>
      <c r="BJ40" s="46">
        <v>14.603</v>
      </c>
      <c r="BK40" s="46">
        <f t="shared" si="25"/>
        <v>28</v>
      </c>
    </row>
    <row r="41" s="45" customFormat="1" spans="1:63">
      <c r="A41" s="45" t="s">
        <v>41</v>
      </c>
      <c r="B41" s="45" t="s">
        <v>109</v>
      </c>
      <c r="C41" s="45" t="s">
        <v>109</v>
      </c>
      <c r="D41" s="45" t="s">
        <v>109</v>
      </c>
      <c r="E41" s="45" t="s">
        <v>109</v>
      </c>
      <c r="F41" s="45" t="s">
        <v>109</v>
      </c>
      <c r="G41" s="45" t="s">
        <v>109</v>
      </c>
      <c r="H41" s="45" t="s">
        <v>109</v>
      </c>
      <c r="I41" s="45" t="s">
        <v>109</v>
      </c>
      <c r="J41" s="45" t="s">
        <v>109</v>
      </c>
      <c r="K41" s="45" t="s">
        <v>109</v>
      </c>
      <c r="L41" s="45" t="s">
        <v>109</v>
      </c>
      <c r="M41" s="45" t="s">
        <v>109</v>
      </c>
      <c r="N41" s="45" t="s">
        <v>109</v>
      </c>
      <c r="O41" s="45" t="s">
        <v>109</v>
      </c>
      <c r="P41" s="45" t="s">
        <v>109</v>
      </c>
      <c r="Q41" s="45" t="s">
        <v>109</v>
      </c>
      <c r="R41" s="45" t="s">
        <v>109</v>
      </c>
      <c r="S41" s="45" t="s">
        <v>109</v>
      </c>
      <c r="T41" s="45" t="s">
        <v>109</v>
      </c>
      <c r="U41" s="45" t="s">
        <v>109</v>
      </c>
      <c r="V41" s="45" t="s">
        <v>109</v>
      </c>
      <c r="W41" s="45" t="s">
        <v>109</v>
      </c>
      <c r="X41" s="45" t="s">
        <v>109</v>
      </c>
      <c r="Y41" s="45" t="s">
        <v>109</v>
      </c>
      <c r="Z41" s="45" t="s">
        <v>109</v>
      </c>
      <c r="AA41" s="45" t="s">
        <v>109</v>
      </c>
      <c r="AB41" s="45" t="s">
        <v>109</v>
      </c>
      <c r="AC41" s="45" t="s">
        <v>109</v>
      </c>
      <c r="AD41" s="45" t="s">
        <v>109</v>
      </c>
      <c r="AE41" s="45" t="s">
        <v>109</v>
      </c>
      <c r="AF41" s="45" t="s">
        <v>109</v>
      </c>
      <c r="AG41" s="45" t="s">
        <v>109</v>
      </c>
      <c r="AH41" s="45" t="s">
        <v>109</v>
      </c>
      <c r="AI41" s="45" t="s">
        <v>109</v>
      </c>
      <c r="AJ41" s="45" t="s">
        <v>109</v>
      </c>
      <c r="AK41" s="45" t="s">
        <v>109</v>
      </c>
      <c r="AL41" s="45" t="s">
        <v>109</v>
      </c>
      <c r="AM41" s="45" t="s">
        <v>109</v>
      </c>
      <c r="AN41" s="45" t="s">
        <v>109</v>
      </c>
      <c r="AO41" s="45" t="s">
        <v>109</v>
      </c>
      <c r="AP41" s="45" t="s">
        <v>109</v>
      </c>
      <c r="AQ41" s="45" t="s">
        <v>109</v>
      </c>
      <c r="AR41" s="45" t="s">
        <v>109</v>
      </c>
      <c r="AS41" s="45" t="s">
        <v>109</v>
      </c>
      <c r="AT41" s="45" t="s">
        <v>109</v>
      </c>
      <c r="AU41" s="45" t="s">
        <v>109</v>
      </c>
      <c r="AV41" s="45" t="s">
        <v>109</v>
      </c>
      <c r="AW41" s="45" t="s">
        <v>109</v>
      </c>
      <c r="AX41" s="45" t="s">
        <v>109</v>
      </c>
      <c r="AY41" s="45" t="s">
        <v>109</v>
      </c>
      <c r="AZ41" s="45" t="s">
        <v>109</v>
      </c>
      <c r="BA41" s="45" t="s">
        <v>109</v>
      </c>
      <c r="BB41" s="45" t="s">
        <v>109</v>
      </c>
      <c r="BC41" s="45" t="s">
        <v>109</v>
      </c>
      <c r="BD41" s="45" t="s">
        <v>109</v>
      </c>
      <c r="BE41" s="45" t="s">
        <v>109</v>
      </c>
      <c r="BF41" s="45" t="s">
        <v>109</v>
      </c>
      <c r="BG41" s="45" t="s">
        <v>109</v>
      </c>
      <c r="BH41" s="45" t="s">
        <v>109</v>
      </c>
      <c r="BI41" s="45" t="s">
        <v>109</v>
      </c>
      <c r="BJ41" s="45" t="s">
        <v>109</v>
      </c>
      <c r="BK41" s="45" t="s">
        <v>109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A1:A2"/>
  </mergeCell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5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9" sqref="I9"/>
    </sheetView>
  </sheetViews>
  <sheetFormatPr defaultColWidth="12.625" defaultRowHeight="14"/>
  <cols>
    <col min="1" max="1" width="9.25" style="19" customWidth="1"/>
    <col min="2" max="2" width="12.625" style="1"/>
    <col min="3" max="3" width="12.625" style="53"/>
    <col min="4" max="5" width="12.625" style="1"/>
    <col min="6" max="6" width="12.625" style="53"/>
    <col min="7" max="13" width="12.625" style="1"/>
    <col min="14" max="14" width="12.625" style="53"/>
    <col min="15" max="32" width="12.625" style="1"/>
    <col min="33" max="33" width="12.625" style="53"/>
    <col min="34" max="41" width="12.625" style="1"/>
    <col min="42" max="42" width="12.625" style="53"/>
    <col min="43" max="45" width="12.625" style="1"/>
    <col min="46" max="46" width="12.625" style="53"/>
    <col min="47" max="16384" width="12.625" style="1"/>
  </cols>
  <sheetData>
    <row r="1" spans="2:54">
      <c r="B1" s="54" t="s">
        <v>871</v>
      </c>
      <c r="C1" s="55" t="s">
        <v>9</v>
      </c>
      <c r="D1" s="54" t="s">
        <v>908</v>
      </c>
      <c r="E1" s="54" t="s">
        <v>865</v>
      </c>
      <c r="F1" s="55" t="s">
        <v>14</v>
      </c>
      <c r="G1" s="54" t="s">
        <v>874</v>
      </c>
      <c r="H1" s="54" t="s">
        <v>903</v>
      </c>
      <c r="I1" s="54" t="s">
        <v>894</v>
      </c>
      <c r="J1" s="54" t="s">
        <v>873</v>
      </c>
      <c r="K1" s="54" t="s">
        <v>963</v>
      </c>
      <c r="L1" s="54" t="s">
        <v>890</v>
      </c>
      <c r="M1" s="54" t="s">
        <v>866</v>
      </c>
      <c r="N1" s="55" t="s">
        <v>33</v>
      </c>
      <c r="O1" s="19" t="s">
        <v>21</v>
      </c>
      <c r="P1" s="19" t="s">
        <v>24</v>
      </c>
      <c r="Q1" s="54" t="s">
        <v>877</v>
      </c>
      <c r="R1" s="54" t="s">
        <v>887</v>
      </c>
      <c r="S1" s="54" t="s">
        <v>912</v>
      </c>
      <c r="T1" s="54" t="s">
        <v>864</v>
      </c>
      <c r="U1" s="54" t="s">
        <v>880</v>
      </c>
      <c r="V1" s="54" t="s">
        <v>876</v>
      </c>
      <c r="W1" s="54" t="s">
        <v>867</v>
      </c>
      <c r="X1" s="54" t="s">
        <v>899</v>
      </c>
      <c r="Y1" s="54" t="s">
        <v>883</v>
      </c>
      <c r="Z1" s="54" t="s">
        <v>884</v>
      </c>
      <c r="AA1" s="54" t="s">
        <v>869</v>
      </c>
      <c r="AB1" s="54" t="s">
        <v>882</v>
      </c>
      <c r="AC1" s="54" t="s">
        <v>881</v>
      </c>
      <c r="AD1" s="54" t="s">
        <v>868</v>
      </c>
      <c r="AE1" s="54" t="s">
        <v>891</v>
      </c>
      <c r="AF1" s="54" t="s">
        <v>964</v>
      </c>
      <c r="AG1" s="55" t="s">
        <v>61</v>
      </c>
      <c r="AH1" s="54" t="s">
        <v>895</v>
      </c>
      <c r="AI1" s="54" t="s">
        <v>889</v>
      </c>
      <c r="AJ1" s="54" t="s">
        <v>898</v>
      </c>
      <c r="AK1" s="54" t="s">
        <v>909</v>
      </c>
      <c r="AL1" s="54" t="s">
        <v>910</v>
      </c>
      <c r="AM1" s="54" t="s">
        <v>875</v>
      </c>
      <c r="AN1" s="54" t="s">
        <v>888</v>
      </c>
      <c r="AO1" s="54" t="s">
        <v>900</v>
      </c>
      <c r="AP1" s="55" t="s">
        <v>53</v>
      </c>
      <c r="AQ1" s="54" t="s">
        <v>902</v>
      </c>
      <c r="AR1" s="54" t="s">
        <v>885</v>
      </c>
      <c r="AS1" s="54" t="s">
        <v>886</v>
      </c>
      <c r="AT1" s="55" t="s">
        <v>48</v>
      </c>
      <c r="AU1" s="54" t="s">
        <v>907</v>
      </c>
      <c r="AV1" s="54" t="s">
        <v>892</v>
      </c>
      <c r="AW1" s="54" t="s">
        <v>906</v>
      </c>
      <c r="AX1" s="19" t="s">
        <v>56</v>
      </c>
      <c r="AY1" s="19" t="s">
        <v>111</v>
      </c>
      <c r="AZ1" s="19" t="s">
        <v>112</v>
      </c>
      <c r="BA1" s="19" t="s">
        <v>113</v>
      </c>
      <c r="BB1" s="19" t="s">
        <v>114</v>
      </c>
    </row>
    <row r="2" s="51" customFormat="1" spans="1:54">
      <c r="A2" s="56" t="s">
        <v>965</v>
      </c>
      <c r="B2" s="57">
        <f>B3/19344</f>
        <v>290.201664598842</v>
      </c>
      <c r="C2" s="58">
        <f>C3/16163</f>
        <v>418.621109942461</v>
      </c>
      <c r="D2" s="57">
        <f>D3/14248</f>
        <v>32.5129140932061</v>
      </c>
      <c r="E2" s="57">
        <f>E3/11175</f>
        <v>431.380405852349</v>
      </c>
      <c r="F2" s="58">
        <f t="shared" ref="F2:BB2" si="0">F3</f>
        <v>0</v>
      </c>
      <c r="G2" s="57">
        <f>G3/9557</f>
        <v>383.979596107565</v>
      </c>
      <c r="H2" s="57">
        <f>H3/7733</f>
        <v>20.1353937669727</v>
      </c>
      <c r="I2" s="57">
        <f>I3/7550</f>
        <v>23.2219867549669</v>
      </c>
      <c r="J2" s="57">
        <f>J3/7096</f>
        <v>129.916968714769</v>
      </c>
      <c r="K2" s="57">
        <f>K3/6943</f>
        <v>290.55537951894</v>
      </c>
      <c r="L2" s="57">
        <f t="shared" si="0"/>
        <v>957938</v>
      </c>
      <c r="M2" s="57">
        <f t="shared" si="0"/>
        <v>1055726</v>
      </c>
      <c r="N2" s="58">
        <f t="shared" si="0"/>
        <v>0</v>
      </c>
      <c r="O2" s="57">
        <f t="shared" si="0"/>
        <v>1163133</v>
      </c>
      <c r="P2" s="57">
        <f t="shared" si="0"/>
        <v>380094</v>
      </c>
      <c r="Q2" s="57">
        <f t="shared" si="0"/>
        <v>735027</v>
      </c>
      <c r="R2" s="57">
        <f t="shared" si="0"/>
        <v>297917</v>
      </c>
      <c r="S2" s="57">
        <f t="shared" si="0"/>
        <v>162407</v>
      </c>
      <c r="T2" s="57">
        <f t="shared" si="0"/>
        <v>606517</v>
      </c>
      <c r="U2" s="57">
        <f t="shared" si="0"/>
        <v>105507</v>
      </c>
      <c r="V2" s="57">
        <f t="shared" si="0"/>
        <v>288368</v>
      </c>
      <c r="W2" s="57">
        <f t="shared" si="0"/>
        <v>360511</v>
      </c>
      <c r="X2" s="57">
        <f t="shared" si="0"/>
        <v>159756</v>
      </c>
      <c r="Y2" s="57">
        <f t="shared" si="0"/>
        <v>101313</v>
      </c>
      <c r="Z2" s="57">
        <f t="shared" si="0"/>
        <v>156128</v>
      </c>
      <c r="AA2" s="57">
        <f t="shared" si="0"/>
        <v>152209</v>
      </c>
      <c r="AB2" s="57">
        <f t="shared" si="0"/>
        <v>78156</v>
      </c>
      <c r="AC2" s="57">
        <f t="shared" si="0"/>
        <v>31341</v>
      </c>
      <c r="AD2" s="57">
        <f t="shared" si="0"/>
        <v>171143</v>
      </c>
      <c r="AE2" s="57">
        <f t="shared" si="0"/>
        <v>151885</v>
      </c>
      <c r="AF2" s="57">
        <f t="shared" si="0"/>
        <v>64744</v>
      </c>
      <c r="AG2" s="58">
        <f t="shared" si="0"/>
        <v>0</v>
      </c>
      <c r="AH2" s="57">
        <f t="shared" si="0"/>
        <v>41135</v>
      </c>
      <c r="AI2" s="57">
        <f t="shared" si="0"/>
        <v>82739</v>
      </c>
      <c r="AJ2" s="57">
        <f t="shared" si="0"/>
        <v>13448</v>
      </c>
      <c r="AK2" s="57">
        <f t="shared" si="0"/>
        <v>5440.15</v>
      </c>
      <c r="AL2" s="57">
        <f t="shared" si="0"/>
        <v>22121</v>
      </c>
      <c r="AM2" s="57">
        <f t="shared" si="0"/>
        <v>29035</v>
      </c>
      <c r="AN2" s="57">
        <f t="shared" si="0"/>
        <v>19889</v>
      </c>
      <c r="AO2" s="57">
        <f t="shared" si="0"/>
        <v>24761</v>
      </c>
      <c r="AP2" s="58">
        <f t="shared" si="0"/>
        <v>0</v>
      </c>
      <c r="AQ2" s="57">
        <f t="shared" si="0"/>
        <v>17608</v>
      </c>
      <c r="AR2" s="57">
        <f t="shared" si="0"/>
        <v>11277</v>
      </c>
      <c r="AS2" s="57">
        <f t="shared" si="0"/>
        <v>9970</v>
      </c>
      <c r="AT2" s="58">
        <f t="shared" si="0"/>
        <v>0</v>
      </c>
      <c r="AU2" s="57">
        <f t="shared" si="0"/>
        <v>2600</v>
      </c>
      <c r="AV2" s="57">
        <f t="shared" si="0"/>
        <v>6633</v>
      </c>
      <c r="AW2" s="57">
        <f t="shared" si="0"/>
        <v>5887</v>
      </c>
      <c r="AX2" s="57">
        <f t="shared" si="0"/>
        <v>10282.85</v>
      </c>
      <c r="AY2" s="57">
        <f t="shared" si="0"/>
        <v>4008</v>
      </c>
      <c r="AZ2" s="57">
        <f t="shared" si="0"/>
        <v>2266</v>
      </c>
      <c r="BA2" s="57">
        <f t="shared" si="0"/>
        <v>1020</v>
      </c>
      <c r="BB2" s="57">
        <f t="shared" si="0"/>
        <v>140</v>
      </c>
    </row>
    <row r="3" s="52" customFormat="1" spans="1:54">
      <c r="A3" s="59" t="s">
        <v>966</v>
      </c>
      <c r="B3" s="60">
        <f t="shared" ref="B3:G3" si="1">SUM(B4:B57)</f>
        <v>5613661</v>
      </c>
      <c r="C3" s="61">
        <f t="shared" si="1"/>
        <v>6766173</v>
      </c>
      <c r="D3" s="60">
        <f t="shared" si="1"/>
        <v>463244</v>
      </c>
      <c r="E3" s="60">
        <f t="shared" si="1"/>
        <v>4820676.0354</v>
      </c>
      <c r="F3" s="61">
        <f t="shared" si="1"/>
        <v>0</v>
      </c>
      <c r="G3" s="60">
        <f t="shared" si="1"/>
        <v>3669693</v>
      </c>
      <c r="H3" s="60">
        <f t="shared" ref="H3:AX3" si="2">SUM(H4:H57)</f>
        <v>155707</v>
      </c>
      <c r="I3" s="60">
        <f t="shared" si="2"/>
        <v>175326</v>
      </c>
      <c r="J3" s="60">
        <f t="shared" si="2"/>
        <v>921890.81</v>
      </c>
      <c r="K3" s="60">
        <f t="shared" ref="K3" si="3">SUM(K4:K57)</f>
        <v>2017326</v>
      </c>
      <c r="L3" s="60">
        <f t="shared" si="2"/>
        <v>957938</v>
      </c>
      <c r="M3" s="60">
        <f t="shared" si="2"/>
        <v>1055726</v>
      </c>
      <c r="N3" s="61">
        <f t="shared" si="2"/>
        <v>0</v>
      </c>
      <c r="O3" s="60">
        <f t="shared" si="2"/>
        <v>1163133</v>
      </c>
      <c r="P3" s="60">
        <f t="shared" si="2"/>
        <v>380094</v>
      </c>
      <c r="Q3" s="60">
        <f t="shared" si="2"/>
        <v>735027</v>
      </c>
      <c r="R3" s="60">
        <f t="shared" si="2"/>
        <v>297917</v>
      </c>
      <c r="S3" s="60">
        <f t="shared" si="2"/>
        <v>162407</v>
      </c>
      <c r="T3" s="60">
        <f t="shared" si="2"/>
        <v>606517</v>
      </c>
      <c r="U3" s="60">
        <f t="shared" si="2"/>
        <v>105507</v>
      </c>
      <c r="V3" s="60">
        <f t="shared" si="2"/>
        <v>288368</v>
      </c>
      <c r="W3" s="60">
        <f t="shared" si="2"/>
        <v>360511</v>
      </c>
      <c r="X3" s="60">
        <f t="shared" si="2"/>
        <v>159756</v>
      </c>
      <c r="Y3" s="60">
        <f t="shared" si="2"/>
        <v>101313</v>
      </c>
      <c r="Z3" s="60">
        <f t="shared" si="2"/>
        <v>156128</v>
      </c>
      <c r="AA3" s="60">
        <f t="shared" si="2"/>
        <v>152209</v>
      </c>
      <c r="AB3" s="60">
        <f t="shared" si="2"/>
        <v>78156</v>
      </c>
      <c r="AC3" s="60">
        <f t="shared" si="2"/>
        <v>31341</v>
      </c>
      <c r="AD3" s="60">
        <f t="shared" si="2"/>
        <v>171143</v>
      </c>
      <c r="AE3" s="60">
        <f t="shared" si="2"/>
        <v>151885</v>
      </c>
      <c r="AF3" s="60">
        <f t="shared" si="2"/>
        <v>64744</v>
      </c>
      <c r="AG3" s="61">
        <f t="shared" si="2"/>
        <v>0</v>
      </c>
      <c r="AH3" s="60">
        <f t="shared" si="2"/>
        <v>41135</v>
      </c>
      <c r="AI3" s="60">
        <f t="shared" si="2"/>
        <v>82739</v>
      </c>
      <c r="AJ3" s="60">
        <f t="shared" si="2"/>
        <v>13448</v>
      </c>
      <c r="AK3" s="60">
        <f t="shared" si="2"/>
        <v>5440.15</v>
      </c>
      <c r="AL3" s="60">
        <f t="shared" si="2"/>
        <v>22121</v>
      </c>
      <c r="AM3" s="60">
        <f t="shared" si="2"/>
        <v>29035</v>
      </c>
      <c r="AN3" s="60">
        <f t="shared" si="2"/>
        <v>19889</v>
      </c>
      <c r="AO3" s="60">
        <f t="shared" si="2"/>
        <v>24761</v>
      </c>
      <c r="AP3" s="61">
        <f t="shared" si="2"/>
        <v>0</v>
      </c>
      <c r="AQ3" s="60">
        <f t="shared" si="2"/>
        <v>17608</v>
      </c>
      <c r="AR3" s="60">
        <f t="shared" si="2"/>
        <v>11277</v>
      </c>
      <c r="AS3" s="60">
        <f t="shared" si="2"/>
        <v>9970</v>
      </c>
      <c r="AT3" s="61">
        <f t="shared" si="2"/>
        <v>0</v>
      </c>
      <c r="AU3" s="60">
        <f t="shared" si="2"/>
        <v>2600</v>
      </c>
      <c r="AV3" s="60">
        <f t="shared" si="2"/>
        <v>6633</v>
      </c>
      <c r="AW3" s="60">
        <f t="shared" si="2"/>
        <v>5887</v>
      </c>
      <c r="AX3" s="60">
        <f t="shared" si="2"/>
        <v>10282.85</v>
      </c>
      <c r="AY3" s="60">
        <f t="shared" ref="AY3" si="4">SUM(AY4:AY57)</f>
        <v>4008</v>
      </c>
      <c r="AZ3" s="60">
        <f t="shared" ref="AZ3" si="5">SUM(AZ4:AZ57)</f>
        <v>2266</v>
      </c>
      <c r="BA3" s="60">
        <f t="shared" ref="BA3" si="6">SUM(BA4:BA57)</f>
        <v>1020</v>
      </c>
      <c r="BB3" s="60">
        <f t="shared" ref="BB3" si="7">SUM(BB4:BB57)</f>
        <v>140</v>
      </c>
    </row>
    <row r="4" spans="1:1">
      <c r="A4" s="19" t="s">
        <v>967</v>
      </c>
    </row>
    <row r="5" spans="1:54">
      <c r="A5" s="19" t="s">
        <v>968</v>
      </c>
      <c r="B5" s="1">
        <v>345135</v>
      </c>
      <c r="C5" s="53">
        <v>266800</v>
      </c>
      <c r="D5" s="1">
        <v>57144</v>
      </c>
      <c r="E5" s="1">
        <v>366108</v>
      </c>
      <c r="G5" s="1">
        <v>313413</v>
      </c>
      <c r="H5" s="1">
        <v>21907</v>
      </c>
      <c r="I5" s="1">
        <v>24216</v>
      </c>
      <c r="J5" s="1">
        <v>135289</v>
      </c>
      <c r="K5" s="1">
        <v>271151</v>
      </c>
      <c r="L5" s="1">
        <v>132696</v>
      </c>
      <c r="M5" s="1">
        <v>101238</v>
      </c>
      <c r="O5" s="1">
        <v>212191</v>
      </c>
      <c r="P5" s="1">
        <v>50092</v>
      </c>
      <c r="Q5" s="1">
        <v>129082</v>
      </c>
      <c r="R5" s="1">
        <v>53176</v>
      </c>
      <c r="S5" s="1">
        <v>29205</v>
      </c>
      <c r="T5" s="1">
        <v>138357</v>
      </c>
      <c r="U5" s="1">
        <v>28128</v>
      </c>
      <c r="V5" s="1">
        <v>58340</v>
      </c>
      <c r="W5" s="1">
        <v>94176</v>
      </c>
      <c r="X5" s="1">
        <v>36735</v>
      </c>
      <c r="Y5" s="1">
        <v>18456</v>
      </c>
      <c r="Z5" s="1">
        <v>47197</v>
      </c>
      <c r="AA5" s="1">
        <v>38055</v>
      </c>
      <c r="AB5" s="1">
        <v>22777</v>
      </c>
      <c r="AC5" s="1">
        <v>4534</v>
      </c>
      <c r="AD5" s="1">
        <v>35002</v>
      </c>
      <c r="AE5" s="1">
        <v>41096</v>
      </c>
      <c r="AF5" s="1">
        <v>17316</v>
      </c>
      <c r="AH5" s="1">
        <v>13347</v>
      </c>
      <c r="AI5" s="1">
        <v>24642</v>
      </c>
      <c r="AJ5" s="1">
        <v>3928</v>
      </c>
      <c r="AK5" s="1">
        <v>2213.14</v>
      </c>
      <c r="AL5" s="1">
        <v>9621</v>
      </c>
      <c r="AM5" s="1">
        <v>10564</v>
      </c>
      <c r="AN5" s="1">
        <v>7312</v>
      </c>
      <c r="AO5" s="1">
        <v>9402</v>
      </c>
      <c r="AQ5" s="1">
        <v>6773</v>
      </c>
      <c r="AR5" s="1">
        <v>4382</v>
      </c>
      <c r="AS5" s="1">
        <v>5716</v>
      </c>
      <c r="AU5" s="1">
        <v>1238</v>
      </c>
      <c r="AV5" s="1">
        <v>3842</v>
      </c>
      <c r="AW5" s="1">
        <v>3315</v>
      </c>
      <c r="AX5" s="1">
        <v>7439</v>
      </c>
      <c r="AY5" s="1">
        <v>3698</v>
      </c>
      <c r="AZ5" s="1">
        <v>2115</v>
      </c>
      <c r="BA5" s="1">
        <v>1015</v>
      </c>
      <c r="BB5" s="62">
        <v>140</v>
      </c>
    </row>
    <row r="6" spans="1:53">
      <c r="A6" s="19" t="s">
        <v>960</v>
      </c>
      <c r="B6" s="1">
        <v>226331</v>
      </c>
      <c r="C6" s="53">
        <v>219400</v>
      </c>
      <c r="D6" s="1">
        <v>31948</v>
      </c>
      <c r="E6" s="1">
        <v>227926</v>
      </c>
      <c r="G6" s="1">
        <v>236345</v>
      </c>
      <c r="H6" s="1">
        <v>11880</v>
      </c>
      <c r="I6" s="1">
        <v>13654</v>
      </c>
      <c r="J6" s="1">
        <v>89424</v>
      </c>
      <c r="K6" s="1">
        <v>175547</v>
      </c>
      <c r="L6" s="1">
        <v>91109</v>
      </c>
      <c r="M6" s="1">
        <v>76909</v>
      </c>
      <c r="O6" s="1">
        <v>156193</v>
      </c>
      <c r="P6" s="1">
        <v>28803</v>
      </c>
      <c r="Q6" s="1">
        <v>76881</v>
      </c>
      <c r="R6" s="1">
        <v>33344</v>
      </c>
      <c r="S6" s="1">
        <v>18571</v>
      </c>
      <c r="T6" s="1">
        <v>96365</v>
      </c>
      <c r="U6" s="1">
        <v>13359</v>
      </c>
      <c r="V6" s="1">
        <v>29275</v>
      </c>
      <c r="W6" s="1">
        <v>57783</v>
      </c>
      <c r="X6" s="1">
        <v>25656</v>
      </c>
      <c r="Y6" s="1">
        <v>11955</v>
      </c>
      <c r="Z6" s="1">
        <v>28290</v>
      </c>
      <c r="AA6" s="1">
        <v>23909</v>
      </c>
      <c r="AB6" s="1">
        <v>12101</v>
      </c>
      <c r="AC6" s="1">
        <v>3240</v>
      </c>
      <c r="AD6" s="1">
        <v>27335</v>
      </c>
      <c r="AE6" s="1">
        <v>26558</v>
      </c>
      <c r="AF6" s="1">
        <v>8688</v>
      </c>
      <c r="AH6" s="1">
        <v>9303</v>
      </c>
      <c r="AI6" s="1">
        <v>19721</v>
      </c>
      <c r="AJ6" s="1">
        <v>1751</v>
      </c>
      <c r="AK6" s="1">
        <v>803.41</v>
      </c>
      <c r="AL6" s="1">
        <v>5455</v>
      </c>
      <c r="AM6" s="1">
        <v>3558</v>
      </c>
      <c r="AN6" s="1">
        <v>4490</v>
      </c>
      <c r="AO6" s="1">
        <v>5889</v>
      </c>
      <c r="AQ6" s="1">
        <v>3308</v>
      </c>
      <c r="AR6" s="1">
        <v>2887</v>
      </c>
      <c r="AS6" s="1">
        <v>2915</v>
      </c>
      <c r="AU6" s="1">
        <v>762</v>
      </c>
      <c r="AV6" s="1">
        <v>2375</v>
      </c>
      <c r="AW6" s="1">
        <v>2278</v>
      </c>
      <c r="AX6" s="1">
        <v>2644.55</v>
      </c>
      <c r="AY6" s="1">
        <v>310</v>
      </c>
      <c r="AZ6" s="1">
        <v>151</v>
      </c>
      <c r="BA6" s="1">
        <v>5</v>
      </c>
    </row>
    <row r="7" spans="1:50">
      <c r="A7" s="19" t="s">
        <v>959</v>
      </c>
      <c r="B7" s="1">
        <v>308992</v>
      </c>
      <c r="C7" s="53">
        <v>234900</v>
      </c>
      <c r="D7" s="1">
        <v>46460</v>
      </c>
      <c r="E7" s="1">
        <v>357187</v>
      </c>
      <c r="G7" s="1">
        <v>284054</v>
      </c>
      <c r="H7" s="1">
        <v>19707</v>
      </c>
      <c r="I7" s="1">
        <v>15643</v>
      </c>
      <c r="J7" s="1">
        <v>101270</v>
      </c>
      <c r="K7" s="1">
        <v>218554</v>
      </c>
      <c r="L7" s="1">
        <v>109709</v>
      </c>
      <c r="M7" s="1">
        <v>88125</v>
      </c>
      <c r="O7" s="1">
        <v>179086</v>
      </c>
      <c r="P7" s="1">
        <v>38378</v>
      </c>
      <c r="Q7" s="1">
        <v>102302</v>
      </c>
      <c r="R7" s="1">
        <v>40300</v>
      </c>
      <c r="S7" s="1">
        <v>22189</v>
      </c>
      <c r="T7" s="1">
        <v>89837</v>
      </c>
      <c r="U7" s="1">
        <v>7256</v>
      </c>
      <c r="V7" s="1">
        <v>43069</v>
      </c>
      <c r="W7" s="1">
        <v>58790</v>
      </c>
      <c r="X7" s="1">
        <v>25854</v>
      </c>
      <c r="Y7" s="1">
        <v>14615</v>
      </c>
      <c r="Z7" s="1">
        <v>24659</v>
      </c>
      <c r="AA7" s="1">
        <v>25970</v>
      </c>
      <c r="AB7" s="1">
        <v>11862</v>
      </c>
      <c r="AC7" s="1">
        <v>4074</v>
      </c>
      <c r="AD7" s="1">
        <v>28876</v>
      </c>
      <c r="AE7" s="1">
        <v>27076</v>
      </c>
      <c r="AF7" s="1">
        <v>9201</v>
      </c>
      <c r="AH7" s="1">
        <v>8974</v>
      </c>
      <c r="AI7" s="1">
        <v>17000</v>
      </c>
      <c r="AJ7" s="1">
        <v>3062</v>
      </c>
      <c r="AK7" s="1">
        <v>945.9</v>
      </c>
      <c r="AL7" s="1">
        <v>5603</v>
      </c>
      <c r="AM7" s="1">
        <v>6415</v>
      </c>
      <c r="AN7" s="1">
        <v>4795</v>
      </c>
      <c r="AO7" s="1">
        <v>6633</v>
      </c>
      <c r="AQ7" s="1">
        <v>5377</v>
      </c>
      <c r="AR7" s="1">
        <v>3919</v>
      </c>
      <c r="AS7" s="1">
        <v>1339</v>
      </c>
      <c r="AU7" s="1">
        <v>600</v>
      </c>
      <c r="AV7" s="1">
        <v>416</v>
      </c>
      <c r="AW7" s="1">
        <v>294</v>
      </c>
      <c r="AX7" s="1">
        <v>199.3</v>
      </c>
    </row>
    <row r="8" spans="1:44">
      <c r="A8" s="19" t="s">
        <v>958</v>
      </c>
      <c r="B8" s="1">
        <v>229400</v>
      </c>
      <c r="C8" s="53">
        <v>193400</v>
      </c>
      <c r="D8" s="1">
        <v>30250</v>
      </c>
      <c r="E8" s="1">
        <v>283188</v>
      </c>
      <c r="G8" s="1">
        <v>241559</v>
      </c>
      <c r="H8" s="1">
        <v>15567</v>
      </c>
      <c r="I8" s="1">
        <v>12522</v>
      </c>
      <c r="J8" s="1">
        <v>62059</v>
      </c>
      <c r="K8" s="1">
        <v>163022</v>
      </c>
      <c r="L8" s="1">
        <v>83975</v>
      </c>
      <c r="M8" s="1">
        <v>80135</v>
      </c>
      <c r="O8" s="1">
        <v>121962</v>
      </c>
      <c r="P8" s="1">
        <v>31007</v>
      </c>
      <c r="Q8" s="1">
        <v>72529</v>
      </c>
      <c r="R8" s="1">
        <v>30456</v>
      </c>
      <c r="S8" s="1">
        <v>15926</v>
      </c>
      <c r="T8" s="1">
        <v>58241</v>
      </c>
      <c r="U8" s="1">
        <v>5136</v>
      </c>
      <c r="V8" s="1">
        <v>34101</v>
      </c>
      <c r="W8" s="1">
        <v>38576</v>
      </c>
      <c r="X8" s="1">
        <v>15986</v>
      </c>
      <c r="Y8" s="1">
        <v>8722</v>
      </c>
      <c r="Z8" s="1">
        <v>13976</v>
      </c>
      <c r="AA8" s="1">
        <v>13593</v>
      </c>
      <c r="AB8" s="1">
        <v>9475</v>
      </c>
      <c r="AC8" s="1">
        <v>3506</v>
      </c>
      <c r="AD8" s="1">
        <v>20841</v>
      </c>
      <c r="AE8" s="1">
        <v>19507</v>
      </c>
      <c r="AF8" s="1">
        <v>7171</v>
      </c>
      <c r="AH8" s="1">
        <v>3698</v>
      </c>
      <c r="AI8" s="1">
        <v>11397</v>
      </c>
      <c r="AJ8" s="1">
        <v>1911</v>
      </c>
      <c r="AK8" s="1">
        <v>701.2</v>
      </c>
      <c r="AL8" s="1">
        <v>868</v>
      </c>
      <c r="AM8" s="1">
        <v>5248</v>
      </c>
      <c r="AN8" s="1">
        <v>2282</v>
      </c>
      <c r="AO8" s="1">
        <v>2094</v>
      </c>
      <c r="AQ8" s="1">
        <v>2130</v>
      </c>
      <c r="AR8" s="1">
        <v>89</v>
      </c>
    </row>
    <row r="9" spans="1:43">
      <c r="A9" s="19" t="s">
        <v>85</v>
      </c>
      <c r="B9" s="1">
        <v>396238</v>
      </c>
      <c r="C9" s="53">
        <v>264800</v>
      </c>
      <c r="D9" s="1">
        <v>54578</v>
      </c>
      <c r="E9" s="1">
        <v>388445</v>
      </c>
      <c r="G9" s="1">
        <v>330994</v>
      </c>
      <c r="H9" s="1">
        <v>21762</v>
      </c>
      <c r="I9" s="1">
        <v>20319</v>
      </c>
      <c r="J9" s="1">
        <v>122373</v>
      </c>
      <c r="K9" s="1">
        <v>203216</v>
      </c>
      <c r="L9" s="1">
        <v>104187</v>
      </c>
      <c r="M9" s="1">
        <v>115730</v>
      </c>
      <c r="O9" s="1">
        <v>139943</v>
      </c>
      <c r="P9" s="1">
        <v>36765</v>
      </c>
      <c r="Q9" s="1">
        <v>94384</v>
      </c>
      <c r="R9" s="1">
        <v>36168</v>
      </c>
      <c r="S9" s="1">
        <v>21405</v>
      </c>
      <c r="T9" s="1">
        <v>63202</v>
      </c>
      <c r="U9" s="1">
        <v>10361</v>
      </c>
      <c r="V9" s="1">
        <v>41125</v>
      </c>
      <c r="W9" s="1">
        <v>33789</v>
      </c>
      <c r="X9" s="1">
        <v>16732</v>
      </c>
      <c r="Y9" s="1">
        <v>10966</v>
      </c>
      <c r="Z9" s="1">
        <v>18868</v>
      </c>
      <c r="AA9" s="1">
        <v>17502</v>
      </c>
      <c r="AB9" s="1">
        <v>10734</v>
      </c>
      <c r="AC9" s="1">
        <v>5376</v>
      </c>
      <c r="AD9" s="1">
        <v>27383</v>
      </c>
      <c r="AE9" s="1">
        <v>17982</v>
      </c>
      <c r="AF9" s="1">
        <v>9572</v>
      </c>
      <c r="AH9" s="1">
        <v>5064</v>
      </c>
      <c r="AI9" s="1">
        <v>5814</v>
      </c>
      <c r="AJ9" s="1">
        <v>2552</v>
      </c>
      <c r="AK9" s="1">
        <v>776.5</v>
      </c>
      <c r="AL9" s="1">
        <v>574</v>
      </c>
      <c r="AM9" s="1">
        <v>3250</v>
      </c>
      <c r="AN9" s="1">
        <v>1010</v>
      </c>
      <c r="AO9" s="1">
        <v>743</v>
      </c>
      <c r="AQ9" s="1">
        <v>20</v>
      </c>
    </row>
    <row r="10" spans="1:36">
      <c r="A10" s="19" t="s">
        <v>89</v>
      </c>
      <c r="B10" s="1">
        <v>384843</v>
      </c>
      <c r="C10" s="53">
        <v>282100</v>
      </c>
      <c r="D10" s="1">
        <v>40749</v>
      </c>
      <c r="E10" s="1">
        <v>371012</v>
      </c>
      <c r="G10" s="1">
        <v>302950</v>
      </c>
      <c r="H10" s="1">
        <v>12730</v>
      </c>
      <c r="I10" s="1">
        <v>19256</v>
      </c>
      <c r="J10" s="1">
        <v>103710</v>
      </c>
      <c r="K10" s="1">
        <v>188651</v>
      </c>
      <c r="L10" s="1">
        <v>85787</v>
      </c>
      <c r="M10" s="1">
        <v>111881</v>
      </c>
      <c r="O10" s="1">
        <v>115754</v>
      </c>
      <c r="P10" s="1">
        <v>31603</v>
      </c>
      <c r="Q10" s="1">
        <v>74625</v>
      </c>
      <c r="R10" s="1">
        <v>32414</v>
      </c>
      <c r="S10" s="1">
        <v>19958</v>
      </c>
      <c r="T10" s="1">
        <v>52985</v>
      </c>
      <c r="U10" s="1">
        <v>9742</v>
      </c>
      <c r="V10" s="1">
        <v>29145</v>
      </c>
      <c r="W10" s="1">
        <v>25030</v>
      </c>
      <c r="X10" s="1">
        <v>12437</v>
      </c>
      <c r="Y10" s="1">
        <v>10312</v>
      </c>
      <c r="Z10" s="1">
        <v>15388</v>
      </c>
      <c r="AA10" s="1">
        <v>14176</v>
      </c>
      <c r="AB10" s="1">
        <v>6088</v>
      </c>
      <c r="AC10" s="1">
        <v>4605</v>
      </c>
      <c r="AD10" s="1">
        <v>21362</v>
      </c>
      <c r="AE10" s="1">
        <v>15324</v>
      </c>
      <c r="AF10" s="1">
        <v>8760</v>
      </c>
      <c r="AH10" s="1">
        <v>744</v>
      </c>
      <c r="AI10" s="1">
        <v>4165</v>
      </c>
      <c r="AJ10" s="1">
        <v>244</v>
      </c>
    </row>
    <row r="11" spans="1:34">
      <c r="A11" s="19" t="s">
        <v>90</v>
      </c>
      <c r="B11" s="1">
        <v>377801</v>
      </c>
      <c r="C11" s="53">
        <v>276600</v>
      </c>
      <c r="D11" s="1">
        <v>34882</v>
      </c>
      <c r="E11" s="1">
        <v>353769</v>
      </c>
      <c r="G11" s="1">
        <v>280561</v>
      </c>
      <c r="H11" s="1">
        <v>8044</v>
      </c>
      <c r="I11" s="1">
        <v>15720</v>
      </c>
      <c r="J11" s="1">
        <v>92683</v>
      </c>
      <c r="K11" s="1">
        <v>165545</v>
      </c>
      <c r="L11" s="1">
        <v>74310</v>
      </c>
      <c r="M11" s="1">
        <v>97892</v>
      </c>
      <c r="O11" s="1">
        <v>78212</v>
      </c>
      <c r="P11" s="1">
        <v>30645</v>
      </c>
      <c r="Q11" s="1">
        <v>60534</v>
      </c>
      <c r="R11" s="1">
        <v>24570</v>
      </c>
      <c r="S11" s="1">
        <v>12483</v>
      </c>
      <c r="T11" s="1">
        <v>33986</v>
      </c>
      <c r="U11" s="1">
        <v>11328</v>
      </c>
      <c r="V11" s="1">
        <v>25211</v>
      </c>
      <c r="W11" s="1">
        <v>23347</v>
      </c>
      <c r="X11" s="1">
        <v>11233</v>
      </c>
      <c r="Y11" s="1">
        <v>9234</v>
      </c>
      <c r="Z11" s="1">
        <v>6573</v>
      </c>
      <c r="AA11" s="1">
        <v>10976</v>
      </c>
      <c r="AB11" s="1">
        <v>4931</v>
      </c>
      <c r="AC11" s="1">
        <v>3874</v>
      </c>
      <c r="AD11" s="1">
        <v>9713</v>
      </c>
      <c r="AE11" s="1">
        <v>4272</v>
      </c>
      <c r="AF11" s="1">
        <v>4036</v>
      </c>
      <c r="AH11" s="1">
        <v>5</v>
      </c>
    </row>
    <row r="12" spans="1:31">
      <c r="A12" s="19" t="s">
        <v>84</v>
      </c>
      <c r="B12" s="1">
        <v>365934</v>
      </c>
      <c r="C12" s="53">
        <v>266200</v>
      </c>
      <c r="D12" s="1">
        <v>30782</v>
      </c>
      <c r="E12" s="1">
        <v>340106</v>
      </c>
      <c r="G12" s="1">
        <v>257119</v>
      </c>
      <c r="H12" s="1">
        <v>6467</v>
      </c>
      <c r="I12" s="1">
        <v>12702</v>
      </c>
      <c r="J12" s="1">
        <v>71659</v>
      </c>
      <c r="K12" s="1">
        <v>129713</v>
      </c>
      <c r="L12" s="1">
        <v>69343</v>
      </c>
      <c r="M12" s="1">
        <v>83153</v>
      </c>
      <c r="O12" s="1">
        <v>56217</v>
      </c>
      <c r="P12" s="1">
        <v>29918</v>
      </c>
      <c r="Q12" s="1">
        <v>40816</v>
      </c>
      <c r="R12" s="1">
        <v>14851</v>
      </c>
      <c r="S12" s="1">
        <v>8841</v>
      </c>
      <c r="T12" s="1">
        <v>26877</v>
      </c>
      <c r="U12" s="1">
        <v>6850</v>
      </c>
      <c r="V12" s="1">
        <v>12376</v>
      </c>
      <c r="W12" s="1">
        <v>16033</v>
      </c>
      <c r="X12" s="1">
        <v>9968</v>
      </c>
      <c r="Y12" s="1">
        <v>8267</v>
      </c>
      <c r="Z12" s="1">
        <v>1123</v>
      </c>
      <c r="AA12" s="1">
        <v>7888</v>
      </c>
      <c r="AB12" s="1">
        <v>188</v>
      </c>
      <c r="AC12" s="1">
        <v>2132</v>
      </c>
      <c r="AD12" s="1">
        <v>631</v>
      </c>
      <c r="AE12" s="1">
        <v>70</v>
      </c>
    </row>
    <row r="13" spans="1:27">
      <c r="A13" s="19" t="s">
        <v>86</v>
      </c>
      <c r="B13" s="1">
        <v>332381</v>
      </c>
      <c r="C13" s="53">
        <v>264500</v>
      </c>
      <c r="D13" s="1">
        <v>28715</v>
      </c>
      <c r="E13" s="1">
        <f>40914.627+52218.273+18261.795+27518.35+4700.8824+12970.331+24837.133+32674.407+27795.76+25920.774+22089.832+6446.0872+5903.3508+4181.0947</f>
        <v>306432.6971</v>
      </c>
      <c r="G13" s="1">
        <v>240693</v>
      </c>
      <c r="H13" s="1">
        <v>6292</v>
      </c>
      <c r="I13" s="1">
        <v>5632</v>
      </c>
      <c r="J13" s="1">
        <v>56510</v>
      </c>
      <c r="K13" s="1">
        <v>112188</v>
      </c>
      <c r="L13" s="1">
        <v>63247</v>
      </c>
      <c r="M13" s="1">
        <v>71712</v>
      </c>
      <c r="O13" s="1">
        <v>33933</v>
      </c>
      <c r="P13" s="1">
        <v>27772</v>
      </c>
      <c r="Q13" s="1">
        <v>34209</v>
      </c>
      <c r="R13" s="1">
        <v>13633</v>
      </c>
      <c r="S13" s="1">
        <v>8367</v>
      </c>
      <c r="T13" s="1">
        <v>22348</v>
      </c>
      <c r="U13" s="1">
        <v>6564</v>
      </c>
      <c r="V13" s="1">
        <v>8810</v>
      </c>
      <c r="W13" s="1">
        <v>8407</v>
      </c>
      <c r="X13" s="1">
        <v>3776</v>
      </c>
      <c r="Y13" s="1">
        <v>7225</v>
      </c>
      <c r="Z13" s="1">
        <v>54</v>
      </c>
      <c r="AA13" s="1">
        <v>140</v>
      </c>
    </row>
    <row r="14" spans="1:25">
      <c r="A14" s="19" t="s">
        <v>957</v>
      </c>
      <c r="B14" s="1">
        <v>338668</v>
      </c>
      <c r="C14" s="53">
        <v>258900</v>
      </c>
      <c r="D14" s="1">
        <v>29922</v>
      </c>
      <c r="E14" s="1">
        <f>40359.186+48199.798+18740.596+26727.568+4614.9814+11698.574+22959.837+30311.123+25637.572+24058.451+19339.875+4650.5163+3195.003+1909.3303</f>
        <v>282402.411</v>
      </c>
      <c r="G14" s="1">
        <v>227790</v>
      </c>
      <c r="H14" s="1">
        <v>6492</v>
      </c>
      <c r="I14" s="1">
        <v>5372</v>
      </c>
      <c r="J14" s="1">
        <v>35624</v>
      </c>
      <c r="K14" s="1">
        <v>103675</v>
      </c>
      <c r="L14" s="1">
        <v>51710</v>
      </c>
      <c r="M14" s="1">
        <v>50317</v>
      </c>
      <c r="O14" s="1">
        <v>28431</v>
      </c>
      <c r="P14" s="1">
        <v>25775</v>
      </c>
      <c r="Q14" s="1">
        <v>29953</v>
      </c>
      <c r="R14" s="1">
        <v>11534</v>
      </c>
      <c r="S14" s="1">
        <v>4921</v>
      </c>
      <c r="T14" s="1">
        <v>14521</v>
      </c>
      <c r="U14" s="1">
        <v>5386</v>
      </c>
      <c r="V14" s="1">
        <v>6851</v>
      </c>
      <c r="W14" s="1">
        <v>4580</v>
      </c>
      <c r="X14" s="1">
        <v>1379</v>
      </c>
      <c r="Y14" s="1">
        <v>1561</v>
      </c>
    </row>
    <row r="15" spans="1:22">
      <c r="A15" s="19" t="s">
        <v>88</v>
      </c>
      <c r="B15" s="1">
        <v>320469</v>
      </c>
      <c r="C15" s="53">
        <v>246600</v>
      </c>
      <c r="D15" s="1">
        <v>24296</v>
      </c>
      <c r="E15" s="1">
        <f>38616.809+46538.781+18525.167+26141.076+4446.1547+10622.055+21880.42+26300.315+22819.905+20876.379+11367.102+22.5994+2153.3288+15.5996</f>
        <v>250325.6915</v>
      </c>
      <c r="G15" s="1">
        <v>205396</v>
      </c>
      <c r="H15" s="1">
        <v>6668</v>
      </c>
      <c r="I15" s="1">
        <v>5382</v>
      </c>
      <c r="J15" s="1">
        <v>27343</v>
      </c>
      <c r="K15" s="1">
        <v>91715</v>
      </c>
      <c r="L15" s="1">
        <v>40049</v>
      </c>
      <c r="M15" s="1">
        <v>45216</v>
      </c>
      <c r="O15" s="1">
        <v>24188</v>
      </c>
      <c r="P15" s="1">
        <v>22368</v>
      </c>
      <c r="Q15" s="1">
        <v>12190</v>
      </c>
      <c r="R15" s="1">
        <v>4876</v>
      </c>
      <c r="S15" s="1">
        <v>391</v>
      </c>
      <c r="T15" s="1">
        <v>9237</v>
      </c>
      <c r="U15" s="1">
        <v>1397</v>
      </c>
      <c r="V15" s="1">
        <v>65</v>
      </c>
    </row>
    <row r="16" spans="1:20">
      <c r="A16" s="19" t="s">
        <v>956</v>
      </c>
      <c r="B16" s="1">
        <v>242162</v>
      </c>
      <c r="C16" s="53">
        <v>239200</v>
      </c>
      <c r="D16" s="1">
        <v>11100</v>
      </c>
      <c r="E16" s="1">
        <f>37606.549+43946.464+17242.482+24992.518+4313.32+9568.0143+19674.012+23534.084+19713.346+18442.742+8230.3785+4.7055</f>
        <v>227268.6153</v>
      </c>
      <c r="G16" s="1">
        <v>185610</v>
      </c>
      <c r="H16" s="1">
        <v>4504</v>
      </c>
      <c r="I16" s="1">
        <v>4770</v>
      </c>
      <c r="J16" s="1">
        <v>8288</v>
      </c>
      <c r="K16" s="1">
        <v>78129</v>
      </c>
      <c r="L16" s="1">
        <v>24363</v>
      </c>
      <c r="M16" s="1">
        <v>40060</v>
      </c>
      <c r="O16" s="1">
        <v>10308</v>
      </c>
      <c r="P16" s="1">
        <v>18426</v>
      </c>
      <c r="Q16" s="1">
        <v>5912</v>
      </c>
      <c r="R16" s="1">
        <v>2595</v>
      </c>
      <c r="S16" s="1">
        <v>150</v>
      </c>
      <c r="T16" s="1">
        <v>561</v>
      </c>
    </row>
    <row r="17" spans="1:17">
      <c r="A17" s="19" t="s">
        <v>955</v>
      </c>
      <c r="B17" s="1">
        <v>219280</v>
      </c>
      <c r="C17" s="53">
        <v>228400</v>
      </c>
      <c r="D17" s="1">
        <v>7439</v>
      </c>
      <c r="E17" s="1">
        <f>37455.293+40954.112+16538.072+23684.537+4297.3376+8700.8014+17112.046+21481.824+17225.901+15749.381+7053.7618</f>
        <v>210253.0668</v>
      </c>
      <c r="G17" s="1">
        <v>164466</v>
      </c>
      <c r="H17" s="1">
        <v>3334</v>
      </c>
      <c r="I17" s="1">
        <v>4675</v>
      </c>
      <c r="J17" s="1">
        <v>7737</v>
      </c>
      <c r="K17" s="1">
        <v>45985</v>
      </c>
      <c r="L17" s="1">
        <v>8332</v>
      </c>
      <c r="M17" s="1">
        <v>34370</v>
      </c>
      <c r="O17" s="1">
        <v>5528</v>
      </c>
      <c r="P17" s="1">
        <v>7268</v>
      </c>
      <c r="Q17" s="1">
        <v>1610</v>
      </c>
    </row>
    <row r="18" spans="1:16">
      <c r="A18" s="19" t="s">
        <v>954</v>
      </c>
      <c r="B18" s="1">
        <v>184645</v>
      </c>
      <c r="C18" s="53">
        <v>217000</v>
      </c>
      <c r="D18" s="1">
        <v>6432</v>
      </c>
      <c r="E18" s="1">
        <f>39611.426+37629.261+16701.308+23503.515+4268.1711+8002.6679+14347.521+19834.864+13232.75+6241.7819+4773.0729+1983.3074</f>
        <v>190129.6462</v>
      </c>
      <c r="G18" s="1">
        <v>118102</v>
      </c>
      <c r="H18" s="1">
        <v>2587</v>
      </c>
      <c r="I18" s="1">
        <v>3908</v>
      </c>
      <c r="J18" s="1">
        <v>3300</v>
      </c>
      <c r="K18" s="1">
        <v>16271</v>
      </c>
      <c r="L18" s="1">
        <v>4576</v>
      </c>
      <c r="M18" s="1">
        <v>21460</v>
      </c>
      <c r="O18" s="1">
        <v>1187</v>
      </c>
      <c r="P18" s="1">
        <v>1274</v>
      </c>
    </row>
    <row r="19" spans="1:13">
      <c r="A19" s="19" t="s">
        <v>953</v>
      </c>
      <c r="B19" s="1">
        <v>142268</v>
      </c>
      <c r="C19" s="53">
        <v>203100</v>
      </c>
      <c r="D19" s="1">
        <v>5271</v>
      </c>
      <c r="E19" s="1">
        <f>37115.049+30937.559+15637.703+20821.851+3838.8159+5860.8875+328.8083+12559.313+4440.0407+3.6199</f>
        <v>131543.6473</v>
      </c>
      <c r="G19" s="1">
        <v>67520</v>
      </c>
      <c r="H19" s="1">
        <v>2027</v>
      </c>
      <c r="I19" s="1">
        <v>3043</v>
      </c>
      <c r="J19" s="1">
        <v>1317</v>
      </c>
      <c r="K19" s="1">
        <v>13823</v>
      </c>
      <c r="L19" s="1">
        <v>4181</v>
      </c>
      <c r="M19" s="1">
        <v>11535</v>
      </c>
    </row>
    <row r="20" spans="1:13">
      <c r="A20" s="19" t="s">
        <v>952</v>
      </c>
      <c r="B20" s="1">
        <v>121660</v>
      </c>
      <c r="C20" s="53">
        <v>198200</v>
      </c>
      <c r="D20" s="1">
        <v>4778</v>
      </c>
      <c r="E20" s="1">
        <f>35410.133+28198.262+14841.146+16192.154+3643.5242+3808.9266+8303.2006+1888.8301</f>
        <v>112286.1765</v>
      </c>
      <c r="G20" s="1">
        <v>59898</v>
      </c>
      <c r="H20" s="1">
        <v>1799</v>
      </c>
      <c r="I20" s="1">
        <v>2304</v>
      </c>
      <c r="J20" s="1">
        <v>1106</v>
      </c>
      <c r="K20" s="1">
        <v>13550</v>
      </c>
      <c r="L20" s="1">
        <v>3988</v>
      </c>
      <c r="M20" s="1">
        <v>10379</v>
      </c>
    </row>
    <row r="21" spans="1:13">
      <c r="A21" s="19" t="s">
        <v>951</v>
      </c>
      <c r="B21" s="1">
        <v>65493</v>
      </c>
      <c r="C21" s="53">
        <v>149200</v>
      </c>
      <c r="D21" s="1">
        <v>3496</v>
      </c>
      <c r="E21" s="1">
        <f>31368.751+23133.143+12671.537+10862.721+2855.6319+44.0023+41.6038+12.9006</f>
        <v>80990.2906</v>
      </c>
      <c r="G21" s="1">
        <v>47320</v>
      </c>
      <c r="H21" s="1">
        <v>1307</v>
      </c>
      <c r="I21" s="1">
        <v>1855</v>
      </c>
      <c r="J21" s="1">
        <v>926</v>
      </c>
      <c r="K21" s="1">
        <v>11765</v>
      </c>
      <c r="L21" s="1">
        <v>3347</v>
      </c>
      <c r="M21" s="1">
        <v>8016</v>
      </c>
    </row>
    <row r="22" spans="1:13">
      <c r="A22" s="19" t="s">
        <v>950</v>
      </c>
      <c r="B22" s="1">
        <v>70306</v>
      </c>
      <c r="C22" s="53">
        <v>140200</v>
      </c>
      <c r="D22" s="1">
        <v>1390</v>
      </c>
      <c r="E22" s="1">
        <f>28926.622+17666.373+9725.1675+6734.7255+2120.7392</f>
        <v>65173.6272</v>
      </c>
      <c r="G22" s="1">
        <v>27939</v>
      </c>
      <c r="H22" s="1">
        <v>816</v>
      </c>
      <c r="I22" s="1">
        <v>1661</v>
      </c>
      <c r="J22" s="1">
        <v>751</v>
      </c>
      <c r="K22" s="1">
        <v>8990</v>
      </c>
      <c r="L22" s="1">
        <v>2202</v>
      </c>
      <c r="M22" s="1">
        <v>5798</v>
      </c>
    </row>
    <row r="23" spans="1:13">
      <c r="A23" s="19" t="s">
        <v>81</v>
      </c>
      <c r="B23" s="1">
        <v>67976</v>
      </c>
      <c r="C23" s="53">
        <v>138600</v>
      </c>
      <c r="D23" s="1">
        <v>661</v>
      </c>
      <c r="E23" s="1">
        <v>59406</v>
      </c>
      <c r="G23" s="1">
        <v>21534</v>
      </c>
      <c r="H23" s="1">
        <v>730</v>
      </c>
      <c r="I23" s="1">
        <v>1304</v>
      </c>
      <c r="J23" s="62">
        <v>400</v>
      </c>
      <c r="K23" s="1">
        <v>5766</v>
      </c>
      <c r="L23" s="1">
        <v>827</v>
      </c>
      <c r="M23" s="62">
        <v>1800</v>
      </c>
    </row>
    <row r="24" spans="1:11">
      <c r="A24" s="19" t="s">
        <v>949</v>
      </c>
      <c r="B24" s="1">
        <v>60700</v>
      </c>
      <c r="C24" s="53">
        <v>134600</v>
      </c>
      <c r="D24" s="62">
        <v>430</v>
      </c>
      <c r="E24" s="1">
        <v>48007</v>
      </c>
      <c r="G24" s="1">
        <v>16420</v>
      </c>
      <c r="H24" s="1">
        <v>584</v>
      </c>
      <c r="I24" s="1">
        <v>939</v>
      </c>
      <c r="J24" s="1">
        <v>121.81</v>
      </c>
      <c r="K24" s="1">
        <v>70</v>
      </c>
    </row>
    <row r="25" spans="1:9">
      <c r="A25" s="19" t="s">
        <v>948</v>
      </c>
      <c r="B25" s="1">
        <v>47200</v>
      </c>
      <c r="C25" s="53">
        <v>122100</v>
      </c>
      <c r="D25" s="1">
        <v>0</v>
      </c>
      <c r="E25" s="1">
        <v>40604</v>
      </c>
      <c r="G25" s="1">
        <v>11626</v>
      </c>
      <c r="H25" s="1">
        <v>433</v>
      </c>
      <c r="I25" s="1">
        <v>449</v>
      </c>
    </row>
    <row r="26" spans="1:8">
      <c r="A26" s="19" t="s">
        <v>947</v>
      </c>
      <c r="B26" s="1">
        <v>47900</v>
      </c>
      <c r="C26" s="53">
        <v>122700</v>
      </c>
      <c r="D26" s="1">
        <v>0</v>
      </c>
      <c r="E26" s="1">
        <f>18003.47+10732.7+7079.7</f>
        <v>35815.87</v>
      </c>
      <c r="G26" s="1">
        <v>9906</v>
      </c>
      <c r="H26" s="1">
        <v>70</v>
      </c>
    </row>
    <row r="27" spans="1:7">
      <c r="A27" s="19" t="s">
        <v>946</v>
      </c>
      <c r="B27" s="1">
        <v>46900</v>
      </c>
      <c r="C27" s="53">
        <v>119400</v>
      </c>
      <c r="D27" s="1">
        <v>281</v>
      </c>
      <c r="E27" s="1">
        <f>15102.7+8714.9+4319.3</f>
        <v>28136.9</v>
      </c>
      <c r="G27" s="1">
        <v>6364</v>
      </c>
    </row>
    <row r="28" spans="1:7">
      <c r="A28" s="19" t="s">
        <v>945</v>
      </c>
      <c r="B28" s="1">
        <v>43400</v>
      </c>
      <c r="C28" s="53">
        <v>120800</v>
      </c>
      <c r="D28" s="1">
        <v>335</v>
      </c>
      <c r="E28" s="1">
        <f>10972.1+2581</f>
        <v>13553.1</v>
      </c>
      <c r="G28" s="1">
        <v>6441</v>
      </c>
    </row>
    <row r="29" spans="1:7">
      <c r="A29" s="19" t="s">
        <v>944</v>
      </c>
      <c r="B29" s="1">
        <v>48100</v>
      </c>
      <c r="C29" s="53">
        <v>122700</v>
      </c>
      <c r="D29" s="1">
        <v>380</v>
      </c>
      <c r="E29" s="1">
        <v>10921.5</v>
      </c>
      <c r="G29" s="1">
        <v>5460</v>
      </c>
    </row>
    <row r="30" spans="1:7">
      <c r="A30" s="19" t="s">
        <v>943</v>
      </c>
      <c r="B30" s="1">
        <v>46331</v>
      </c>
      <c r="C30" s="53">
        <v>121900</v>
      </c>
      <c r="D30" s="1">
        <v>498</v>
      </c>
      <c r="E30" s="1">
        <v>12606.238</v>
      </c>
      <c r="G30" s="1">
        <v>146</v>
      </c>
    </row>
    <row r="31" spans="1:7">
      <c r="A31" s="19" t="s">
        <v>942</v>
      </c>
      <c r="B31" s="1">
        <v>44506</v>
      </c>
      <c r="C31" s="53">
        <v>121500</v>
      </c>
      <c r="D31" s="1">
        <v>539</v>
      </c>
      <c r="E31" s="1">
        <v>11083.951</v>
      </c>
      <c r="G31" s="1">
        <v>67</v>
      </c>
    </row>
    <row r="32" spans="1:5">
      <c r="A32" s="19" t="s">
        <v>941</v>
      </c>
      <c r="B32" s="1">
        <v>44414</v>
      </c>
      <c r="C32" s="53">
        <v>122200</v>
      </c>
      <c r="D32" s="62">
        <v>600</v>
      </c>
      <c r="E32" s="1">
        <v>8948.8388</v>
      </c>
    </row>
    <row r="33" spans="1:5">
      <c r="A33" s="19" t="s">
        <v>80</v>
      </c>
      <c r="B33" s="1">
        <v>55802</v>
      </c>
      <c r="C33" s="62">
        <v>126000</v>
      </c>
      <c r="D33" s="62">
        <v>700</v>
      </c>
      <c r="E33" s="1">
        <v>6479.3447</v>
      </c>
    </row>
    <row r="34" spans="1:5">
      <c r="A34" s="19" t="s">
        <v>940</v>
      </c>
      <c r="B34" s="1">
        <v>53296</v>
      </c>
      <c r="C34" s="62">
        <v>128000</v>
      </c>
      <c r="D34" s="62">
        <v>800</v>
      </c>
      <c r="E34" s="1">
        <v>460.7831</v>
      </c>
    </row>
    <row r="35" spans="1:5">
      <c r="A35" s="19" t="s">
        <v>939</v>
      </c>
      <c r="B35" s="1">
        <v>49110</v>
      </c>
      <c r="C35" s="53">
        <v>130300</v>
      </c>
      <c r="D35" s="62">
        <v>900</v>
      </c>
      <c r="E35" s="1">
        <v>105.6403</v>
      </c>
    </row>
    <row r="36" spans="1:4">
      <c r="A36" s="19" t="s">
        <v>938</v>
      </c>
      <c r="B36" s="1">
        <v>42811</v>
      </c>
      <c r="C36" s="62">
        <v>121000</v>
      </c>
      <c r="D36" s="1">
        <v>1000</v>
      </c>
    </row>
    <row r="37" spans="1:4">
      <c r="A37" s="19" t="s">
        <v>937</v>
      </c>
      <c r="B37" s="1">
        <v>37087</v>
      </c>
      <c r="C37" s="62">
        <v>112000</v>
      </c>
      <c r="D37" s="1">
        <v>1090</v>
      </c>
    </row>
    <row r="38" spans="1:4">
      <c r="A38" s="19" t="s">
        <v>137</v>
      </c>
      <c r="B38" s="1">
        <v>38178</v>
      </c>
      <c r="C38" s="1">
        <v>104273</v>
      </c>
      <c r="D38" s="1">
        <v>1090</v>
      </c>
    </row>
    <row r="39" spans="1:4">
      <c r="A39" s="19" t="s">
        <v>969</v>
      </c>
      <c r="B39" s="1">
        <v>31052</v>
      </c>
      <c r="C39" s="62">
        <v>98800</v>
      </c>
      <c r="D39" s="62">
        <v>1100</v>
      </c>
    </row>
    <row r="40" spans="1:4">
      <c r="A40" s="19" t="s">
        <v>970</v>
      </c>
      <c r="B40" s="1">
        <v>30698</v>
      </c>
      <c r="C40" s="62">
        <v>92900</v>
      </c>
      <c r="D40" s="1">
        <v>1154</v>
      </c>
    </row>
    <row r="41" spans="1:4">
      <c r="A41" s="19" t="s">
        <v>971</v>
      </c>
      <c r="B41" s="1">
        <v>19227</v>
      </c>
      <c r="C41" s="62">
        <v>86500</v>
      </c>
      <c r="D41" s="1">
        <v>940</v>
      </c>
    </row>
    <row r="42" spans="1:4">
      <c r="A42" s="19" t="s">
        <v>972</v>
      </c>
      <c r="B42" s="1">
        <v>15779</v>
      </c>
      <c r="C42" s="62">
        <v>79700</v>
      </c>
      <c r="D42" s="1">
        <v>635</v>
      </c>
    </row>
    <row r="43" spans="1:4">
      <c r="A43" s="19" t="s">
        <v>973</v>
      </c>
      <c r="B43" s="1">
        <v>13963</v>
      </c>
      <c r="C43" s="62">
        <v>72500</v>
      </c>
      <c r="D43" s="1">
        <v>472</v>
      </c>
    </row>
    <row r="44" spans="1:4">
      <c r="A44" s="19" t="s">
        <v>974</v>
      </c>
      <c r="B44" s="1">
        <v>10304</v>
      </c>
      <c r="C44" s="62">
        <v>65500</v>
      </c>
      <c r="D44" s="62">
        <v>7</v>
      </c>
    </row>
    <row r="45" spans="1:3">
      <c r="A45" s="19" t="s">
        <v>975</v>
      </c>
      <c r="B45" s="1">
        <v>8199</v>
      </c>
      <c r="C45" s="62">
        <v>59000</v>
      </c>
    </row>
    <row r="46" spans="1:3">
      <c r="A46" s="19" t="s">
        <v>82</v>
      </c>
      <c r="B46" s="1">
        <v>7253</v>
      </c>
      <c r="C46" s="53">
        <v>53000</v>
      </c>
    </row>
    <row r="47" spans="1:3">
      <c r="A47" s="19" t="s">
        <v>976</v>
      </c>
      <c r="B47" s="1">
        <v>6466</v>
      </c>
      <c r="C47" s="62">
        <v>20000</v>
      </c>
    </row>
    <row r="48" spans="1:3">
      <c r="A48" s="19" t="s">
        <v>977</v>
      </c>
      <c r="B48" s="1">
        <v>5521</v>
      </c>
      <c r="C48" s="62">
        <v>18000</v>
      </c>
    </row>
    <row r="49" spans="1:3">
      <c r="A49" s="19" t="s">
        <v>978</v>
      </c>
      <c r="B49" s="1">
        <v>4785</v>
      </c>
      <c r="C49" s="62">
        <v>2700</v>
      </c>
    </row>
    <row r="50" spans="1:2">
      <c r="A50" s="19" t="s">
        <v>979</v>
      </c>
      <c r="B50" s="1">
        <v>3093</v>
      </c>
    </row>
    <row r="51" spans="1:2">
      <c r="A51" s="19" t="s">
        <v>980</v>
      </c>
      <c r="B51" s="1">
        <v>2836</v>
      </c>
    </row>
    <row r="52" spans="1:2">
      <c r="A52" s="19" t="s">
        <v>981</v>
      </c>
      <c r="B52" s="1">
        <v>2225</v>
      </c>
    </row>
    <row r="53" spans="1:2">
      <c r="A53" s="19" t="s">
        <v>982</v>
      </c>
      <c r="B53" s="1">
        <v>1943</v>
      </c>
    </row>
    <row r="54" spans="1:2">
      <c r="A54" s="19" t="s">
        <v>983</v>
      </c>
      <c r="B54" s="1">
        <v>1132</v>
      </c>
    </row>
    <row r="55" spans="1:2">
      <c r="A55" s="19" t="s">
        <v>984</v>
      </c>
      <c r="B55" s="1">
        <v>1137</v>
      </c>
    </row>
    <row r="56" spans="1:2">
      <c r="A56" s="19" t="s">
        <v>985</v>
      </c>
      <c r="B56" s="1">
        <v>1503</v>
      </c>
    </row>
    <row r="57" spans="1:2">
      <c r="A57" s="19" t="s">
        <v>986</v>
      </c>
      <c r="B57" s="1">
        <v>828</v>
      </c>
    </row>
  </sheetData>
  <sortState ref="A4:AW57">
    <sortCondition ref="A4:A57" descending="1"/>
  </sortState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41"/>
  <sheetViews>
    <sheetView workbookViewId="0">
      <pane xSplit="1" topLeftCell="B1" activePane="topRight" state="frozen"/>
      <selection/>
      <selection pane="topRight" activeCell="A1" sqref="A1:A2"/>
    </sheetView>
  </sheetViews>
  <sheetFormatPr defaultColWidth="8.50833333333333" defaultRowHeight="14"/>
  <cols>
    <col min="1" max="1" width="8.50833333333333" style="2"/>
    <col min="2" max="2" width="6.125" style="2" customWidth="1"/>
    <col min="3" max="3" width="4.25" style="2" customWidth="1"/>
    <col min="4" max="4" width="6.125" style="2" customWidth="1"/>
    <col min="5" max="5" width="4.25" style="2" customWidth="1"/>
    <col min="6" max="6" width="6.125" style="2" customWidth="1"/>
    <col min="7" max="7" width="4.25" style="2" customWidth="1"/>
    <col min="8" max="8" width="6.125" style="2" customWidth="1"/>
    <col min="9" max="9" width="4.25" style="2" customWidth="1"/>
    <col min="10" max="10" width="6.125" style="2" customWidth="1"/>
    <col min="11" max="11" width="4.25" style="2" customWidth="1"/>
    <col min="12" max="12" width="6.125" style="2" customWidth="1"/>
    <col min="13" max="13" width="4.25" style="2" customWidth="1"/>
    <col min="14" max="14" width="6.125" style="2" customWidth="1"/>
    <col min="15" max="15" width="4.25" style="2" customWidth="1"/>
    <col min="16" max="16" width="6.125" style="2" customWidth="1"/>
    <col min="17" max="17" width="4.25" style="2" customWidth="1"/>
    <col min="18" max="18" width="6.125" style="2" customWidth="1"/>
    <col min="19" max="19" width="4.25" style="2" customWidth="1"/>
    <col min="20" max="20" width="6.125" style="2" customWidth="1"/>
    <col min="21" max="21" width="4.25" style="2" customWidth="1"/>
    <col min="22" max="22" width="6.125" style="2" customWidth="1"/>
    <col min="23" max="23" width="4.25" style="2" customWidth="1"/>
    <col min="24" max="24" width="6.125" style="2" customWidth="1"/>
    <col min="25" max="25" width="4.25" style="2" customWidth="1"/>
    <col min="26" max="26" width="6.125" style="2" customWidth="1"/>
    <col min="27" max="27" width="4.25" style="2" customWidth="1"/>
    <col min="28" max="28" width="6.125" style="2" customWidth="1"/>
    <col min="29" max="29" width="4.25" style="2" customWidth="1"/>
    <col min="30" max="30" width="6.125" style="2" customWidth="1"/>
    <col min="31" max="31" width="4.25" style="2" customWidth="1"/>
    <col min="32" max="32" width="6.125" style="2" customWidth="1"/>
    <col min="33" max="33" width="4.25" style="2" customWidth="1"/>
    <col min="34" max="34" width="6.125" style="2" customWidth="1"/>
    <col min="35" max="35" width="4.25" style="2" customWidth="1"/>
    <col min="36" max="36" width="6.125" style="2" customWidth="1"/>
    <col min="37" max="37" width="4.25" style="2" customWidth="1"/>
    <col min="38" max="38" width="6.125" style="2" customWidth="1"/>
    <col min="39" max="39" width="4.25" style="2" customWidth="1"/>
    <col min="40" max="40" width="6.125" style="2" customWidth="1"/>
    <col min="41" max="41" width="4.25" style="2" customWidth="1"/>
    <col min="42" max="42" width="6.125" style="2" customWidth="1"/>
    <col min="43" max="43" width="4.25" style="2" customWidth="1"/>
    <col min="44" max="44" width="6.125" style="2" customWidth="1"/>
    <col min="45" max="45" width="4.25" style="2" customWidth="1"/>
    <col min="46" max="46" width="6.125" style="2" customWidth="1"/>
    <col min="47" max="47" width="4.25" style="2" customWidth="1"/>
    <col min="48" max="48" width="6.125" style="2" customWidth="1"/>
    <col min="49" max="49" width="4.25" style="2" customWidth="1"/>
    <col min="50" max="50" width="6.125" style="2" customWidth="1"/>
    <col min="51" max="51" width="4.25" style="2" customWidth="1"/>
    <col min="52" max="52" width="6.125" style="2" customWidth="1"/>
    <col min="53" max="53" width="4.25" style="2" customWidth="1"/>
    <col min="54" max="54" width="6.125" style="2" customWidth="1"/>
    <col min="55" max="55" width="4.25" style="2" customWidth="1"/>
    <col min="56" max="56" width="6.125" style="2" customWidth="1"/>
    <col min="57" max="57" width="4.25" style="2" customWidth="1"/>
    <col min="58" max="58" width="6.125" style="2" customWidth="1"/>
    <col min="59" max="59" width="4.25" style="2" customWidth="1"/>
    <col min="60" max="60" width="6.125" style="2" customWidth="1"/>
    <col min="61" max="61" width="4.25" style="2" customWidth="1"/>
    <col min="62" max="62" width="6.125" style="2" customWidth="1"/>
    <col min="63" max="63" width="4.25" style="2" customWidth="1"/>
    <col min="64" max="64" width="6.125" style="2" customWidth="1"/>
    <col min="65" max="65" width="4.25" style="2" customWidth="1"/>
    <col min="66" max="66" width="6.125" style="2" customWidth="1"/>
    <col min="67" max="67" width="4.25" style="2" customWidth="1"/>
    <col min="68" max="16384" width="8.50833333333333" style="2"/>
  </cols>
  <sheetData>
    <row r="1" s="38" customFormat="1" spans="1:67">
      <c r="A1" s="38" t="s">
        <v>1</v>
      </c>
      <c r="B1" s="47" t="s">
        <v>137</v>
      </c>
      <c r="C1" s="48"/>
      <c r="D1" s="47" t="s">
        <v>937</v>
      </c>
      <c r="E1" s="48"/>
      <c r="F1" s="47" t="s">
        <v>938</v>
      </c>
      <c r="G1" s="48"/>
      <c r="H1" s="38" t="s">
        <v>939</v>
      </c>
      <c r="I1" s="39"/>
      <c r="J1" s="38" t="s">
        <v>940</v>
      </c>
      <c r="K1" s="39"/>
      <c r="L1" s="38" t="s">
        <v>80</v>
      </c>
      <c r="M1" s="39"/>
      <c r="N1" s="38" t="s">
        <v>941</v>
      </c>
      <c r="O1" s="39"/>
      <c r="P1" s="38" t="s">
        <v>942</v>
      </c>
      <c r="Q1" s="39"/>
      <c r="R1" s="38" t="s">
        <v>943</v>
      </c>
      <c r="S1" s="39"/>
      <c r="T1" s="38" t="s">
        <v>944</v>
      </c>
      <c r="U1" s="39"/>
      <c r="V1" s="38" t="s">
        <v>945</v>
      </c>
      <c r="W1" s="39"/>
      <c r="X1" s="38" t="s">
        <v>946</v>
      </c>
      <c r="Y1" s="39"/>
      <c r="Z1" s="38" t="s">
        <v>947</v>
      </c>
      <c r="AA1" s="39"/>
      <c r="AB1" s="38" t="s">
        <v>948</v>
      </c>
      <c r="AC1" s="39"/>
      <c r="AD1" s="38" t="s">
        <v>949</v>
      </c>
      <c r="AE1" s="39"/>
      <c r="AF1" s="38" t="s">
        <v>81</v>
      </c>
      <c r="AG1" s="39"/>
      <c r="AH1" s="38" t="s">
        <v>950</v>
      </c>
      <c r="AI1" s="39"/>
      <c r="AJ1" s="38" t="s">
        <v>951</v>
      </c>
      <c r="AK1" s="39"/>
      <c r="AL1" s="38" t="s">
        <v>952</v>
      </c>
      <c r="AM1" s="39"/>
      <c r="AN1" s="38" t="s">
        <v>953</v>
      </c>
      <c r="AO1" s="39"/>
      <c r="AP1" s="38" t="s">
        <v>954</v>
      </c>
      <c r="AQ1" s="39"/>
      <c r="AR1" s="38" t="s">
        <v>955</v>
      </c>
      <c r="AS1" s="39"/>
      <c r="AT1" s="38" t="s">
        <v>956</v>
      </c>
      <c r="AU1" s="39"/>
      <c r="AV1" s="38" t="s">
        <v>88</v>
      </c>
      <c r="AW1" s="39"/>
      <c r="AX1" s="38" t="s">
        <v>957</v>
      </c>
      <c r="AY1" s="39"/>
      <c r="AZ1" s="38" t="s">
        <v>86</v>
      </c>
      <c r="BA1" s="39"/>
      <c r="BB1" s="38" t="s">
        <v>84</v>
      </c>
      <c r="BC1" s="39"/>
      <c r="BD1" s="38" t="s">
        <v>90</v>
      </c>
      <c r="BE1" s="39"/>
      <c r="BF1" s="38" t="s">
        <v>89</v>
      </c>
      <c r="BG1" s="39"/>
      <c r="BH1" s="38" t="s">
        <v>85</v>
      </c>
      <c r="BI1" s="39"/>
      <c r="BJ1" s="38" t="s">
        <v>958</v>
      </c>
      <c r="BK1" s="39"/>
      <c r="BL1" s="38" t="s">
        <v>959</v>
      </c>
      <c r="BM1" s="39"/>
      <c r="BN1" s="38" t="s">
        <v>960</v>
      </c>
      <c r="BO1" s="39"/>
    </row>
    <row r="2" s="38" customFormat="1" spans="1:67">
      <c r="A2" s="39"/>
      <c r="B2" s="38" t="s">
        <v>961</v>
      </c>
      <c r="C2" s="38" t="s">
        <v>962</v>
      </c>
      <c r="D2" s="38" t="s">
        <v>961</v>
      </c>
      <c r="E2" s="38" t="s">
        <v>962</v>
      </c>
      <c r="F2" s="38" t="s">
        <v>961</v>
      </c>
      <c r="G2" s="38" t="s">
        <v>962</v>
      </c>
      <c r="H2" s="38" t="s">
        <v>961</v>
      </c>
      <c r="I2" s="38" t="s">
        <v>962</v>
      </c>
      <c r="J2" s="38" t="s">
        <v>961</v>
      </c>
      <c r="K2" s="38" t="s">
        <v>962</v>
      </c>
      <c r="L2" s="38" t="s">
        <v>961</v>
      </c>
      <c r="M2" s="38" t="s">
        <v>962</v>
      </c>
      <c r="N2" s="38" t="s">
        <v>961</v>
      </c>
      <c r="O2" s="38" t="s">
        <v>962</v>
      </c>
      <c r="P2" s="38" t="s">
        <v>961</v>
      </c>
      <c r="Q2" s="38" t="s">
        <v>962</v>
      </c>
      <c r="R2" s="38" t="s">
        <v>961</v>
      </c>
      <c r="S2" s="38" t="s">
        <v>962</v>
      </c>
      <c r="T2" s="38" t="s">
        <v>961</v>
      </c>
      <c r="U2" s="38" t="s">
        <v>962</v>
      </c>
      <c r="V2" s="38" t="s">
        <v>961</v>
      </c>
      <c r="W2" s="38" t="s">
        <v>962</v>
      </c>
      <c r="X2" s="38" t="s">
        <v>961</v>
      </c>
      <c r="Y2" s="38" t="s">
        <v>962</v>
      </c>
      <c r="Z2" s="38" t="s">
        <v>961</v>
      </c>
      <c r="AA2" s="38" t="s">
        <v>962</v>
      </c>
      <c r="AB2" s="38" t="s">
        <v>961</v>
      </c>
      <c r="AC2" s="38" t="s">
        <v>962</v>
      </c>
      <c r="AD2" s="38" t="s">
        <v>961</v>
      </c>
      <c r="AE2" s="38" t="s">
        <v>962</v>
      </c>
      <c r="AF2" s="38" t="s">
        <v>961</v>
      </c>
      <c r="AG2" s="38" t="s">
        <v>962</v>
      </c>
      <c r="AH2" s="38" t="s">
        <v>961</v>
      </c>
      <c r="AI2" s="38" t="s">
        <v>962</v>
      </c>
      <c r="AJ2" s="38" t="s">
        <v>961</v>
      </c>
      <c r="AK2" s="38" t="s">
        <v>962</v>
      </c>
      <c r="AL2" s="38" t="s">
        <v>961</v>
      </c>
      <c r="AM2" s="38" t="s">
        <v>962</v>
      </c>
      <c r="AN2" s="38" t="s">
        <v>961</v>
      </c>
      <c r="AO2" s="38" t="s">
        <v>962</v>
      </c>
      <c r="AP2" s="38" t="s">
        <v>961</v>
      </c>
      <c r="AQ2" s="38" t="s">
        <v>962</v>
      </c>
      <c r="AR2" s="38" t="s">
        <v>961</v>
      </c>
      <c r="AS2" s="38" t="s">
        <v>962</v>
      </c>
      <c r="AT2" s="38" t="s">
        <v>961</v>
      </c>
      <c r="AU2" s="38" t="s">
        <v>962</v>
      </c>
      <c r="AV2" s="38" t="s">
        <v>961</v>
      </c>
      <c r="AW2" s="38" t="s">
        <v>962</v>
      </c>
      <c r="AX2" s="38" t="s">
        <v>961</v>
      </c>
      <c r="AY2" s="38" t="s">
        <v>962</v>
      </c>
      <c r="AZ2" s="38" t="s">
        <v>961</v>
      </c>
      <c r="BA2" s="38" t="s">
        <v>962</v>
      </c>
      <c r="BB2" s="38" t="s">
        <v>961</v>
      </c>
      <c r="BC2" s="38" t="s">
        <v>962</v>
      </c>
      <c r="BD2" s="38" t="s">
        <v>961</v>
      </c>
      <c r="BE2" s="38" t="s">
        <v>962</v>
      </c>
      <c r="BF2" s="38" t="s">
        <v>961</v>
      </c>
      <c r="BG2" s="38" t="s">
        <v>962</v>
      </c>
      <c r="BH2" s="38" t="s">
        <v>961</v>
      </c>
      <c r="BI2" s="38" t="s">
        <v>962</v>
      </c>
      <c r="BJ2" s="38" t="s">
        <v>961</v>
      </c>
      <c r="BK2" s="38" t="s">
        <v>962</v>
      </c>
      <c r="BL2" s="38" t="s">
        <v>961</v>
      </c>
      <c r="BM2" s="38" t="s">
        <v>962</v>
      </c>
      <c r="BN2" s="38" t="s">
        <v>961</v>
      </c>
      <c r="BO2" s="38" t="s">
        <v>962</v>
      </c>
    </row>
    <row r="3" s="45" customFormat="1" spans="1:63">
      <c r="A3" s="45" t="s">
        <v>10</v>
      </c>
      <c r="B3" s="45">
        <v>2.52</v>
      </c>
      <c r="C3" s="45">
        <f>RANK(B3,B$3:B$4,0)</f>
        <v>1</v>
      </c>
      <c r="D3" s="45">
        <v>2.583</v>
      </c>
      <c r="E3" s="45">
        <f>RANK(D3,D$3:D$4,0)</f>
        <v>1</v>
      </c>
      <c r="F3" s="45">
        <v>2.917</v>
      </c>
      <c r="G3" s="45">
        <f>RANK(F3,F$3:F$4,0)</f>
        <v>1</v>
      </c>
      <c r="H3" s="45">
        <v>3.234</v>
      </c>
      <c r="I3" s="45">
        <f>RANK(H3,H$3:H$5,0)</f>
        <v>1</v>
      </c>
      <c r="J3" s="45">
        <v>3.51</v>
      </c>
      <c r="K3" s="45">
        <f>RANK(J3,J$3:J$5,0)</f>
        <v>1</v>
      </c>
      <c r="L3" s="45">
        <v>3.675</v>
      </c>
      <c r="M3" s="45">
        <f>RANK(L3,L$3:L$5,0)</f>
        <v>1</v>
      </c>
      <c r="N3" s="45">
        <v>2.917</v>
      </c>
      <c r="O3" s="45">
        <f>RANK(N3,N$3:N$5,0)</f>
        <v>1</v>
      </c>
      <c r="P3" s="45">
        <v>2.931</v>
      </c>
      <c r="Q3" s="45">
        <f>RANK(P3,P$3:P$6,0)</f>
        <v>1</v>
      </c>
      <c r="R3" s="45">
        <v>3.051</v>
      </c>
      <c r="S3" s="45">
        <f>RANK(R3,R$3:R$6,0)</f>
        <v>1</v>
      </c>
      <c r="T3" s="45">
        <v>2.941</v>
      </c>
      <c r="U3" s="45">
        <f>RANK(T3,T$3:T$6,0)</f>
        <v>1</v>
      </c>
      <c r="V3" s="45">
        <v>2.184</v>
      </c>
      <c r="W3" s="45">
        <f>RANK(V3,V$3:V$6,0)</f>
        <v>1</v>
      </c>
      <c r="X3" s="45">
        <v>2.36</v>
      </c>
      <c r="Y3" s="45">
        <f>RANK(X3,X$3:X$6,0)</f>
        <v>1</v>
      </c>
      <c r="Z3" s="45">
        <v>2.186</v>
      </c>
      <c r="AA3" s="45">
        <f>RANK(Z3,Z$3:Z$9,0)</f>
        <v>1</v>
      </c>
      <c r="AB3" s="45">
        <v>1.311</v>
      </c>
      <c r="AC3" s="45">
        <f>RANK(AB3,AB$3:AB$8,0)</f>
        <v>2</v>
      </c>
      <c r="AD3" s="45">
        <v>1.347</v>
      </c>
      <c r="AE3" s="45">
        <f>RANK(AD3,AD$3:AD$11,0)</f>
        <v>1</v>
      </c>
      <c r="AF3" s="45">
        <v>1.433</v>
      </c>
      <c r="AG3" s="45">
        <f>RANK(AF3,AF$3:AF$12,0)</f>
        <v>2</v>
      </c>
      <c r="AH3" s="45">
        <v>1.684</v>
      </c>
      <c r="AI3" s="45">
        <f>RANK(AH3,AH$3:AH$12,0)</f>
        <v>1</v>
      </c>
      <c r="AJ3" s="45">
        <v>1.485</v>
      </c>
      <c r="AK3" s="45">
        <f>RANK(AJ3,AJ$3:AJ$12,0)</f>
        <v>3</v>
      </c>
      <c r="AL3" s="45">
        <v>1.982</v>
      </c>
      <c r="AM3" s="45">
        <f>RANK(AL3,AL$3:AL$12,0)</f>
        <v>1</v>
      </c>
      <c r="AN3" s="45">
        <v>1.892</v>
      </c>
      <c r="AO3" s="45">
        <f>RANK(AN3,AN$3:AN$12,0)</f>
        <v>1</v>
      </c>
      <c r="AP3" s="45">
        <v>2.224</v>
      </c>
      <c r="AQ3" s="45">
        <f>RANK(AP3,AP$3:AP$14,0)</f>
        <v>1</v>
      </c>
      <c r="AR3" s="45">
        <v>1.773</v>
      </c>
      <c r="AS3" s="45">
        <f>RANK(AR3,AR$3:AR$15,0)</f>
        <v>2</v>
      </c>
      <c r="AT3" s="45">
        <v>1.806</v>
      </c>
      <c r="AU3" s="45">
        <f>RANK(AT3,AT$3:AT$18,0)</f>
        <v>2</v>
      </c>
      <c r="AV3" s="45">
        <v>1.947</v>
      </c>
      <c r="AW3" s="45">
        <f>RANK(AV3,AV$3:AV$20,0)</f>
        <v>2</v>
      </c>
      <c r="AX3" s="45">
        <v>1.994</v>
      </c>
      <c r="AY3" s="45">
        <f>RANK(AX3,AX$3:AX$23,0)</f>
        <v>2</v>
      </c>
      <c r="AZ3" s="45">
        <v>1.722</v>
      </c>
      <c r="BA3" s="45">
        <f>RANK(AZ3,AZ$3:AZ$25,0)</f>
        <v>3</v>
      </c>
      <c r="BB3" s="45">
        <v>1.812</v>
      </c>
      <c r="BC3" s="45">
        <f>RANK(BB3,BB$3:BB$29,0)</f>
        <v>3</v>
      </c>
      <c r="BD3" s="45">
        <v>1.805</v>
      </c>
      <c r="BE3" s="45">
        <f>RANK(BD3,BD$3:BD$32,0)</f>
        <v>3</v>
      </c>
      <c r="BF3" s="45">
        <v>1.787</v>
      </c>
      <c r="BG3" s="45">
        <f>RANK(BF3,BF$3:BF$33,0)</f>
        <v>4</v>
      </c>
      <c r="BH3" s="45">
        <v>1.696</v>
      </c>
      <c r="BI3" s="45">
        <f>RANK(BH3,BH$3:BH$39,0)</f>
        <v>4</v>
      </c>
      <c r="BJ3" s="45">
        <v>0.907</v>
      </c>
      <c r="BK3" s="45">
        <f>RANK(BJ3,BJ$3:BJ$40,0)</f>
        <v>6</v>
      </c>
    </row>
    <row r="4" s="46" customFormat="1" spans="1:63">
      <c r="A4" s="46" t="s">
        <v>46</v>
      </c>
      <c r="B4" s="46">
        <v>0.402</v>
      </c>
      <c r="C4" s="46">
        <f>RANK(B4,B$3:B$4,0)</f>
        <v>2</v>
      </c>
      <c r="D4" s="46">
        <v>0.402</v>
      </c>
      <c r="E4" s="46">
        <f>RANK(D4,D$3:D$4,0)</f>
        <v>2</v>
      </c>
      <c r="F4" s="46">
        <v>0.369</v>
      </c>
      <c r="G4" s="46">
        <f>RANK(F4,F$3:F$4,0)</f>
        <v>2</v>
      </c>
      <c r="H4" s="49">
        <v>0.33</v>
      </c>
      <c r="I4" s="46">
        <f t="shared" ref="I4:K5" si="0">RANK(H4,H$3:H$5,0)</f>
        <v>2</v>
      </c>
      <c r="J4" s="49">
        <v>0.28</v>
      </c>
      <c r="K4" s="46">
        <f t="shared" si="0"/>
        <v>2</v>
      </c>
      <c r="L4" s="49">
        <v>0.25</v>
      </c>
      <c r="M4" s="46">
        <f t="shared" ref="M4:M5" si="1">RANK(L4,L$3:L$5,0)</f>
        <v>3</v>
      </c>
      <c r="N4" s="49">
        <v>0.22</v>
      </c>
      <c r="O4" s="46">
        <f t="shared" ref="O4:O5" si="2">RANK(N4,N$3:N$5,0)</f>
        <v>3</v>
      </c>
      <c r="P4" s="46">
        <v>0.199</v>
      </c>
      <c r="Q4" s="46">
        <f t="shared" ref="Q4:S6" si="3">RANK(P4,P$3:P$6,0)</f>
        <v>3</v>
      </c>
      <c r="R4" s="46">
        <v>0.184</v>
      </c>
      <c r="S4" s="46">
        <f t="shared" si="3"/>
        <v>3</v>
      </c>
      <c r="T4" s="46">
        <v>0.14</v>
      </c>
      <c r="U4" s="46">
        <f t="shared" ref="U4:U6" si="4">RANK(T4,T$3:T$6,0)</f>
        <v>4</v>
      </c>
      <c r="V4" s="46">
        <v>0.123</v>
      </c>
      <c r="W4" s="46">
        <f t="shared" ref="W4:W6" si="5">RANK(V4,V$3:V$6,0)</f>
        <v>4</v>
      </c>
      <c r="X4" s="46">
        <v>0.104</v>
      </c>
      <c r="Y4" s="46">
        <f t="shared" ref="Y4:Y6" si="6">RANK(X4,X$3:X$6,0)</f>
        <v>4</v>
      </c>
      <c r="Z4" s="46">
        <v>0</v>
      </c>
      <c r="AA4" s="46">
        <f t="shared" ref="AA4:AA8" si="7">RANK(Z4,Z$3:Z$9,0)</f>
        <v>6</v>
      </c>
      <c r="AB4" s="46">
        <v>0</v>
      </c>
      <c r="AC4" s="46">
        <f t="shared" ref="AC4:AC8" si="8">RANK(AB4,AB$3:AB$8,0)</f>
        <v>6</v>
      </c>
      <c r="AD4" s="49">
        <v>0.12</v>
      </c>
      <c r="AE4" s="46">
        <f t="shared" ref="AE4:AE11" si="9">RANK(AD4,AD$3:AD$11,0)</f>
        <v>6</v>
      </c>
      <c r="AF4" s="46">
        <v>0.04</v>
      </c>
      <c r="AG4" s="46">
        <f t="shared" ref="AG4:AG12" si="10">RANK(AF4,AF$3:AF$12,0)</f>
        <v>10</v>
      </c>
      <c r="AH4" s="46">
        <v>0.104</v>
      </c>
      <c r="AI4" s="46">
        <f t="shared" ref="AI4:AI12" si="11">RANK(AH4,AH$3:AH$12,0)</f>
        <v>9</v>
      </c>
      <c r="AJ4" s="46">
        <v>0.135</v>
      </c>
      <c r="AK4" s="46">
        <f t="shared" ref="AK4:AK12" si="12">RANK(AJ4,AJ$3:AJ$12,0)</f>
        <v>9</v>
      </c>
      <c r="AL4" s="46">
        <v>0.187</v>
      </c>
      <c r="AM4" s="46">
        <f t="shared" ref="AM4:AM12" si="13">RANK(AL4,AL$3:AL$12,0)</f>
        <v>9</v>
      </c>
      <c r="AN4" s="46">
        <v>0.208</v>
      </c>
      <c r="AO4" s="46">
        <f t="shared" ref="AO4:AO12" si="14">RANK(AN4,AN$3:AN$12,0)</f>
        <v>9</v>
      </c>
      <c r="AP4" s="46">
        <v>0.253</v>
      </c>
      <c r="AQ4" s="46">
        <f t="shared" ref="AQ4:AQ14" si="15">RANK(AP4,AP$3:AP$14,0)</f>
        <v>11</v>
      </c>
      <c r="AR4" s="46">
        <v>0.275</v>
      </c>
      <c r="AS4" s="46">
        <f t="shared" ref="AS4:AS15" si="16">RANK(AR4,AR$3:AR$15,0)</f>
        <v>11</v>
      </c>
      <c r="AT4" s="46">
        <v>0.323</v>
      </c>
      <c r="AU4" s="46">
        <f t="shared" ref="AU4:AU18" si="17">RANK(AT4,AT$3:AT$18,0)</f>
        <v>12</v>
      </c>
      <c r="AV4" s="46">
        <v>0.516</v>
      </c>
      <c r="AW4" s="46">
        <f t="shared" ref="AW4:AW20" si="18">RANK(AV4,AV$3:AV$20,0)</f>
        <v>14</v>
      </c>
      <c r="AX4" s="46">
        <v>0.6</v>
      </c>
      <c r="AY4" s="46">
        <f t="shared" ref="AY4:AY23" si="19">RANK(AX4,AX$3:AX$23,0)</f>
        <v>16</v>
      </c>
      <c r="AZ4" s="46">
        <v>0.565</v>
      </c>
      <c r="BA4" s="46">
        <f t="shared" ref="BA4:BA25" si="20">RANK(AZ4,AZ$3:AZ$25,0)</f>
        <v>17</v>
      </c>
      <c r="BB4" s="46">
        <v>0.592</v>
      </c>
      <c r="BC4" s="46">
        <f t="shared" ref="BC4:BC29" si="21">RANK(BB4,BB$3:BB$29,0)</f>
        <v>17</v>
      </c>
      <c r="BD4" s="46">
        <v>0.564</v>
      </c>
      <c r="BE4" s="46">
        <f t="shared" ref="BE4:BE32" si="22">RANK(BD4,BD$3:BD$32,0)</f>
        <v>21</v>
      </c>
      <c r="BF4" s="46">
        <v>0.61</v>
      </c>
      <c r="BG4" s="46">
        <f t="shared" ref="BG4:BG33" si="23">RANK(BF4,BF$3:BF$33,0)</f>
        <v>22</v>
      </c>
      <c r="BH4" s="46">
        <v>0.653</v>
      </c>
      <c r="BI4" s="46">
        <f t="shared" ref="BI4:BI39" si="24">RANK(BH4,BH$3:BH$39,0)</f>
        <v>21</v>
      </c>
      <c r="BJ4" s="46">
        <v>0.396</v>
      </c>
      <c r="BK4" s="46">
        <f t="shared" ref="BK4:BK40" si="25">RANK(BJ4,BJ$3:BJ$40,0)</f>
        <v>26</v>
      </c>
    </row>
    <row r="5" s="45" customFormat="1" spans="1:63">
      <c r="A5" s="45" t="s">
        <v>16</v>
      </c>
      <c r="B5" s="45" t="s">
        <v>109</v>
      </c>
      <c r="C5" s="45" t="s">
        <v>109</v>
      </c>
      <c r="D5" s="45" t="s">
        <v>109</v>
      </c>
      <c r="E5" s="45" t="s">
        <v>109</v>
      </c>
      <c r="F5" s="45" t="s">
        <v>109</v>
      </c>
      <c r="G5" s="45" t="s">
        <v>109</v>
      </c>
      <c r="H5" s="45">
        <v>0.078</v>
      </c>
      <c r="I5" s="45">
        <f t="shared" si="0"/>
        <v>3</v>
      </c>
      <c r="J5" s="45">
        <v>0.2</v>
      </c>
      <c r="K5" s="45">
        <f t="shared" si="0"/>
        <v>3</v>
      </c>
      <c r="L5" s="45">
        <v>1.318</v>
      </c>
      <c r="M5" s="45">
        <f t="shared" si="1"/>
        <v>2</v>
      </c>
      <c r="N5" s="45">
        <v>1.516</v>
      </c>
      <c r="O5" s="45">
        <f t="shared" si="2"/>
        <v>2</v>
      </c>
      <c r="P5" s="45">
        <v>1.434</v>
      </c>
      <c r="Q5" s="45">
        <f t="shared" si="3"/>
        <v>2</v>
      </c>
      <c r="R5" s="45">
        <v>1.618</v>
      </c>
      <c r="S5" s="45">
        <f t="shared" si="3"/>
        <v>2</v>
      </c>
      <c r="T5" s="45">
        <v>1.153</v>
      </c>
      <c r="U5" s="45">
        <f t="shared" si="4"/>
        <v>2</v>
      </c>
      <c r="V5" s="45">
        <v>0.972</v>
      </c>
      <c r="W5" s="45">
        <f t="shared" si="5"/>
        <v>2</v>
      </c>
      <c r="X5" s="45">
        <v>1.184</v>
      </c>
      <c r="Y5" s="45">
        <f t="shared" si="6"/>
        <v>2</v>
      </c>
      <c r="Z5" s="45">
        <v>1.203</v>
      </c>
      <c r="AA5" s="45">
        <f t="shared" si="7"/>
        <v>2</v>
      </c>
      <c r="AB5" s="45">
        <v>1.323</v>
      </c>
      <c r="AC5" s="45">
        <f t="shared" si="8"/>
        <v>1</v>
      </c>
      <c r="AD5" s="45">
        <v>1.269</v>
      </c>
      <c r="AE5" s="45">
        <f t="shared" si="9"/>
        <v>2</v>
      </c>
      <c r="AF5" s="45">
        <v>1.391</v>
      </c>
      <c r="AG5" s="45">
        <f t="shared" si="10"/>
        <v>3</v>
      </c>
      <c r="AH5" s="45">
        <v>1.62</v>
      </c>
      <c r="AI5" s="45">
        <f t="shared" si="11"/>
        <v>2</v>
      </c>
      <c r="AJ5" s="45">
        <v>1.659</v>
      </c>
      <c r="AK5" s="45">
        <f t="shared" si="12"/>
        <v>1</v>
      </c>
      <c r="AL5" s="45">
        <v>1.376</v>
      </c>
      <c r="AM5" s="45">
        <f t="shared" si="13"/>
        <v>4</v>
      </c>
      <c r="AN5" s="45">
        <v>1.535</v>
      </c>
      <c r="AO5" s="45">
        <f t="shared" si="14"/>
        <v>4</v>
      </c>
      <c r="AP5" s="45">
        <v>1.349</v>
      </c>
      <c r="AQ5" s="45">
        <f t="shared" si="15"/>
        <v>4</v>
      </c>
      <c r="AR5" s="45">
        <v>1.372</v>
      </c>
      <c r="AS5" s="45">
        <f t="shared" si="16"/>
        <v>3</v>
      </c>
      <c r="AT5" s="45">
        <v>1.475</v>
      </c>
      <c r="AU5" s="45">
        <f t="shared" si="17"/>
        <v>3</v>
      </c>
      <c r="AV5" s="45">
        <v>1.547</v>
      </c>
      <c r="AW5" s="45">
        <f t="shared" si="18"/>
        <v>4</v>
      </c>
      <c r="AX5" s="45">
        <v>1.455</v>
      </c>
      <c r="AY5" s="45">
        <f t="shared" si="19"/>
        <v>7</v>
      </c>
      <c r="AZ5" s="45">
        <v>1.542</v>
      </c>
      <c r="BA5" s="45">
        <f t="shared" si="20"/>
        <v>6</v>
      </c>
      <c r="BB5" s="45">
        <v>1.596</v>
      </c>
      <c r="BC5" s="45">
        <f t="shared" si="21"/>
        <v>5</v>
      </c>
      <c r="BD5" s="45">
        <v>1.659</v>
      </c>
      <c r="BE5" s="45">
        <f t="shared" si="22"/>
        <v>5</v>
      </c>
      <c r="BF5" s="45">
        <v>1.597</v>
      </c>
      <c r="BG5" s="45">
        <f t="shared" si="23"/>
        <v>6</v>
      </c>
      <c r="BH5" s="45">
        <v>1.577</v>
      </c>
      <c r="BI5" s="45">
        <f t="shared" si="24"/>
        <v>6</v>
      </c>
      <c r="BJ5" s="45">
        <v>1.148</v>
      </c>
      <c r="BK5" s="45">
        <f t="shared" si="25"/>
        <v>4</v>
      </c>
    </row>
    <row r="6" s="46" customFormat="1" spans="1:63">
      <c r="A6" s="46" t="s">
        <v>12</v>
      </c>
      <c r="B6" s="46" t="s">
        <v>109</v>
      </c>
      <c r="C6" s="46" t="s">
        <v>109</v>
      </c>
      <c r="D6" s="46" t="s">
        <v>109</v>
      </c>
      <c r="E6" s="46" t="s">
        <v>109</v>
      </c>
      <c r="F6" s="46" t="s">
        <v>109</v>
      </c>
      <c r="G6" s="46" t="s">
        <v>109</v>
      </c>
      <c r="H6" s="46" t="s">
        <v>109</v>
      </c>
      <c r="I6" s="46" t="s">
        <v>109</v>
      </c>
      <c r="J6" s="46" t="s">
        <v>109</v>
      </c>
      <c r="K6" s="46" t="s">
        <v>109</v>
      </c>
      <c r="L6" s="46" t="s">
        <v>109</v>
      </c>
      <c r="M6" s="46" t="s">
        <v>109</v>
      </c>
      <c r="N6" s="46" t="s">
        <v>109</v>
      </c>
      <c r="O6" s="46" t="s">
        <v>109</v>
      </c>
      <c r="P6" s="46">
        <v>0.056</v>
      </c>
      <c r="Q6" s="46">
        <f t="shared" si="3"/>
        <v>4</v>
      </c>
      <c r="R6" s="46">
        <v>0.023</v>
      </c>
      <c r="S6" s="46">
        <f t="shared" si="3"/>
        <v>4</v>
      </c>
      <c r="T6" s="46">
        <v>0.758</v>
      </c>
      <c r="U6" s="46">
        <f t="shared" si="4"/>
        <v>3</v>
      </c>
      <c r="V6" s="46">
        <v>0.954</v>
      </c>
      <c r="W6" s="46">
        <f t="shared" si="5"/>
        <v>3</v>
      </c>
      <c r="X6" s="46">
        <v>0.942</v>
      </c>
      <c r="Y6" s="46">
        <f t="shared" si="6"/>
        <v>3</v>
      </c>
      <c r="Z6" s="46">
        <v>0.978</v>
      </c>
      <c r="AA6" s="46">
        <f t="shared" si="7"/>
        <v>3</v>
      </c>
      <c r="AB6" s="46">
        <v>0.989</v>
      </c>
      <c r="AC6" s="46">
        <f t="shared" si="8"/>
        <v>3</v>
      </c>
      <c r="AD6" s="46">
        <v>1.22</v>
      </c>
      <c r="AE6" s="46">
        <f t="shared" si="9"/>
        <v>3</v>
      </c>
      <c r="AF6" s="46">
        <v>1.575</v>
      </c>
      <c r="AG6" s="46">
        <f t="shared" si="10"/>
        <v>1</v>
      </c>
      <c r="AH6" s="46">
        <v>1.291</v>
      </c>
      <c r="AI6" s="46">
        <f t="shared" si="11"/>
        <v>3</v>
      </c>
      <c r="AJ6" s="46">
        <v>0.917</v>
      </c>
      <c r="AK6" s="46">
        <f t="shared" si="12"/>
        <v>5</v>
      </c>
      <c r="AL6" s="46">
        <v>1.409</v>
      </c>
      <c r="AM6" s="46">
        <f t="shared" si="13"/>
        <v>3</v>
      </c>
      <c r="AN6" s="46">
        <v>1.587</v>
      </c>
      <c r="AO6" s="46">
        <f t="shared" si="14"/>
        <v>3</v>
      </c>
      <c r="AP6" s="46">
        <v>1.955</v>
      </c>
      <c r="AQ6" s="46">
        <f t="shared" si="15"/>
        <v>2</v>
      </c>
      <c r="AR6" s="46">
        <v>1.91</v>
      </c>
      <c r="AS6" s="46">
        <f t="shared" si="16"/>
        <v>1</v>
      </c>
      <c r="AT6" s="46">
        <v>2.149</v>
      </c>
      <c r="AU6" s="46">
        <f t="shared" si="17"/>
        <v>1</v>
      </c>
      <c r="AV6" s="46">
        <v>2.379</v>
      </c>
      <c r="AW6" s="46">
        <f t="shared" si="18"/>
        <v>1</v>
      </c>
      <c r="AX6" s="46">
        <v>2.394</v>
      </c>
      <c r="AY6" s="46">
        <f t="shared" si="19"/>
        <v>1</v>
      </c>
      <c r="AZ6" s="46">
        <v>2.521</v>
      </c>
      <c r="BA6" s="46">
        <f t="shared" si="20"/>
        <v>1</v>
      </c>
      <c r="BB6" s="46">
        <v>2.625</v>
      </c>
      <c r="BC6" s="46">
        <f t="shared" si="21"/>
        <v>1</v>
      </c>
      <c r="BD6" s="46">
        <v>2.48</v>
      </c>
      <c r="BE6" s="46">
        <f t="shared" si="22"/>
        <v>1</v>
      </c>
      <c r="BF6" s="46">
        <v>2.112</v>
      </c>
      <c r="BG6" s="46">
        <f t="shared" si="23"/>
        <v>2</v>
      </c>
      <c r="BH6" s="46">
        <v>1.895</v>
      </c>
      <c r="BI6" s="46">
        <f t="shared" si="24"/>
        <v>3</v>
      </c>
      <c r="BJ6" s="46">
        <v>1.279</v>
      </c>
      <c r="BK6" s="46">
        <f t="shared" si="25"/>
        <v>2</v>
      </c>
    </row>
    <row r="7" s="45" customFormat="1" spans="1:63">
      <c r="A7" s="45" t="s">
        <v>42</v>
      </c>
      <c r="B7" s="45" t="s">
        <v>109</v>
      </c>
      <c r="C7" s="45" t="s">
        <v>109</v>
      </c>
      <c r="D7" s="45" t="s">
        <v>109</v>
      </c>
      <c r="E7" s="45" t="s">
        <v>109</v>
      </c>
      <c r="F7" s="45" t="s">
        <v>109</v>
      </c>
      <c r="G7" s="45" t="s">
        <v>109</v>
      </c>
      <c r="H7" s="45" t="s">
        <v>109</v>
      </c>
      <c r="I7" s="45" t="s">
        <v>109</v>
      </c>
      <c r="J7" s="45" t="s">
        <v>109</v>
      </c>
      <c r="K7" s="45" t="s">
        <v>109</v>
      </c>
      <c r="L7" s="45" t="s">
        <v>109</v>
      </c>
      <c r="M7" s="45" t="s">
        <v>109</v>
      </c>
      <c r="N7" s="45" t="s">
        <v>109</v>
      </c>
      <c r="O7" s="45" t="s">
        <v>109</v>
      </c>
      <c r="P7" s="45" t="s">
        <v>109</v>
      </c>
      <c r="Q7" s="45" t="s">
        <v>109</v>
      </c>
      <c r="R7" s="45" t="s">
        <v>109</v>
      </c>
      <c r="S7" s="45" t="s">
        <v>109</v>
      </c>
      <c r="T7" s="45" t="s">
        <v>109</v>
      </c>
      <c r="U7" s="45" t="s">
        <v>109</v>
      </c>
      <c r="V7" s="45" t="s">
        <v>109</v>
      </c>
      <c r="W7" s="45" t="s">
        <v>109</v>
      </c>
      <c r="X7" s="45" t="s">
        <v>109</v>
      </c>
      <c r="Y7" s="45" t="s">
        <v>109</v>
      </c>
      <c r="Z7" s="45">
        <v>0.081</v>
      </c>
      <c r="AA7" s="45">
        <f t="shared" si="7"/>
        <v>4</v>
      </c>
      <c r="AB7" s="45">
        <v>0.086</v>
      </c>
      <c r="AC7" s="45">
        <f t="shared" si="8"/>
        <v>4</v>
      </c>
      <c r="AD7" s="45">
        <v>0.275</v>
      </c>
      <c r="AE7" s="45">
        <f t="shared" si="9"/>
        <v>5</v>
      </c>
      <c r="AF7" s="45">
        <v>0.28</v>
      </c>
      <c r="AG7" s="45">
        <f t="shared" si="10"/>
        <v>6</v>
      </c>
      <c r="AH7" s="45">
        <v>0.159</v>
      </c>
      <c r="AI7" s="45">
        <f t="shared" si="11"/>
        <v>8</v>
      </c>
      <c r="AJ7" s="45">
        <v>0.2</v>
      </c>
      <c r="AK7" s="45">
        <f t="shared" si="12"/>
        <v>8</v>
      </c>
      <c r="AL7" s="45">
        <v>0.229</v>
      </c>
      <c r="AM7" s="45">
        <f t="shared" si="13"/>
        <v>8</v>
      </c>
      <c r="AN7" s="45">
        <v>0.254</v>
      </c>
      <c r="AO7" s="45">
        <f t="shared" si="14"/>
        <v>8</v>
      </c>
      <c r="AP7" s="45">
        <v>0.312</v>
      </c>
      <c r="AQ7" s="45">
        <f t="shared" si="15"/>
        <v>10</v>
      </c>
      <c r="AR7" s="45">
        <v>0.24</v>
      </c>
      <c r="AS7" s="45">
        <f t="shared" si="16"/>
        <v>12</v>
      </c>
      <c r="AT7" s="45">
        <v>0.263</v>
      </c>
      <c r="AU7" s="45">
        <f t="shared" si="17"/>
        <v>14</v>
      </c>
      <c r="AV7" s="50">
        <v>0.311</v>
      </c>
      <c r="AW7" s="45">
        <f t="shared" si="18"/>
        <v>16</v>
      </c>
      <c r="AX7" s="45">
        <v>0.41</v>
      </c>
      <c r="AY7" s="45">
        <f t="shared" si="19"/>
        <v>17</v>
      </c>
      <c r="AZ7" s="45">
        <v>0.409</v>
      </c>
      <c r="BA7" s="45">
        <f t="shared" si="20"/>
        <v>18</v>
      </c>
      <c r="BB7" s="45">
        <v>0.42</v>
      </c>
      <c r="BC7" s="45">
        <f t="shared" si="21"/>
        <v>19</v>
      </c>
      <c r="BD7" s="45">
        <v>0.43</v>
      </c>
      <c r="BE7" s="45">
        <f t="shared" si="22"/>
        <v>26</v>
      </c>
      <c r="BF7" s="45">
        <v>0.469</v>
      </c>
      <c r="BG7" s="45">
        <f t="shared" si="23"/>
        <v>25</v>
      </c>
      <c r="BH7" s="45">
        <v>0.585</v>
      </c>
      <c r="BI7" s="45">
        <f t="shared" si="24"/>
        <v>24</v>
      </c>
      <c r="BJ7" s="45">
        <v>0.422</v>
      </c>
      <c r="BK7" s="45">
        <f t="shared" si="25"/>
        <v>24</v>
      </c>
    </row>
    <row r="8" s="46" customFormat="1" spans="1:63">
      <c r="A8" s="46" t="s">
        <v>55</v>
      </c>
      <c r="B8" s="46" t="s">
        <v>109</v>
      </c>
      <c r="C8" s="46" t="s">
        <v>109</v>
      </c>
      <c r="D8" s="46" t="s">
        <v>109</v>
      </c>
      <c r="E8" s="46" t="s">
        <v>109</v>
      </c>
      <c r="F8" s="46" t="s">
        <v>109</v>
      </c>
      <c r="G8" s="46" t="s">
        <v>109</v>
      </c>
      <c r="H8" s="46" t="s">
        <v>109</v>
      </c>
      <c r="I8" s="46" t="s">
        <v>109</v>
      </c>
      <c r="J8" s="46" t="s">
        <v>109</v>
      </c>
      <c r="K8" s="46" t="s">
        <v>109</v>
      </c>
      <c r="L8" s="46" t="s">
        <v>109</v>
      </c>
      <c r="M8" s="46" t="s">
        <v>109</v>
      </c>
      <c r="N8" s="46" t="s">
        <v>109</v>
      </c>
      <c r="O8" s="46" t="s">
        <v>109</v>
      </c>
      <c r="P8" s="46" t="s">
        <v>109</v>
      </c>
      <c r="Q8" s="46" t="s">
        <v>109</v>
      </c>
      <c r="R8" s="46" t="s">
        <v>109</v>
      </c>
      <c r="S8" s="46" t="s">
        <v>109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9">
        <v>0.002</v>
      </c>
      <c r="AA8" s="46">
        <f t="shared" si="7"/>
        <v>5</v>
      </c>
      <c r="AB8" s="46">
        <v>0.026</v>
      </c>
      <c r="AC8" s="46">
        <f t="shared" si="8"/>
        <v>5</v>
      </c>
      <c r="AD8" s="46">
        <v>0.054</v>
      </c>
      <c r="AE8" s="46">
        <f t="shared" si="9"/>
        <v>8</v>
      </c>
      <c r="AF8" s="46">
        <v>0.074</v>
      </c>
      <c r="AG8" s="46">
        <f t="shared" si="10"/>
        <v>9</v>
      </c>
      <c r="AH8" s="46">
        <v>0.093</v>
      </c>
      <c r="AI8" s="46">
        <f t="shared" si="11"/>
        <v>10</v>
      </c>
      <c r="AJ8" s="46">
        <v>0.103</v>
      </c>
      <c r="AK8" s="46">
        <f t="shared" si="12"/>
        <v>10</v>
      </c>
      <c r="AL8" s="46">
        <v>0.128</v>
      </c>
      <c r="AM8" s="46">
        <f t="shared" si="13"/>
        <v>10</v>
      </c>
      <c r="AN8" s="46">
        <v>0.131</v>
      </c>
      <c r="AO8" s="46">
        <f t="shared" si="14"/>
        <v>10</v>
      </c>
      <c r="AP8" s="46">
        <v>0.152</v>
      </c>
      <c r="AQ8" s="46">
        <f t="shared" si="15"/>
        <v>12</v>
      </c>
      <c r="AR8" s="46">
        <v>0.176</v>
      </c>
      <c r="AS8" s="46">
        <f t="shared" si="16"/>
        <v>13</v>
      </c>
      <c r="AT8" s="46">
        <v>0.205</v>
      </c>
      <c r="AU8" s="46">
        <f t="shared" si="17"/>
        <v>15</v>
      </c>
      <c r="AV8" s="46">
        <v>0.232</v>
      </c>
      <c r="AW8" s="46">
        <f t="shared" si="18"/>
        <v>17</v>
      </c>
      <c r="AX8" s="49">
        <v>0.163</v>
      </c>
      <c r="AY8" s="46">
        <f t="shared" si="19"/>
        <v>21</v>
      </c>
      <c r="AZ8" s="49">
        <v>0.19</v>
      </c>
      <c r="BA8" s="46">
        <f t="shared" si="20"/>
        <v>23</v>
      </c>
      <c r="BB8" s="46">
        <v>0.247</v>
      </c>
      <c r="BC8" s="46">
        <f t="shared" si="21"/>
        <v>26</v>
      </c>
      <c r="BD8" s="46">
        <v>0.287</v>
      </c>
      <c r="BE8" s="46">
        <f t="shared" si="22"/>
        <v>28</v>
      </c>
      <c r="BF8" s="46">
        <v>0.362</v>
      </c>
      <c r="BG8" s="46">
        <f t="shared" si="23"/>
        <v>28</v>
      </c>
      <c r="BH8" s="46">
        <v>0.354</v>
      </c>
      <c r="BI8" s="46">
        <f t="shared" si="24"/>
        <v>31</v>
      </c>
      <c r="BJ8" s="46">
        <v>0.216</v>
      </c>
      <c r="BK8" s="46">
        <f t="shared" si="25"/>
        <v>32</v>
      </c>
    </row>
    <row r="9" s="45" customFormat="1" spans="1:63">
      <c r="A9" s="45" t="s">
        <v>22</v>
      </c>
      <c r="B9" s="45" t="s">
        <v>109</v>
      </c>
      <c r="C9" s="45" t="s">
        <v>109</v>
      </c>
      <c r="D9" s="45" t="s">
        <v>109</v>
      </c>
      <c r="E9" s="45" t="s">
        <v>109</v>
      </c>
      <c r="F9" s="45" t="s">
        <v>109</v>
      </c>
      <c r="G9" s="45" t="s">
        <v>109</v>
      </c>
      <c r="H9" s="45" t="s">
        <v>109</v>
      </c>
      <c r="I9" s="45" t="s">
        <v>109</v>
      </c>
      <c r="J9" s="45" t="s">
        <v>109</v>
      </c>
      <c r="K9" s="45" t="s">
        <v>109</v>
      </c>
      <c r="L9" s="45" t="s">
        <v>109</v>
      </c>
      <c r="M9" s="45" t="s">
        <v>109</v>
      </c>
      <c r="N9" s="45" t="s">
        <v>109</v>
      </c>
      <c r="O9" s="45" t="s">
        <v>109</v>
      </c>
      <c r="P9" s="45" t="s">
        <v>109</v>
      </c>
      <c r="Q9" s="45" t="s">
        <v>109</v>
      </c>
      <c r="R9" s="45" t="s">
        <v>109</v>
      </c>
      <c r="S9" s="45" t="s">
        <v>109</v>
      </c>
      <c r="T9" s="45" t="s">
        <v>109</v>
      </c>
      <c r="U9" s="45" t="s">
        <v>109</v>
      </c>
      <c r="V9" s="45" t="s">
        <v>109</v>
      </c>
      <c r="W9" s="45" t="s">
        <v>109</v>
      </c>
      <c r="X9" s="45" t="s">
        <v>109</v>
      </c>
      <c r="Y9" s="45" t="s">
        <v>109</v>
      </c>
      <c r="Z9" s="45" t="s">
        <v>109</v>
      </c>
      <c r="AA9" s="45" t="s">
        <v>109</v>
      </c>
      <c r="AB9" s="45" t="s">
        <v>109</v>
      </c>
      <c r="AC9" s="45" t="s">
        <v>109</v>
      </c>
      <c r="AD9" s="45">
        <v>0.081</v>
      </c>
      <c r="AE9" s="45">
        <f t="shared" si="9"/>
        <v>7</v>
      </c>
      <c r="AF9" s="45">
        <v>0.124</v>
      </c>
      <c r="AG9" s="45">
        <f t="shared" si="10"/>
        <v>8</v>
      </c>
      <c r="AH9" s="45">
        <v>0.201</v>
      </c>
      <c r="AI9" s="45">
        <f t="shared" si="11"/>
        <v>7</v>
      </c>
      <c r="AJ9" s="45">
        <v>0.248</v>
      </c>
      <c r="AK9" s="45">
        <f t="shared" si="12"/>
        <v>7</v>
      </c>
      <c r="AL9" s="45">
        <v>0.295</v>
      </c>
      <c r="AM9" s="45">
        <f t="shared" si="13"/>
        <v>7</v>
      </c>
      <c r="AN9" s="45">
        <v>0.353</v>
      </c>
      <c r="AO9" s="45">
        <f t="shared" si="14"/>
        <v>7</v>
      </c>
      <c r="AP9" s="45">
        <v>0.497</v>
      </c>
      <c r="AQ9" s="45">
        <f t="shared" si="15"/>
        <v>8</v>
      </c>
      <c r="AR9" s="45">
        <v>0.728</v>
      </c>
      <c r="AS9" s="45">
        <f t="shared" si="16"/>
        <v>8</v>
      </c>
      <c r="AT9" s="50">
        <v>0.858</v>
      </c>
      <c r="AU9" s="45">
        <f t="shared" si="17"/>
        <v>9</v>
      </c>
      <c r="AV9" s="45">
        <v>1.496</v>
      </c>
      <c r="AW9" s="45">
        <f t="shared" si="18"/>
        <v>5</v>
      </c>
      <c r="AX9" s="45">
        <v>1.539</v>
      </c>
      <c r="AY9" s="45">
        <f t="shared" si="19"/>
        <v>4</v>
      </c>
      <c r="AZ9" s="45">
        <v>1.628</v>
      </c>
      <c r="BA9" s="45">
        <f t="shared" si="20"/>
        <v>5</v>
      </c>
      <c r="BB9" s="45">
        <v>1.545</v>
      </c>
      <c r="BC9" s="45">
        <f t="shared" si="21"/>
        <v>7</v>
      </c>
      <c r="BD9" s="45">
        <v>1.39</v>
      </c>
      <c r="BE9" s="45">
        <f t="shared" si="22"/>
        <v>8</v>
      </c>
      <c r="BF9" s="45">
        <v>1.135</v>
      </c>
      <c r="BG9" s="45">
        <f t="shared" si="23"/>
        <v>11</v>
      </c>
      <c r="BH9" s="45">
        <v>1.042</v>
      </c>
      <c r="BI9" s="45">
        <f t="shared" si="24"/>
        <v>11</v>
      </c>
      <c r="BJ9" s="45">
        <v>0.5</v>
      </c>
      <c r="BK9" s="45">
        <f t="shared" si="25"/>
        <v>18</v>
      </c>
    </row>
    <row r="10" s="46" customFormat="1" spans="1:63">
      <c r="A10" s="46" t="s">
        <v>36</v>
      </c>
      <c r="B10" s="46" t="s">
        <v>109</v>
      </c>
      <c r="C10" s="46" t="s">
        <v>109</v>
      </c>
      <c r="D10" s="46" t="s">
        <v>109</v>
      </c>
      <c r="E10" s="46" t="s">
        <v>109</v>
      </c>
      <c r="F10" s="46" t="s">
        <v>109</v>
      </c>
      <c r="G10" s="46" t="s">
        <v>109</v>
      </c>
      <c r="H10" s="46" t="s">
        <v>109</v>
      </c>
      <c r="I10" s="46" t="s">
        <v>109</v>
      </c>
      <c r="J10" s="46" t="s">
        <v>109</v>
      </c>
      <c r="K10" s="46" t="s">
        <v>109</v>
      </c>
      <c r="L10" s="46" t="s">
        <v>109</v>
      </c>
      <c r="M10" s="46" t="s">
        <v>109</v>
      </c>
      <c r="N10" s="46" t="s">
        <v>109</v>
      </c>
      <c r="O10" s="46" t="s">
        <v>109</v>
      </c>
      <c r="P10" s="46" t="s">
        <v>109</v>
      </c>
      <c r="Q10" s="46" t="s">
        <v>109</v>
      </c>
      <c r="R10" s="46" t="s">
        <v>109</v>
      </c>
      <c r="S10" s="46" t="s">
        <v>109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 t="s">
        <v>109</v>
      </c>
      <c r="AA10" s="46" t="s">
        <v>109</v>
      </c>
      <c r="AB10" s="46" t="s">
        <v>109</v>
      </c>
      <c r="AC10" s="46" t="s">
        <v>109</v>
      </c>
      <c r="AD10" s="46">
        <v>0.009</v>
      </c>
      <c r="AE10" s="46">
        <f t="shared" si="9"/>
        <v>9</v>
      </c>
      <c r="AF10" s="46">
        <v>0.158</v>
      </c>
      <c r="AG10" s="46">
        <f t="shared" si="10"/>
        <v>7</v>
      </c>
      <c r="AH10" s="46">
        <v>0.362</v>
      </c>
      <c r="AI10" s="46">
        <f t="shared" si="11"/>
        <v>6</v>
      </c>
      <c r="AJ10" s="46">
        <v>0.479</v>
      </c>
      <c r="AK10" s="46">
        <f t="shared" si="12"/>
        <v>6</v>
      </c>
      <c r="AL10" s="46">
        <v>0.569</v>
      </c>
      <c r="AM10" s="46">
        <f t="shared" si="13"/>
        <v>6</v>
      </c>
      <c r="AN10" s="46">
        <v>0.598</v>
      </c>
      <c r="AO10" s="46">
        <f t="shared" si="14"/>
        <v>6</v>
      </c>
      <c r="AP10" s="46">
        <v>0.655</v>
      </c>
      <c r="AQ10" s="46">
        <f t="shared" si="15"/>
        <v>7</v>
      </c>
      <c r="AR10" s="46">
        <v>0.727</v>
      </c>
      <c r="AS10" s="46">
        <f t="shared" si="16"/>
        <v>9</v>
      </c>
      <c r="AT10" s="46">
        <v>0.87</v>
      </c>
      <c r="AU10" s="46">
        <f t="shared" si="17"/>
        <v>8</v>
      </c>
      <c r="AV10" s="46">
        <v>0.791</v>
      </c>
      <c r="AW10" s="46">
        <f t="shared" si="18"/>
        <v>11</v>
      </c>
      <c r="AX10" s="46">
        <v>0.832</v>
      </c>
      <c r="AY10" s="46">
        <f t="shared" si="19"/>
        <v>10</v>
      </c>
      <c r="AZ10" s="46">
        <v>0.857</v>
      </c>
      <c r="BA10" s="46">
        <f t="shared" si="20"/>
        <v>13</v>
      </c>
      <c r="BB10" s="46">
        <v>0.939</v>
      </c>
      <c r="BC10" s="46">
        <f t="shared" si="21"/>
        <v>13</v>
      </c>
      <c r="BD10" s="46">
        <v>0.967</v>
      </c>
      <c r="BE10" s="46">
        <f t="shared" si="22"/>
        <v>13</v>
      </c>
      <c r="BF10" s="46">
        <v>0.887</v>
      </c>
      <c r="BG10" s="46">
        <f t="shared" si="23"/>
        <v>13</v>
      </c>
      <c r="BH10" s="46">
        <v>0.902</v>
      </c>
      <c r="BI10" s="46">
        <f t="shared" si="24"/>
        <v>15</v>
      </c>
      <c r="BJ10" s="46">
        <v>0.693</v>
      </c>
      <c r="BK10" s="46">
        <f t="shared" si="25"/>
        <v>10</v>
      </c>
    </row>
    <row r="11" s="45" customFormat="1" spans="1:63">
      <c r="A11" s="45" t="s">
        <v>17</v>
      </c>
      <c r="B11" s="45" t="s">
        <v>109</v>
      </c>
      <c r="C11" s="45" t="s">
        <v>109</v>
      </c>
      <c r="D11" s="45" t="s">
        <v>109</v>
      </c>
      <c r="E11" s="45" t="s">
        <v>109</v>
      </c>
      <c r="F11" s="45" t="s">
        <v>109</v>
      </c>
      <c r="G11" s="45" t="s">
        <v>109</v>
      </c>
      <c r="H11" s="45" t="s">
        <v>109</v>
      </c>
      <c r="I11" s="45" t="s">
        <v>109</v>
      </c>
      <c r="J11" s="45" t="s">
        <v>109</v>
      </c>
      <c r="K11" s="45" t="s">
        <v>109</v>
      </c>
      <c r="L11" s="45" t="s">
        <v>109</v>
      </c>
      <c r="M11" s="45" t="s">
        <v>109</v>
      </c>
      <c r="N11" s="45" t="s">
        <v>109</v>
      </c>
      <c r="O11" s="45" t="s">
        <v>109</v>
      </c>
      <c r="P11" s="45" t="s">
        <v>109</v>
      </c>
      <c r="Q11" s="45" t="s">
        <v>109</v>
      </c>
      <c r="R11" s="45" t="s">
        <v>109</v>
      </c>
      <c r="S11" s="45" t="s">
        <v>109</v>
      </c>
      <c r="T11" s="45" t="s">
        <v>109</v>
      </c>
      <c r="U11" s="45" t="s">
        <v>109</v>
      </c>
      <c r="V11" s="45" t="s">
        <v>109</v>
      </c>
      <c r="W11" s="45" t="s">
        <v>109</v>
      </c>
      <c r="X11" s="45" t="s">
        <v>109</v>
      </c>
      <c r="Y11" s="45" t="s">
        <v>109</v>
      </c>
      <c r="Z11" s="45" t="s">
        <v>109</v>
      </c>
      <c r="AA11" s="45" t="s">
        <v>109</v>
      </c>
      <c r="AB11" s="45" t="s">
        <v>109</v>
      </c>
      <c r="AC11" s="45" t="s">
        <v>109</v>
      </c>
      <c r="AD11" s="45">
        <v>0.859</v>
      </c>
      <c r="AE11" s="45">
        <f t="shared" si="9"/>
        <v>4</v>
      </c>
      <c r="AF11" s="45">
        <v>0.775</v>
      </c>
      <c r="AG11" s="45">
        <f t="shared" si="10"/>
        <v>4</v>
      </c>
      <c r="AH11" s="45">
        <v>1.208</v>
      </c>
      <c r="AI11" s="45">
        <f t="shared" si="11"/>
        <v>4</v>
      </c>
      <c r="AJ11" s="45">
        <v>1.551</v>
      </c>
      <c r="AK11" s="45">
        <f t="shared" si="12"/>
        <v>2</v>
      </c>
      <c r="AL11" s="45">
        <v>1.731</v>
      </c>
      <c r="AM11" s="45">
        <f t="shared" si="13"/>
        <v>2</v>
      </c>
      <c r="AN11" s="45">
        <v>1.701</v>
      </c>
      <c r="AO11" s="45">
        <f t="shared" si="14"/>
        <v>2</v>
      </c>
      <c r="AP11" s="45">
        <v>1.397</v>
      </c>
      <c r="AQ11" s="45">
        <f t="shared" si="15"/>
        <v>3</v>
      </c>
      <c r="AR11" s="45">
        <v>1.032</v>
      </c>
      <c r="AS11" s="45">
        <f t="shared" si="16"/>
        <v>5</v>
      </c>
      <c r="AT11" s="45">
        <v>1.197</v>
      </c>
      <c r="AU11" s="45">
        <f t="shared" si="17"/>
        <v>5</v>
      </c>
      <c r="AV11" s="45">
        <v>1.194</v>
      </c>
      <c r="AW11" s="45">
        <f t="shared" si="18"/>
        <v>9</v>
      </c>
      <c r="AX11" s="45">
        <v>1.506</v>
      </c>
      <c r="AY11" s="45">
        <f t="shared" si="19"/>
        <v>5</v>
      </c>
      <c r="AZ11" s="45">
        <v>1.722</v>
      </c>
      <c r="BA11" s="45">
        <f t="shared" si="20"/>
        <v>3</v>
      </c>
      <c r="BB11" s="45">
        <v>1.654</v>
      </c>
      <c r="BC11" s="45">
        <f t="shared" si="21"/>
        <v>4</v>
      </c>
      <c r="BD11" s="45">
        <v>1.584</v>
      </c>
      <c r="BE11" s="45">
        <f t="shared" si="22"/>
        <v>6</v>
      </c>
      <c r="BF11" s="45">
        <v>1.805</v>
      </c>
      <c r="BG11" s="45">
        <f t="shared" si="23"/>
        <v>3</v>
      </c>
      <c r="BH11" s="45">
        <v>1.921</v>
      </c>
      <c r="BI11" s="45">
        <f t="shared" si="24"/>
        <v>1</v>
      </c>
      <c r="BJ11" s="45">
        <v>1.308</v>
      </c>
      <c r="BK11" s="45">
        <f t="shared" si="25"/>
        <v>1</v>
      </c>
    </row>
    <row r="12" s="46" customFormat="1" spans="1:63">
      <c r="A12" s="46" t="s">
        <v>19</v>
      </c>
      <c r="B12" s="46" t="s">
        <v>109</v>
      </c>
      <c r="C12" s="46" t="s">
        <v>109</v>
      </c>
      <c r="D12" s="46" t="s">
        <v>109</v>
      </c>
      <c r="E12" s="46" t="s">
        <v>109</v>
      </c>
      <c r="F12" s="46" t="s">
        <v>109</v>
      </c>
      <c r="G12" s="46" t="s">
        <v>109</v>
      </c>
      <c r="H12" s="46" t="s">
        <v>109</v>
      </c>
      <c r="I12" s="46" t="s">
        <v>109</v>
      </c>
      <c r="J12" s="46" t="s">
        <v>109</v>
      </c>
      <c r="K12" s="46" t="s">
        <v>109</v>
      </c>
      <c r="L12" s="46" t="s">
        <v>109</v>
      </c>
      <c r="M12" s="46" t="s">
        <v>109</v>
      </c>
      <c r="N12" s="46" t="s">
        <v>109</v>
      </c>
      <c r="O12" s="46" t="s">
        <v>109</v>
      </c>
      <c r="P12" s="46" t="s">
        <v>109</v>
      </c>
      <c r="Q12" s="46" t="s">
        <v>109</v>
      </c>
      <c r="R12" s="46" t="s">
        <v>109</v>
      </c>
      <c r="S12" s="46" t="s">
        <v>109</v>
      </c>
      <c r="T12" s="46" t="s">
        <v>109</v>
      </c>
      <c r="U12" s="46" t="s">
        <v>109</v>
      </c>
      <c r="V12" s="46" t="s">
        <v>109</v>
      </c>
      <c r="W12" s="46" t="s">
        <v>109</v>
      </c>
      <c r="X12" s="46" t="s">
        <v>109</v>
      </c>
      <c r="Y12" s="46" t="s">
        <v>109</v>
      </c>
      <c r="Z12" s="46" t="s">
        <v>109</v>
      </c>
      <c r="AA12" s="46" t="s">
        <v>109</v>
      </c>
      <c r="AB12" s="46" t="s">
        <v>109</v>
      </c>
      <c r="AC12" s="46" t="s">
        <v>109</v>
      </c>
      <c r="AD12" s="46" t="s">
        <v>109</v>
      </c>
      <c r="AE12" s="46" t="s">
        <v>109</v>
      </c>
      <c r="AF12" s="46">
        <v>0.608</v>
      </c>
      <c r="AG12" s="46">
        <f t="shared" si="10"/>
        <v>5</v>
      </c>
      <c r="AH12" s="46">
        <v>0.731</v>
      </c>
      <c r="AI12" s="46">
        <f t="shared" si="11"/>
        <v>5</v>
      </c>
      <c r="AJ12" s="46">
        <v>1.011</v>
      </c>
      <c r="AK12" s="46">
        <f t="shared" si="12"/>
        <v>4</v>
      </c>
      <c r="AL12" s="46">
        <v>1.306</v>
      </c>
      <c r="AM12" s="46">
        <f t="shared" si="13"/>
        <v>5</v>
      </c>
      <c r="AN12" s="46">
        <v>1.432</v>
      </c>
      <c r="AO12" s="46">
        <f t="shared" si="14"/>
        <v>5</v>
      </c>
      <c r="AP12" s="46">
        <v>0.996</v>
      </c>
      <c r="AQ12" s="46">
        <f t="shared" si="15"/>
        <v>5</v>
      </c>
      <c r="AR12" s="46">
        <v>1.112</v>
      </c>
      <c r="AS12" s="46">
        <f t="shared" si="16"/>
        <v>4</v>
      </c>
      <c r="AT12" s="46">
        <v>1.292</v>
      </c>
      <c r="AU12" s="46">
        <f t="shared" si="17"/>
        <v>4</v>
      </c>
      <c r="AV12" s="46">
        <v>1.463</v>
      </c>
      <c r="AW12" s="46">
        <f t="shared" si="18"/>
        <v>6</v>
      </c>
      <c r="AX12" s="46">
        <v>1.073</v>
      </c>
      <c r="AY12" s="46">
        <f t="shared" si="19"/>
        <v>9</v>
      </c>
      <c r="AZ12" s="46">
        <v>0.918</v>
      </c>
      <c r="BA12" s="46">
        <f t="shared" si="20"/>
        <v>12</v>
      </c>
      <c r="BB12" s="46">
        <v>1.009</v>
      </c>
      <c r="BC12" s="46">
        <f t="shared" si="21"/>
        <v>11</v>
      </c>
      <c r="BD12" s="46">
        <v>1.032</v>
      </c>
      <c r="BE12" s="46">
        <f t="shared" si="22"/>
        <v>12</v>
      </c>
      <c r="BF12" s="46">
        <v>0.833</v>
      </c>
      <c r="BG12" s="46">
        <f t="shared" si="23"/>
        <v>15</v>
      </c>
      <c r="BH12" s="46">
        <v>0.835</v>
      </c>
      <c r="BI12" s="46">
        <f t="shared" si="24"/>
        <v>17</v>
      </c>
      <c r="BJ12" s="46">
        <v>0.577</v>
      </c>
      <c r="BK12" s="46">
        <f t="shared" si="25"/>
        <v>16</v>
      </c>
    </row>
    <row r="13" s="45" customFormat="1" spans="1:63">
      <c r="A13" s="45" t="s">
        <v>24</v>
      </c>
      <c r="B13" s="45" t="s">
        <v>109</v>
      </c>
      <c r="C13" s="45" t="s">
        <v>109</v>
      </c>
      <c r="D13" s="45" t="s">
        <v>109</v>
      </c>
      <c r="E13" s="45" t="s">
        <v>109</v>
      </c>
      <c r="F13" s="45" t="s">
        <v>109</v>
      </c>
      <c r="G13" s="45" t="s">
        <v>109</v>
      </c>
      <c r="H13" s="45" t="s">
        <v>109</v>
      </c>
      <c r="I13" s="45" t="s">
        <v>109</v>
      </c>
      <c r="J13" s="45" t="s">
        <v>109</v>
      </c>
      <c r="K13" s="45" t="s">
        <v>109</v>
      </c>
      <c r="L13" s="45" t="s">
        <v>109</v>
      </c>
      <c r="M13" s="45" t="s">
        <v>109</v>
      </c>
      <c r="N13" s="45" t="s">
        <v>109</v>
      </c>
      <c r="O13" s="45" t="s">
        <v>109</v>
      </c>
      <c r="P13" s="45" t="s">
        <v>109</v>
      </c>
      <c r="Q13" s="45" t="s">
        <v>109</v>
      </c>
      <c r="R13" s="45" t="s">
        <v>109</v>
      </c>
      <c r="S13" s="45" t="s">
        <v>109</v>
      </c>
      <c r="T13" s="45" t="s">
        <v>109</v>
      </c>
      <c r="U13" s="45" t="s">
        <v>109</v>
      </c>
      <c r="V13" s="45" t="s">
        <v>109</v>
      </c>
      <c r="W13" s="45" t="s">
        <v>109</v>
      </c>
      <c r="X13" s="45" t="s">
        <v>109</v>
      </c>
      <c r="Y13" s="45" t="s">
        <v>109</v>
      </c>
      <c r="Z13" s="45" t="s">
        <v>109</v>
      </c>
      <c r="AA13" s="45" t="s">
        <v>109</v>
      </c>
      <c r="AB13" s="45" t="s">
        <v>109</v>
      </c>
      <c r="AC13" s="45" t="s">
        <v>109</v>
      </c>
      <c r="AD13" s="45" t="s">
        <v>109</v>
      </c>
      <c r="AE13" s="45" t="s">
        <v>109</v>
      </c>
      <c r="AF13" s="45" t="s">
        <v>109</v>
      </c>
      <c r="AG13" s="45" t="s">
        <v>109</v>
      </c>
      <c r="AH13" s="45" t="s">
        <v>109</v>
      </c>
      <c r="AI13" s="45" t="s">
        <v>109</v>
      </c>
      <c r="AJ13" s="45" t="s">
        <v>109</v>
      </c>
      <c r="AK13" s="45" t="s">
        <v>109</v>
      </c>
      <c r="AL13" s="45" t="s">
        <v>109</v>
      </c>
      <c r="AM13" s="45" t="s">
        <v>109</v>
      </c>
      <c r="AN13" s="45" t="s">
        <v>109</v>
      </c>
      <c r="AO13" s="45" t="s">
        <v>109</v>
      </c>
      <c r="AP13" s="45">
        <v>0.477</v>
      </c>
      <c r="AQ13" s="45">
        <f t="shared" si="15"/>
        <v>9</v>
      </c>
      <c r="AR13" s="45">
        <v>0.716</v>
      </c>
      <c r="AS13" s="45">
        <f t="shared" si="16"/>
        <v>10</v>
      </c>
      <c r="AT13" s="45">
        <v>1.024</v>
      </c>
      <c r="AU13" s="45">
        <f t="shared" si="17"/>
        <v>7</v>
      </c>
      <c r="AV13" s="45">
        <v>1.233</v>
      </c>
      <c r="AW13" s="45">
        <f t="shared" si="18"/>
        <v>8</v>
      </c>
      <c r="AX13" s="45">
        <v>1.284</v>
      </c>
      <c r="AY13" s="45">
        <f t="shared" si="19"/>
        <v>8</v>
      </c>
      <c r="AZ13" s="45">
        <v>1.383</v>
      </c>
      <c r="BA13" s="45">
        <f t="shared" si="20"/>
        <v>8</v>
      </c>
      <c r="BB13" s="45">
        <v>1.486</v>
      </c>
      <c r="BC13" s="45">
        <f t="shared" si="21"/>
        <v>8</v>
      </c>
      <c r="BD13" s="45">
        <v>1.527</v>
      </c>
      <c r="BE13" s="45">
        <f t="shared" si="22"/>
        <v>7</v>
      </c>
      <c r="BF13" s="45">
        <v>1.47</v>
      </c>
      <c r="BG13" s="45">
        <f t="shared" si="23"/>
        <v>7</v>
      </c>
      <c r="BH13" s="45">
        <v>1.262</v>
      </c>
      <c r="BI13" s="45">
        <f t="shared" si="24"/>
        <v>9</v>
      </c>
      <c r="BJ13" s="45">
        <v>0.79</v>
      </c>
      <c r="BK13" s="45">
        <f t="shared" si="25"/>
        <v>9</v>
      </c>
    </row>
    <row r="14" s="46" customFormat="1" spans="1:63">
      <c r="A14" s="46" t="s">
        <v>21</v>
      </c>
      <c r="B14" s="46" t="s">
        <v>109</v>
      </c>
      <c r="C14" s="46" t="s">
        <v>109</v>
      </c>
      <c r="D14" s="46" t="s">
        <v>109</v>
      </c>
      <c r="E14" s="46" t="s">
        <v>109</v>
      </c>
      <c r="F14" s="46" t="s">
        <v>109</v>
      </c>
      <c r="G14" s="46" t="s">
        <v>109</v>
      </c>
      <c r="H14" s="46" t="s">
        <v>109</v>
      </c>
      <c r="I14" s="46" t="s">
        <v>109</v>
      </c>
      <c r="J14" s="46" t="s">
        <v>109</v>
      </c>
      <c r="K14" s="46" t="s">
        <v>109</v>
      </c>
      <c r="L14" s="46" t="s">
        <v>109</v>
      </c>
      <c r="M14" s="46" t="s">
        <v>109</v>
      </c>
      <c r="N14" s="46" t="s">
        <v>109</v>
      </c>
      <c r="O14" s="46" t="s">
        <v>109</v>
      </c>
      <c r="P14" s="46" t="s">
        <v>109</v>
      </c>
      <c r="Q14" s="46" t="s">
        <v>109</v>
      </c>
      <c r="R14" s="46" t="s">
        <v>109</v>
      </c>
      <c r="S14" s="46" t="s">
        <v>109</v>
      </c>
      <c r="T14" s="46" t="s">
        <v>109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 t="s">
        <v>109</v>
      </c>
      <c r="AA14" s="46" t="s">
        <v>109</v>
      </c>
      <c r="AB14" s="46" t="s">
        <v>109</v>
      </c>
      <c r="AC14" s="46" t="s">
        <v>109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L14" s="46" t="s">
        <v>109</v>
      </c>
      <c r="AM14" s="46" t="s">
        <v>109</v>
      </c>
      <c r="AN14" s="46" t="s">
        <v>109</v>
      </c>
      <c r="AO14" s="46" t="s">
        <v>109</v>
      </c>
      <c r="AP14" s="46">
        <v>0.668</v>
      </c>
      <c r="AQ14" s="46">
        <f t="shared" si="15"/>
        <v>6</v>
      </c>
      <c r="AR14" s="46">
        <v>0.819</v>
      </c>
      <c r="AS14" s="46">
        <f t="shared" si="16"/>
        <v>6</v>
      </c>
      <c r="AT14" s="46">
        <v>1.121</v>
      </c>
      <c r="AU14" s="46">
        <f t="shared" si="17"/>
        <v>6</v>
      </c>
      <c r="AV14" s="46">
        <v>1.429</v>
      </c>
      <c r="AW14" s="46">
        <f t="shared" si="18"/>
        <v>7</v>
      </c>
      <c r="AX14" s="46">
        <v>1.482</v>
      </c>
      <c r="AY14" s="46">
        <f t="shared" si="19"/>
        <v>6</v>
      </c>
      <c r="AZ14" s="46">
        <v>1.465</v>
      </c>
      <c r="BA14" s="46">
        <f t="shared" si="20"/>
        <v>7</v>
      </c>
      <c r="BB14" s="46">
        <v>1.581</v>
      </c>
      <c r="BC14" s="46">
        <f t="shared" si="21"/>
        <v>6</v>
      </c>
      <c r="BD14" s="46">
        <v>1.683</v>
      </c>
      <c r="BE14" s="46">
        <f t="shared" si="22"/>
        <v>4</v>
      </c>
      <c r="BF14" s="46">
        <v>1.646</v>
      </c>
      <c r="BG14" s="46">
        <f t="shared" si="23"/>
        <v>5</v>
      </c>
      <c r="BH14" s="46">
        <v>1.69</v>
      </c>
      <c r="BI14" s="46">
        <f t="shared" si="24"/>
        <v>5</v>
      </c>
      <c r="BJ14" s="46">
        <v>1.025</v>
      </c>
      <c r="BK14" s="46">
        <f t="shared" si="25"/>
        <v>5</v>
      </c>
    </row>
    <row r="15" s="45" customFormat="1" spans="1:63">
      <c r="A15" s="45" t="s">
        <v>18</v>
      </c>
      <c r="B15" s="45" t="s">
        <v>109</v>
      </c>
      <c r="C15" s="45" t="s">
        <v>109</v>
      </c>
      <c r="D15" s="45" t="s">
        <v>109</v>
      </c>
      <c r="E15" s="45" t="s">
        <v>109</v>
      </c>
      <c r="F15" s="45" t="s">
        <v>109</v>
      </c>
      <c r="G15" s="45" t="s">
        <v>109</v>
      </c>
      <c r="H15" s="45" t="s">
        <v>109</v>
      </c>
      <c r="I15" s="45" t="s">
        <v>109</v>
      </c>
      <c r="J15" s="45" t="s">
        <v>109</v>
      </c>
      <c r="K15" s="45" t="s">
        <v>109</v>
      </c>
      <c r="L15" s="45" t="s">
        <v>109</v>
      </c>
      <c r="M15" s="45" t="s">
        <v>109</v>
      </c>
      <c r="N15" s="45" t="s">
        <v>109</v>
      </c>
      <c r="O15" s="45" t="s">
        <v>109</v>
      </c>
      <c r="P15" s="45" t="s">
        <v>109</v>
      </c>
      <c r="Q15" s="45" t="s">
        <v>109</v>
      </c>
      <c r="R15" s="45" t="s">
        <v>109</v>
      </c>
      <c r="S15" s="45" t="s">
        <v>109</v>
      </c>
      <c r="T15" s="45" t="s">
        <v>109</v>
      </c>
      <c r="U15" s="45" t="s">
        <v>109</v>
      </c>
      <c r="V15" s="45" t="s">
        <v>109</v>
      </c>
      <c r="W15" s="45" t="s">
        <v>109</v>
      </c>
      <c r="X15" s="45" t="s">
        <v>109</v>
      </c>
      <c r="Y15" s="45" t="s">
        <v>109</v>
      </c>
      <c r="Z15" s="45" t="s">
        <v>109</v>
      </c>
      <c r="AA15" s="45" t="s">
        <v>109</v>
      </c>
      <c r="AB15" s="45" t="s">
        <v>109</v>
      </c>
      <c r="AC15" s="45" t="s">
        <v>109</v>
      </c>
      <c r="AD15" s="45" t="s">
        <v>109</v>
      </c>
      <c r="AE15" s="45" t="s">
        <v>109</v>
      </c>
      <c r="AF15" s="45" t="s">
        <v>109</v>
      </c>
      <c r="AG15" s="45" t="s">
        <v>109</v>
      </c>
      <c r="AH15" s="45" t="s">
        <v>109</v>
      </c>
      <c r="AI15" s="45" t="s">
        <v>109</v>
      </c>
      <c r="AJ15" s="45" t="s">
        <v>109</v>
      </c>
      <c r="AK15" s="45" t="s">
        <v>109</v>
      </c>
      <c r="AL15" s="45" t="s">
        <v>109</v>
      </c>
      <c r="AM15" s="45" t="s">
        <v>109</v>
      </c>
      <c r="AN15" s="45" t="s">
        <v>109</v>
      </c>
      <c r="AO15" s="45" t="s">
        <v>109</v>
      </c>
      <c r="AP15" s="45" t="s">
        <v>109</v>
      </c>
      <c r="AQ15" s="45" t="s">
        <v>109</v>
      </c>
      <c r="AR15" s="45">
        <v>0.739</v>
      </c>
      <c r="AS15" s="45">
        <f t="shared" si="16"/>
        <v>7</v>
      </c>
      <c r="AT15" s="45">
        <v>0.787</v>
      </c>
      <c r="AU15" s="45">
        <f t="shared" si="17"/>
        <v>10</v>
      </c>
      <c r="AV15" s="45">
        <v>1.785</v>
      </c>
      <c r="AW15" s="45">
        <f t="shared" si="18"/>
        <v>3</v>
      </c>
      <c r="AX15" s="45">
        <v>1.663</v>
      </c>
      <c r="AY15" s="45">
        <f t="shared" si="19"/>
        <v>3</v>
      </c>
      <c r="AZ15" s="45">
        <v>1.835</v>
      </c>
      <c r="BA15" s="45">
        <f t="shared" si="20"/>
        <v>2</v>
      </c>
      <c r="BB15" s="45">
        <v>1.961</v>
      </c>
      <c r="BC15" s="45">
        <f t="shared" si="21"/>
        <v>2</v>
      </c>
      <c r="BD15" s="45">
        <v>1.819</v>
      </c>
      <c r="BE15" s="45">
        <f t="shared" si="22"/>
        <v>2</v>
      </c>
      <c r="BF15" s="45">
        <v>2.207</v>
      </c>
      <c r="BG15" s="45">
        <f t="shared" si="23"/>
        <v>1</v>
      </c>
      <c r="BH15" s="45">
        <v>1.911</v>
      </c>
      <c r="BI15" s="45">
        <f t="shared" si="24"/>
        <v>2</v>
      </c>
      <c r="BJ15" s="45">
        <v>1.226</v>
      </c>
      <c r="BK15" s="45">
        <f t="shared" si="25"/>
        <v>3</v>
      </c>
    </row>
    <row r="16" s="46" customFormat="1" spans="1:63">
      <c r="A16" s="46" t="s">
        <v>30</v>
      </c>
      <c r="B16" s="46" t="s">
        <v>109</v>
      </c>
      <c r="C16" s="46" t="s">
        <v>109</v>
      </c>
      <c r="D16" s="46" t="s">
        <v>109</v>
      </c>
      <c r="E16" s="46" t="s">
        <v>109</v>
      </c>
      <c r="F16" s="46" t="s">
        <v>109</v>
      </c>
      <c r="G16" s="46" t="s">
        <v>109</v>
      </c>
      <c r="H16" s="46" t="s">
        <v>109</v>
      </c>
      <c r="I16" s="46" t="s">
        <v>109</v>
      </c>
      <c r="J16" s="46" t="s">
        <v>109</v>
      </c>
      <c r="K16" s="46" t="s">
        <v>109</v>
      </c>
      <c r="L16" s="46" t="s">
        <v>109</v>
      </c>
      <c r="M16" s="46" t="s">
        <v>109</v>
      </c>
      <c r="N16" s="46" t="s">
        <v>109</v>
      </c>
      <c r="O16" s="46" t="s">
        <v>109</v>
      </c>
      <c r="P16" s="46" t="s">
        <v>109</v>
      </c>
      <c r="Q16" s="46" t="s">
        <v>109</v>
      </c>
      <c r="R16" s="46" t="s">
        <v>109</v>
      </c>
      <c r="S16" s="46" t="s">
        <v>109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A16" s="46" t="s">
        <v>109</v>
      </c>
      <c r="AB16" s="46" t="s">
        <v>109</v>
      </c>
      <c r="AC16" s="46" t="s">
        <v>109</v>
      </c>
      <c r="AD16" s="46" t="s">
        <v>109</v>
      </c>
      <c r="AE16" s="46" t="s">
        <v>109</v>
      </c>
      <c r="AF16" s="46" t="s">
        <v>109</v>
      </c>
      <c r="AG16" s="46" t="s">
        <v>109</v>
      </c>
      <c r="AH16" s="46" t="s">
        <v>109</v>
      </c>
      <c r="AI16" s="46" t="s">
        <v>109</v>
      </c>
      <c r="AJ16" s="46" t="s">
        <v>109</v>
      </c>
      <c r="AK16" s="46" t="s">
        <v>109</v>
      </c>
      <c r="AL16" s="46" t="s">
        <v>109</v>
      </c>
      <c r="AM16" s="46" t="s">
        <v>109</v>
      </c>
      <c r="AN16" s="46" t="s">
        <v>109</v>
      </c>
      <c r="AO16" s="46" t="s">
        <v>109</v>
      </c>
      <c r="AP16" s="46" t="s">
        <v>109</v>
      </c>
      <c r="AQ16" s="46" t="s">
        <v>109</v>
      </c>
      <c r="AR16" s="46" t="s">
        <v>109</v>
      </c>
      <c r="AS16" s="46" t="s">
        <v>109</v>
      </c>
      <c r="AT16" s="46">
        <v>0.41</v>
      </c>
      <c r="AU16" s="46">
        <f t="shared" si="17"/>
        <v>11</v>
      </c>
      <c r="AV16" s="46">
        <v>0.514</v>
      </c>
      <c r="AW16" s="46">
        <f t="shared" si="18"/>
        <v>15</v>
      </c>
      <c r="AX16" s="46">
        <v>0.609</v>
      </c>
      <c r="AY16" s="46">
        <f t="shared" si="19"/>
        <v>15</v>
      </c>
      <c r="AZ16" s="46">
        <v>0.72</v>
      </c>
      <c r="BA16" s="46">
        <f t="shared" si="20"/>
        <v>16</v>
      </c>
      <c r="BB16" s="46">
        <v>0.707</v>
      </c>
      <c r="BC16" s="46">
        <f t="shared" si="21"/>
        <v>16</v>
      </c>
      <c r="BD16" s="46">
        <v>0.643</v>
      </c>
      <c r="BE16" s="46">
        <f t="shared" si="22"/>
        <v>20</v>
      </c>
      <c r="BF16" s="46">
        <v>0.736</v>
      </c>
      <c r="BG16" s="46">
        <f t="shared" si="23"/>
        <v>19</v>
      </c>
      <c r="BH16" s="46">
        <v>0.816</v>
      </c>
      <c r="BI16" s="46">
        <f t="shared" si="24"/>
        <v>18</v>
      </c>
      <c r="BJ16" s="46">
        <v>0.499</v>
      </c>
      <c r="BK16" s="46">
        <f t="shared" si="25"/>
        <v>19</v>
      </c>
    </row>
    <row r="17" s="45" customFormat="1" spans="1:63">
      <c r="A17" s="45" t="s">
        <v>43</v>
      </c>
      <c r="B17" s="45" t="s">
        <v>109</v>
      </c>
      <c r="C17" s="45" t="s">
        <v>109</v>
      </c>
      <c r="D17" s="45" t="s">
        <v>109</v>
      </c>
      <c r="E17" s="45" t="s">
        <v>109</v>
      </c>
      <c r="F17" s="45" t="s">
        <v>109</v>
      </c>
      <c r="G17" s="45" t="s">
        <v>109</v>
      </c>
      <c r="H17" s="45" t="s">
        <v>109</v>
      </c>
      <c r="I17" s="45" t="s">
        <v>109</v>
      </c>
      <c r="J17" s="45" t="s">
        <v>109</v>
      </c>
      <c r="K17" s="45" t="s">
        <v>109</v>
      </c>
      <c r="L17" s="45" t="s">
        <v>109</v>
      </c>
      <c r="M17" s="45" t="s">
        <v>109</v>
      </c>
      <c r="N17" s="45" t="s">
        <v>109</v>
      </c>
      <c r="O17" s="45" t="s">
        <v>109</v>
      </c>
      <c r="P17" s="45" t="s">
        <v>109</v>
      </c>
      <c r="Q17" s="45" t="s">
        <v>109</v>
      </c>
      <c r="R17" s="45" t="s">
        <v>109</v>
      </c>
      <c r="S17" s="45" t="s">
        <v>109</v>
      </c>
      <c r="T17" s="45" t="s">
        <v>109</v>
      </c>
      <c r="U17" s="45" t="s">
        <v>109</v>
      </c>
      <c r="V17" s="45" t="s">
        <v>109</v>
      </c>
      <c r="W17" s="45" t="s">
        <v>109</v>
      </c>
      <c r="X17" s="45" t="s">
        <v>109</v>
      </c>
      <c r="Y17" s="45" t="s">
        <v>109</v>
      </c>
      <c r="Z17" s="45" t="s">
        <v>109</v>
      </c>
      <c r="AA17" s="45" t="s">
        <v>109</v>
      </c>
      <c r="AB17" s="45" t="s">
        <v>109</v>
      </c>
      <c r="AC17" s="45" t="s">
        <v>109</v>
      </c>
      <c r="AD17" s="45" t="s">
        <v>109</v>
      </c>
      <c r="AE17" s="45" t="s">
        <v>109</v>
      </c>
      <c r="AF17" s="45" t="s">
        <v>109</v>
      </c>
      <c r="AG17" s="45" t="s">
        <v>109</v>
      </c>
      <c r="AH17" s="45" t="s">
        <v>109</v>
      </c>
      <c r="AI17" s="45" t="s">
        <v>109</v>
      </c>
      <c r="AJ17" s="45" t="s">
        <v>109</v>
      </c>
      <c r="AK17" s="45" t="s">
        <v>109</v>
      </c>
      <c r="AL17" s="45" t="s">
        <v>109</v>
      </c>
      <c r="AM17" s="45" t="s">
        <v>109</v>
      </c>
      <c r="AN17" s="45" t="s">
        <v>109</v>
      </c>
      <c r="AO17" s="45" t="s">
        <v>109</v>
      </c>
      <c r="AP17" s="45" t="s">
        <v>109</v>
      </c>
      <c r="AQ17" s="45" t="s">
        <v>109</v>
      </c>
      <c r="AR17" s="45" t="s">
        <v>109</v>
      </c>
      <c r="AS17" s="45" t="s">
        <v>109</v>
      </c>
      <c r="AT17" s="45">
        <v>0.036</v>
      </c>
      <c r="AU17" s="45">
        <f t="shared" si="17"/>
        <v>16</v>
      </c>
      <c r="AV17" s="45">
        <v>0.039</v>
      </c>
      <c r="AW17" s="45">
        <f t="shared" si="18"/>
        <v>18</v>
      </c>
      <c r="AX17" s="45">
        <v>0.244</v>
      </c>
      <c r="AY17" s="45">
        <f t="shared" si="19"/>
        <v>20</v>
      </c>
      <c r="AZ17" s="45">
        <v>0.386</v>
      </c>
      <c r="BA17" s="45">
        <f t="shared" si="20"/>
        <v>19</v>
      </c>
      <c r="BB17" s="45">
        <v>0.405</v>
      </c>
      <c r="BC17" s="45">
        <f t="shared" si="21"/>
        <v>20</v>
      </c>
      <c r="BD17" s="45">
        <v>0.471</v>
      </c>
      <c r="BE17" s="45">
        <f t="shared" si="22"/>
        <v>23</v>
      </c>
      <c r="BF17" s="45">
        <v>0.621</v>
      </c>
      <c r="BG17" s="45">
        <f t="shared" si="23"/>
        <v>21</v>
      </c>
      <c r="BH17" s="45">
        <v>0.666</v>
      </c>
      <c r="BI17" s="45">
        <f t="shared" si="24"/>
        <v>20</v>
      </c>
      <c r="BJ17" s="45">
        <v>0.426</v>
      </c>
      <c r="BK17" s="45">
        <f t="shared" si="25"/>
        <v>23</v>
      </c>
    </row>
    <row r="18" s="46" customFormat="1" spans="1:63">
      <c r="A18" s="46" t="s">
        <v>25</v>
      </c>
      <c r="B18" s="46" t="s">
        <v>109</v>
      </c>
      <c r="C18" s="46" t="s">
        <v>109</v>
      </c>
      <c r="D18" s="46" t="s">
        <v>109</v>
      </c>
      <c r="E18" s="46" t="s">
        <v>109</v>
      </c>
      <c r="F18" s="46" t="s">
        <v>109</v>
      </c>
      <c r="G18" s="46" t="s">
        <v>109</v>
      </c>
      <c r="H18" s="46" t="s">
        <v>109</v>
      </c>
      <c r="I18" s="46" t="s">
        <v>109</v>
      </c>
      <c r="J18" s="46" t="s">
        <v>109</v>
      </c>
      <c r="K18" s="46" t="s">
        <v>109</v>
      </c>
      <c r="L18" s="46" t="s">
        <v>109</v>
      </c>
      <c r="M18" s="46" t="s">
        <v>109</v>
      </c>
      <c r="N18" s="46" t="s">
        <v>109</v>
      </c>
      <c r="O18" s="46" t="s">
        <v>109</v>
      </c>
      <c r="P18" s="46" t="s">
        <v>109</v>
      </c>
      <c r="Q18" s="46" t="s">
        <v>109</v>
      </c>
      <c r="R18" s="46" t="s">
        <v>109</v>
      </c>
      <c r="S18" s="46" t="s">
        <v>109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A18" s="46" t="s">
        <v>109</v>
      </c>
      <c r="AB18" s="46" t="s">
        <v>109</v>
      </c>
      <c r="AC18" s="46" t="s">
        <v>109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L18" s="46" t="s">
        <v>109</v>
      </c>
      <c r="AM18" s="46" t="s">
        <v>109</v>
      </c>
      <c r="AN18" s="46" t="s">
        <v>109</v>
      </c>
      <c r="AO18" s="46" t="s">
        <v>109</v>
      </c>
      <c r="AP18" s="46" t="s">
        <v>109</v>
      </c>
      <c r="AQ18" s="46" t="s">
        <v>109</v>
      </c>
      <c r="AR18" s="46" t="s">
        <v>109</v>
      </c>
      <c r="AS18" s="46" t="s">
        <v>109</v>
      </c>
      <c r="AT18" s="46">
        <v>0.307</v>
      </c>
      <c r="AU18" s="46">
        <f t="shared" si="17"/>
        <v>13</v>
      </c>
      <c r="AV18" s="46">
        <v>0.531</v>
      </c>
      <c r="AW18" s="46">
        <f t="shared" si="18"/>
        <v>13</v>
      </c>
      <c r="AX18" s="46">
        <v>0.798</v>
      </c>
      <c r="AY18" s="46">
        <f t="shared" si="19"/>
        <v>12</v>
      </c>
      <c r="AZ18" s="46">
        <v>0.812</v>
      </c>
      <c r="BA18" s="46">
        <f t="shared" si="20"/>
        <v>14</v>
      </c>
      <c r="BB18" s="46">
        <v>0.903</v>
      </c>
      <c r="BC18" s="46">
        <f t="shared" si="21"/>
        <v>14</v>
      </c>
      <c r="BD18" s="46">
        <v>1.198</v>
      </c>
      <c r="BE18" s="46">
        <f t="shared" si="22"/>
        <v>10</v>
      </c>
      <c r="BF18" s="46">
        <v>1.237</v>
      </c>
      <c r="BG18" s="46">
        <f t="shared" si="23"/>
        <v>9</v>
      </c>
      <c r="BH18" s="46">
        <v>1.369</v>
      </c>
      <c r="BI18" s="46">
        <f t="shared" si="24"/>
        <v>7</v>
      </c>
      <c r="BJ18" s="46">
        <v>0.859</v>
      </c>
      <c r="BK18" s="46">
        <f t="shared" si="25"/>
        <v>8</v>
      </c>
    </row>
    <row r="19" s="45" customFormat="1" spans="1:63">
      <c r="A19" s="45" t="s">
        <v>27</v>
      </c>
      <c r="B19" s="45" t="s">
        <v>109</v>
      </c>
      <c r="C19" s="45" t="s">
        <v>109</v>
      </c>
      <c r="D19" s="45" t="s">
        <v>109</v>
      </c>
      <c r="E19" s="45" t="s">
        <v>109</v>
      </c>
      <c r="F19" s="45" t="s">
        <v>109</v>
      </c>
      <c r="G19" s="45" t="s">
        <v>109</v>
      </c>
      <c r="H19" s="45" t="s">
        <v>109</v>
      </c>
      <c r="I19" s="45" t="s">
        <v>109</v>
      </c>
      <c r="J19" s="45" t="s">
        <v>109</v>
      </c>
      <c r="K19" s="45" t="s">
        <v>109</v>
      </c>
      <c r="L19" s="45" t="s">
        <v>109</v>
      </c>
      <c r="M19" s="45" t="s">
        <v>109</v>
      </c>
      <c r="N19" s="45" t="s">
        <v>109</v>
      </c>
      <c r="O19" s="45" t="s">
        <v>109</v>
      </c>
      <c r="P19" s="45" t="s">
        <v>109</v>
      </c>
      <c r="Q19" s="45" t="s">
        <v>109</v>
      </c>
      <c r="R19" s="45" t="s">
        <v>109</v>
      </c>
      <c r="S19" s="45" t="s">
        <v>109</v>
      </c>
      <c r="T19" s="45" t="s">
        <v>109</v>
      </c>
      <c r="U19" s="45" t="s">
        <v>109</v>
      </c>
      <c r="V19" s="45" t="s">
        <v>109</v>
      </c>
      <c r="W19" s="45" t="s">
        <v>109</v>
      </c>
      <c r="X19" s="45" t="s">
        <v>109</v>
      </c>
      <c r="Y19" s="45" t="s">
        <v>109</v>
      </c>
      <c r="Z19" s="45" t="s">
        <v>109</v>
      </c>
      <c r="AA19" s="45" t="s">
        <v>109</v>
      </c>
      <c r="AB19" s="45" t="s">
        <v>109</v>
      </c>
      <c r="AC19" s="45" t="s">
        <v>109</v>
      </c>
      <c r="AD19" s="45" t="s">
        <v>109</v>
      </c>
      <c r="AE19" s="45" t="s">
        <v>109</v>
      </c>
      <c r="AF19" s="45" t="s">
        <v>109</v>
      </c>
      <c r="AG19" s="45" t="s">
        <v>109</v>
      </c>
      <c r="AH19" s="45" t="s">
        <v>109</v>
      </c>
      <c r="AI19" s="45" t="s">
        <v>109</v>
      </c>
      <c r="AJ19" s="45" t="s">
        <v>109</v>
      </c>
      <c r="AK19" s="45" t="s">
        <v>109</v>
      </c>
      <c r="AL19" s="45" t="s">
        <v>109</v>
      </c>
      <c r="AM19" s="45" t="s">
        <v>109</v>
      </c>
      <c r="AN19" s="45" t="s">
        <v>109</v>
      </c>
      <c r="AO19" s="45" t="s">
        <v>109</v>
      </c>
      <c r="AP19" s="45" t="s">
        <v>109</v>
      </c>
      <c r="AQ19" s="45" t="s">
        <v>109</v>
      </c>
      <c r="AR19" s="45" t="s">
        <v>109</v>
      </c>
      <c r="AS19" s="45" t="s">
        <v>109</v>
      </c>
      <c r="AT19" s="45" t="s">
        <v>109</v>
      </c>
      <c r="AU19" s="45" t="s">
        <v>109</v>
      </c>
      <c r="AV19" s="45">
        <v>0.826</v>
      </c>
      <c r="AW19" s="45">
        <f t="shared" si="18"/>
        <v>10</v>
      </c>
      <c r="AX19" s="45">
        <v>0.792</v>
      </c>
      <c r="AY19" s="45">
        <f t="shared" si="19"/>
        <v>13</v>
      </c>
      <c r="AZ19" s="45">
        <v>1.029</v>
      </c>
      <c r="BA19" s="45">
        <f t="shared" si="20"/>
        <v>10</v>
      </c>
      <c r="BB19" s="45">
        <v>1.249</v>
      </c>
      <c r="BC19" s="45">
        <f t="shared" si="21"/>
        <v>9</v>
      </c>
      <c r="BD19" s="45">
        <v>1.1</v>
      </c>
      <c r="BE19" s="45">
        <f t="shared" si="22"/>
        <v>11</v>
      </c>
      <c r="BF19" s="45">
        <v>1.165</v>
      </c>
      <c r="BG19" s="45">
        <f t="shared" si="23"/>
        <v>10</v>
      </c>
      <c r="BH19" s="45">
        <v>0.962</v>
      </c>
      <c r="BI19" s="45">
        <f t="shared" si="24"/>
        <v>12</v>
      </c>
      <c r="BJ19" s="45">
        <v>0.438</v>
      </c>
      <c r="BK19" s="45">
        <f t="shared" si="25"/>
        <v>21</v>
      </c>
    </row>
    <row r="20" s="46" customFormat="1" spans="1:63">
      <c r="A20" s="46" t="s">
        <v>29</v>
      </c>
      <c r="B20" s="46" t="s">
        <v>109</v>
      </c>
      <c r="C20" s="46" t="s">
        <v>109</v>
      </c>
      <c r="D20" s="46" t="s">
        <v>109</v>
      </c>
      <c r="E20" s="46" t="s">
        <v>109</v>
      </c>
      <c r="F20" s="46" t="s">
        <v>109</v>
      </c>
      <c r="G20" s="46" t="s">
        <v>109</v>
      </c>
      <c r="H20" s="46" t="s">
        <v>109</v>
      </c>
      <c r="I20" s="46" t="s">
        <v>109</v>
      </c>
      <c r="J20" s="46" t="s">
        <v>109</v>
      </c>
      <c r="K20" s="46" t="s">
        <v>109</v>
      </c>
      <c r="L20" s="46" t="s">
        <v>109</v>
      </c>
      <c r="M20" s="46" t="s">
        <v>109</v>
      </c>
      <c r="N20" s="46" t="s">
        <v>109</v>
      </c>
      <c r="O20" s="46" t="s">
        <v>109</v>
      </c>
      <c r="P20" s="46" t="s">
        <v>109</v>
      </c>
      <c r="Q20" s="46" t="s">
        <v>109</v>
      </c>
      <c r="R20" s="46" t="s">
        <v>109</v>
      </c>
      <c r="S20" s="46" t="s">
        <v>109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A20" s="46" t="s">
        <v>109</v>
      </c>
      <c r="AB20" s="46" t="s">
        <v>109</v>
      </c>
      <c r="AC20" s="46" t="s">
        <v>109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L20" s="46" t="s">
        <v>109</v>
      </c>
      <c r="AM20" s="46" t="s">
        <v>109</v>
      </c>
      <c r="AN20" s="46" t="s">
        <v>109</v>
      </c>
      <c r="AO20" s="46" t="s">
        <v>109</v>
      </c>
      <c r="AP20" s="46" t="s">
        <v>109</v>
      </c>
      <c r="AQ20" s="46" t="s">
        <v>109</v>
      </c>
      <c r="AR20" s="46" t="s">
        <v>109</v>
      </c>
      <c r="AS20" s="46" t="s">
        <v>109</v>
      </c>
      <c r="AT20" s="46" t="s">
        <v>109</v>
      </c>
      <c r="AU20" s="46" t="s">
        <v>109</v>
      </c>
      <c r="AV20" s="46">
        <v>0.62</v>
      </c>
      <c r="AW20" s="46">
        <f t="shared" si="18"/>
        <v>12</v>
      </c>
      <c r="AX20" s="46">
        <v>0.71</v>
      </c>
      <c r="AY20" s="46">
        <f t="shared" si="19"/>
        <v>14</v>
      </c>
      <c r="AZ20" s="46">
        <v>0.92</v>
      </c>
      <c r="BA20" s="46">
        <f t="shared" si="20"/>
        <v>11</v>
      </c>
      <c r="BB20" s="46">
        <v>0.998</v>
      </c>
      <c r="BC20" s="46">
        <f t="shared" si="21"/>
        <v>12</v>
      </c>
      <c r="BD20" s="46">
        <v>0.735</v>
      </c>
      <c r="BE20" s="46">
        <f t="shared" si="22"/>
        <v>16</v>
      </c>
      <c r="BF20" s="46">
        <v>0.837</v>
      </c>
      <c r="BG20" s="46">
        <f t="shared" si="23"/>
        <v>14</v>
      </c>
      <c r="BH20" s="46">
        <v>0.918</v>
      </c>
      <c r="BI20" s="46">
        <f t="shared" si="24"/>
        <v>14</v>
      </c>
      <c r="BJ20" s="46">
        <v>0.604</v>
      </c>
      <c r="BK20" s="46">
        <f t="shared" si="25"/>
        <v>14</v>
      </c>
    </row>
    <row r="21" s="45" customFormat="1" spans="1:63">
      <c r="A21" s="45" t="s">
        <v>20</v>
      </c>
      <c r="B21" s="45" t="s">
        <v>109</v>
      </c>
      <c r="C21" s="45" t="s">
        <v>109</v>
      </c>
      <c r="D21" s="45" t="s">
        <v>109</v>
      </c>
      <c r="E21" s="45" t="s">
        <v>109</v>
      </c>
      <c r="F21" s="45" t="s">
        <v>109</v>
      </c>
      <c r="G21" s="45" t="s">
        <v>109</v>
      </c>
      <c r="H21" s="45" t="s">
        <v>109</v>
      </c>
      <c r="I21" s="45" t="s">
        <v>109</v>
      </c>
      <c r="J21" s="45" t="s">
        <v>109</v>
      </c>
      <c r="K21" s="45" t="s">
        <v>109</v>
      </c>
      <c r="L21" s="45" t="s">
        <v>109</v>
      </c>
      <c r="M21" s="45" t="s">
        <v>109</v>
      </c>
      <c r="N21" s="45" t="s">
        <v>109</v>
      </c>
      <c r="O21" s="45" t="s">
        <v>109</v>
      </c>
      <c r="P21" s="45" t="s">
        <v>109</v>
      </c>
      <c r="Q21" s="45" t="s">
        <v>109</v>
      </c>
      <c r="R21" s="45" t="s">
        <v>109</v>
      </c>
      <c r="S21" s="45" t="s">
        <v>109</v>
      </c>
      <c r="T21" s="45" t="s">
        <v>109</v>
      </c>
      <c r="U21" s="45" t="s">
        <v>109</v>
      </c>
      <c r="V21" s="45" t="s">
        <v>109</v>
      </c>
      <c r="W21" s="45" t="s">
        <v>109</v>
      </c>
      <c r="X21" s="45" t="s">
        <v>109</v>
      </c>
      <c r="Y21" s="45" t="s">
        <v>109</v>
      </c>
      <c r="Z21" s="45" t="s">
        <v>109</v>
      </c>
      <c r="AA21" s="45" t="s">
        <v>109</v>
      </c>
      <c r="AB21" s="45" t="s">
        <v>109</v>
      </c>
      <c r="AC21" s="45" t="s">
        <v>109</v>
      </c>
      <c r="AD21" s="45" t="s">
        <v>109</v>
      </c>
      <c r="AE21" s="45" t="s">
        <v>109</v>
      </c>
      <c r="AF21" s="45" t="s">
        <v>109</v>
      </c>
      <c r="AG21" s="45" t="s">
        <v>109</v>
      </c>
      <c r="AH21" s="45" t="s">
        <v>109</v>
      </c>
      <c r="AI21" s="45" t="s">
        <v>109</v>
      </c>
      <c r="AJ21" s="45" t="s">
        <v>109</v>
      </c>
      <c r="AK21" s="45" t="s">
        <v>109</v>
      </c>
      <c r="AL21" s="45" t="s">
        <v>109</v>
      </c>
      <c r="AM21" s="45" t="s">
        <v>109</v>
      </c>
      <c r="AN21" s="45" t="s">
        <v>109</v>
      </c>
      <c r="AO21" s="45" t="s">
        <v>109</v>
      </c>
      <c r="AP21" s="45" t="s">
        <v>109</v>
      </c>
      <c r="AQ21" s="45" t="s">
        <v>109</v>
      </c>
      <c r="AR21" s="45" t="s">
        <v>109</v>
      </c>
      <c r="AS21" s="45" t="s">
        <v>109</v>
      </c>
      <c r="AT21" s="45" t="s">
        <v>109</v>
      </c>
      <c r="AU21" s="45" t="s">
        <v>109</v>
      </c>
      <c r="AV21" s="45" t="s">
        <v>109</v>
      </c>
      <c r="AW21" s="45" t="s">
        <v>109</v>
      </c>
      <c r="AX21" s="45">
        <v>0.831</v>
      </c>
      <c r="AY21" s="45">
        <f t="shared" si="19"/>
        <v>11</v>
      </c>
      <c r="AZ21" s="45">
        <v>1.031</v>
      </c>
      <c r="BA21" s="45">
        <f t="shared" si="20"/>
        <v>9</v>
      </c>
      <c r="BB21" s="45">
        <v>1.126</v>
      </c>
      <c r="BC21" s="45">
        <f t="shared" si="21"/>
        <v>10</v>
      </c>
      <c r="BD21" s="45">
        <v>1.246</v>
      </c>
      <c r="BE21" s="45">
        <f t="shared" si="22"/>
        <v>9</v>
      </c>
      <c r="BF21" s="45">
        <v>1.33</v>
      </c>
      <c r="BG21" s="45">
        <f t="shared" si="23"/>
        <v>8</v>
      </c>
      <c r="BH21" s="45">
        <v>1.278</v>
      </c>
      <c r="BI21" s="45">
        <f t="shared" si="24"/>
        <v>8</v>
      </c>
      <c r="BJ21" s="45">
        <v>0.907</v>
      </c>
      <c r="BK21" s="45">
        <f t="shared" si="25"/>
        <v>6</v>
      </c>
    </row>
    <row r="22" s="46" customFormat="1" spans="1:63">
      <c r="A22" s="46" t="s">
        <v>31</v>
      </c>
      <c r="B22" s="46" t="s">
        <v>109</v>
      </c>
      <c r="C22" s="46" t="s">
        <v>109</v>
      </c>
      <c r="D22" s="46" t="s">
        <v>109</v>
      </c>
      <c r="E22" s="46" t="s">
        <v>109</v>
      </c>
      <c r="F22" s="46" t="s">
        <v>109</v>
      </c>
      <c r="G22" s="46" t="s">
        <v>109</v>
      </c>
      <c r="H22" s="46" t="s">
        <v>109</v>
      </c>
      <c r="I22" s="46" t="s">
        <v>109</v>
      </c>
      <c r="J22" s="46" t="s">
        <v>109</v>
      </c>
      <c r="K22" s="46" t="s">
        <v>109</v>
      </c>
      <c r="L22" s="46" t="s">
        <v>109</v>
      </c>
      <c r="M22" s="46" t="s">
        <v>109</v>
      </c>
      <c r="N22" s="46" t="s">
        <v>109</v>
      </c>
      <c r="O22" s="46" t="s">
        <v>109</v>
      </c>
      <c r="P22" s="46" t="s">
        <v>109</v>
      </c>
      <c r="Q22" s="46" t="s">
        <v>109</v>
      </c>
      <c r="R22" s="46" t="s">
        <v>109</v>
      </c>
      <c r="S22" s="46" t="s">
        <v>109</v>
      </c>
      <c r="T22" s="46" t="s">
        <v>109</v>
      </c>
      <c r="U22" s="46" t="s">
        <v>109</v>
      </c>
      <c r="V22" s="46" t="s">
        <v>109</v>
      </c>
      <c r="W22" s="46" t="s">
        <v>109</v>
      </c>
      <c r="X22" s="46" t="s">
        <v>109</v>
      </c>
      <c r="Y22" s="46" t="s">
        <v>109</v>
      </c>
      <c r="Z22" s="46" t="s">
        <v>109</v>
      </c>
      <c r="AA22" s="46" t="s">
        <v>109</v>
      </c>
      <c r="AB22" s="46" t="s">
        <v>109</v>
      </c>
      <c r="AC22" s="46" t="s">
        <v>109</v>
      </c>
      <c r="AD22" s="46" t="s">
        <v>109</v>
      </c>
      <c r="AE22" s="46" t="s">
        <v>109</v>
      </c>
      <c r="AF22" s="46" t="s">
        <v>109</v>
      </c>
      <c r="AG22" s="46" t="s">
        <v>109</v>
      </c>
      <c r="AH22" s="46" t="s">
        <v>109</v>
      </c>
      <c r="AI22" s="46" t="s">
        <v>109</v>
      </c>
      <c r="AJ22" s="46" t="s">
        <v>109</v>
      </c>
      <c r="AK22" s="46" t="s">
        <v>109</v>
      </c>
      <c r="AL22" s="46" t="s">
        <v>109</v>
      </c>
      <c r="AM22" s="46" t="s">
        <v>109</v>
      </c>
      <c r="AN22" s="46" t="s">
        <v>109</v>
      </c>
      <c r="AO22" s="46" t="s">
        <v>109</v>
      </c>
      <c r="AP22" s="46" t="s">
        <v>109</v>
      </c>
      <c r="AQ22" s="46" t="s">
        <v>109</v>
      </c>
      <c r="AR22" s="46" t="s">
        <v>109</v>
      </c>
      <c r="AS22" s="46" t="s">
        <v>109</v>
      </c>
      <c r="AT22" s="46" t="s">
        <v>109</v>
      </c>
      <c r="AU22" s="46" t="s">
        <v>109</v>
      </c>
      <c r="AV22" s="46" t="s">
        <v>109</v>
      </c>
      <c r="AW22" s="46" t="s">
        <v>109</v>
      </c>
      <c r="AX22" s="46">
        <v>0.309</v>
      </c>
      <c r="AY22" s="46">
        <f t="shared" si="19"/>
        <v>19</v>
      </c>
      <c r="AZ22" s="46">
        <v>0.364</v>
      </c>
      <c r="BA22" s="46">
        <f t="shared" si="20"/>
        <v>20</v>
      </c>
      <c r="BB22" s="46">
        <v>0.394</v>
      </c>
      <c r="BC22" s="46">
        <f t="shared" si="21"/>
        <v>22</v>
      </c>
      <c r="BD22" s="46">
        <v>0.413</v>
      </c>
      <c r="BE22" s="46">
        <f t="shared" si="22"/>
        <v>27</v>
      </c>
      <c r="BF22" s="46">
        <v>0.453</v>
      </c>
      <c r="BG22" s="46">
        <f t="shared" si="23"/>
        <v>26</v>
      </c>
      <c r="BH22" s="46">
        <v>0.542</v>
      </c>
      <c r="BI22" s="46">
        <f t="shared" si="24"/>
        <v>25</v>
      </c>
      <c r="BJ22" s="46">
        <v>0.415</v>
      </c>
      <c r="BK22" s="46">
        <f t="shared" si="25"/>
        <v>25</v>
      </c>
    </row>
    <row r="23" s="45" customFormat="1" spans="1:63">
      <c r="A23" s="45" t="s">
        <v>45</v>
      </c>
      <c r="B23" s="45" t="s">
        <v>109</v>
      </c>
      <c r="C23" s="45" t="s">
        <v>109</v>
      </c>
      <c r="D23" s="45" t="s">
        <v>109</v>
      </c>
      <c r="E23" s="45" t="s">
        <v>109</v>
      </c>
      <c r="F23" s="45" t="s">
        <v>109</v>
      </c>
      <c r="G23" s="45" t="s">
        <v>109</v>
      </c>
      <c r="H23" s="45" t="s">
        <v>109</v>
      </c>
      <c r="I23" s="45" t="s">
        <v>109</v>
      </c>
      <c r="J23" s="45" t="s">
        <v>109</v>
      </c>
      <c r="K23" s="45" t="s">
        <v>109</v>
      </c>
      <c r="L23" s="45" t="s">
        <v>109</v>
      </c>
      <c r="M23" s="45" t="s">
        <v>109</v>
      </c>
      <c r="N23" s="45" t="s">
        <v>109</v>
      </c>
      <c r="O23" s="45" t="s">
        <v>109</v>
      </c>
      <c r="P23" s="45" t="s">
        <v>109</v>
      </c>
      <c r="Q23" s="45" t="s">
        <v>109</v>
      </c>
      <c r="R23" s="45" t="s">
        <v>109</v>
      </c>
      <c r="S23" s="45" t="s">
        <v>109</v>
      </c>
      <c r="T23" s="45" t="s">
        <v>109</v>
      </c>
      <c r="U23" s="45" t="s">
        <v>109</v>
      </c>
      <c r="V23" s="45" t="s">
        <v>109</v>
      </c>
      <c r="W23" s="45" t="s">
        <v>109</v>
      </c>
      <c r="X23" s="45" t="s">
        <v>109</v>
      </c>
      <c r="Y23" s="45" t="s">
        <v>109</v>
      </c>
      <c r="Z23" s="45" t="s">
        <v>109</v>
      </c>
      <c r="AA23" s="45" t="s">
        <v>109</v>
      </c>
      <c r="AB23" s="45" t="s">
        <v>109</v>
      </c>
      <c r="AC23" s="45" t="s">
        <v>109</v>
      </c>
      <c r="AD23" s="45" t="s">
        <v>109</v>
      </c>
      <c r="AE23" s="45" t="s">
        <v>109</v>
      </c>
      <c r="AF23" s="45" t="s">
        <v>109</v>
      </c>
      <c r="AG23" s="45" t="s">
        <v>109</v>
      </c>
      <c r="AH23" s="45" t="s">
        <v>109</v>
      </c>
      <c r="AI23" s="45" t="s">
        <v>109</v>
      </c>
      <c r="AJ23" s="45" t="s">
        <v>109</v>
      </c>
      <c r="AK23" s="45" t="s">
        <v>109</v>
      </c>
      <c r="AL23" s="45" t="s">
        <v>109</v>
      </c>
      <c r="AM23" s="45" t="s">
        <v>109</v>
      </c>
      <c r="AN23" s="45" t="s">
        <v>109</v>
      </c>
      <c r="AO23" s="45" t="s">
        <v>109</v>
      </c>
      <c r="AP23" s="45" t="s">
        <v>109</v>
      </c>
      <c r="AQ23" s="45" t="s">
        <v>109</v>
      </c>
      <c r="AR23" s="45" t="s">
        <v>109</v>
      </c>
      <c r="AS23" s="45" t="s">
        <v>109</v>
      </c>
      <c r="AT23" s="45" t="s">
        <v>109</v>
      </c>
      <c r="AU23" s="45" t="s">
        <v>109</v>
      </c>
      <c r="AV23" s="45" t="s">
        <v>109</v>
      </c>
      <c r="AW23" s="45" t="s">
        <v>109</v>
      </c>
      <c r="AX23" s="45">
        <v>0.327</v>
      </c>
      <c r="AY23" s="45">
        <f t="shared" si="19"/>
        <v>18</v>
      </c>
      <c r="AZ23" s="45">
        <v>0.346</v>
      </c>
      <c r="BA23" s="45">
        <f t="shared" si="20"/>
        <v>21</v>
      </c>
      <c r="BB23" s="45">
        <v>0.396</v>
      </c>
      <c r="BC23" s="45">
        <f t="shared" si="21"/>
        <v>21</v>
      </c>
      <c r="BD23" s="45">
        <v>0.45</v>
      </c>
      <c r="BE23" s="45">
        <f t="shared" si="22"/>
        <v>25</v>
      </c>
      <c r="BF23" s="45">
        <v>0.502</v>
      </c>
      <c r="BG23" s="45">
        <f t="shared" si="23"/>
        <v>23</v>
      </c>
      <c r="BH23" s="45">
        <v>0.522</v>
      </c>
      <c r="BI23" s="45">
        <f t="shared" si="24"/>
        <v>26</v>
      </c>
      <c r="BJ23" s="45">
        <v>0.383</v>
      </c>
      <c r="BK23" s="45">
        <f t="shared" si="25"/>
        <v>27</v>
      </c>
    </row>
    <row r="24" s="46" customFormat="1" spans="1:63">
      <c r="A24" s="46" t="s">
        <v>40</v>
      </c>
      <c r="B24" s="46" t="s">
        <v>109</v>
      </c>
      <c r="C24" s="46" t="s">
        <v>109</v>
      </c>
      <c r="D24" s="46" t="s">
        <v>109</v>
      </c>
      <c r="E24" s="46" t="s">
        <v>109</v>
      </c>
      <c r="F24" s="46" t="s">
        <v>109</v>
      </c>
      <c r="G24" s="46" t="s">
        <v>109</v>
      </c>
      <c r="H24" s="46" t="s">
        <v>109</v>
      </c>
      <c r="I24" s="46" t="s">
        <v>109</v>
      </c>
      <c r="J24" s="46" t="s">
        <v>109</v>
      </c>
      <c r="K24" s="46" t="s">
        <v>109</v>
      </c>
      <c r="L24" s="46" t="s">
        <v>109</v>
      </c>
      <c r="M24" s="46" t="s">
        <v>109</v>
      </c>
      <c r="N24" s="46" t="s">
        <v>109</v>
      </c>
      <c r="O24" s="46" t="s">
        <v>109</v>
      </c>
      <c r="P24" s="46" t="s">
        <v>109</v>
      </c>
      <c r="Q24" s="46" t="s">
        <v>109</v>
      </c>
      <c r="R24" s="46" t="s">
        <v>109</v>
      </c>
      <c r="S24" s="46" t="s">
        <v>109</v>
      </c>
      <c r="T24" s="46" t="s">
        <v>109</v>
      </c>
      <c r="U24" s="46" t="s">
        <v>109</v>
      </c>
      <c r="V24" s="46" t="s">
        <v>109</v>
      </c>
      <c r="W24" s="46" t="s">
        <v>109</v>
      </c>
      <c r="X24" s="46" t="s">
        <v>109</v>
      </c>
      <c r="Y24" s="46" t="s">
        <v>109</v>
      </c>
      <c r="Z24" s="46" t="s">
        <v>109</v>
      </c>
      <c r="AA24" s="46" t="s">
        <v>109</v>
      </c>
      <c r="AB24" s="46" t="s">
        <v>109</v>
      </c>
      <c r="AC24" s="46" t="s">
        <v>109</v>
      </c>
      <c r="AD24" s="46" t="s">
        <v>109</v>
      </c>
      <c r="AE24" s="46" t="s">
        <v>109</v>
      </c>
      <c r="AF24" s="46" t="s">
        <v>109</v>
      </c>
      <c r="AG24" s="46" t="s">
        <v>109</v>
      </c>
      <c r="AH24" s="46" t="s">
        <v>109</v>
      </c>
      <c r="AI24" s="46" t="s">
        <v>109</v>
      </c>
      <c r="AJ24" s="46" t="s">
        <v>109</v>
      </c>
      <c r="AK24" s="46" t="s">
        <v>109</v>
      </c>
      <c r="AL24" s="46" t="s">
        <v>109</v>
      </c>
      <c r="AM24" s="46" t="s">
        <v>109</v>
      </c>
      <c r="AN24" s="46" t="s">
        <v>109</v>
      </c>
      <c r="AO24" s="46" t="s">
        <v>109</v>
      </c>
      <c r="AP24" s="46" t="s">
        <v>109</v>
      </c>
      <c r="AQ24" s="46" t="s">
        <v>109</v>
      </c>
      <c r="AR24" s="46" t="s">
        <v>109</v>
      </c>
      <c r="AS24" s="46" t="s">
        <v>109</v>
      </c>
      <c r="AT24" s="46" t="s">
        <v>109</v>
      </c>
      <c r="AU24" s="46" t="s">
        <v>109</v>
      </c>
      <c r="AV24" s="46" t="s">
        <v>109</v>
      </c>
      <c r="AW24" s="46" t="s">
        <v>109</v>
      </c>
      <c r="AX24" s="46" t="s">
        <v>109</v>
      </c>
      <c r="AY24" s="46" t="s">
        <v>109</v>
      </c>
      <c r="AZ24" s="46">
        <v>0.307</v>
      </c>
      <c r="BA24" s="46">
        <f t="shared" si="20"/>
        <v>22</v>
      </c>
      <c r="BB24" s="46">
        <v>0.266</v>
      </c>
      <c r="BC24" s="46">
        <f t="shared" si="21"/>
        <v>24</v>
      </c>
      <c r="BD24" s="46">
        <v>0.686</v>
      </c>
      <c r="BE24" s="46">
        <f t="shared" si="22"/>
        <v>18</v>
      </c>
      <c r="BF24" s="46">
        <v>0.473</v>
      </c>
      <c r="BG24" s="46">
        <f t="shared" si="23"/>
        <v>24</v>
      </c>
      <c r="BH24" s="46">
        <v>0.298</v>
      </c>
      <c r="BI24" s="46">
        <f t="shared" si="24"/>
        <v>34</v>
      </c>
      <c r="BJ24" s="46">
        <v>0.213</v>
      </c>
      <c r="BK24" s="46">
        <f t="shared" si="25"/>
        <v>33</v>
      </c>
    </row>
    <row r="25" s="45" customFormat="1" spans="1:63">
      <c r="A25" s="45" t="s">
        <v>28</v>
      </c>
      <c r="B25" s="45" t="s">
        <v>109</v>
      </c>
      <c r="C25" s="45" t="s">
        <v>109</v>
      </c>
      <c r="D25" s="45" t="s">
        <v>109</v>
      </c>
      <c r="E25" s="45" t="s">
        <v>109</v>
      </c>
      <c r="F25" s="45" t="s">
        <v>109</v>
      </c>
      <c r="G25" s="45" t="s">
        <v>109</v>
      </c>
      <c r="H25" s="45" t="s">
        <v>109</v>
      </c>
      <c r="I25" s="45" t="s">
        <v>109</v>
      </c>
      <c r="J25" s="45" t="s">
        <v>109</v>
      </c>
      <c r="K25" s="45" t="s">
        <v>109</v>
      </c>
      <c r="L25" s="45" t="s">
        <v>109</v>
      </c>
      <c r="M25" s="45" t="s">
        <v>109</v>
      </c>
      <c r="N25" s="45" t="s">
        <v>109</v>
      </c>
      <c r="O25" s="45" t="s">
        <v>109</v>
      </c>
      <c r="P25" s="45" t="s">
        <v>109</v>
      </c>
      <c r="Q25" s="45" t="s">
        <v>109</v>
      </c>
      <c r="R25" s="45" t="s">
        <v>109</v>
      </c>
      <c r="S25" s="45" t="s">
        <v>109</v>
      </c>
      <c r="T25" s="45" t="s">
        <v>109</v>
      </c>
      <c r="U25" s="45" t="s">
        <v>109</v>
      </c>
      <c r="V25" s="45" t="s">
        <v>109</v>
      </c>
      <c r="W25" s="45" t="s">
        <v>109</v>
      </c>
      <c r="X25" s="45" t="s">
        <v>109</v>
      </c>
      <c r="Y25" s="45" t="s">
        <v>109</v>
      </c>
      <c r="Z25" s="45" t="s">
        <v>109</v>
      </c>
      <c r="AA25" s="45" t="s">
        <v>109</v>
      </c>
      <c r="AB25" s="45" t="s">
        <v>109</v>
      </c>
      <c r="AC25" s="45" t="s">
        <v>109</v>
      </c>
      <c r="AD25" s="45" t="s">
        <v>109</v>
      </c>
      <c r="AE25" s="45" t="s">
        <v>109</v>
      </c>
      <c r="AF25" s="45" t="s">
        <v>109</v>
      </c>
      <c r="AG25" s="45" t="s">
        <v>109</v>
      </c>
      <c r="AH25" s="45" t="s">
        <v>109</v>
      </c>
      <c r="AI25" s="45" t="s">
        <v>109</v>
      </c>
      <c r="AJ25" s="45" t="s">
        <v>109</v>
      </c>
      <c r="AK25" s="45" t="s">
        <v>109</v>
      </c>
      <c r="AL25" s="45" t="s">
        <v>109</v>
      </c>
      <c r="AM25" s="45" t="s">
        <v>109</v>
      </c>
      <c r="AN25" s="45" t="s">
        <v>109</v>
      </c>
      <c r="AO25" s="45" t="s">
        <v>109</v>
      </c>
      <c r="AP25" s="45" t="s">
        <v>109</v>
      </c>
      <c r="AQ25" s="45" t="s">
        <v>109</v>
      </c>
      <c r="AR25" s="45" t="s">
        <v>109</v>
      </c>
      <c r="AS25" s="45" t="s">
        <v>109</v>
      </c>
      <c r="AT25" s="45" t="s">
        <v>109</v>
      </c>
      <c r="AU25" s="45" t="s">
        <v>109</v>
      </c>
      <c r="AV25" s="45" t="s">
        <v>109</v>
      </c>
      <c r="AW25" s="45" t="s">
        <v>109</v>
      </c>
      <c r="AX25" s="45" t="s">
        <v>109</v>
      </c>
      <c r="AY25" s="45" t="s">
        <v>109</v>
      </c>
      <c r="AZ25" s="45">
        <v>0.809</v>
      </c>
      <c r="BA25" s="45">
        <f t="shared" si="20"/>
        <v>15</v>
      </c>
      <c r="BB25" s="45">
        <v>0.756</v>
      </c>
      <c r="BC25" s="45">
        <f t="shared" si="21"/>
        <v>15</v>
      </c>
      <c r="BD25" s="45">
        <v>0.833</v>
      </c>
      <c r="BE25" s="45">
        <f t="shared" si="22"/>
        <v>14</v>
      </c>
      <c r="BF25" s="45">
        <v>0.804</v>
      </c>
      <c r="BG25" s="45">
        <f t="shared" si="23"/>
        <v>16</v>
      </c>
      <c r="BH25" s="45">
        <v>0.882</v>
      </c>
      <c r="BI25" s="45">
        <f t="shared" si="24"/>
        <v>16</v>
      </c>
      <c r="BJ25" s="45">
        <v>0.611</v>
      </c>
      <c r="BK25" s="45">
        <f t="shared" si="25"/>
        <v>13</v>
      </c>
    </row>
    <row r="26" s="46" customFormat="1" spans="1:63">
      <c r="A26" s="46" t="s">
        <v>39</v>
      </c>
      <c r="B26" s="46" t="s">
        <v>109</v>
      </c>
      <c r="C26" s="46" t="s">
        <v>109</v>
      </c>
      <c r="D26" s="46" t="s">
        <v>109</v>
      </c>
      <c r="E26" s="46" t="s">
        <v>109</v>
      </c>
      <c r="F26" s="46" t="s">
        <v>109</v>
      </c>
      <c r="G26" s="46" t="s">
        <v>109</v>
      </c>
      <c r="H26" s="46" t="s">
        <v>109</v>
      </c>
      <c r="I26" s="46" t="s">
        <v>109</v>
      </c>
      <c r="J26" s="46" t="s">
        <v>109</v>
      </c>
      <c r="K26" s="46" t="s">
        <v>109</v>
      </c>
      <c r="L26" s="46" t="s">
        <v>109</v>
      </c>
      <c r="M26" s="46" t="s">
        <v>109</v>
      </c>
      <c r="N26" s="46" t="s">
        <v>109</v>
      </c>
      <c r="O26" s="46" t="s">
        <v>109</v>
      </c>
      <c r="P26" s="46" t="s">
        <v>109</v>
      </c>
      <c r="Q26" s="46" t="s">
        <v>109</v>
      </c>
      <c r="R26" s="46" t="s">
        <v>109</v>
      </c>
      <c r="S26" s="46" t="s">
        <v>109</v>
      </c>
      <c r="T26" s="46" t="s">
        <v>109</v>
      </c>
      <c r="U26" s="46" t="s">
        <v>109</v>
      </c>
      <c r="V26" s="46" t="s">
        <v>109</v>
      </c>
      <c r="W26" s="46" t="s">
        <v>109</v>
      </c>
      <c r="X26" s="46" t="s">
        <v>109</v>
      </c>
      <c r="Y26" s="46" t="s">
        <v>109</v>
      </c>
      <c r="Z26" s="46" t="s">
        <v>109</v>
      </c>
      <c r="AA26" s="46" t="s">
        <v>109</v>
      </c>
      <c r="AB26" s="46" t="s">
        <v>109</v>
      </c>
      <c r="AC26" s="46" t="s">
        <v>109</v>
      </c>
      <c r="AD26" s="46" t="s">
        <v>109</v>
      </c>
      <c r="AE26" s="46" t="s">
        <v>109</v>
      </c>
      <c r="AF26" s="46" t="s">
        <v>109</v>
      </c>
      <c r="AG26" s="46" t="s">
        <v>109</v>
      </c>
      <c r="AH26" s="46" t="s">
        <v>109</v>
      </c>
      <c r="AI26" s="46" t="s">
        <v>109</v>
      </c>
      <c r="AJ26" s="46" t="s">
        <v>109</v>
      </c>
      <c r="AK26" s="46" t="s">
        <v>109</v>
      </c>
      <c r="AL26" s="46" t="s">
        <v>109</v>
      </c>
      <c r="AM26" s="46" t="s">
        <v>109</v>
      </c>
      <c r="AN26" s="46" t="s">
        <v>109</v>
      </c>
      <c r="AO26" s="46" t="s">
        <v>109</v>
      </c>
      <c r="AP26" s="46" t="s">
        <v>109</v>
      </c>
      <c r="AQ26" s="46" t="s">
        <v>109</v>
      </c>
      <c r="AR26" s="46" t="s">
        <v>109</v>
      </c>
      <c r="AS26" s="46" t="s">
        <v>109</v>
      </c>
      <c r="AT26" s="46" t="s">
        <v>109</v>
      </c>
      <c r="AU26" s="46" t="s">
        <v>109</v>
      </c>
      <c r="AV26" s="46" t="s">
        <v>109</v>
      </c>
      <c r="AW26" s="46" t="s">
        <v>109</v>
      </c>
      <c r="AX26" s="46" t="s">
        <v>109</v>
      </c>
      <c r="AY26" s="46" t="s">
        <v>109</v>
      </c>
      <c r="AZ26" s="46" t="s">
        <v>109</v>
      </c>
      <c r="BA26" s="46" t="s">
        <v>109</v>
      </c>
      <c r="BB26" s="46">
        <v>0.085</v>
      </c>
      <c r="BC26" s="46">
        <f t="shared" si="21"/>
        <v>27</v>
      </c>
      <c r="BD26" s="46">
        <v>0.547</v>
      </c>
      <c r="BE26" s="46">
        <f t="shared" si="22"/>
        <v>22</v>
      </c>
      <c r="BF26" s="46">
        <v>0.67</v>
      </c>
      <c r="BG26" s="46">
        <f t="shared" si="23"/>
        <v>20</v>
      </c>
      <c r="BH26" s="46">
        <v>0.646</v>
      </c>
      <c r="BI26" s="46">
        <f t="shared" si="24"/>
        <v>23</v>
      </c>
      <c r="BJ26" s="46">
        <v>0.47</v>
      </c>
      <c r="BK26" s="46">
        <f t="shared" si="25"/>
        <v>20</v>
      </c>
    </row>
    <row r="27" s="45" customFormat="1" spans="1:63">
      <c r="A27" s="45" t="s">
        <v>47</v>
      </c>
      <c r="B27" s="45" t="s">
        <v>109</v>
      </c>
      <c r="C27" s="45" t="s">
        <v>109</v>
      </c>
      <c r="D27" s="45" t="s">
        <v>109</v>
      </c>
      <c r="E27" s="45" t="s">
        <v>109</v>
      </c>
      <c r="F27" s="45" t="s">
        <v>109</v>
      </c>
      <c r="G27" s="45" t="s">
        <v>109</v>
      </c>
      <c r="H27" s="45" t="s">
        <v>109</v>
      </c>
      <c r="I27" s="45" t="s">
        <v>109</v>
      </c>
      <c r="J27" s="45" t="s">
        <v>109</v>
      </c>
      <c r="K27" s="45" t="s">
        <v>109</v>
      </c>
      <c r="L27" s="45" t="s">
        <v>109</v>
      </c>
      <c r="M27" s="45" t="s">
        <v>109</v>
      </c>
      <c r="N27" s="45" t="s">
        <v>109</v>
      </c>
      <c r="O27" s="45" t="s">
        <v>109</v>
      </c>
      <c r="P27" s="45" t="s">
        <v>109</v>
      </c>
      <c r="Q27" s="45" t="s">
        <v>109</v>
      </c>
      <c r="R27" s="45" t="s">
        <v>109</v>
      </c>
      <c r="S27" s="45" t="s">
        <v>109</v>
      </c>
      <c r="T27" s="45" t="s">
        <v>109</v>
      </c>
      <c r="U27" s="45" t="s">
        <v>109</v>
      </c>
      <c r="V27" s="45" t="s">
        <v>109</v>
      </c>
      <c r="W27" s="45" t="s">
        <v>109</v>
      </c>
      <c r="X27" s="45" t="s">
        <v>109</v>
      </c>
      <c r="Y27" s="45" t="s">
        <v>109</v>
      </c>
      <c r="Z27" s="45" t="s">
        <v>109</v>
      </c>
      <c r="AA27" s="45" t="s">
        <v>109</v>
      </c>
      <c r="AB27" s="45" t="s">
        <v>109</v>
      </c>
      <c r="AC27" s="45" t="s">
        <v>109</v>
      </c>
      <c r="AD27" s="45" t="s">
        <v>109</v>
      </c>
      <c r="AE27" s="45" t="s">
        <v>109</v>
      </c>
      <c r="AF27" s="45" t="s">
        <v>109</v>
      </c>
      <c r="AG27" s="45" t="s">
        <v>109</v>
      </c>
      <c r="AH27" s="45" t="s">
        <v>109</v>
      </c>
      <c r="AI27" s="45" t="s">
        <v>109</v>
      </c>
      <c r="AJ27" s="45" t="s">
        <v>109</v>
      </c>
      <c r="AK27" s="45" t="s">
        <v>109</v>
      </c>
      <c r="AL27" s="45" t="s">
        <v>109</v>
      </c>
      <c r="AM27" s="45" t="s">
        <v>109</v>
      </c>
      <c r="AN27" s="45" t="s">
        <v>109</v>
      </c>
      <c r="AO27" s="45" t="s">
        <v>109</v>
      </c>
      <c r="AP27" s="45" t="s">
        <v>109</v>
      </c>
      <c r="AQ27" s="45" t="s">
        <v>109</v>
      </c>
      <c r="AR27" s="45" t="s">
        <v>109</v>
      </c>
      <c r="AS27" s="45" t="s">
        <v>109</v>
      </c>
      <c r="AT27" s="45" t="s">
        <v>109</v>
      </c>
      <c r="AU27" s="45" t="s">
        <v>109</v>
      </c>
      <c r="AV27" s="45" t="s">
        <v>109</v>
      </c>
      <c r="AW27" s="45" t="s">
        <v>109</v>
      </c>
      <c r="AX27" s="45" t="s">
        <v>109</v>
      </c>
      <c r="AY27" s="45" t="s">
        <v>109</v>
      </c>
      <c r="AZ27" s="45" t="s">
        <v>109</v>
      </c>
      <c r="BA27" s="45" t="s">
        <v>109</v>
      </c>
      <c r="BB27" s="45">
        <v>0.258</v>
      </c>
      <c r="BC27" s="45">
        <f t="shared" si="21"/>
        <v>25</v>
      </c>
      <c r="BD27" s="45">
        <v>0.28</v>
      </c>
      <c r="BE27" s="45">
        <f t="shared" si="22"/>
        <v>29</v>
      </c>
      <c r="BF27" s="45">
        <v>0.33</v>
      </c>
      <c r="BG27" s="45">
        <f t="shared" si="23"/>
        <v>29</v>
      </c>
      <c r="BH27" s="45">
        <v>0.389</v>
      </c>
      <c r="BI27" s="45">
        <f t="shared" si="24"/>
        <v>29</v>
      </c>
      <c r="BJ27" s="45">
        <v>0.254</v>
      </c>
      <c r="BK27" s="45">
        <f t="shared" si="25"/>
        <v>30</v>
      </c>
    </row>
    <row r="28" s="46" customFormat="1" spans="1:63">
      <c r="A28" s="46" t="s">
        <v>26</v>
      </c>
      <c r="B28" s="46" t="s">
        <v>109</v>
      </c>
      <c r="C28" s="46" t="s">
        <v>109</v>
      </c>
      <c r="D28" s="46" t="s">
        <v>109</v>
      </c>
      <c r="E28" s="46" t="s">
        <v>109</v>
      </c>
      <c r="F28" s="46" t="s">
        <v>109</v>
      </c>
      <c r="G28" s="46" t="s">
        <v>109</v>
      </c>
      <c r="H28" s="46" t="s">
        <v>109</v>
      </c>
      <c r="I28" s="46" t="s">
        <v>109</v>
      </c>
      <c r="J28" s="46" t="s">
        <v>109</v>
      </c>
      <c r="K28" s="46" t="s">
        <v>109</v>
      </c>
      <c r="L28" s="46" t="s">
        <v>109</v>
      </c>
      <c r="M28" s="46" t="s">
        <v>109</v>
      </c>
      <c r="N28" s="46" t="s">
        <v>109</v>
      </c>
      <c r="O28" s="46" t="s">
        <v>109</v>
      </c>
      <c r="P28" s="46" t="s">
        <v>109</v>
      </c>
      <c r="Q28" s="46" t="s">
        <v>109</v>
      </c>
      <c r="R28" s="46" t="s">
        <v>109</v>
      </c>
      <c r="S28" s="46" t="s">
        <v>109</v>
      </c>
      <c r="T28" s="46" t="s">
        <v>109</v>
      </c>
      <c r="U28" s="46" t="s">
        <v>109</v>
      </c>
      <c r="V28" s="46" t="s">
        <v>109</v>
      </c>
      <c r="W28" s="46" t="s">
        <v>109</v>
      </c>
      <c r="X28" s="46" t="s">
        <v>109</v>
      </c>
      <c r="Y28" s="46" t="s">
        <v>109</v>
      </c>
      <c r="Z28" s="46" t="s">
        <v>109</v>
      </c>
      <c r="AA28" s="46" t="s">
        <v>109</v>
      </c>
      <c r="AB28" s="46" t="s">
        <v>109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L28" s="46" t="s">
        <v>109</v>
      </c>
      <c r="AM28" s="46" t="s">
        <v>109</v>
      </c>
      <c r="AN28" s="46" t="s">
        <v>109</v>
      </c>
      <c r="AO28" s="46" t="s">
        <v>109</v>
      </c>
      <c r="AP28" s="46" t="s">
        <v>109</v>
      </c>
      <c r="AQ28" s="46" t="s">
        <v>109</v>
      </c>
      <c r="AR28" s="46" t="s">
        <v>109</v>
      </c>
      <c r="AS28" s="46" t="s">
        <v>109</v>
      </c>
      <c r="AT28" s="46" t="s">
        <v>109</v>
      </c>
      <c r="AU28" s="46" t="s">
        <v>109</v>
      </c>
      <c r="AV28" s="46" t="s">
        <v>109</v>
      </c>
      <c r="AW28" s="46" t="s">
        <v>109</v>
      </c>
      <c r="AX28" s="46" t="s">
        <v>109</v>
      </c>
      <c r="AY28" s="46" t="s">
        <v>109</v>
      </c>
      <c r="AZ28" s="46" t="s">
        <v>109</v>
      </c>
      <c r="BA28" s="46" t="s">
        <v>109</v>
      </c>
      <c r="BB28" s="46">
        <v>0.273</v>
      </c>
      <c r="BC28" s="46">
        <f t="shared" si="21"/>
        <v>23</v>
      </c>
      <c r="BD28" s="46">
        <v>0.823</v>
      </c>
      <c r="BE28" s="46">
        <f t="shared" si="22"/>
        <v>15</v>
      </c>
      <c r="BF28" s="46">
        <v>1.098</v>
      </c>
      <c r="BG28" s="46">
        <f t="shared" si="23"/>
        <v>12</v>
      </c>
      <c r="BH28" s="46">
        <v>1.081</v>
      </c>
      <c r="BI28" s="46">
        <f t="shared" si="24"/>
        <v>10</v>
      </c>
      <c r="BJ28" s="46">
        <v>0.677</v>
      </c>
      <c r="BK28" s="46">
        <f t="shared" si="25"/>
        <v>11</v>
      </c>
    </row>
    <row r="29" s="45" customFormat="1" spans="1:63">
      <c r="A29" s="45" t="s">
        <v>32</v>
      </c>
      <c r="B29" s="45" t="s">
        <v>109</v>
      </c>
      <c r="C29" s="45" t="s">
        <v>109</v>
      </c>
      <c r="D29" s="45" t="s">
        <v>109</v>
      </c>
      <c r="E29" s="45" t="s">
        <v>109</v>
      </c>
      <c r="F29" s="45" t="s">
        <v>109</v>
      </c>
      <c r="G29" s="45" t="s">
        <v>109</v>
      </c>
      <c r="H29" s="45" t="s">
        <v>109</v>
      </c>
      <c r="I29" s="45" t="s">
        <v>109</v>
      </c>
      <c r="J29" s="45" t="s">
        <v>109</v>
      </c>
      <c r="K29" s="45" t="s">
        <v>109</v>
      </c>
      <c r="L29" s="45" t="s">
        <v>109</v>
      </c>
      <c r="M29" s="45" t="s">
        <v>109</v>
      </c>
      <c r="N29" s="45" t="s">
        <v>109</v>
      </c>
      <c r="O29" s="45" t="s">
        <v>109</v>
      </c>
      <c r="P29" s="45" t="s">
        <v>109</v>
      </c>
      <c r="Q29" s="45" t="s">
        <v>109</v>
      </c>
      <c r="R29" s="45" t="s">
        <v>109</v>
      </c>
      <c r="S29" s="45" t="s">
        <v>109</v>
      </c>
      <c r="T29" s="45" t="s">
        <v>109</v>
      </c>
      <c r="U29" s="45" t="s">
        <v>109</v>
      </c>
      <c r="V29" s="45" t="s">
        <v>109</v>
      </c>
      <c r="W29" s="45" t="s">
        <v>109</v>
      </c>
      <c r="X29" s="45" t="s">
        <v>109</v>
      </c>
      <c r="Y29" s="45" t="s">
        <v>109</v>
      </c>
      <c r="Z29" s="45" t="s">
        <v>109</v>
      </c>
      <c r="AA29" s="45" t="s">
        <v>109</v>
      </c>
      <c r="AB29" s="45" t="s">
        <v>109</v>
      </c>
      <c r="AC29" s="45" t="s">
        <v>109</v>
      </c>
      <c r="AD29" s="45" t="s">
        <v>109</v>
      </c>
      <c r="AE29" s="45" t="s">
        <v>109</v>
      </c>
      <c r="AF29" s="45" t="s">
        <v>109</v>
      </c>
      <c r="AG29" s="45" t="s">
        <v>109</v>
      </c>
      <c r="AH29" s="45" t="s">
        <v>109</v>
      </c>
      <c r="AI29" s="45" t="s">
        <v>109</v>
      </c>
      <c r="AJ29" s="45" t="s">
        <v>109</v>
      </c>
      <c r="AK29" s="45" t="s">
        <v>109</v>
      </c>
      <c r="AL29" s="45" t="s">
        <v>109</v>
      </c>
      <c r="AM29" s="45" t="s">
        <v>109</v>
      </c>
      <c r="AN29" s="45" t="s">
        <v>109</v>
      </c>
      <c r="AO29" s="45" t="s">
        <v>109</v>
      </c>
      <c r="AP29" s="45" t="s">
        <v>109</v>
      </c>
      <c r="AQ29" s="45" t="s">
        <v>109</v>
      </c>
      <c r="AR29" s="45" t="s">
        <v>109</v>
      </c>
      <c r="AS29" s="45" t="s">
        <v>109</v>
      </c>
      <c r="AT29" s="45" t="s">
        <v>109</v>
      </c>
      <c r="AU29" s="45" t="s">
        <v>109</v>
      </c>
      <c r="AV29" s="45" t="s">
        <v>109</v>
      </c>
      <c r="AW29" s="45" t="s">
        <v>109</v>
      </c>
      <c r="AX29" s="45" t="s">
        <v>109</v>
      </c>
      <c r="AY29" s="45" t="s">
        <v>109</v>
      </c>
      <c r="AZ29" s="45" t="s">
        <v>109</v>
      </c>
      <c r="BA29" s="45" t="s">
        <v>109</v>
      </c>
      <c r="BB29" s="45">
        <v>0.476</v>
      </c>
      <c r="BC29" s="45">
        <f t="shared" si="21"/>
        <v>18</v>
      </c>
      <c r="BD29" s="45">
        <v>0.465</v>
      </c>
      <c r="BE29" s="45">
        <f t="shared" si="22"/>
        <v>24</v>
      </c>
      <c r="BF29" s="45">
        <v>0.801</v>
      </c>
      <c r="BG29" s="45">
        <f t="shared" si="23"/>
        <v>17</v>
      </c>
      <c r="BH29" s="45">
        <v>0.93</v>
      </c>
      <c r="BI29" s="45">
        <f t="shared" si="24"/>
        <v>13</v>
      </c>
      <c r="BJ29" s="45">
        <v>0.592</v>
      </c>
      <c r="BK29" s="45">
        <f t="shared" si="25"/>
        <v>15</v>
      </c>
    </row>
    <row r="30" s="46" customFormat="1" spans="1:63">
      <c r="A30" s="46" t="s">
        <v>37</v>
      </c>
      <c r="B30" s="46" t="s">
        <v>109</v>
      </c>
      <c r="C30" s="46" t="s">
        <v>109</v>
      </c>
      <c r="D30" s="46" t="s">
        <v>109</v>
      </c>
      <c r="E30" s="46" t="s">
        <v>109</v>
      </c>
      <c r="F30" s="46" t="s">
        <v>109</v>
      </c>
      <c r="G30" s="46" t="s">
        <v>109</v>
      </c>
      <c r="H30" s="46" t="s">
        <v>109</v>
      </c>
      <c r="I30" s="46" t="s">
        <v>109</v>
      </c>
      <c r="J30" s="46" t="s">
        <v>109</v>
      </c>
      <c r="K30" s="46" t="s">
        <v>109</v>
      </c>
      <c r="L30" s="46" t="s">
        <v>109</v>
      </c>
      <c r="M30" s="46" t="s">
        <v>109</v>
      </c>
      <c r="N30" s="46" t="s">
        <v>109</v>
      </c>
      <c r="O30" s="46" t="s">
        <v>109</v>
      </c>
      <c r="P30" s="46" t="s">
        <v>109</v>
      </c>
      <c r="Q30" s="46" t="s">
        <v>109</v>
      </c>
      <c r="R30" s="46" t="s">
        <v>109</v>
      </c>
      <c r="S30" s="46" t="s">
        <v>109</v>
      </c>
      <c r="T30" s="46" t="s">
        <v>109</v>
      </c>
      <c r="U30" s="46" t="s">
        <v>109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A30" s="46" t="s">
        <v>109</v>
      </c>
      <c r="AB30" s="46" t="s">
        <v>109</v>
      </c>
      <c r="AC30" s="46" t="s">
        <v>109</v>
      </c>
      <c r="AD30" s="46" t="s">
        <v>109</v>
      </c>
      <c r="AE30" s="46" t="s">
        <v>109</v>
      </c>
      <c r="AF30" s="46" t="s">
        <v>109</v>
      </c>
      <c r="AG30" s="46" t="s">
        <v>109</v>
      </c>
      <c r="AH30" s="46" t="s">
        <v>109</v>
      </c>
      <c r="AI30" s="46" t="s">
        <v>109</v>
      </c>
      <c r="AJ30" s="46" t="s">
        <v>109</v>
      </c>
      <c r="AK30" s="46" t="s">
        <v>109</v>
      </c>
      <c r="AL30" s="46" t="s">
        <v>109</v>
      </c>
      <c r="AM30" s="46" t="s">
        <v>109</v>
      </c>
      <c r="AN30" s="46" t="s">
        <v>109</v>
      </c>
      <c r="AO30" s="46" t="s">
        <v>109</v>
      </c>
      <c r="AP30" s="46" t="s">
        <v>109</v>
      </c>
      <c r="AQ30" s="46" t="s">
        <v>109</v>
      </c>
      <c r="AR30" s="46" t="s">
        <v>109</v>
      </c>
      <c r="AS30" s="46" t="s">
        <v>109</v>
      </c>
      <c r="AT30" s="46" t="s">
        <v>109</v>
      </c>
      <c r="AU30" s="46" t="s">
        <v>109</v>
      </c>
      <c r="AV30" s="46" t="s">
        <v>109</v>
      </c>
      <c r="AW30" s="46" t="s">
        <v>109</v>
      </c>
      <c r="AX30" s="46" t="s">
        <v>109</v>
      </c>
      <c r="AY30" s="46" t="s">
        <v>109</v>
      </c>
      <c r="AZ30" s="46" t="s">
        <v>109</v>
      </c>
      <c r="BA30" s="46" t="s">
        <v>109</v>
      </c>
      <c r="BB30" s="46" t="s">
        <v>109</v>
      </c>
      <c r="BC30" s="46" t="s">
        <v>109</v>
      </c>
      <c r="BD30" s="46">
        <v>0.705</v>
      </c>
      <c r="BE30" s="46">
        <f t="shared" si="22"/>
        <v>17</v>
      </c>
      <c r="BF30" s="46">
        <v>0.792</v>
      </c>
      <c r="BG30" s="46">
        <f t="shared" si="23"/>
        <v>18</v>
      </c>
      <c r="BH30" s="46">
        <v>0.734</v>
      </c>
      <c r="BI30" s="46">
        <f t="shared" si="24"/>
        <v>19</v>
      </c>
      <c r="BJ30" s="46">
        <v>0.382</v>
      </c>
      <c r="BK30" s="46">
        <f t="shared" si="25"/>
        <v>28</v>
      </c>
    </row>
    <row r="31" s="45" customFormat="1" spans="1:63">
      <c r="A31" s="45" t="s">
        <v>52</v>
      </c>
      <c r="B31" s="45" t="s">
        <v>109</v>
      </c>
      <c r="C31" s="45" t="s">
        <v>109</v>
      </c>
      <c r="D31" s="45" t="s">
        <v>109</v>
      </c>
      <c r="E31" s="45" t="s">
        <v>109</v>
      </c>
      <c r="F31" s="45" t="s">
        <v>109</v>
      </c>
      <c r="G31" s="45" t="s">
        <v>109</v>
      </c>
      <c r="H31" s="45" t="s">
        <v>109</v>
      </c>
      <c r="I31" s="45" t="s">
        <v>109</v>
      </c>
      <c r="J31" s="45" t="s">
        <v>109</v>
      </c>
      <c r="K31" s="45" t="s">
        <v>109</v>
      </c>
      <c r="L31" s="45" t="s">
        <v>109</v>
      </c>
      <c r="M31" s="45" t="s">
        <v>109</v>
      </c>
      <c r="N31" s="45" t="s">
        <v>109</v>
      </c>
      <c r="O31" s="45" t="s">
        <v>109</v>
      </c>
      <c r="P31" s="45" t="s">
        <v>109</v>
      </c>
      <c r="Q31" s="45" t="s">
        <v>109</v>
      </c>
      <c r="R31" s="45" t="s">
        <v>109</v>
      </c>
      <c r="S31" s="45" t="s">
        <v>109</v>
      </c>
      <c r="T31" s="45" t="s">
        <v>109</v>
      </c>
      <c r="U31" s="45" t="s">
        <v>109</v>
      </c>
      <c r="V31" s="45" t="s">
        <v>109</v>
      </c>
      <c r="W31" s="45" t="s">
        <v>109</v>
      </c>
      <c r="X31" s="45" t="s">
        <v>109</v>
      </c>
      <c r="Y31" s="45" t="s">
        <v>109</v>
      </c>
      <c r="Z31" s="45" t="s">
        <v>109</v>
      </c>
      <c r="AA31" s="45" t="s">
        <v>109</v>
      </c>
      <c r="AB31" s="45" t="s">
        <v>109</v>
      </c>
      <c r="AC31" s="45" t="s">
        <v>109</v>
      </c>
      <c r="AD31" s="45" t="s">
        <v>109</v>
      </c>
      <c r="AE31" s="45" t="s">
        <v>109</v>
      </c>
      <c r="AF31" s="45" t="s">
        <v>109</v>
      </c>
      <c r="AG31" s="45" t="s">
        <v>109</v>
      </c>
      <c r="AH31" s="45" t="s">
        <v>109</v>
      </c>
      <c r="AI31" s="45" t="s">
        <v>109</v>
      </c>
      <c r="AJ31" s="45" t="s">
        <v>109</v>
      </c>
      <c r="AK31" s="45" t="s">
        <v>109</v>
      </c>
      <c r="AL31" s="45" t="s">
        <v>109</v>
      </c>
      <c r="AM31" s="45" t="s">
        <v>109</v>
      </c>
      <c r="AN31" s="45" t="s">
        <v>109</v>
      </c>
      <c r="AO31" s="45" t="s">
        <v>109</v>
      </c>
      <c r="AP31" s="45" t="s">
        <v>109</v>
      </c>
      <c r="AQ31" s="45" t="s">
        <v>109</v>
      </c>
      <c r="AR31" s="45" t="s">
        <v>109</v>
      </c>
      <c r="AS31" s="45" t="s">
        <v>109</v>
      </c>
      <c r="AT31" s="45" t="s">
        <v>109</v>
      </c>
      <c r="AU31" s="45" t="s">
        <v>109</v>
      </c>
      <c r="AV31" s="45" t="s">
        <v>109</v>
      </c>
      <c r="AW31" s="45" t="s">
        <v>109</v>
      </c>
      <c r="AX31" s="45" t="s">
        <v>109</v>
      </c>
      <c r="AY31" s="45" t="s">
        <v>109</v>
      </c>
      <c r="AZ31" s="45" t="s">
        <v>109</v>
      </c>
      <c r="BA31" s="45" t="s">
        <v>109</v>
      </c>
      <c r="BB31" s="45" t="s">
        <v>109</v>
      </c>
      <c r="BC31" s="45" t="s">
        <v>109</v>
      </c>
      <c r="BD31" s="45">
        <v>0.094</v>
      </c>
      <c r="BE31" s="45">
        <f t="shared" si="22"/>
        <v>30</v>
      </c>
      <c r="BF31" s="45">
        <v>0.139</v>
      </c>
      <c r="BG31" s="45">
        <f t="shared" si="23"/>
        <v>31</v>
      </c>
      <c r="BH31" s="45">
        <v>0.404</v>
      </c>
      <c r="BI31" s="45">
        <f t="shared" si="24"/>
        <v>28</v>
      </c>
      <c r="BJ31" s="45">
        <v>0.288</v>
      </c>
      <c r="BK31" s="45">
        <f t="shared" si="25"/>
        <v>29</v>
      </c>
    </row>
    <row r="32" s="46" customFormat="1" spans="1:63">
      <c r="A32" s="46" t="s">
        <v>35</v>
      </c>
      <c r="B32" s="46" t="s">
        <v>109</v>
      </c>
      <c r="C32" s="46" t="s">
        <v>109</v>
      </c>
      <c r="D32" s="46" t="s">
        <v>109</v>
      </c>
      <c r="E32" s="46" t="s">
        <v>109</v>
      </c>
      <c r="F32" s="46" t="s">
        <v>109</v>
      </c>
      <c r="G32" s="46" t="s">
        <v>109</v>
      </c>
      <c r="H32" s="46" t="s">
        <v>109</v>
      </c>
      <c r="I32" s="46" t="s">
        <v>109</v>
      </c>
      <c r="J32" s="46" t="s">
        <v>109</v>
      </c>
      <c r="K32" s="46" t="s">
        <v>109</v>
      </c>
      <c r="L32" s="46" t="s">
        <v>109</v>
      </c>
      <c r="M32" s="46" t="s">
        <v>109</v>
      </c>
      <c r="N32" s="46" t="s">
        <v>109</v>
      </c>
      <c r="O32" s="46" t="s">
        <v>109</v>
      </c>
      <c r="P32" s="46" t="s">
        <v>109</v>
      </c>
      <c r="Q32" s="46" t="s">
        <v>109</v>
      </c>
      <c r="R32" s="46" t="s">
        <v>109</v>
      </c>
      <c r="S32" s="46" t="s">
        <v>109</v>
      </c>
      <c r="T32" s="46" t="s">
        <v>109</v>
      </c>
      <c r="U32" s="46" t="s">
        <v>109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A32" s="46" t="s">
        <v>109</v>
      </c>
      <c r="AB32" s="46" t="s">
        <v>109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L32" s="46" t="s">
        <v>109</v>
      </c>
      <c r="AM32" s="46" t="s">
        <v>109</v>
      </c>
      <c r="AN32" s="46" t="s">
        <v>109</v>
      </c>
      <c r="AO32" s="46" t="s">
        <v>109</v>
      </c>
      <c r="AP32" s="46" t="s">
        <v>109</v>
      </c>
      <c r="AQ32" s="46" t="s">
        <v>109</v>
      </c>
      <c r="AR32" s="46" t="s">
        <v>109</v>
      </c>
      <c r="AS32" s="46" t="s">
        <v>109</v>
      </c>
      <c r="AT32" s="46" t="s">
        <v>109</v>
      </c>
      <c r="AU32" s="46" t="s">
        <v>109</v>
      </c>
      <c r="AV32" s="46" t="s">
        <v>109</v>
      </c>
      <c r="AW32" s="46" t="s">
        <v>109</v>
      </c>
      <c r="AX32" s="46" t="s">
        <v>109</v>
      </c>
      <c r="AY32" s="46" t="s">
        <v>109</v>
      </c>
      <c r="AZ32" s="46" t="s">
        <v>109</v>
      </c>
      <c r="BA32" s="46" t="s">
        <v>109</v>
      </c>
      <c r="BB32" s="46" t="s">
        <v>109</v>
      </c>
      <c r="BC32" s="46" t="s">
        <v>109</v>
      </c>
      <c r="BD32" s="46">
        <v>0.673</v>
      </c>
      <c r="BE32" s="46">
        <f t="shared" si="22"/>
        <v>19</v>
      </c>
      <c r="BF32" s="46">
        <v>0.376</v>
      </c>
      <c r="BG32" s="46">
        <f t="shared" si="23"/>
        <v>27</v>
      </c>
      <c r="BH32" s="46">
        <v>0.511</v>
      </c>
      <c r="BI32" s="46">
        <f t="shared" si="24"/>
        <v>27</v>
      </c>
      <c r="BJ32" s="46">
        <v>0.433</v>
      </c>
      <c r="BK32" s="46">
        <f t="shared" si="25"/>
        <v>22</v>
      </c>
    </row>
    <row r="33" s="45" customFormat="1" spans="1:63">
      <c r="A33" s="45" t="s">
        <v>54</v>
      </c>
      <c r="B33" s="45" t="s">
        <v>109</v>
      </c>
      <c r="C33" s="45" t="s">
        <v>109</v>
      </c>
      <c r="D33" s="45" t="s">
        <v>109</v>
      </c>
      <c r="E33" s="45" t="s">
        <v>109</v>
      </c>
      <c r="F33" s="45" t="s">
        <v>109</v>
      </c>
      <c r="G33" s="45" t="s">
        <v>109</v>
      </c>
      <c r="H33" s="45" t="s">
        <v>109</v>
      </c>
      <c r="I33" s="45" t="s">
        <v>109</v>
      </c>
      <c r="J33" s="45" t="s">
        <v>109</v>
      </c>
      <c r="K33" s="45" t="s">
        <v>109</v>
      </c>
      <c r="L33" s="45" t="s">
        <v>109</v>
      </c>
      <c r="M33" s="45" t="s">
        <v>109</v>
      </c>
      <c r="N33" s="45" t="s">
        <v>109</v>
      </c>
      <c r="O33" s="45" t="s">
        <v>109</v>
      </c>
      <c r="P33" s="45" t="s">
        <v>109</v>
      </c>
      <c r="Q33" s="45" t="s">
        <v>109</v>
      </c>
      <c r="R33" s="45" t="s">
        <v>109</v>
      </c>
      <c r="S33" s="45" t="s">
        <v>109</v>
      </c>
      <c r="T33" s="45" t="s">
        <v>109</v>
      </c>
      <c r="U33" s="45" t="s">
        <v>109</v>
      </c>
      <c r="V33" s="45" t="s">
        <v>109</v>
      </c>
      <c r="W33" s="45" t="s">
        <v>109</v>
      </c>
      <c r="X33" s="45" t="s">
        <v>109</v>
      </c>
      <c r="Y33" s="45" t="s">
        <v>109</v>
      </c>
      <c r="Z33" s="45" t="s">
        <v>109</v>
      </c>
      <c r="AA33" s="45" t="s">
        <v>109</v>
      </c>
      <c r="AB33" s="45" t="s">
        <v>109</v>
      </c>
      <c r="AC33" s="45" t="s">
        <v>109</v>
      </c>
      <c r="AD33" s="45" t="s">
        <v>109</v>
      </c>
      <c r="AE33" s="45" t="s">
        <v>109</v>
      </c>
      <c r="AF33" s="45" t="s">
        <v>109</v>
      </c>
      <c r="AG33" s="45" t="s">
        <v>109</v>
      </c>
      <c r="AH33" s="45" t="s">
        <v>109</v>
      </c>
      <c r="AI33" s="45" t="s">
        <v>109</v>
      </c>
      <c r="AJ33" s="45" t="s">
        <v>109</v>
      </c>
      <c r="AK33" s="45" t="s">
        <v>109</v>
      </c>
      <c r="AL33" s="45" t="s">
        <v>109</v>
      </c>
      <c r="AM33" s="45" t="s">
        <v>109</v>
      </c>
      <c r="AN33" s="45" t="s">
        <v>109</v>
      </c>
      <c r="AO33" s="45" t="s">
        <v>109</v>
      </c>
      <c r="AP33" s="45" t="s">
        <v>109</v>
      </c>
      <c r="AQ33" s="45" t="s">
        <v>109</v>
      </c>
      <c r="AR33" s="45" t="s">
        <v>109</v>
      </c>
      <c r="AS33" s="45" t="s">
        <v>109</v>
      </c>
      <c r="AT33" s="45" t="s">
        <v>109</v>
      </c>
      <c r="AU33" s="45" t="s">
        <v>109</v>
      </c>
      <c r="AV33" s="45" t="s">
        <v>109</v>
      </c>
      <c r="AW33" s="45" t="s">
        <v>109</v>
      </c>
      <c r="AX33" s="45" t="s">
        <v>109</v>
      </c>
      <c r="AY33" s="45" t="s">
        <v>109</v>
      </c>
      <c r="AZ33" s="45" t="s">
        <v>109</v>
      </c>
      <c r="BA33" s="45" t="s">
        <v>109</v>
      </c>
      <c r="BB33" s="45" t="s">
        <v>109</v>
      </c>
      <c r="BC33" s="45" t="s">
        <v>109</v>
      </c>
      <c r="BD33" s="45" t="s">
        <v>109</v>
      </c>
      <c r="BE33" s="45" t="s">
        <v>109</v>
      </c>
      <c r="BF33" s="45">
        <v>0.215</v>
      </c>
      <c r="BG33" s="45">
        <f t="shared" si="23"/>
        <v>30</v>
      </c>
      <c r="BH33" s="45">
        <v>0.315</v>
      </c>
      <c r="BI33" s="45">
        <f t="shared" si="24"/>
        <v>32</v>
      </c>
      <c r="BJ33" s="45">
        <v>0.189</v>
      </c>
      <c r="BK33" s="45">
        <f t="shared" si="25"/>
        <v>35</v>
      </c>
    </row>
    <row r="34" s="46" customFormat="1" spans="1:63">
      <c r="A34" s="46" t="s">
        <v>60</v>
      </c>
      <c r="B34" s="46" t="s">
        <v>109</v>
      </c>
      <c r="C34" s="46" t="s">
        <v>109</v>
      </c>
      <c r="D34" s="46" t="s">
        <v>109</v>
      </c>
      <c r="E34" s="46" t="s">
        <v>109</v>
      </c>
      <c r="F34" s="46" t="s">
        <v>109</v>
      </c>
      <c r="G34" s="46" t="s">
        <v>109</v>
      </c>
      <c r="H34" s="46" t="s">
        <v>109</v>
      </c>
      <c r="I34" s="46" t="s">
        <v>109</v>
      </c>
      <c r="J34" s="46" t="s">
        <v>109</v>
      </c>
      <c r="K34" s="46" t="s">
        <v>109</v>
      </c>
      <c r="L34" s="46" t="s">
        <v>109</v>
      </c>
      <c r="M34" s="46" t="s">
        <v>109</v>
      </c>
      <c r="N34" s="46" t="s">
        <v>109</v>
      </c>
      <c r="O34" s="46" t="s">
        <v>109</v>
      </c>
      <c r="P34" s="46" t="s">
        <v>109</v>
      </c>
      <c r="Q34" s="46" t="s">
        <v>109</v>
      </c>
      <c r="R34" s="46" t="s">
        <v>109</v>
      </c>
      <c r="S34" s="46" t="s">
        <v>109</v>
      </c>
      <c r="T34" s="46" t="s">
        <v>109</v>
      </c>
      <c r="U34" s="46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A34" s="46" t="s">
        <v>109</v>
      </c>
      <c r="AB34" s="46" t="s">
        <v>109</v>
      </c>
      <c r="AC34" s="46" t="s">
        <v>109</v>
      </c>
      <c r="AD34" s="46" t="s">
        <v>109</v>
      </c>
      <c r="AE34" s="46" t="s">
        <v>109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L34" s="46" t="s">
        <v>109</v>
      </c>
      <c r="AM34" s="46" t="s">
        <v>109</v>
      </c>
      <c r="AN34" s="46" t="s">
        <v>109</v>
      </c>
      <c r="AO34" s="46" t="s">
        <v>109</v>
      </c>
      <c r="AP34" s="46" t="s">
        <v>109</v>
      </c>
      <c r="AQ34" s="46" t="s">
        <v>109</v>
      </c>
      <c r="AR34" s="46" t="s">
        <v>109</v>
      </c>
      <c r="AS34" s="46" t="s">
        <v>109</v>
      </c>
      <c r="AT34" s="46" t="s">
        <v>109</v>
      </c>
      <c r="AU34" s="46" t="s">
        <v>109</v>
      </c>
      <c r="AV34" s="46" t="s">
        <v>109</v>
      </c>
      <c r="AW34" s="46" t="s">
        <v>109</v>
      </c>
      <c r="AX34" s="46" t="s">
        <v>109</v>
      </c>
      <c r="AY34" s="46" t="s">
        <v>109</v>
      </c>
      <c r="AZ34" s="46" t="s">
        <v>109</v>
      </c>
      <c r="BA34" s="46" t="s">
        <v>109</v>
      </c>
      <c r="BB34" s="46" t="s">
        <v>109</v>
      </c>
      <c r="BC34" s="46" t="s">
        <v>109</v>
      </c>
      <c r="BD34" s="46" t="s">
        <v>109</v>
      </c>
      <c r="BE34" s="46" t="s">
        <v>109</v>
      </c>
      <c r="BF34" s="46" t="s">
        <v>109</v>
      </c>
      <c r="BG34" s="46" t="s">
        <v>109</v>
      </c>
      <c r="BH34" s="46">
        <v>0.057</v>
      </c>
      <c r="BI34" s="46">
        <f t="shared" si="24"/>
        <v>37</v>
      </c>
      <c r="BJ34" s="46">
        <v>0.036</v>
      </c>
      <c r="BK34" s="46">
        <f t="shared" si="25"/>
        <v>38</v>
      </c>
    </row>
    <row r="35" s="45" customFormat="1" spans="1:63">
      <c r="A35" s="45" t="s">
        <v>58</v>
      </c>
      <c r="B35" s="45" t="s">
        <v>109</v>
      </c>
      <c r="C35" s="45" t="s">
        <v>109</v>
      </c>
      <c r="D35" s="45" t="s">
        <v>109</v>
      </c>
      <c r="E35" s="45" t="s">
        <v>109</v>
      </c>
      <c r="F35" s="45" t="s">
        <v>109</v>
      </c>
      <c r="G35" s="45" t="s">
        <v>109</v>
      </c>
      <c r="H35" s="45" t="s">
        <v>109</v>
      </c>
      <c r="I35" s="45" t="s">
        <v>109</v>
      </c>
      <c r="J35" s="45" t="s">
        <v>109</v>
      </c>
      <c r="K35" s="45" t="s">
        <v>109</v>
      </c>
      <c r="L35" s="45" t="s">
        <v>109</v>
      </c>
      <c r="M35" s="45" t="s">
        <v>109</v>
      </c>
      <c r="N35" s="45" t="s">
        <v>109</v>
      </c>
      <c r="O35" s="45" t="s">
        <v>109</v>
      </c>
      <c r="P35" s="45" t="s">
        <v>109</v>
      </c>
      <c r="Q35" s="45" t="s">
        <v>109</v>
      </c>
      <c r="R35" s="45" t="s">
        <v>109</v>
      </c>
      <c r="S35" s="45" t="s">
        <v>109</v>
      </c>
      <c r="T35" s="45" t="s">
        <v>109</v>
      </c>
      <c r="U35" s="45" t="s">
        <v>109</v>
      </c>
      <c r="V35" s="45" t="s">
        <v>109</v>
      </c>
      <c r="W35" s="45" t="s">
        <v>109</v>
      </c>
      <c r="X35" s="45" t="s">
        <v>109</v>
      </c>
      <c r="Y35" s="45" t="s">
        <v>109</v>
      </c>
      <c r="Z35" s="45" t="s">
        <v>109</v>
      </c>
      <c r="AA35" s="45" t="s">
        <v>109</v>
      </c>
      <c r="AB35" s="45" t="s">
        <v>109</v>
      </c>
      <c r="AC35" s="45" t="s">
        <v>109</v>
      </c>
      <c r="AD35" s="45" t="s">
        <v>109</v>
      </c>
      <c r="AE35" s="45" t="s">
        <v>109</v>
      </c>
      <c r="AF35" s="45" t="s">
        <v>109</v>
      </c>
      <c r="AG35" s="45" t="s">
        <v>109</v>
      </c>
      <c r="AH35" s="45" t="s">
        <v>109</v>
      </c>
      <c r="AI35" s="45" t="s">
        <v>109</v>
      </c>
      <c r="AJ35" s="45" t="s">
        <v>109</v>
      </c>
      <c r="AK35" s="45" t="s">
        <v>109</v>
      </c>
      <c r="AL35" s="45" t="s">
        <v>109</v>
      </c>
      <c r="AM35" s="45" t="s">
        <v>109</v>
      </c>
      <c r="AN35" s="45" t="s">
        <v>109</v>
      </c>
      <c r="AO35" s="45" t="s">
        <v>109</v>
      </c>
      <c r="AP35" s="45" t="s">
        <v>109</v>
      </c>
      <c r="AQ35" s="45" t="s">
        <v>109</v>
      </c>
      <c r="AR35" s="45" t="s">
        <v>109</v>
      </c>
      <c r="AS35" s="45" t="s">
        <v>109</v>
      </c>
      <c r="AT35" s="45" t="s">
        <v>109</v>
      </c>
      <c r="AU35" s="45" t="s">
        <v>109</v>
      </c>
      <c r="AV35" s="45" t="s">
        <v>109</v>
      </c>
      <c r="AW35" s="45" t="s">
        <v>109</v>
      </c>
      <c r="AX35" s="45" t="s">
        <v>109</v>
      </c>
      <c r="AY35" s="45" t="s">
        <v>109</v>
      </c>
      <c r="AZ35" s="45" t="s">
        <v>109</v>
      </c>
      <c r="BA35" s="45" t="s">
        <v>109</v>
      </c>
      <c r="BB35" s="45" t="s">
        <v>109</v>
      </c>
      <c r="BC35" s="45" t="s">
        <v>109</v>
      </c>
      <c r="BD35" s="45" t="s">
        <v>109</v>
      </c>
      <c r="BE35" s="45" t="s">
        <v>109</v>
      </c>
      <c r="BF35" s="45" t="s">
        <v>109</v>
      </c>
      <c r="BG35" s="45" t="s">
        <v>109</v>
      </c>
      <c r="BH35" s="45">
        <v>0.079</v>
      </c>
      <c r="BI35" s="45">
        <f t="shared" si="24"/>
        <v>36</v>
      </c>
      <c r="BJ35" s="45">
        <v>0.049</v>
      </c>
      <c r="BK35" s="45">
        <f t="shared" si="25"/>
        <v>37</v>
      </c>
    </row>
    <row r="36" s="46" customFormat="1" spans="1:63">
      <c r="A36" s="46" t="s">
        <v>38</v>
      </c>
      <c r="B36" s="46" t="s">
        <v>109</v>
      </c>
      <c r="C36" s="46" t="s">
        <v>109</v>
      </c>
      <c r="D36" s="46" t="s">
        <v>109</v>
      </c>
      <c r="E36" s="46" t="s">
        <v>109</v>
      </c>
      <c r="F36" s="46" t="s">
        <v>109</v>
      </c>
      <c r="G36" s="46" t="s">
        <v>109</v>
      </c>
      <c r="H36" s="46" t="s">
        <v>109</v>
      </c>
      <c r="I36" s="46" t="s">
        <v>109</v>
      </c>
      <c r="J36" s="46" t="s">
        <v>109</v>
      </c>
      <c r="K36" s="46" t="s">
        <v>109</v>
      </c>
      <c r="L36" s="46" t="s">
        <v>109</v>
      </c>
      <c r="M36" s="46" t="s">
        <v>109</v>
      </c>
      <c r="N36" s="46" t="s">
        <v>109</v>
      </c>
      <c r="O36" s="46" t="s">
        <v>109</v>
      </c>
      <c r="P36" s="46" t="s">
        <v>109</v>
      </c>
      <c r="Q36" s="46" t="s">
        <v>109</v>
      </c>
      <c r="R36" s="46" t="s">
        <v>109</v>
      </c>
      <c r="S36" s="46" t="s">
        <v>109</v>
      </c>
      <c r="T36" s="46" t="s">
        <v>109</v>
      </c>
      <c r="U36" s="46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A36" s="46" t="s">
        <v>109</v>
      </c>
      <c r="AB36" s="46" t="s">
        <v>109</v>
      </c>
      <c r="AC36" s="46" t="s">
        <v>109</v>
      </c>
      <c r="AD36" s="46" t="s">
        <v>109</v>
      </c>
      <c r="AE36" s="46" t="s">
        <v>109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L36" s="46" t="s">
        <v>109</v>
      </c>
      <c r="AM36" s="46" t="s">
        <v>109</v>
      </c>
      <c r="AN36" s="46" t="s">
        <v>109</v>
      </c>
      <c r="AO36" s="46" t="s">
        <v>109</v>
      </c>
      <c r="AP36" s="46" t="s">
        <v>109</v>
      </c>
      <c r="AQ36" s="46" t="s">
        <v>109</v>
      </c>
      <c r="AR36" s="46" t="s">
        <v>109</v>
      </c>
      <c r="AS36" s="46" t="s">
        <v>109</v>
      </c>
      <c r="AT36" s="46" t="s">
        <v>109</v>
      </c>
      <c r="AU36" s="46" t="s">
        <v>109</v>
      </c>
      <c r="AV36" s="46" t="s">
        <v>109</v>
      </c>
      <c r="AW36" s="46" t="s">
        <v>109</v>
      </c>
      <c r="AX36" s="46" t="s">
        <v>109</v>
      </c>
      <c r="AY36" s="46" t="s">
        <v>109</v>
      </c>
      <c r="AZ36" s="46" t="s">
        <v>109</v>
      </c>
      <c r="BA36" s="46" t="s">
        <v>109</v>
      </c>
      <c r="BB36" s="46" t="s">
        <v>109</v>
      </c>
      <c r="BC36" s="46" t="s">
        <v>109</v>
      </c>
      <c r="BD36" s="46" t="s">
        <v>109</v>
      </c>
      <c r="BE36" s="46" t="s">
        <v>109</v>
      </c>
      <c r="BF36" s="46" t="s">
        <v>109</v>
      </c>
      <c r="BG36" s="46" t="s">
        <v>109</v>
      </c>
      <c r="BH36" s="46">
        <v>0.65</v>
      </c>
      <c r="BI36" s="46">
        <f t="shared" si="24"/>
        <v>22</v>
      </c>
      <c r="BJ36" s="46">
        <v>0.551</v>
      </c>
      <c r="BK36" s="46">
        <f t="shared" si="25"/>
        <v>17</v>
      </c>
    </row>
    <row r="37" s="45" customFormat="1" spans="1:63">
      <c r="A37" s="45" t="s">
        <v>49</v>
      </c>
      <c r="B37" s="45" t="s">
        <v>109</v>
      </c>
      <c r="C37" s="45" t="s">
        <v>109</v>
      </c>
      <c r="D37" s="45" t="s">
        <v>109</v>
      </c>
      <c r="E37" s="45" t="s">
        <v>109</v>
      </c>
      <c r="F37" s="45" t="s">
        <v>109</v>
      </c>
      <c r="G37" s="45" t="s">
        <v>109</v>
      </c>
      <c r="H37" s="45" t="s">
        <v>109</v>
      </c>
      <c r="I37" s="45" t="s">
        <v>109</v>
      </c>
      <c r="J37" s="45" t="s">
        <v>109</v>
      </c>
      <c r="K37" s="45" t="s">
        <v>109</v>
      </c>
      <c r="L37" s="45" t="s">
        <v>109</v>
      </c>
      <c r="M37" s="45" t="s">
        <v>109</v>
      </c>
      <c r="N37" s="45" t="s">
        <v>109</v>
      </c>
      <c r="O37" s="45" t="s">
        <v>109</v>
      </c>
      <c r="P37" s="45" t="s">
        <v>109</v>
      </c>
      <c r="Q37" s="45" t="s">
        <v>109</v>
      </c>
      <c r="R37" s="45" t="s">
        <v>109</v>
      </c>
      <c r="S37" s="45" t="s">
        <v>109</v>
      </c>
      <c r="T37" s="45" t="s">
        <v>109</v>
      </c>
      <c r="U37" s="45" t="s">
        <v>109</v>
      </c>
      <c r="V37" s="45" t="s">
        <v>109</v>
      </c>
      <c r="W37" s="45" t="s">
        <v>109</v>
      </c>
      <c r="X37" s="45" t="s">
        <v>109</v>
      </c>
      <c r="Y37" s="45" t="s">
        <v>109</v>
      </c>
      <c r="Z37" s="45" t="s">
        <v>109</v>
      </c>
      <c r="AA37" s="45" t="s">
        <v>109</v>
      </c>
      <c r="AB37" s="45" t="s">
        <v>109</v>
      </c>
      <c r="AC37" s="45" t="s">
        <v>109</v>
      </c>
      <c r="AD37" s="45" t="s">
        <v>109</v>
      </c>
      <c r="AE37" s="45" t="s">
        <v>109</v>
      </c>
      <c r="AF37" s="45" t="s">
        <v>109</v>
      </c>
      <c r="AG37" s="45" t="s">
        <v>109</v>
      </c>
      <c r="AH37" s="45" t="s">
        <v>109</v>
      </c>
      <c r="AI37" s="45" t="s">
        <v>109</v>
      </c>
      <c r="AJ37" s="45" t="s">
        <v>109</v>
      </c>
      <c r="AK37" s="45" t="s">
        <v>109</v>
      </c>
      <c r="AL37" s="45" t="s">
        <v>109</v>
      </c>
      <c r="AM37" s="45" t="s">
        <v>109</v>
      </c>
      <c r="AN37" s="45" t="s">
        <v>109</v>
      </c>
      <c r="AO37" s="45" t="s">
        <v>109</v>
      </c>
      <c r="AP37" s="45" t="s">
        <v>109</v>
      </c>
      <c r="AQ37" s="45" t="s">
        <v>109</v>
      </c>
      <c r="AR37" s="45" t="s">
        <v>109</v>
      </c>
      <c r="AS37" s="45" t="s">
        <v>109</v>
      </c>
      <c r="AT37" s="45" t="s">
        <v>109</v>
      </c>
      <c r="AU37" s="45" t="s">
        <v>109</v>
      </c>
      <c r="AV37" s="45" t="s">
        <v>109</v>
      </c>
      <c r="AW37" s="45" t="s">
        <v>109</v>
      </c>
      <c r="AX37" s="45" t="s">
        <v>109</v>
      </c>
      <c r="AY37" s="45" t="s">
        <v>109</v>
      </c>
      <c r="AZ37" s="45" t="s">
        <v>109</v>
      </c>
      <c r="BA37" s="45" t="s">
        <v>109</v>
      </c>
      <c r="BB37" s="45" t="s">
        <v>109</v>
      </c>
      <c r="BC37" s="45" t="s">
        <v>109</v>
      </c>
      <c r="BD37" s="45" t="s">
        <v>109</v>
      </c>
      <c r="BE37" s="45" t="s">
        <v>109</v>
      </c>
      <c r="BF37" s="45" t="s">
        <v>109</v>
      </c>
      <c r="BG37" s="45" t="s">
        <v>109</v>
      </c>
      <c r="BH37" s="45">
        <v>0.296</v>
      </c>
      <c r="BI37" s="45">
        <f t="shared" si="24"/>
        <v>35</v>
      </c>
      <c r="BJ37" s="45">
        <v>0.182</v>
      </c>
      <c r="BK37" s="45">
        <f t="shared" si="25"/>
        <v>36</v>
      </c>
    </row>
    <row r="38" s="46" customFormat="1" spans="1:63">
      <c r="A38" s="46" t="s">
        <v>50</v>
      </c>
      <c r="B38" s="46" t="s">
        <v>109</v>
      </c>
      <c r="C38" s="46" t="s">
        <v>109</v>
      </c>
      <c r="D38" s="46" t="s">
        <v>109</v>
      </c>
      <c r="E38" s="46" t="s">
        <v>109</v>
      </c>
      <c r="F38" s="46" t="s">
        <v>109</v>
      </c>
      <c r="G38" s="46" t="s">
        <v>109</v>
      </c>
      <c r="H38" s="46" t="s">
        <v>109</v>
      </c>
      <c r="I38" s="46" t="s">
        <v>109</v>
      </c>
      <c r="J38" s="46" t="s">
        <v>109</v>
      </c>
      <c r="K38" s="46" t="s">
        <v>109</v>
      </c>
      <c r="L38" s="46" t="s">
        <v>109</v>
      </c>
      <c r="M38" s="46" t="s">
        <v>109</v>
      </c>
      <c r="N38" s="46" t="s">
        <v>109</v>
      </c>
      <c r="O38" s="46" t="s">
        <v>109</v>
      </c>
      <c r="P38" s="46" t="s">
        <v>109</v>
      </c>
      <c r="Q38" s="46" t="s">
        <v>109</v>
      </c>
      <c r="R38" s="46" t="s">
        <v>109</v>
      </c>
      <c r="S38" s="46" t="s">
        <v>109</v>
      </c>
      <c r="T38" s="46" t="s">
        <v>109</v>
      </c>
      <c r="U38" s="46" t="s">
        <v>109</v>
      </c>
      <c r="V38" s="46" t="s">
        <v>109</v>
      </c>
      <c r="W38" s="46" t="s">
        <v>109</v>
      </c>
      <c r="X38" s="46" t="s">
        <v>109</v>
      </c>
      <c r="Y38" s="46" t="s">
        <v>109</v>
      </c>
      <c r="Z38" s="46" t="s">
        <v>109</v>
      </c>
      <c r="AA38" s="46" t="s">
        <v>109</v>
      </c>
      <c r="AB38" s="46" t="s">
        <v>109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L38" s="46" t="s">
        <v>109</v>
      </c>
      <c r="AM38" s="46" t="s">
        <v>109</v>
      </c>
      <c r="AN38" s="46" t="s">
        <v>109</v>
      </c>
      <c r="AO38" s="46" t="s">
        <v>109</v>
      </c>
      <c r="AP38" s="46" t="s">
        <v>109</v>
      </c>
      <c r="AQ38" s="46" t="s">
        <v>109</v>
      </c>
      <c r="AR38" s="46" t="s">
        <v>109</v>
      </c>
      <c r="AS38" s="46" t="s">
        <v>109</v>
      </c>
      <c r="AT38" s="46" t="s">
        <v>109</v>
      </c>
      <c r="AU38" s="46" t="s">
        <v>109</v>
      </c>
      <c r="AV38" s="46" t="s">
        <v>109</v>
      </c>
      <c r="AW38" s="46" t="s">
        <v>109</v>
      </c>
      <c r="AX38" s="46" t="s">
        <v>109</v>
      </c>
      <c r="AY38" s="46" t="s">
        <v>109</v>
      </c>
      <c r="AZ38" s="46" t="s">
        <v>109</v>
      </c>
      <c r="BA38" s="46" t="s">
        <v>109</v>
      </c>
      <c r="BB38" s="46" t="s">
        <v>109</v>
      </c>
      <c r="BC38" s="46" t="s">
        <v>109</v>
      </c>
      <c r="BD38" s="46" t="s">
        <v>109</v>
      </c>
      <c r="BE38" s="46" t="s">
        <v>109</v>
      </c>
      <c r="BF38" s="46" t="s">
        <v>109</v>
      </c>
      <c r="BG38" s="46" t="s">
        <v>109</v>
      </c>
      <c r="BH38" s="46">
        <v>0.359</v>
      </c>
      <c r="BI38" s="46">
        <f t="shared" si="24"/>
        <v>30</v>
      </c>
      <c r="BJ38" s="46">
        <v>0.236</v>
      </c>
      <c r="BK38" s="46">
        <f t="shared" si="25"/>
        <v>31</v>
      </c>
    </row>
    <row r="39" s="45" customFormat="1" spans="1:63">
      <c r="A39" s="45" t="s">
        <v>51</v>
      </c>
      <c r="B39" s="45" t="s">
        <v>109</v>
      </c>
      <c r="C39" s="45" t="s">
        <v>109</v>
      </c>
      <c r="D39" s="45" t="s">
        <v>109</v>
      </c>
      <c r="E39" s="45" t="s">
        <v>109</v>
      </c>
      <c r="F39" s="45" t="s">
        <v>109</v>
      </c>
      <c r="G39" s="45" t="s">
        <v>109</v>
      </c>
      <c r="H39" s="45" t="s">
        <v>109</v>
      </c>
      <c r="I39" s="45" t="s">
        <v>109</v>
      </c>
      <c r="J39" s="45" t="s">
        <v>109</v>
      </c>
      <c r="K39" s="45" t="s">
        <v>109</v>
      </c>
      <c r="L39" s="45" t="s">
        <v>109</v>
      </c>
      <c r="M39" s="45" t="s">
        <v>109</v>
      </c>
      <c r="N39" s="45" t="s">
        <v>109</v>
      </c>
      <c r="O39" s="45" t="s">
        <v>109</v>
      </c>
      <c r="P39" s="45" t="s">
        <v>109</v>
      </c>
      <c r="Q39" s="45" t="s">
        <v>109</v>
      </c>
      <c r="R39" s="45" t="s">
        <v>109</v>
      </c>
      <c r="S39" s="45" t="s">
        <v>109</v>
      </c>
      <c r="T39" s="45" t="s">
        <v>109</v>
      </c>
      <c r="U39" s="45" t="s">
        <v>109</v>
      </c>
      <c r="V39" s="45" t="s">
        <v>109</v>
      </c>
      <c r="W39" s="45" t="s">
        <v>109</v>
      </c>
      <c r="X39" s="45" t="s">
        <v>109</v>
      </c>
      <c r="Y39" s="45" t="s">
        <v>109</v>
      </c>
      <c r="Z39" s="45" t="s">
        <v>109</v>
      </c>
      <c r="AA39" s="45" t="s">
        <v>109</v>
      </c>
      <c r="AB39" s="45" t="s">
        <v>109</v>
      </c>
      <c r="AC39" s="45" t="s">
        <v>109</v>
      </c>
      <c r="AD39" s="45" t="s">
        <v>109</v>
      </c>
      <c r="AE39" s="45" t="s">
        <v>109</v>
      </c>
      <c r="AF39" s="45" t="s">
        <v>109</v>
      </c>
      <c r="AG39" s="45" t="s">
        <v>109</v>
      </c>
      <c r="AH39" s="45" t="s">
        <v>109</v>
      </c>
      <c r="AI39" s="45" t="s">
        <v>109</v>
      </c>
      <c r="AJ39" s="45" t="s">
        <v>109</v>
      </c>
      <c r="AK39" s="45" t="s">
        <v>109</v>
      </c>
      <c r="AL39" s="45" t="s">
        <v>109</v>
      </c>
      <c r="AM39" s="45" t="s">
        <v>109</v>
      </c>
      <c r="AN39" s="45" t="s">
        <v>109</v>
      </c>
      <c r="AO39" s="45" t="s">
        <v>109</v>
      </c>
      <c r="AP39" s="45" t="s">
        <v>109</v>
      </c>
      <c r="AQ39" s="45" t="s">
        <v>109</v>
      </c>
      <c r="AR39" s="45" t="s">
        <v>109</v>
      </c>
      <c r="AS39" s="45" t="s">
        <v>109</v>
      </c>
      <c r="AT39" s="45" t="s">
        <v>109</v>
      </c>
      <c r="AU39" s="45" t="s">
        <v>109</v>
      </c>
      <c r="AV39" s="45" t="s">
        <v>109</v>
      </c>
      <c r="AW39" s="45" t="s">
        <v>109</v>
      </c>
      <c r="AX39" s="45" t="s">
        <v>109</v>
      </c>
      <c r="AY39" s="45" t="s">
        <v>109</v>
      </c>
      <c r="AZ39" s="45" t="s">
        <v>109</v>
      </c>
      <c r="BA39" s="45" t="s">
        <v>109</v>
      </c>
      <c r="BB39" s="45" t="s">
        <v>109</v>
      </c>
      <c r="BC39" s="45" t="s">
        <v>109</v>
      </c>
      <c r="BD39" s="45" t="s">
        <v>109</v>
      </c>
      <c r="BE39" s="45" t="s">
        <v>109</v>
      </c>
      <c r="BF39" s="45" t="s">
        <v>109</v>
      </c>
      <c r="BG39" s="45" t="s">
        <v>109</v>
      </c>
      <c r="BH39" s="45">
        <v>0.307</v>
      </c>
      <c r="BI39" s="45">
        <f t="shared" si="24"/>
        <v>33</v>
      </c>
      <c r="BJ39" s="45">
        <v>0.204</v>
      </c>
      <c r="BK39" s="45">
        <f t="shared" si="25"/>
        <v>34</v>
      </c>
    </row>
    <row r="40" s="46" customFormat="1" spans="1:63">
      <c r="A40" s="46" t="s">
        <v>44</v>
      </c>
      <c r="B40" s="46" t="s">
        <v>109</v>
      </c>
      <c r="C40" s="46" t="s">
        <v>109</v>
      </c>
      <c r="D40" s="46" t="s">
        <v>109</v>
      </c>
      <c r="E40" s="46" t="s">
        <v>109</v>
      </c>
      <c r="F40" s="46" t="s">
        <v>109</v>
      </c>
      <c r="G40" s="46" t="s">
        <v>109</v>
      </c>
      <c r="H40" s="46" t="s">
        <v>109</v>
      </c>
      <c r="I40" s="46" t="s">
        <v>109</v>
      </c>
      <c r="J40" s="46" t="s">
        <v>109</v>
      </c>
      <c r="K40" s="46" t="s">
        <v>109</v>
      </c>
      <c r="L40" s="46" t="s">
        <v>109</v>
      </c>
      <c r="M40" s="46" t="s">
        <v>109</v>
      </c>
      <c r="N40" s="46" t="s">
        <v>109</v>
      </c>
      <c r="O40" s="46" t="s">
        <v>109</v>
      </c>
      <c r="P40" s="46" t="s">
        <v>109</v>
      </c>
      <c r="Q40" s="46" t="s">
        <v>109</v>
      </c>
      <c r="R40" s="46" t="s">
        <v>109</v>
      </c>
      <c r="S40" s="46" t="s">
        <v>109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 t="s">
        <v>109</v>
      </c>
      <c r="AA40" s="46" t="s">
        <v>109</v>
      </c>
      <c r="AB40" s="46" t="s">
        <v>109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L40" s="46" t="s">
        <v>109</v>
      </c>
      <c r="AM40" s="46" t="s">
        <v>109</v>
      </c>
      <c r="AN40" s="46" t="s">
        <v>109</v>
      </c>
      <c r="AO40" s="46" t="s">
        <v>109</v>
      </c>
      <c r="AP40" s="46" t="s">
        <v>109</v>
      </c>
      <c r="AQ40" s="46" t="s">
        <v>109</v>
      </c>
      <c r="AR40" s="46" t="s">
        <v>109</v>
      </c>
      <c r="AS40" s="46" t="s">
        <v>109</v>
      </c>
      <c r="AT40" s="46" t="s">
        <v>109</v>
      </c>
      <c r="AU40" s="46" t="s">
        <v>109</v>
      </c>
      <c r="AV40" s="46" t="s">
        <v>109</v>
      </c>
      <c r="AW40" s="46" t="s">
        <v>109</v>
      </c>
      <c r="AX40" s="46" t="s">
        <v>109</v>
      </c>
      <c r="AY40" s="46" t="s">
        <v>109</v>
      </c>
      <c r="AZ40" s="46" t="s">
        <v>109</v>
      </c>
      <c r="BA40" s="46" t="s">
        <v>109</v>
      </c>
      <c r="BB40" s="46" t="s">
        <v>109</v>
      </c>
      <c r="BC40" s="46" t="s">
        <v>109</v>
      </c>
      <c r="BD40" s="46" t="s">
        <v>109</v>
      </c>
      <c r="BE40" s="46" t="s">
        <v>109</v>
      </c>
      <c r="BF40" s="46" t="s">
        <v>109</v>
      </c>
      <c r="BG40" s="46" t="s">
        <v>109</v>
      </c>
      <c r="BH40" s="46" t="s">
        <v>109</v>
      </c>
      <c r="BI40" s="46" t="s">
        <v>109</v>
      </c>
      <c r="BJ40" s="46">
        <v>0.618</v>
      </c>
      <c r="BK40" s="46">
        <f t="shared" si="25"/>
        <v>12</v>
      </c>
    </row>
    <row r="41" s="45" customFormat="1" spans="1:63">
      <c r="A41" s="45" t="s">
        <v>41</v>
      </c>
      <c r="B41" s="45" t="s">
        <v>109</v>
      </c>
      <c r="C41" s="45" t="s">
        <v>109</v>
      </c>
      <c r="D41" s="45" t="s">
        <v>109</v>
      </c>
      <c r="E41" s="45" t="s">
        <v>109</v>
      </c>
      <c r="F41" s="45" t="s">
        <v>109</v>
      </c>
      <c r="G41" s="45" t="s">
        <v>109</v>
      </c>
      <c r="H41" s="45" t="s">
        <v>109</v>
      </c>
      <c r="I41" s="45" t="s">
        <v>109</v>
      </c>
      <c r="J41" s="45" t="s">
        <v>109</v>
      </c>
      <c r="K41" s="45" t="s">
        <v>109</v>
      </c>
      <c r="L41" s="45" t="s">
        <v>109</v>
      </c>
      <c r="M41" s="45" t="s">
        <v>109</v>
      </c>
      <c r="N41" s="45" t="s">
        <v>109</v>
      </c>
      <c r="O41" s="45" t="s">
        <v>109</v>
      </c>
      <c r="P41" s="45" t="s">
        <v>109</v>
      </c>
      <c r="Q41" s="45" t="s">
        <v>109</v>
      </c>
      <c r="R41" s="45" t="s">
        <v>109</v>
      </c>
      <c r="S41" s="45" t="s">
        <v>109</v>
      </c>
      <c r="T41" s="45" t="s">
        <v>109</v>
      </c>
      <c r="U41" s="45" t="s">
        <v>109</v>
      </c>
      <c r="V41" s="45" t="s">
        <v>109</v>
      </c>
      <c r="W41" s="45" t="s">
        <v>109</v>
      </c>
      <c r="X41" s="45" t="s">
        <v>109</v>
      </c>
      <c r="Y41" s="45" t="s">
        <v>109</v>
      </c>
      <c r="Z41" s="45" t="s">
        <v>109</v>
      </c>
      <c r="AA41" s="45" t="s">
        <v>109</v>
      </c>
      <c r="AB41" s="45" t="s">
        <v>109</v>
      </c>
      <c r="AC41" s="45" t="s">
        <v>109</v>
      </c>
      <c r="AD41" s="45" t="s">
        <v>109</v>
      </c>
      <c r="AE41" s="45" t="s">
        <v>109</v>
      </c>
      <c r="AF41" s="45" t="s">
        <v>109</v>
      </c>
      <c r="AG41" s="45" t="s">
        <v>109</v>
      </c>
      <c r="AH41" s="45" t="s">
        <v>109</v>
      </c>
      <c r="AI41" s="45" t="s">
        <v>109</v>
      </c>
      <c r="AJ41" s="45" t="s">
        <v>109</v>
      </c>
      <c r="AK41" s="45" t="s">
        <v>109</v>
      </c>
      <c r="AL41" s="45" t="s">
        <v>109</v>
      </c>
      <c r="AM41" s="45" t="s">
        <v>109</v>
      </c>
      <c r="AN41" s="45" t="s">
        <v>109</v>
      </c>
      <c r="AO41" s="45" t="s">
        <v>109</v>
      </c>
      <c r="AP41" s="45" t="s">
        <v>109</v>
      </c>
      <c r="AQ41" s="45" t="s">
        <v>109</v>
      </c>
      <c r="AR41" s="45" t="s">
        <v>109</v>
      </c>
      <c r="AS41" s="45" t="s">
        <v>109</v>
      </c>
      <c r="AT41" s="45" t="s">
        <v>109</v>
      </c>
      <c r="AU41" s="45" t="s">
        <v>109</v>
      </c>
      <c r="AV41" s="45" t="s">
        <v>109</v>
      </c>
      <c r="AW41" s="45" t="s">
        <v>109</v>
      </c>
      <c r="AX41" s="45" t="s">
        <v>109</v>
      </c>
      <c r="AY41" s="45" t="s">
        <v>109</v>
      </c>
      <c r="AZ41" s="45" t="s">
        <v>109</v>
      </c>
      <c r="BA41" s="45" t="s">
        <v>109</v>
      </c>
      <c r="BB41" s="45" t="s">
        <v>109</v>
      </c>
      <c r="BC41" s="45" t="s">
        <v>109</v>
      </c>
      <c r="BD41" s="45" t="s">
        <v>109</v>
      </c>
      <c r="BE41" s="45" t="s">
        <v>109</v>
      </c>
      <c r="BF41" s="45" t="s">
        <v>109</v>
      </c>
      <c r="BG41" s="45" t="s">
        <v>109</v>
      </c>
      <c r="BH41" s="45" t="s">
        <v>109</v>
      </c>
      <c r="BI41" s="45" t="s">
        <v>109</v>
      </c>
      <c r="BJ41" s="45" t="s">
        <v>109</v>
      </c>
      <c r="BK41" s="45" t="s">
        <v>109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A1:A2"/>
  </mergeCell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workbookViewId="0">
      <selection activeCell="B27" sqref="B27:C28"/>
    </sheetView>
  </sheetViews>
  <sheetFormatPr defaultColWidth="9" defaultRowHeight="14"/>
  <cols>
    <col min="1" max="1" width="9" style="1"/>
    <col min="2" max="3" width="12.625" style="1" customWidth="1"/>
    <col min="4" max="4" width="10.625" style="1" customWidth="1"/>
    <col min="5" max="5" width="43.625" style="1" customWidth="1"/>
    <col min="6" max="7" width="9" style="1"/>
    <col min="8" max="8" width="12.875" style="1" customWidth="1"/>
    <col min="9" max="9" width="16.375" style="1" customWidth="1"/>
    <col min="10" max="16384" width="9" style="1"/>
  </cols>
  <sheetData>
    <row r="1" spans="1:9">
      <c r="A1" s="1" t="s">
        <v>987</v>
      </c>
      <c r="B1" s="37"/>
      <c r="C1" s="37"/>
      <c r="D1" s="37"/>
      <c r="G1" s="38" t="s">
        <v>987</v>
      </c>
      <c r="H1" s="39"/>
      <c r="I1" s="39"/>
    </row>
    <row r="2" spans="1:9">
      <c r="A2" s="1" t="s">
        <v>1</v>
      </c>
      <c r="B2" s="1" t="s">
        <v>988</v>
      </c>
      <c r="C2" s="1" t="s">
        <v>989</v>
      </c>
      <c r="D2" s="1" t="s">
        <v>990</v>
      </c>
      <c r="E2" s="1" t="s">
        <v>991</v>
      </c>
      <c r="G2" s="2" t="s">
        <v>1</v>
      </c>
      <c r="H2" s="2" t="s">
        <v>992</v>
      </c>
      <c r="I2" s="2" t="s">
        <v>993</v>
      </c>
    </row>
    <row r="3" spans="1:9">
      <c r="A3" s="1" t="s">
        <v>994</v>
      </c>
      <c r="B3" s="40">
        <v>40483</v>
      </c>
      <c r="C3" s="40">
        <v>40487</v>
      </c>
      <c r="D3" s="1">
        <f>C3-B3+1</f>
        <v>5</v>
      </c>
      <c r="E3" s="1" t="s">
        <v>995</v>
      </c>
      <c r="G3" s="2" t="s">
        <v>46</v>
      </c>
      <c r="H3" s="41">
        <v>38082</v>
      </c>
      <c r="I3" s="41">
        <v>38082</v>
      </c>
    </row>
    <row r="4" spans="1:9">
      <c r="A4" s="1" t="s">
        <v>31</v>
      </c>
      <c r="B4" s="40">
        <v>42277</v>
      </c>
      <c r="C4" s="40">
        <v>42278</v>
      </c>
      <c r="D4" s="1">
        <f t="shared" ref="D4:D12" si="0">C4-B4+1</f>
        <v>2</v>
      </c>
      <c r="E4" s="1" t="s">
        <v>996</v>
      </c>
      <c r="G4" s="2" t="s">
        <v>994</v>
      </c>
      <c r="H4" s="41">
        <v>40483</v>
      </c>
      <c r="I4" s="41">
        <v>40487</v>
      </c>
    </row>
    <row r="5" spans="1:9">
      <c r="A5" s="37"/>
      <c r="B5" s="40">
        <v>42448</v>
      </c>
      <c r="C5" s="40">
        <v>42448</v>
      </c>
      <c r="D5" s="1">
        <f t="shared" si="0"/>
        <v>1</v>
      </c>
      <c r="E5" s="1" t="s">
        <v>997</v>
      </c>
      <c r="G5" s="2" t="s">
        <v>31</v>
      </c>
      <c r="H5" s="41">
        <v>42277</v>
      </c>
      <c r="I5" s="41">
        <v>45101</v>
      </c>
    </row>
    <row r="6" spans="1:9">
      <c r="A6" s="37"/>
      <c r="B6" s="40">
        <v>42635</v>
      </c>
      <c r="C6" s="40">
        <v>42635</v>
      </c>
      <c r="D6" s="1">
        <f t="shared" si="0"/>
        <v>1</v>
      </c>
      <c r="E6" s="1" t="s">
        <v>998</v>
      </c>
      <c r="G6" s="2" t="s">
        <v>60</v>
      </c>
      <c r="H6" s="41">
        <v>43739</v>
      </c>
      <c r="I6" s="41">
        <v>45173</v>
      </c>
    </row>
    <row r="7" spans="1:10">
      <c r="A7" s="37"/>
      <c r="B7" s="40">
        <v>44947</v>
      </c>
      <c r="C7" s="40">
        <v>44953</v>
      </c>
      <c r="D7" s="1">
        <f t="shared" si="0"/>
        <v>7</v>
      </c>
      <c r="G7" s="2" t="s">
        <v>50</v>
      </c>
      <c r="H7" s="41">
        <v>43807</v>
      </c>
      <c r="I7" s="41">
        <v>44826</v>
      </c>
      <c r="J7" s="8" t="s">
        <v>999</v>
      </c>
    </row>
    <row r="8" spans="1:9">
      <c r="A8" s="37"/>
      <c r="B8" s="40">
        <v>45010</v>
      </c>
      <c r="C8" s="40">
        <v>45011</v>
      </c>
      <c r="D8" s="1">
        <f t="shared" si="0"/>
        <v>2</v>
      </c>
      <c r="G8" s="2" t="s">
        <v>35</v>
      </c>
      <c r="H8" s="41">
        <v>43932</v>
      </c>
      <c r="I8" s="41">
        <v>44598</v>
      </c>
    </row>
    <row r="9" spans="1:9">
      <c r="A9" s="37"/>
      <c r="B9" s="40">
        <v>45017</v>
      </c>
      <c r="C9" s="40">
        <v>45018</v>
      </c>
      <c r="D9" s="1">
        <f t="shared" si="0"/>
        <v>2</v>
      </c>
      <c r="G9" s="2" t="s">
        <v>39</v>
      </c>
      <c r="H9" s="41">
        <v>44044</v>
      </c>
      <c r="I9" s="41">
        <v>45235</v>
      </c>
    </row>
    <row r="10" spans="1:9">
      <c r="A10" s="37"/>
      <c r="B10" s="40">
        <v>45021</v>
      </c>
      <c r="C10" s="40">
        <v>45021</v>
      </c>
      <c r="D10" s="1">
        <f t="shared" si="0"/>
        <v>1</v>
      </c>
      <c r="G10" s="2" t="s">
        <v>54</v>
      </c>
      <c r="H10" s="41">
        <v>44238</v>
      </c>
      <c r="I10" s="41">
        <v>44244</v>
      </c>
    </row>
    <row r="11" spans="1:9">
      <c r="A11" s="37"/>
      <c r="B11" s="40">
        <v>45045</v>
      </c>
      <c r="C11" s="40">
        <v>45049</v>
      </c>
      <c r="D11" s="1">
        <f t="shared" si="0"/>
        <v>5</v>
      </c>
      <c r="G11" s="2" t="s">
        <v>45</v>
      </c>
      <c r="H11" s="41">
        <v>44541</v>
      </c>
      <c r="I11" s="41">
        <v>44953</v>
      </c>
    </row>
    <row r="12" spans="1:9">
      <c r="A12" s="37"/>
      <c r="B12" s="40">
        <v>45099</v>
      </c>
      <c r="C12" s="40">
        <v>45101</v>
      </c>
      <c r="D12" s="1">
        <f t="shared" si="0"/>
        <v>3</v>
      </c>
      <c r="G12" s="2" t="s">
        <v>59</v>
      </c>
      <c r="H12" s="41">
        <v>44596</v>
      </c>
      <c r="I12" s="41">
        <v>44597</v>
      </c>
    </row>
    <row r="13" spans="1:9">
      <c r="A13" s="1" t="s">
        <v>45</v>
      </c>
      <c r="B13" s="40">
        <v>44541</v>
      </c>
      <c r="C13" s="40">
        <v>44543</v>
      </c>
      <c r="D13" s="1">
        <f t="shared" ref="D13:D16" si="1">C13-B13+1</f>
        <v>3</v>
      </c>
      <c r="G13" s="2" t="s">
        <v>112</v>
      </c>
      <c r="H13" s="41">
        <v>44948</v>
      </c>
      <c r="I13" s="41">
        <v>45169</v>
      </c>
    </row>
    <row r="14" spans="1:9">
      <c r="A14" s="37"/>
      <c r="B14" s="40">
        <v>44947</v>
      </c>
      <c r="C14" s="40">
        <v>44953</v>
      </c>
      <c r="D14" s="1">
        <f t="shared" si="1"/>
        <v>7</v>
      </c>
      <c r="G14" s="2" t="s">
        <v>37</v>
      </c>
      <c r="H14" s="41">
        <v>45276</v>
      </c>
      <c r="I14" s="41">
        <v>45292</v>
      </c>
    </row>
    <row r="15" spans="1:9">
      <c r="A15" s="1" t="s">
        <v>39</v>
      </c>
      <c r="B15" s="40">
        <v>44044</v>
      </c>
      <c r="C15" s="40">
        <v>44135</v>
      </c>
      <c r="D15" s="1" t="s">
        <v>109</v>
      </c>
      <c r="E15" s="1" t="s">
        <v>1000</v>
      </c>
      <c r="G15" s="2" t="s">
        <v>27</v>
      </c>
      <c r="H15" s="41">
        <v>45286</v>
      </c>
      <c r="I15" s="41">
        <v>45286</v>
      </c>
    </row>
    <row r="16" spans="1:9">
      <c r="A16" s="37"/>
      <c r="B16" s="40">
        <v>44238</v>
      </c>
      <c r="C16" s="40">
        <v>44244</v>
      </c>
      <c r="D16" s="1">
        <f t="shared" si="1"/>
        <v>7</v>
      </c>
      <c r="G16" s="38" t="s">
        <v>1001</v>
      </c>
      <c r="H16" s="39"/>
      <c r="I16" s="39"/>
    </row>
    <row r="17" spans="1:9">
      <c r="A17" s="37"/>
      <c r="B17" s="40">
        <v>44975</v>
      </c>
      <c r="G17" s="2" t="s">
        <v>1</v>
      </c>
      <c r="H17" s="2" t="s">
        <v>1002</v>
      </c>
      <c r="I17" s="2" t="s">
        <v>1003</v>
      </c>
    </row>
    <row r="18" spans="1:10">
      <c r="A18" s="37"/>
      <c r="B18" s="40">
        <v>45042</v>
      </c>
      <c r="C18" s="40">
        <v>45049</v>
      </c>
      <c r="D18" s="1">
        <f t="shared" ref="D18:D19" si="2">C18-B18+1</f>
        <v>8</v>
      </c>
      <c r="G18" s="2" t="s">
        <v>10</v>
      </c>
      <c r="H18" s="41">
        <v>39668</v>
      </c>
      <c r="I18" s="41">
        <v>39684</v>
      </c>
      <c r="J18" s="1" t="s">
        <v>1004</v>
      </c>
    </row>
    <row r="19" spans="1:9">
      <c r="A19" s="37"/>
      <c r="B19" s="40">
        <v>45211</v>
      </c>
      <c r="C19" s="40">
        <v>45214</v>
      </c>
      <c r="D19" s="1">
        <f t="shared" si="2"/>
        <v>4</v>
      </c>
      <c r="G19" s="2" t="s">
        <v>994</v>
      </c>
      <c r="H19" s="41">
        <v>40494</v>
      </c>
      <c r="I19" s="41">
        <v>40510</v>
      </c>
    </row>
    <row r="20" spans="1:9">
      <c r="A20" s="1" t="s">
        <v>35</v>
      </c>
      <c r="B20" s="40">
        <v>43932</v>
      </c>
      <c r="C20" s="40">
        <v>44012</v>
      </c>
      <c r="D20" s="1" t="s">
        <v>109</v>
      </c>
      <c r="E20" s="1" t="s">
        <v>1000</v>
      </c>
      <c r="G20" s="2" t="s">
        <v>30</v>
      </c>
      <c r="H20" s="41">
        <v>44196</v>
      </c>
      <c r="I20" s="41">
        <v>45291</v>
      </c>
    </row>
    <row r="21" ht="13.5" customHeight="1" spans="1:9">
      <c r="A21" s="37"/>
      <c r="B21" s="40">
        <v>44238</v>
      </c>
      <c r="C21" s="40">
        <v>44244</v>
      </c>
      <c r="D21" s="1">
        <f>C21-B21+1</f>
        <v>7</v>
      </c>
      <c r="G21" s="2" t="s">
        <v>27</v>
      </c>
      <c r="H21" s="41">
        <v>45098</v>
      </c>
      <c r="I21" s="41">
        <v>45098</v>
      </c>
    </row>
    <row r="22" ht="13.5" customHeight="1" spans="1:9">
      <c r="A22" s="37"/>
      <c r="B22" s="40">
        <v>44592</v>
      </c>
      <c r="C22" s="40">
        <v>44598</v>
      </c>
      <c r="D22" s="1">
        <f>C22-B22+1</f>
        <v>7</v>
      </c>
      <c r="G22" s="2" t="s">
        <v>51</v>
      </c>
      <c r="H22" s="41">
        <v>45291</v>
      </c>
      <c r="I22" s="41">
        <v>45291</v>
      </c>
    </row>
    <row r="23" ht="13.5" customHeight="1" spans="1:9">
      <c r="A23" s="1" t="s">
        <v>54</v>
      </c>
      <c r="B23" s="40">
        <v>44238</v>
      </c>
      <c r="C23" s="40">
        <v>44244</v>
      </c>
      <c r="D23" s="1">
        <f t="shared" ref="D23:D28" si="3">C23-B23+1</f>
        <v>7</v>
      </c>
      <c r="G23" s="2" t="s">
        <v>32</v>
      </c>
      <c r="H23" s="41">
        <v>45657</v>
      </c>
      <c r="I23" s="41">
        <v>45657</v>
      </c>
    </row>
    <row r="24" ht="13.5" customHeight="1" spans="1:9">
      <c r="A24" s="1" t="s">
        <v>60</v>
      </c>
      <c r="B24" s="40">
        <v>43739</v>
      </c>
      <c r="C24" s="40">
        <v>43745</v>
      </c>
      <c r="D24" s="1">
        <f t="shared" si="3"/>
        <v>7</v>
      </c>
      <c r="G24" s="38" t="s">
        <v>1005</v>
      </c>
      <c r="H24" s="39"/>
      <c r="I24" s="39"/>
    </row>
    <row r="25" ht="13.5" customHeight="1" spans="1:9">
      <c r="A25" s="37"/>
      <c r="B25" s="40">
        <v>43831</v>
      </c>
      <c r="C25" s="40">
        <v>43833</v>
      </c>
      <c r="D25" s="1">
        <f t="shared" si="3"/>
        <v>3</v>
      </c>
      <c r="G25" s="2" t="s">
        <v>1</v>
      </c>
      <c r="H25" s="2" t="s">
        <v>1006</v>
      </c>
      <c r="I25" s="2" t="s">
        <v>1007</v>
      </c>
    </row>
    <row r="26" spans="1:9">
      <c r="A26" s="37"/>
      <c r="B26" s="40">
        <v>45164</v>
      </c>
      <c r="C26" s="40">
        <v>45173</v>
      </c>
      <c r="D26" s="1">
        <f t="shared" si="3"/>
        <v>10</v>
      </c>
      <c r="G26" s="2" t="s">
        <v>10</v>
      </c>
      <c r="H26" s="41">
        <v>26189</v>
      </c>
      <c r="I26" s="2" t="s">
        <v>1008</v>
      </c>
    </row>
    <row r="27" spans="1:9">
      <c r="A27" s="1" t="s">
        <v>50</v>
      </c>
      <c r="B27" s="40">
        <v>43807</v>
      </c>
      <c r="C27" s="40">
        <v>43811</v>
      </c>
      <c r="D27" s="1">
        <f t="shared" si="3"/>
        <v>5</v>
      </c>
      <c r="G27" s="2" t="s">
        <v>46</v>
      </c>
      <c r="H27" s="41">
        <v>37173</v>
      </c>
      <c r="I27" s="41">
        <v>38074</v>
      </c>
    </row>
    <row r="28" spans="1:9">
      <c r="A28" s="37"/>
      <c r="B28" s="40">
        <v>44375</v>
      </c>
      <c r="C28" s="40">
        <v>44379</v>
      </c>
      <c r="D28" s="1">
        <f t="shared" si="3"/>
        <v>5</v>
      </c>
      <c r="G28" s="2" t="s">
        <v>60</v>
      </c>
      <c r="H28" s="41">
        <v>43687</v>
      </c>
      <c r="I28" s="41">
        <v>44047</v>
      </c>
    </row>
    <row r="29" spans="1:9">
      <c r="A29" s="37"/>
      <c r="B29" s="40">
        <v>44461</v>
      </c>
      <c r="C29" s="40">
        <v>44461</v>
      </c>
      <c r="D29" s="1">
        <f t="shared" ref="D29:D30" si="4">C29-B29+1</f>
        <v>1</v>
      </c>
      <c r="G29" s="2" t="s">
        <v>22</v>
      </c>
      <c r="H29" s="41">
        <v>43854</v>
      </c>
      <c r="I29" s="41">
        <v>43917</v>
      </c>
    </row>
    <row r="30" spans="1:9">
      <c r="A30" s="37"/>
      <c r="B30" s="40">
        <v>44541</v>
      </c>
      <c r="C30" s="40">
        <v>44543</v>
      </c>
      <c r="D30" s="1">
        <f t="shared" si="4"/>
        <v>3</v>
      </c>
      <c r="G30" s="2" t="s">
        <v>50</v>
      </c>
      <c r="H30" s="41">
        <v>43857</v>
      </c>
      <c r="I30" s="41">
        <v>44662</v>
      </c>
    </row>
    <row r="31" spans="1:9">
      <c r="A31" s="37"/>
      <c r="B31" s="40">
        <v>44826</v>
      </c>
      <c r="C31" s="40">
        <v>44826</v>
      </c>
      <c r="D31" s="1">
        <f t="shared" ref="D31:D34" si="5">C31-B31+1</f>
        <v>1</v>
      </c>
      <c r="G31" s="2" t="s">
        <v>51</v>
      </c>
      <c r="H31" s="41">
        <v>43859</v>
      </c>
      <c r="I31" s="41">
        <v>44874</v>
      </c>
    </row>
    <row r="32" spans="1:9">
      <c r="A32" s="1" t="s">
        <v>59</v>
      </c>
      <c r="B32" s="40">
        <v>44596</v>
      </c>
      <c r="C32" s="40">
        <v>44597</v>
      </c>
      <c r="D32" s="1">
        <f t="shared" si="5"/>
        <v>2</v>
      </c>
      <c r="G32" s="2" t="s">
        <v>31</v>
      </c>
      <c r="H32" s="41">
        <v>43867</v>
      </c>
      <c r="I32" s="41">
        <v>43875</v>
      </c>
    </row>
    <row r="33" ht="13.5" customHeight="1" spans="1:9">
      <c r="A33" s="1" t="s">
        <v>112</v>
      </c>
      <c r="B33" s="40">
        <v>44948</v>
      </c>
      <c r="C33" s="40"/>
      <c r="G33" s="2" t="s">
        <v>54</v>
      </c>
      <c r="H33" s="41">
        <v>44029</v>
      </c>
      <c r="I33" s="41">
        <v>44899</v>
      </c>
    </row>
    <row r="34" ht="13.5" customHeight="1" spans="1:9">
      <c r="A34" s="1" t="s">
        <v>37</v>
      </c>
      <c r="B34" s="40">
        <v>45276</v>
      </c>
      <c r="C34" s="40">
        <v>45292</v>
      </c>
      <c r="D34" s="1">
        <f t="shared" si="5"/>
        <v>17</v>
      </c>
      <c r="G34" s="2" t="s">
        <v>37</v>
      </c>
      <c r="H34" s="41">
        <v>44206</v>
      </c>
      <c r="I34" s="41">
        <v>44809</v>
      </c>
    </row>
    <row r="35" spans="1:9">
      <c r="A35" s="8" t="s">
        <v>1009</v>
      </c>
      <c r="G35" s="2" t="s">
        <v>29</v>
      </c>
      <c r="H35" s="41">
        <v>44398</v>
      </c>
      <c r="I35" s="41">
        <v>44450</v>
      </c>
    </row>
    <row r="36" spans="1:9">
      <c r="A36" s="1" t="s">
        <v>31</v>
      </c>
      <c r="B36" s="40">
        <v>44970</v>
      </c>
      <c r="C36" s="40">
        <v>45107</v>
      </c>
      <c r="D36" s="40"/>
      <c r="E36" s="1" t="s">
        <v>1010</v>
      </c>
      <c r="G36" s="2" t="s">
        <v>62</v>
      </c>
      <c r="H36" s="41">
        <v>44402</v>
      </c>
      <c r="I36" s="41">
        <v>44668</v>
      </c>
    </row>
    <row r="37" spans="1:9">
      <c r="A37" s="1" t="s">
        <v>39</v>
      </c>
      <c r="B37" s="40">
        <v>44044</v>
      </c>
      <c r="C37" s="40">
        <v>44135</v>
      </c>
      <c r="E37" s="1" t="s">
        <v>1000</v>
      </c>
      <c r="G37" s="2" t="s">
        <v>57</v>
      </c>
      <c r="H37" s="41">
        <v>44402</v>
      </c>
      <c r="I37" s="41">
        <v>44403</v>
      </c>
    </row>
    <row r="38" spans="2:9">
      <c r="B38" s="40">
        <v>44905</v>
      </c>
      <c r="C38" s="40">
        <v>44985</v>
      </c>
      <c r="E38" s="1" t="s">
        <v>1011</v>
      </c>
      <c r="G38" s="2" t="s">
        <v>42</v>
      </c>
      <c r="H38" s="41">
        <v>44632</v>
      </c>
      <c r="I38" s="41">
        <v>44684</v>
      </c>
    </row>
    <row r="39" spans="2:9">
      <c r="B39" s="40">
        <v>45166</v>
      </c>
      <c r="C39" s="40">
        <v>45291</v>
      </c>
      <c r="D39" s="40"/>
      <c r="E39" s="1" t="s">
        <v>1012</v>
      </c>
      <c r="G39" s="2" t="s">
        <v>17</v>
      </c>
      <c r="H39" s="41">
        <v>44634</v>
      </c>
      <c r="I39" s="41">
        <v>44637</v>
      </c>
    </row>
    <row r="40" spans="1:9">
      <c r="A40" s="1" t="s">
        <v>41</v>
      </c>
      <c r="G40" s="2" t="s">
        <v>47</v>
      </c>
      <c r="H40" s="41">
        <v>44634</v>
      </c>
      <c r="I40" s="41">
        <v>44637</v>
      </c>
    </row>
    <row r="41" ht="13.5" customHeight="1" spans="1:9">
      <c r="A41" s="1" t="s">
        <v>28</v>
      </c>
      <c r="B41" s="40">
        <v>45108</v>
      </c>
      <c r="C41" s="40">
        <v>45207</v>
      </c>
      <c r="G41" s="2" t="s">
        <v>24</v>
      </c>
      <c r="H41" s="41">
        <v>44639</v>
      </c>
      <c r="I41" s="41">
        <v>44663</v>
      </c>
    </row>
    <row r="42" spans="7:9">
      <c r="G42" s="2" t="s">
        <v>45</v>
      </c>
      <c r="H42" s="41">
        <v>44651</v>
      </c>
      <c r="I42" s="41">
        <v>44660</v>
      </c>
    </row>
    <row r="43" ht="13.5" customHeight="1" spans="1:9">
      <c r="A43" s="8" t="s">
        <v>1013</v>
      </c>
      <c r="G43" s="2" t="s">
        <v>44</v>
      </c>
      <c r="H43" s="41">
        <v>44662</v>
      </c>
      <c r="I43" s="41">
        <v>44899</v>
      </c>
    </row>
    <row r="44" spans="1:9">
      <c r="A44" s="1" t="s">
        <v>45</v>
      </c>
      <c r="B44" s="40">
        <v>44263</v>
      </c>
      <c r="C44" s="1" t="s">
        <v>1014</v>
      </c>
      <c r="G44" s="2" t="s">
        <v>59</v>
      </c>
      <c r="H44" s="41">
        <v>44668</v>
      </c>
      <c r="I44" s="41">
        <v>44674</v>
      </c>
    </row>
    <row r="45" ht="13.5" customHeight="1" spans="7:9">
      <c r="G45" s="2" t="s">
        <v>27</v>
      </c>
      <c r="H45" s="41">
        <v>44672</v>
      </c>
      <c r="I45" s="41">
        <v>44685</v>
      </c>
    </row>
    <row r="46" spans="1:9">
      <c r="A46" s="1" t="s">
        <v>1001</v>
      </c>
      <c r="B46" s="37"/>
      <c r="C46" s="37"/>
      <c r="D46" s="37"/>
      <c r="G46" s="2" t="s">
        <v>16</v>
      </c>
      <c r="H46" s="41">
        <v>44692</v>
      </c>
      <c r="I46" s="41">
        <v>44702</v>
      </c>
    </row>
    <row r="47" ht="13.5" customHeight="1" spans="1:9">
      <c r="A47" s="1" t="s">
        <v>1</v>
      </c>
      <c r="B47" s="1" t="s">
        <v>988</v>
      </c>
      <c r="C47" s="1" t="s">
        <v>989</v>
      </c>
      <c r="D47" s="1" t="s">
        <v>990</v>
      </c>
      <c r="E47" s="1" t="s">
        <v>8</v>
      </c>
      <c r="G47" s="2" t="s">
        <v>55</v>
      </c>
      <c r="H47" s="41">
        <v>44803</v>
      </c>
      <c r="I47" s="41">
        <v>44821</v>
      </c>
    </row>
    <row r="48" ht="13.5" customHeight="1" spans="1:9">
      <c r="A48" s="1" t="s">
        <v>10</v>
      </c>
      <c r="B48" s="40">
        <v>39668</v>
      </c>
      <c r="C48" s="40">
        <v>39669</v>
      </c>
      <c r="D48" s="1">
        <f>C48-B48+1</f>
        <v>2</v>
      </c>
      <c r="G48" s="2" t="s">
        <v>41</v>
      </c>
      <c r="H48" s="41">
        <v>44889</v>
      </c>
      <c r="I48" s="41">
        <v>44895</v>
      </c>
    </row>
    <row r="49" spans="1:4">
      <c r="A49" s="37"/>
      <c r="B49" s="40">
        <v>39684</v>
      </c>
      <c r="C49" s="40">
        <v>39685</v>
      </c>
      <c r="D49" s="1">
        <f t="shared" ref="D49:D59" si="6">C49-B49+1</f>
        <v>2</v>
      </c>
    </row>
    <row r="50" ht="13.5" customHeight="1" spans="1:5">
      <c r="A50" s="1" t="s">
        <v>994</v>
      </c>
      <c r="B50" s="40">
        <v>40494</v>
      </c>
      <c r="C50" s="40">
        <v>40495</v>
      </c>
      <c r="D50" s="1">
        <f t="shared" si="6"/>
        <v>2</v>
      </c>
      <c r="E50" s="42" t="s">
        <v>1015</v>
      </c>
    </row>
    <row r="51" spans="1:5">
      <c r="A51" s="37"/>
      <c r="B51" s="40">
        <v>40509</v>
      </c>
      <c r="C51" s="40">
        <v>40510</v>
      </c>
      <c r="D51" s="1">
        <f t="shared" si="6"/>
        <v>2</v>
      </c>
      <c r="E51" s="42" t="s">
        <v>1015</v>
      </c>
    </row>
    <row r="52" ht="13.5" customHeight="1" spans="1:5">
      <c r="A52" s="1" t="s">
        <v>30</v>
      </c>
      <c r="B52" s="40">
        <v>44196</v>
      </c>
      <c r="C52" s="40">
        <v>44197</v>
      </c>
      <c r="D52" s="1">
        <f t="shared" si="6"/>
        <v>2</v>
      </c>
      <c r="E52" s="42"/>
    </row>
    <row r="53" spans="1:5">
      <c r="A53" s="37"/>
      <c r="B53" s="40">
        <v>44317</v>
      </c>
      <c r="C53" s="40">
        <v>44318</v>
      </c>
      <c r="D53" s="1">
        <f t="shared" si="6"/>
        <v>2</v>
      </c>
      <c r="E53" s="42"/>
    </row>
    <row r="54" spans="1:5">
      <c r="A54" s="37"/>
      <c r="B54" s="40">
        <v>44459</v>
      </c>
      <c r="C54" s="40">
        <v>44460</v>
      </c>
      <c r="D54" s="1">
        <f t="shared" si="6"/>
        <v>2</v>
      </c>
      <c r="E54" s="42"/>
    </row>
    <row r="55" ht="13.5" customHeight="1" spans="1:5">
      <c r="A55" s="37"/>
      <c r="B55" s="40">
        <v>44469</v>
      </c>
      <c r="C55" s="40">
        <v>44470</v>
      </c>
      <c r="D55" s="1">
        <f t="shared" si="6"/>
        <v>2</v>
      </c>
      <c r="E55" s="42"/>
    </row>
    <row r="56" ht="13.5" customHeight="1" spans="1:5">
      <c r="A56" s="37"/>
      <c r="B56" s="40"/>
      <c r="C56" s="40"/>
      <c r="E56" s="42"/>
    </row>
    <row r="57" ht="13.5" customHeight="1" spans="1:4">
      <c r="A57" s="37"/>
      <c r="B57" s="40">
        <v>44561</v>
      </c>
      <c r="C57" s="40">
        <v>44562</v>
      </c>
      <c r="D57" s="1">
        <f t="shared" si="6"/>
        <v>2</v>
      </c>
    </row>
    <row r="58" spans="1:4">
      <c r="A58" s="1" t="s">
        <v>27</v>
      </c>
      <c r="B58" s="40">
        <v>45098</v>
      </c>
      <c r="C58" s="40">
        <v>45099</v>
      </c>
      <c r="D58" s="1">
        <f t="shared" si="6"/>
        <v>2</v>
      </c>
    </row>
    <row r="59" spans="1:5">
      <c r="A59" s="1" t="s">
        <v>1004</v>
      </c>
      <c r="B59" s="40">
        <v>44947</v>
      </c>
      <c r="C59" s="40">
        <v>44948</v>
      </c>
      <c r="D59" s="1">
        <f t="shared" si="6"/>
        <v>2</v>
      </c>
      <c r="E59" s="1" t="s">
        <v>1016</v>
      </c>
    </row>
    <row r="61" spans="1:4">
      <c r="A61" s="1" t="s">
        <v>1005</v>
      </c>
      <c r="B61" s="37"/>
      <c r="C61" s="37"/>
      <c r="D61" s="37"/>
    </row>
    <row r="62" spans="1:5">
      <c r="A62" s="1" t="s">
        <v>1</v>
      </c>
      <c r="B62" s="1" t="s">
        <v>988</v>
      </c>
      <c r="C62" s="1" t="s">
        <v>989</v>
      </c>
      <c r="D62" s="1" t="s">
        <v>990</v>
      </c>
      <c r="E62" s="1" t="s">
        <v>8</v>
      </c>
    </row>
    <row r="63" spans="1:4">
      <c r="A63" s="1" t="s">
        <v>10</v>
      </c>
      <c r="B63" s="40">
        <v>26189</v>
      </c>
      <c r="C63" s="40">
        <v>26243</v>
      </c>
      <c r="D63" s="1">
        <f>C63-B63+1</f>
        <v>55</v>
      </c>
    </row>
    <row r="64" spans="1:4">
      <c r="A64" s="37"/>
      <c r="B64" s="40">
        <v>26500</v>
      </c>
      <c r="C64" s="40">
        <v>26500</v>
      </c>
      <c r="D64" s="1">
        <f t="shared" ref="D64:D102" si="7">C64-B64+1</f>
        <v>1</v>
      </c>
    </row>
    <row r="65" spans="1:4">
      <c r="A65" s="37"/>
      <c r="B65" s="40">
        <v>26888</v>
      </c>
      <c r="C65" s="40">
        <v>27210</v>
      </c>
      <c r="D65" s="1">
        <f t="shared" si="7"/>
        <v>323</v>
      </c>
    </row>
    <row r="66" spans="1:4">
      <c r="A66" s="37"/>
      <c r="B66" s="40">
        <v>27406</v>
      </c>
      <c r="C66" s="40">
        <v>27425</v>
      </c>
      <c r="D66" s="1">
        <f t="shared" si="7"/>
        <v>20</v>
      </c>
    </row>
    <row r="67" spans="1:4">
      <c r="A67" s="37"/>
      <c r="B67" s="40">
        <v>28021</v>
      </c>
      <c r="C67" s="40">
        <v>28021</v>
      </c>
      <c r="D67" s="1">
        <f t="shared" si="7"/>
        <v>1</v>
      </c>
    </row>
    <row r="68" spans="1:4">
      <c r="A68" s="37"/>
      <c r="B68" s="1" t="s">
        <v>1008</v>
      </c>
      <c r="C68" s="1" t="s">
        <v>1008</v>
      </c>
      <c r="D68" s="1">
        <v>2</v>
      </c>
    </row>
    <row r="69" spans="1:5">
      <c r="A69" s="1" t="s">
        <v>46</v>
      </c>
      <c r="B69" s="40">
        <v>37173</v>
      </c>
      <c r="C69" s="40">
        <v>38074</v>
      </c>
      <c r="D69" s="1">
        <f t="shared" si="7"/>
        <v>902</v>
      </c>
      <c r="E69" s="1" t="s">
        <v>1017</v>
      </c>
    </row>
    <row r="70" spans="1:4">
      <c r="A70" s="1" t="s">
        <v>16</v>
      </c>
      <c r="B70" s="40">
        <v>44692</v>
      </c>
      <c r="C70" s="40">
        <v>44702</v>
      </c>
      <c r="D70" s="1">
        <f t="shared" si="7"/>
        <v>11</v>
      </c>
    </row>
    <row r="71" spans="1:4">
      <c r="A71" s="1" t="s">
        <v>42</v>
      </c>
      <c r="B71" s="40">
        <v>44632</v>
      </c>
      <c r="C71" s="40">
        <v>44684</v>
      </c>
      <c r="D71" s="1">
        <f t="shared" si="7"/>
        <v>53</v>
      </c>
    </row>
    <row r="72" spans="1:4">
      <c r="A72" s="1" t="s">
        <v>55</v>
      </c>
      <c r="B72" s="40">
        <v>44803</v>
      </c>
      <c r="C72" s="40">
        <v>44821</v>
      </c>
      <c r="D72" s="1">
        <f t="shared" si="7"/>
        <v>19</v>
      </c>
    </row>
    <row r="73" spans="1:4">
      <c r="A73" s="1" t="s">
        <v>22</v>
      </c>
      <c r="B73" s="40">
        <v>43854</v>
      </c>
      <c r="C73" s="40">
        <v>43917</v>
      </c>
      <c r="D73" s="1">
        <f t="shared" si="7"/>
        <v>64</v>
      </c>
    </row>
    <row r="74" spans="1:4">
      <c r="A74" s="1" t="s">
        <v>17</v>
      </c>
      <c r="B74" s="40">
        <v>44634</v>
      </c>
      <c r="C74" s="40">
        <v>44637</v>
      </c>
      <c r="D74" s="1">
        <f t="shared" si="7"/>
        <v>4</v>
      </c>
    </row>
    <row r="75" spans="1:4">
      <c r="A75" s="43" t="s">
        <v>24</v>
      </c>
      <c r="B75" s="40">
        <v>44639</v>
      </c>
      <c r="C75" s="40">
        <v>44640</v>
      </c>
      <c r="D75" s="1">
        <f t="shared" si="7"/>
        <v>2</v>
      </c>
    </row>
    <row r="76" spans="1:4">
      <c r="A76" s="44"/>
      <c r="B76" s="40">
        <v>44642</v>
      </c>
      <c r="C76" s="40">
        <v>44642</v>
      </c>
      <c r="D76" s="1">
        <f t="shared" si="7"/>
        <v>1</v>
      </c>
    </row>
    <row r="77" spans="1:4">
      <c r="A77" s="44"/>
      <c r="B77" s="40">
        <v>44644</v>
      </c>
      <c r="C77" s="40">
        <v>44663</v>
      </c>
      <c r="D77" s="1">
        <f t="shared" si="7"/>
        <v>20</v>
      </c>
    </row>
    <row r="78" spans="1:4">
      <c r="A78" s="1" t="s">
        <v>27</v>
      </c>
      <c r="B78" s="40">
        <v>44672</v>
      </c>
      <c r="C78" s="40">
        <v>44685</v>
      </c>
      <c r="D78" s="1">
        <f t="shared" si="7"/>
        <v>14</v>
      </c>
    </row>
    <row r="79" spans="1:4">
      <c r="A79" s="1" t="s">
        <v>29</v>
      </c>
      <c r="B79" s="40">
        <v>44398</v>
      </c>
      <c r="C79" s="40">
        <v>44450</v>
      </c>
      <c r="D79" s="1">
        <f t="shared" si="7"/>
        <v>53</v>
      </c>
    </row>
    <row r="80" spans="1:4">
      <c r="A80" s="1" t="s">
        <v>31</v>
      </c>
      <c r="B80" s="40">
        <v>43867</v>
      </c>
      <c r="C80" s="40">
        <v>43875</v>
      </c>
      <c r="D80" s="1">
        <f t="shared" si="7"/>
        <v>9</v>
      </c>
    </row>
    <row r="81" spans="1:4">
      <c r="A81" s="1" t="s">
        <v>45</v>
      </c>
      <c r="B81" s="40">
        <v>44651</v>
      </c>
      <c r="C81" s="40">
        <v>44660</v>
      </c>
      <c r="D81" s="1">
        <f t="shared" si="7"/>
        <v>10</v>
      </c>
    </row>
    <row r="82" spans="1:4">
      <c r="A82" s="1" t="s">
        <v>47</v>
      </c>
      <c r="B82" s="40">
        <v>44634</v>
      </c>
      <c r="C82" s="40">
        <v>44637</v>
      </c>
      <c r="D82" s="1">
        <f t="shared" si="7"/>
        <v>4</v>
      </c>
    </row>
    <row r="83" spans="1:4">
      <c r="A83" s="43" t="s">
        <v>37</v>
      </c>
      <c r="B83" s="40">
        <v>44206</v>
      </c>
      <c r="C83" s="40">
        <v>44245</v>
      </c>
      <c r="D83" s="1">
        <f t="shared" si="7"/>
        <v>40</v>
      </c>
    </row>
    <row r="84" spans="1:4">
      <c r="A84" s="44"/>
      <c r="B84" s="40">
        <v>44802</v>
      </c>
      <c r="C84" s="40">
        <v>44809</v>
      </c>
      <c r="D84" s="1">
        <f t="shared" si="7"/>
        <v>8</v>
      </c>
    </row>
    <row r="85" spans="1:4">
      <c r="A85" s="1" t="s">
        <v>54</v>
      </c>
      <c r="B85" s="40">
        <v>44029</v>
      </c>
      <c r="C85" s="40">
        <v>44093</v>
      </c>
      <c r="D85" s="1">
        <f t="shared" si="7"/>
        <v>65</v>
      </c>
    </row>
    <row r="86" spans="1:4">
      <c r="A86" s="37"/>
      <c r="B86" s="40">
        <v>44783</v>
      </c>
      <c r="C86" s="40">
        <v>44899</v>
      </c>
      <c r="D86" s="1">
        <f t="shared" si="7"/>
        <v>117</v>
      </c>
    </row>
    <row r="87" spans="1:4">
      <c r="A87" s="1" t="s">
        <v>60</v>
      </c>
      <c r="B87" s="40">
        <v>43861</v>
      </c>
      <c r="C87" s="40">
        <v>43893</v>
      </c>
      <c r="D87" s="1">
        <f t="shared" si="7"/>
        <v>33</v>
      </c>
    </row>
    <row r="88" spans="1:4">
      <c r="A88" s="37"/>
      <c r="B88" s="40">
        <v>44047</v>
      </c>
      <c r="C88" s="40">
        <v>44047</v>
      </c>
      <c r="D88" s="1">
        <f t="shared" si="7"/>
        <v>1</v>
      </c>
    </row>
    <row r="89" spans="1:4">
      <c r="A89" s="1" t="s">
        <v>50</v>
      </c>
      <c r="B89" s="40">
        <v>43857</v>
      </c>
      <c r="C89" s="40">
        <v>43884</v>
      </c>
      <c r="D89" s="1">
        <f t="shared" si="7"/>
        <v>28</v>
      </c>
    </row>
    <row r="90" spans="1:4">
      <c r="A90" s="37"/>
      <c r="B90" s="40">
        <v>44526</v>
      </c>
      <c r="C90" s="40">
        <v>44529</v>
      </c>
      <c r="D90" s="1">
        <f t="shared" si="7"/>
        <v>4</v>
      </c>
    </row>
    <row r="91" spans="1:4">
      <c r="A91" s="37"/>
      <c r="B91" s="40">
        <v>44650</v>
      </c>
      <c r="C91" s="40">
        <v>44662</v>
      </c>
      <c r="D91" s="1">
        <f t="shared" si="7"/>
        <v>13</v>
      </c>
    </row>
    <row r="92" spans="1:4">
      <c r="A92" s="1" t="s">
        <v>51</v>
      </c>
      <c r="B92" s="40">
        <v>43859</v>
      </c>
      <c r="C92" s="40">
        <v>43888</v>
      </c>
      <c r="D92" s="1">
        <f t="shared" si="7"/>
        <v>30</v>
      </c>
    </row>
    <row r="93" spans="1:4">
      <c r="A93" s="37"/>
      <c r="B93" s="40">
        <v>44842</v>
      </c>
      <c r="C93" s="40">
        <v>44874</v>
      </c>
      <c r="D93" s="1">
        <f t="shared" si="7"/>
        <v>33</v>
      </c>
    </row>
    <row r="94" spans="1:4">
      <c r="A94" s="1" t="s">
        <v>44</v>
      </c>
      <c r="B94" s="40">
        <v>44662</v>
      </c>
      <c r="C94" s="40">
        <v>44668</v>
      </c>
      <c r="D94" s="1">
        <f t="shared" si="7"/>
        <v>7</v>
      </c>
    </row>
    <row r="95" spans="1:4">
      <c r="A95" s="37"/>
      <c r="B95" s="40">
        <v>44884</v>
      </c>
      <c r="C95" s="40">
        <v>44899</v>
      </c>
      <c r="D95" s="1">
        <f t="shared" si="7"/>
        <v>16</v>
      </c>
    </row>
    <row r="96" spans="1:4">
      <c r="A96" s="1" t="s">
        <v>41</v>
      </c>
      <c r="B96" s="40">
        <v>44889</v>
      </c>
      <c r="C96" s="40">
        <v>44895</v>
      </c>
      <c r="D96" s="1">
        <f t="shared" si="7"/>
        <v>7</v>
      </c>
    </row>
    <row r="97" spans="1:4">
      <c r="A97" s="1" t="s">
        <v>62</v>
      </c>
      <c r="B97" s="40">
        <v>44402</v>
      </c>
      <c r="C97" s="40">
        <v>44403</v>
      </c>
      <c r="D97" s="1">
        <f t="shared" si="7"/>
        <v>2</v>
      </c>
    </row>
    <row r="98" spans="1:4">
      <c r="A98" s="37"/>
      <c r="B98" s="40">
        <v>44452</v>
      </c>
      <c r="C98" s="40">
        <v>44452</v>
      </c>
      <c r="D98" s="1">
        <f t="shared" si="7"/>
        <v>1</v>
      </c>
    </row>
    <row r="99" spans="1:4">
      <c r="A99" s="37"/>
      <c r="B99" s="40">
        <v>44631</v>
      </c>
      <c r="C99" s="40">
        <v>44652</v>
      </c>
      <c r="D99" s="1">
        <f t="shared" si="7"/>
        <v>22</v>
      </c>
    </row>
    <row r="100" spans="1:4">
      <c r="A100" s="37"/>
      <c r="B100" s="40">
        <v>44655</v>
      </c>
      <c r="C100" s="40">
        <v>44668</v>
      </c>
      <c r="D100" s="1">
        <f t="shared" si="7"/>
        <v>14</v>
      </c>
    </row>
    <row r="101" spans="1:4">
      <c r="A101" s="1" t="s">
        <v>57</v>
      </c>
      <c r="B101" s="40">
        <v>44402</v>
      </c>
      <c r="C101" s="40">
        <v>44403</v>
      </c>
      <c r="D101" s="1">
        <f t="shared" si="7"/>
        <v>2</v>
      </c>
    </row>
    <row r="102" spans="1:4">
      <c r="A102" s="1" t="s">
        <v>59</v>
      </c>
      <c r="B102" s="40">
        <v>44668</v>
      </c>
      <c r="C102" s="40">
        <v>44674</v>
      </c>
      <c r="D102" s="1">
        <f t="shared" si="7"/>
        <v>7</v>
      </c>
    </row>
  </sheetData>
  <mergeCells count="24">
    <mergeCell ref="A1:D1"/>
    <mergeCell ref="G1:I1"/>
    <mergeCell ref="G16:I16"/>
    <mergeCell ref="G24:I24"/>
    <mergeCell ref="A46:D46"/>
    <mergeCell ref="A61:D61"/>
    <mergeCell ref="A4:A12"/>
    <mergeCell ref="A13:A14"/>
    <mergeCell ref="A15:A19"/>
    <mergeCell ref="A20:A22"/>
    <mergeCell ref="A24:A26"/>
    <mergeCell ref="A27:A31"/>
    <mergeCell ref="A48:A49"/>
    <mergeCell ref="A50:A51"/>
    <mergeCell ref="A52:A57"/>
    <mergeCell ref="A63:A68"/>
    <mergeCell ref="A75:A77"/>
    <mergeCell ref="A83:A84"/>
    <mergeCell ref="A85:A86"/>
    <mergeCell ref="A87:A88"/>
    <mergeCell ref="A89:A91"/>
    <mergeCell ref="A92:A93"/>
    <mergeCell ref="A94:A95"/>
    <mergeCell ref="A97:A10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A1" sqref="A1:H1"/>
    </sheetView>
  </sheetViews>
  <sheetFormatPr defaultColWidth="10.5083333333333" defaultRowHeight="14" outlineLevelCol="7"/>
  <cols>
    <col min="1" max="1" width="10.75" style="42" customWidth="1"/>
    <col min="2" max="4" width="12.5083333333333" style="42" customWidth="1"/>
    <col min="5" max="5" width="15.75" style="64" customWidth="1"/>
    <col min="6" max="7" width="12.5083333333333" style="42" customWidth="1"/>
    <col min="8" max="8" width="17.75" style="42" customWidth="1"/>
    <col min="9" max="16384" width="10.5083333333333" style="42"/>
  </cols>
  <sheetData>
    <row r="1" ht="24" spans="1:8">
      <c r="A1" s="65" t="s">
        <v>64</v>
      </c>
      <c r="B1" s="402"/>
      <c r="C1" s="402"/>
      <c r="D1" s="402"/>
      <c r="E1" s="402"/>
      <c r="F1" s="402"/>
      <c r="G1" s="402"/>
      <c r="H1" s="416"/>
    </row>
    <row r="2" ht="42" spans="1:8">
      <c r="A2" s="450" t="s">
        <v>1</v>
      </c>
      <c r="B2" s="450" t="s">
        <v>65</v>
      </c>
      <c r="C2" s="450" t="s">
        <v>66</v>
      </c>
      <c r="D2" s="450" t="s">
        <v>67</v>
      </c>
      <c r="E2" s="450" t="s">
        <v>68</v>
      </c>
      <c r="F2" s="451" t="s">
        <v>69</v>
      </c>
      <c r="G2" s="452" t="s">
        <v>70</v>
      </c>
      <c r="H2" s="450" t="s">
        <v>8</v>
      </c>
    </row>
    <row r="3" spans="1:8">
      <c r="A3" s="5" t="s">
        <v>9</v>
      </c>
      <c r="B3" s="5">
        <v>222.2</v>
      </c>
      <c r="C3" s="5">
        <v>113</v>
      </c>
      <c r="D3" s="148">
        <v>1235.13</v>
      </c>
      <c r="E3" s="75">
        <v>43628</v>
      </c>
      <c r="F3" s="180">
        <f t="shared" ref="F3:F46" si="0">D3/B3</f>
        <v>5.55864086408641</v>
      </c>
      <c r="G3" s="180">
        <f t="shared" ref="G3:G46" si="1">D3/C3</f>
        <v>10.9303539823009</v>
      </c>
      <c r="H3" s="5" t="s">
        <v>71</v>
      </c>
    </row>
    <row r="4" spans="1:8">
      <c r="A4" s="5" t="s">
        <v>12</v>
      </c>
      <c r="B4" s="5">
        <v>208</v>
      </c>
      <c r="C4" s="5">
        <v>119</v>
      </c>
      <c r="D4" s="5">
        <v>781.2</v>
      </c>
      <c r="E4" s="413">
        <v>40483</v>
      </c>
      <c r="F4" s="180">
        <f t="shared" si="0"/>
        <v>3.75576923076923</v>
      </c>
      <c r="G4" s="180">
        <f t="shared" si="1"/>
        <v>6.56470588235294</v>
      </c>
      <c r="H4" s="5" t="s">
        <v>13</v>
      </c>
    </row>
    <row r="5" spans="1:8">
      <c r="A5" s="5" t="s">
        <v>10</v>
      </c>
      <c r="B5" s="5">
        <v>41.6</v>
      </c>
      <c r="C5" s="5">
        <v>31</v>
      </c>
      <c r="D5" s="5">
        <v>180</v>
      </c>
      <c r="E5" s="422">
        <v>34973</v>
      </c>
      <c r="F5" s="180">
        <f t="shared" si="0"/>
        <v>4.32692307692308</v>
      </c>
      <c r="G5" s="180">
        <f t="shared" si="1"/>
        <v>5.80645161290323</v>
      </c>
      <c r="H5" s="75" t="s">
        <v>11</v>
      </c>
    </row>
    <row r="6" spans="1:8">
      <c r="A6" s="5" t="s">
        <v>18</v>
      </c>
      <c r="B6" s="5">
        <v>91.15</v>
      </c>
      <c r="C6" s="5">
        <v>66</v>
      </c>
      <c r="D6" s="5">
        <v>264.83</v>
      </c>
      <c r="E6" s="265">
        <v>43219</v>
      </c>
      <c r="F6" s="180">
        <f t="shared" si="0"/>
        <v>2.90543060888645</v>
      </c>
      <c r="G6" s="180">
        <f t="shared" si="1"/>
        <v>4.01257575757576</v>
      </c>
      <c r="H6" s="5"/>
    </row>
    <row r="7" spans="1:8">
      <c r="A7" s="5" t="s">
        <v>16</v>
      </c>
      <c r="B7" s="5">
        <v>16.1</v>
      </c>
      <c r="C7" s="5">
        <v>13</v>
      </c>
      <c r="D7" s="5">
        <v>51</v>
      </c>
      <c r="E7" s="75">
        <v>34973</v>
      </c>
      <c r="F7" s="180">
        <f t="shared" si="0"/>
        <v>3.16770186335404</v>
      </c>
      <c r="G7" s="180">
        <f t="shared" si="1"/>
        <v>3.92307692307692</v>
      </c>
      <c r="H7" s="5"/>
    </row>
    <row r="8" spans="1:8">
      <c r="A8" s="5" t="s">
        <v>19</v>
      </c>
      <c r="B8" s="5">
        <v>21.72</v>
      </c>
      <c r="C8" s="5">
        <v>15</v>
      </c>
      <c r="D8" s="5">
        <v>58.5</v>
      </c>
      <c r="E8" s="75">
        <v>40299</v>
      </c>
      <c r="F8" s="180">
        <f t="shared" si="0"/>
        <v>2.69337016574586</v>
      </c>
      <c r="G8" s="180">
        <f t="shared" si="1"/>
        <v>3.9</v>
      </c>
      <c r="H8" s="5"/>
    </row>
    <row r="9" spans="1:8">
      <c r="A9" s="5" t="s">
        <v>17</v>
      </c>
      <c r="B9" s="5">
        <v>285.58</v>
      </c>
      <c r="C9" s="5">
        <v>199</v>
      </c>
      <c r="D9" s="5">
        <v>662.76</v>
      </c>
      <c r="E9" s="75">
        <v>43658</v>
      </c>
      <c r="F9" s="180">
        <f t="shared" si="0"/>
        <v>2.32075075285384</v>
      </c>
      <c r="G9" s="180">
        <f t="shared" si="1"/>
        <v>3.33045226130653</v>
      </c>
      <c r="H9" s="5"/>
    </row>
    <row r="10" spans="1:8">
      <c r="A10" s="5" t="s">
        <v>14</v>
      </c>
      <c r="B10" s="5">
        <v>131.1</v>
      </c>
      <c r="C10" s="5">
        <v>137</v>
      </c>
      <c r="D10" s="148">
        <v>432.24</v>
      </c>
      <c r="E10" s="75">
        <v>43830</v>
      </c>
      <c r="F10" s="180">
        <f t="shared" si="0"/>
        <v>3.29702517162471</v>
      </c>
      <c r="G10" s="180">
        <f t="shared" si="1"/>
        <v>3.15503649635037</v>
      </c>
      <c r="H10" s="5" t="s">
        <v>15</v>
      </c>
    </row>
    <row r="11" spans="1:8">
      <c r="A11" s="5" t="s">
        <v>21</v>
      </c>
      <c r="B11" s="5">
        <v>108.7</v>
      </c>
      <c r="C11" s="5">
        <v>87</v>
      </c>
      <c r="D11" s="5">
        <v>265.42</v>
      </c>
      <c r="E11" s="75">
        <v>42853</v>
      </c>
      <c r="F11" s="180">
        <f t="shared" si="0"/>
        <v>2.44176632934683</v>
      </c>
      <c r="G11" s="180">
        <f t="shared" si="1"/>
        <v>3.05080459770115</v>
      </c>
      <c r="H11" s="5"/>
    </row>
    <row r="12" spans="1:8">
      <c r="A12" s="5" t="s">
        <v>25</v>
      </c>
      <c r="B12" s="5">
        <v>47.97</v>
      </c>
      <c r="C12" s="5">
        <v>27</v>
      </c>
      <c r="D12" s="5">
        <v>80.79</v>
      </c>
      <c r="E12" s="75">
        <v>41760</v>
      </c>
      <c r="F12" s="180">
        <f t="shared" si="0"/>
        <v>1.68417761100688</v>
      </c>
      <c r="G12" s="180">
        <f t="shared" si="1"/>
        <v>2.99222222222222</v>
      </c>
      <c r="H12" s="5"/>
    </row>
    <row r="13" spans="1:8">
      <c r="A13" s="5" t="s">
        <v>20</v>
      </c>
      <c r="B13" s="5">
        <v>50.6</v>
      </c>
      <c r="C13" s="5">
        <v>43</v>
      </c>
      <c r="D13" s="5">
        <v>125.62</v>
      </c>
      <c r="E13" s="75">
        <v>43586</v>
      </c>
      <c r="F13" s="180">
        <f t="shared" si="0"/>
        <v>2.48260869565217</v>
      </c>
      <c r="G13" s="180">
        <f t="shared" si="1"/>
        <v>2.92139534883721</v>
      </c>
      <c r="H13" s="5"/>
    </row>
    <row r="14" spans="1:8">
      <c r="A14" s="5" t="s">
        <v>22</v>
      </c>
      <c r="B14" s="5">
        <v>56.55</v>
      </c>
      <c r="C14" s="5">
        <v>47</v>
      </c>
      <c r="D14" s="148">
        <v>130</v>
      </c>
      <c r="E14" s="75">
        <v>41632</v>
      </c>
      <c r="F14" s="180">
        <f t="shared" si="0"/>
        <v>2.29885057471264</v>
      </c>
      <c r="G14" s="180">
        <f t="shared" si="1"/>
        <v>2.76595744680851</v>
      </c>
      <c r="H14" s="5" t="s">
        <v>23</v>
      </c>
    </row>
    <row r="15" spans="1:8">
      <c r="A15" s="220" t="s">
        <v>24</v>
      </c>
      <c r="B15" s="5">
        <v>55</v>
      </c>
      <c r="C15" s="5">
        <v>44</v>
      </c>
      <c r="D15" s="5">
        <v>109.63</v>
      </c>
      <c r="E15" s="75">
        <v>42643</v>
      </c>
      <c r="F15" s="180">
        <f t="shared" si="0"/>
        <v>1.99327272727273</v>
      </c>
      <c r="G15" s="180">
        <f t="shared" si="1"/>
        <v>2.49159090909091</v>
      </c>
      <c r="H15" s="5"/>
    </row>
    <row r="16" spans="1:8">
      <c r="A16" s="5" t="s">
        <v>26</v>
      </c>
      <c r="B16" s="5">
        <v>53.3</v>
      </c>
      <c r="C16" s="5">
        <v>43</v>
      </c>
      <c r="D16" s="5">
        <v>99.46</v>
      </c>
      <c r="E16" s="75">
        <v>43586</v>
      </c>
      <c r="F16" s="180">
        <f t="shared" si="0"/>
        <v>1.86604127579737</v>
      </c>
      <c r="G16" s="180">
        <f t="shared" si="1"/>
        <v>2.31302325581395</v>
      </c>
      <c r="H16" s="5"/>
    </row>
    <row r="17" spans="1:8">
      <c r="A17" s="5" t="s">
        <v>29</v>
      </c>
      <c r="B17" s="5">
        <v>95.4</v>
      </c>
      <c r="C17" s="5">
        <v>60</v>
      </c>
      <c r="D17" s="5">
        <v>125.22</v>
      </c>
      <c r="E17" s="75">
        <v>43559</v>
      </c>
      <c r="F17" s="180">
        <f t="shared" si="0"/>
        <v>1.3125786163522</v>
      </c>
      <c r="G17" s="180">
        <f t="shared" si="1"/>
        <v>2.087</v>
      </c>
      <c r="H17" s="5"/>
    </row>
    <row r="18" spans="1:8">
      <c r="A18" s="5" t="s">
        <v>36</v>
      </c>
      <c r="B18" s="5">
        <v>330.56</v>
      </c>
      <c r="C18" s="5">
        <v>190</v>
      </c>
      <c r="D18" s="5">
        <v>387.2</v>
      </c>
      <c r="E18" s="75">
        <v>44104</v>
      </c>
      <c r="F18" s="180">
        <f t="shared" si="0"/>
        <v>1.17134559535334</v>
      </c>
      <c r="G18" s="180">
        <f t="shared" si="1"/>
        <v>2.03789473684211</v>
      </c>
      <c r="H18" s="5"/>
    </row>
    <row r="19" spans="1:8">
      <c r="A19" s="5" t="s">
        <v>47</v>
      </c>
      <c r="B19" s="5">
        <v>37.79</v>
      </c>
      <c r="C19" s="5">
        <v>15</v>
      </c>
      <c r="D19" s="5">
        <v>30.03</v>
      </c>
      <c r="E19" s="75">
        <v>43739</v>
      </c>
      <c r="F19" s="180">
        <f t="shared" si="0"/>
        <v>0.794654670547764</v>
      </c>
      <c r="G19" s="180">
        <f t="shared" si="1"/>
        <v>2.002</v>
      </c>
      <c r="H19" s="5"/>
    </row>
    <row r="20" spans="1:8">
      <c r="A20" s="5" t="s">
        <v>28</v>
      </c>
      <c r="B20" s="5">
        <v>88.9</v>
      </c>
      <c r="C20" s="5">
        <v>74</v>
      </c>
      <c r="D20" s="5">
        <v>144.7</v>
      </c>
      <c r="E20" s="75">
        <v>44196</v>
      </c>
      <c r="F20" s="180">
        <f t="shared" si="0"/>
        <v>1.62767154105737</v>
      </c>
      <c r="G20" s="180">
        <f t="shared" si="1"/>
        <v>1.95540540540541</v>
      </c>
      <c r="H20" s="5"/>
    </row>
    <row r="21" spans="1:8">
      <c r="A21" s="5" t="s">
        <v>31</v>
      </c>
      <c r="B21" s="5">
        <v>74.52</v>
      </c>
      <c r="C21" s="5">
        <v>51</v>
      </c>
      <c r="D21" s="5">
        <v>99.6</v>
      </c>
      <c r="E21" s="413">
        <v>42448</v>
      </c>
      <c r="F21" s="180">
        <f t="shared" si="0"/>
        <v>1.3365539452496</v>
      </c>
      <c r="G21" s="180">
        <f t="shared" si="1"/>
        <v>1.95294117647059</v>
      </c>
      <c r="H21" s="5"/>
    </row>
    <row r="22" spans="1:8">
      <c r="A22" s="5" t="s">
        <v>35</v>
      </c>
      <c r="B22" s="5">
        <v>71.9</v>
      </c>
      <c r="C22" s="5">
        <v>54</v>
      </c>
      <c r="D22" s="5">
        <v>94.42</v>
      </c>
      <c r="E22" s="413">
        <v>44318</v>
      </c>
      <c r="F22" s="180">
        <f t="shared" si="0"/>
        <v>1.31321279554937</v>
      </c>
      <c r="G22" s="180">
        <f t="shared" si="1"/>
        <v>1.74851851851852</v>
      </c>
      <c r="H22" s="5"/>
    </row>
    <row r="23" spans="1:8">
      <c r="A23" s="5" t="s">
        <v>27</v>
      </c>
      <c r="B23" s="5">
        <v>17.47</v>
      </c>
      <c r="C23" s="5">
        <v>18</v>
      </c>
      <c r="D23" s="5">
        <v>30.97</v>
      </c>
      <c r="E23" s="75">
        <v>42685</v>
      </c>
      <c r="F23" s="180">
        <f t="shared" si="0"/>
        <v>1.77275329135661</v>
      </c>
      <c r="G23" s="180">
        <f t="shared" si="1"/>
        <v>1.72055555555556</v>
      </c>
      <c r="H23" s="5"/>
    </row>
    <row r="24" spans="1:8">
      <c r="A24" s="5" t="s">
        <v>38</v>
      </c>
      <c r="B24" s="5">
        <v>25.97</v>
      </c>
      <c r="C24" s="5">
        <v>19</v>
      </c>
      <c r="D24" s="5">
        <v>31.78</v>
      </c>
      <c r="E24" s="75">
        <v>44317</v>
      </c>
      <c r="F24" s="180">
        <f t="shared" si="0"/>
        <v>1.22371967654987</v>
      </c>
      <c r="G24" s="180">
        <f t="shared" si="1"/>
        <v>1.67263157894737</v>
      </c>
      <c r="H24" s="5"/>
    </row>
    <row r="25" spans="1:8">
      <c r="A25" s="5" t="s">
        <v>30</v>
      </c>
      <c r="B25" s="5">
        <v>52.1</v>
      </c>
      <c r="C25" s="5">
        <v>46</v>
      </c>
      <c r="D25" s="5">
        <v>74.96</v>
      </c>
      <c r="E25" s="75">
        <v>42125</v>
      </c>
      <c r="F25" s="180">
        <f t="shared" si="0"/>
        <v>1.43877159309021</v>
      </c>
      <c r="G25" s="180">
        <f t="shared" si="1"/>
        <v>1.6295652173913</v>
      </c>
      <c r="H25" s="5"/>
    </row>
    <row r="26" spans="1:8">
      <c r="A26" s="453" t="s">
        <v>33</v>
      </c>
      <c r="B26" s="5">
        <v>42.7</v>
      </c>
      <c r="C26" s="5">
        <v>38</v>
      </c>
      <c r="D26" s="148">
        <v>56.69</v>
      </c>
      <c r="E26" s="262">
        <v>41274</v>
      </c>
      <c r="F26" s="180">
        <f t="shared" si="0"/>
        <v>1.32763466042155</v>
      </c>
      <c r="G26" s="180">
        <f t="shared" si="1"/>
        <v>1.49184210526316</v>
      </c>
      <c r="H26" s="5" t="s">
        <v>72</v>
      </c>
    </row>
    <row r="27" spans="1:8">
      <c r="A27" s="453" t="s">
        <v>32</v>
      </c>
      <c r="B27" s="5">
        <v>52.38</v>
      </c>
      <c r="C27" s="5">
        <v>47</v>
      </c>
      <c r="D27" s="5">
        <v>69.72</v>
      </c>
      <c r="E27" s="75">
        <v>43586</v>
      </c>
      <c r="F27" s="180">
        <f t="shared" si="0"/>
        <v>1.33104238258877</v>
      </c>
      <c r="G27" s="180">
        <f t="shared" si="1"/>
        <v>1.48340425531915</v>
      </c>
      <c r="H27" s="5"/>
    </row>
    <row r="28" spans="1:8">
      <c r="A28" s="5" t="s">
        <v>37</v>
      </c>
      <c r="B28" s="5">
        <v>30.3</v>
      </c>
      <c r="C28" s="5">
        <v>26</v>
      </c>
      <c r="D28" s="5">
        <v>38.17</v>
      </c>
      <c r="E28" s="262">
        <v>43510</v>
      </c>
      <c r="F28" s="180">
        <f t="shared" si="0"/>
        <v>1.25973597359736</v>
      </c>
      <c r="G28" s="180">
        <f t="shared" si="1"/>
        <v>1.46807692307692</v>
      </c>
      <c r="H28" s="5"/>
    </row>
    <row r="29" spans="1:8">
      <c r="A29" s="5" t="s">
        <v>39</v>
      </c>
      <c r="B29" s="5">
        <v>24.89</v>
      </c>
      <c r="C29" s="5">
        <v>21</v>
      </c>
      <c r="D29" s="5">
        <v>28.17</v>
      </c>
      <c r="E29" s="75">
        <v>43161</v>
      </c>
      <c r="F29" s="180">
        <f t="shared" si="0"/>
        <v>1.13177983125753</v>
      </c>
      <c r="G29" s="180">
        <f t="shared" si="1"/>
        <v>1.34142857142857</v>
      </c>
      <c r="H29" s="5"/>
    </row>
    <row r="30" spans="1:8">
      <c r="A30" s="5" t="s">
        <v>43</v>
      </c>
      <c r="B30" s="5">
        <v>88</v>
      </c>
      <c r="C30" s="5">
        <v>61</v>
      </c>
      <c r="D30" s="5">
        <v>81.18</v>
      </c>
      <c r="E30" s="75">
        <v>43738</v>
      </c>
      <c r="F30" s="180">
        <f t="shared" si="0"/>
        <v>0.9225</v>
      </c>
      <c r="G30" s="180">
        <f t="shared" si="1"/>
        <v>1.33081967213115</v>
      </c>
      <c r="H30" s="5"/>
    </row>
    <row r="31" spans="1:8">
      <c r="A31" s="5" t="s">
        <v>41</v>
      </c>
      <c r="B31" s="5">
        <v>25.34</v>
      </c>
      <c r="C31" s="5">
        <v>19</v>
      </c>
      <c r="D31" s="5">
        <v>24.64</v>
      </c>
      <c r="E31" s="75">
        <v>44290</v>
      </c>
      <c r="F31" s="180">
        <f t="shared" si="0"/>
        <v>0.972375690607735</v>
      </c>
      <c r="G31" s="180">
        <f t="shared" si="1"/>
        <v>1.29684210526316</v>
      </c>
      <c r="H31" s="5"/>
    </row>
    <row r="32" spans="1:8">
      <c r="A32" s="5" t="s">
        <v>46</v>
      </c>
      <c r="B32" s="5">
        <v>139.2</v>
      </c>
      <c r="C32" s="5">
        <v>89</v>
      </c>
      <c r="D32" s="5">
        <v>111.61</v>
      </c>
      <c r="E32" s="75">
        <v>42125</v>
      </c>
      <c r="F32" s="180">
        <f t="shared" si="0"/>
        <v>0.801795977011494</v>
      </c>
      <c r="G32" s="180">
        <f t="shared" si="1"/>
        <v>1.25404494382022</v>
      </c>
      <c r="H32" s="5"/>
    </row>
    <row r="33" spans="1:8">
      <c r="A33" s="5" t="s">
        <v>40</v>
      </c>
      <c r="B33" s="5">
        <v>24.9</v>
      </c>
      <c r="C33" s="5">
        <v>22</v>
      </c>
      <c r="D33" s="5">
        <v>25.31</v>
      </c>
      <c r="E33" s="75">
        <v>42855</v>
      </c>
      <c r="F33" s="180">
        <f t="shared" si="0"/>
        <v>1.01646586345382</v>
      </c>
      <c r="G33" s="180">
        <f t="shared" si="1"/>
        <v>1.15045454545455</v>
      </c>
      <c r="H33" s="5"/>
    </row>
    <row r="34" spans="1:8">
      <c r="A34" s="5" t="s">
        <v>55</v>
      </c>
      <c r="B34" s="5">
        <v>63.35</v>
      </c>
      <c r="C34" s="5">
        <v>19</v>
      </c>
      <c r="D34" s="5">
        <v>20.5787</v>
      </c>
      <c r="E34" s="75">
        <v>41030</v>
      </c>
      <c r="F34" s="180">
        <f t="shared" si="0"/>
        <v>0.32484135753749</v>
      </c>
      <c r="G34" s="180">
        <f t="shared" si="1"/>
        <v>1.08308947368421</v>
      </c>
      <c r="H34" s="5" t="s">
        <v>73</v>
      </c>
    </row>
    <row r="35" spans="1:8">
      <c r="A35" s="5" t="s">
        <v>45</v>
      </c>
      <c r="B35" s="5">
        <v>56.16</v>
      </c>
      <c r="C35" s="5">
        <v>45</v>
      </c>
      <c r="D35" s="5">
        <v>46.54</v>
      </c>
      <c r="E35" s="262">
        <v>43560</v>
      </c>
      <c r="F35" s="180">
        <f t="shared" si="0"/>
        <v>0.828703703703704</v>
      </c>
      <c r="G35" s="180">
        <f t="shared" si="1"/>
        <v>1.03422222222222</v>
      </c>
      <c r="H35" s="5"/>
    </row>
    <row r="36" spans="1:8">
      <c r="A36" s="5" t="s">
        <v>42</v>
      </c>
      <c r="B36" s="5">
        <v>100.17</v>
      </c>
      <c r="C36" s="5">
        <v>91</v>
      </c>
      <c r="D36" s="5">
        <v>93.8</v>
      </c>
      <c r="E36" s="75">
        <v>43819</v>
      </c>
      <c r="F36" s="180">
        <f t="shared" si="0"/>
        <v>0.936408106219427</v>
      </c>
      <c r="G36" s="180">
        <f t="shared" si="1"/>
        <v>1.03076923076923</v>
      </c>
      <c r="H36" s="5"/>
    </row>
    <row r="37" spans="1:8">
      <c r="A37" s="5" t="s">
        <v>44</v>
      </c>
      <c r="B37" s="5">
        <v>23.647</v>
      </c>
      <c r="C37" s="5">
        <v>23</v>
      </c>
      <c r="D37" s="5">
        <v>21.61</v>
      </c>
      <c r="E37" s="75">
        <v>44197</v>
      </c>
      <c r="F37" s="180">
        <f t="shared" si="0"/>
        <v>0.913857994671629</v>
      </c>
      <c r="G37" s="180">
        <f t="shared" si="1"/>
        <v>0.939565217391304</v>
      </c>
      <c r="H37" s="5"/>
    </row>
    <row r="38" spans="1:8">
      <c r="A38" s="5" t="s">
        <v>49</v>
      </c>
      <c r="B38" s="5">
        <v>34.2</v>
      </c>
      <c r="C38" s="5">
        <v>29</v>
      </c>
      <c r="D38" s="5">
        <v>24.3</v>
      </c>
      <c r="E38" s="262">
        <v>43740</v>
      </c>
      <c r="F38" s="180">
        <f t="shared" si="0"/>
        <v>0.710526315789474</v>
      </c>
      <c r="G38" s="180">
        <f t="shared" si="1"/>
        <v>0.837931034482759</v>
      </c>
      <c r="H38" s="5"/>
    </row>
    <row r="39" spans="1:8">
      <c r="A39" s="5" t="s">
        <v>60</v>
      </c>
      <c r="B39" s="5">
        <v>53.5</v>
      </c>
      <c r="C39" s="5">
        <v>18</v>
      </c>
      <c r="D39" s="5">
        <v>15.0756</v>
      </c>
      <c r="E39" s="454">
        <v>43740</v>
      </c>
      <c r="F39" s="180">
        <f t="shared" si="0"/>
        <v>0.28178691588785</v>
      </c>
      <c r="G39" s="180">
        <f t="shared" si="1"/>
        <v>0.837533333333333</v>
      </c>
      <c r="H39" s="5"/>
    </row>
    <row r="40" spans="1:8">
      <c r="A40" s="5" t="s">
        <v>50</v>
      </c>
      <c r="B40" s="5">
        <v>21.97</v>
      </c>
      <c r="C40" s="5">
        <v>18</v>
      </c>
      <c r="D40" s="5">
        <v>15</v>
      </c>
      <c r="E40" s="262">
        <v>43740</v>
      </c>
      <c r="F40" s="180">
        <f t="shared" si="0"/>
        <v>0.682749203459263</v>
      </c>
      <c r="G40" s="180">
        <f t="shared" si="1"/>
        <v>0.833333333333333</v>
      </c>
      <c r="H40" s="5"/>
    </row>
    <row r="41" spans="1:8">
      <c r="A41" s="5" t="s">
        <v>58</v>
      </c>
      <c r="B41" s="5">
        <v>84.1</v>
      </c>
      <c r="C41" s="5">
        <v>43</v>
      </c>
      <c r="D41" s="5">
        <v>33.5</v>
      </c>
      <c r="E41" s="75">
        <v>44290</v>
      </c>
      <c r="F41" s="180">
        <f t="shared" si="0"/>
        <v>0.39833531510107</v>
      </c>
      <c r="G41" s="180">
        <f t="shared" si="1"/>
        <v>0.779069767441861</v>
      </c>
      <c r="H41" s="5"/>
    </row>
    <row r="42" spans="1:8">
      <c r="A42" s="5" t="s">
        <v>52</v>
      </c>
      <c r="B42" s="5">
        <v>34.3</v>
      </c>
      <c r="C42" s="5">
        <v>24</v>
      </c>
      <c r="D42" s="5">
        <v>18.3</v>
      </c>
      <c r="E42" s="262">
        <v>43436</v>
      </c>
      <c r="F42" s="180">
        <f t="shared" si="0"/>
        <v>0.533527696793003</v>
      </c>
      <c r="G42" s="180">
        <f t="shared" si="1"/>
        <v>0.7625</v>
      </c>
      <c r="H42" s="5"/>
    </row>
    <row r="43" spans="1:8">
      <c r="A43" s="5" t="s">
        <v>61</v>
      </c>
      <c r="B43" s="5">
        <v>51.03</v>
      </c>
      <c r="C43" s="5">
        <v>22</v>
      </c>
      <c r="D43" s="5">
        <v>14.36</v>
      </c>
      <c r="E43" s="262">
        <v>43830</v>
      </c>
      <c r="F43" s="180">
        <f t="shared" si="0"/>
        <v>0.281403096217911</v>
      </c>
      <c r="G43" s="180">
        <f t="shared" si="1"/>
        <v>0.652727272727273</v>
      </c>
      <c r="H43" s="5"/>
    </row>
    <row r="44" spans="1:8">
      <c r="A44" s="5" t="s">
        <v>54</v>
      </c>
      <c r="B44" s="5">
        <v>16.5</v>
      </c>
      <c r="C44" s="5">
        <v>12</v>
      </c>
      <c r="D44" s="5">
        <v>7.8218</v>
      </c>
      <c r="E44" s="262">
        <v>43400</v>
      </c>
      <c r="F44" s="180">
        <f t="shared" si="0"/>
        <v>0.474048484848485</v>
      </c>
      <c r="G44" s="180">
        <f t="shared" si="1"/>
        <v>0.651816666666667</v>
      </c>
      <c r="H44" s="5"/>
    </row>
    <row r="45" spans="1:8">
      <c r="A45" s="5" t="s">
        <v>51</v>
      </c>
      <c r="B45" s="5">
        <v>21.719</v>
      </c>
      <c r="C45" s="5">
        <v>20</v>
      </c>
      <c r="D45" s="5">
        <v>11.9613</v>
      </c>
      <c r="E45" s="262">
        <v>43831</v>
      </c>
      <c r="F45" s="180">
        <f t="shared" si="0"/>
        <v>0.550729775772365</v>
      </c>
      <c r="G45" s="180">
        <f t="shared" si="1"/>
        <v>0.598065</v>
      </c>
      <c r="H45" s="5"/>
    </row>
    <row r="46" spans="1:8">
      <c r="A46" s="5" t="s">
        <v>53</v>
      </c>
      <c r="B46" s="5">
        <v>9.3</v>
      </c>
      <c r="C46" s="5">
        <v>11</v>
      </c>
      <c r="D46" s="5">
        <v>4.87</v>
      </c>
      <c r="E46" s="454">
        <v>43814</v>
      </c>
      <c r="F46" s="180">
        <f t="shared" si="0"/>
        <v>0.523655913978495</v>
      </c>
      <c r="G46" s="180">
        <f t="shared" si="1"/>
        <v>0.442727272727273</v>
      </c>
      <c r="H46" s="5"/>
    </row>
    <row r="47" s="1" customFormat="1" spans="1:5">
      <c r="A47" s="90" t="s">
        <v>63</v>
      </c>
      <c r="E47" s="23"/>
    </row>
    <row r="48" s="1" customFormat="1" spans="1:5">
      <c r="A48" s="8"/>
      <c r="E48" s="23"/>
    </row>
  </sheetData>
  <sortState ref="A3:H46">
    <sortCondition ref="G3:G46" descending="1"/>
  </sortState>
  <mergeCells count="1">
    <mergeCell ref="A1:H1"/>
  </mergeCells>
  <conditionalFormatting sqref="F3:F46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{7f5f9711-4b88-48ae-822e-8ef3de406fc2}</x14:id>
        </ext>
      </extLst>
    </cfRule>
  </conditionalFormatting>
  <conditionalFormatting sqref="G3:G46">
    <cfRule type="dataBar" priority="3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{eca2b70b-d702-4a62-a65f-4936f6a98fcd}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5f9711-4b88-48ae-822e-8ef3de406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F3:F46</xm:sqref>
        </x14:conditionalFormatting>
        <x14:conditionalFormatting xmlns:xm="http://schemas.microsoft.com/office/excel/2006/main">
          <x14:cfRule type="dataBar" id="{eca2b70b-d702-4a62-a65f-4936f6a98f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G3:G46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4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9" sqref="K29"/>
    </sheetView>
  </sheetViews>
  <sheetFormatPr defaultColWidth="9.625" defaultRowHeight="14"/>
  <cols>
    <col min="1" max="4" width="9.625" style="32"/>
    <col min="5" max="5" width="9.75" style="32"/>
    <col min="6" max="16384" width="9.625" style="32"/>
  </cols>
  <sheetData>
    <row r="1" spans="2:48">
      <c r="B1" s="33" t="s">
        <v>1018</v>
      </c>
      <c r="C1" s="33" t="s">
        <v>1019</v>
      </c>
      <c r="D1" s="33" t="s">
        <v>1020</v>
      </c>
      <c r="E1" s="33" t="s">
        <v>1021</v>
      </c>
      <c r="F1" s="33" t="s">
        <v>1022</v>
      </c>
      <c r="G1" s="33" t="s">
        <v>1023</v>
      </c>
      <c r="H1" s="33" t="s">
        <v>1024</v>
      </c>
      <c r="I1" s="33" t="s">
        <v>1025</v>
      </c>
      <c r="J1" s="33" t="s">
        <v>1026</v>
      </c>
      <c r="K1" s="33" t="s">
        <v>1027</v>
      </c>
      <c r="L1" s="33" t="s">
        <v>1028</v>
      </c>
      <c r="M1" s="33" t="s">
        <v>1029</v>
      </c>
      <c r="N1" s="33" t="s">
        <v>1030</v>
      </c>
      <c r="O1" s="33" t="s">
        <v>1031</v>
      </c>
      <c r="P1" s="33" t="s">
        <v>1032</v>
      </c>
      <c r="Q1" s="33" t="s">
        <v>1033</v>
      </c>
      <c r="R1" s="33" t="s">
        <v>1034</v>
      </c>
      <c r="S1" s="33" t="s">
        <v>1035</v>
      </c>
      <c r="T1" s="33" t="s">
        <v>1036</v>
      </c>
      <c r="U1" s="33" t="s">
        <v>1037</v>
      </c>
      <c r="V1" s="33" t="s">
        <v>1038</v>
      </c>
      <c r="W1" s="33" t="s">
        <v>1039</v>
      </c>
      <c r="X1" s="33" t="s">
        <v>1040</v>
      </c>
      <c r="Y1" s="33" t="s">
        <v>1041</v>
      </c>
      <c r="Z1" s="33" t="s">
        <v>1042</v>
      </c>
      <c r="AA1" s="33" t="s">
        <v>1043</v>
      </c>
      <c r="AB1" s="33" t="s">
        <v>1044</v>
      </c>
      <c r="AC1" s="33" t="s">
        <v>1045</v>
      </c>
      <c r="AD1" s="33" t="s">
        <v>1046</v>
      </c>
      <c r="AE1" s="33" t="s">
        <v>1047</v>
      </c>
      <c r="AF1" s="33" t="s">
        <v>1048</v>
      </c>
      <c r="AG1" s="33" t="s">
        <v>1049</v>
      </c>
      <c r="AH1" s="33" t="s">
        <v>1050</v>
      </c>
      <c r="AI1" s="33" t="s">
        <v>1051</v>
      </c>
      <c r="AJ1" s="33" t="s">
        <v>1052</v>
      </c>
      <c r="AK1" s="33" t="s">
        <v>1053</v>
      </c>
      <c r="AL1" s="33" t="s">
        <v>1054</v>
      </c>
      <c r="AM1" s="33" t="s">
        <v>1055</v>
      </c>
      <c r="AN1" s="33" t="s">
        <v>1056</v>
      </c>
      <c r="AO1" s="33" t="s">
        <v>1057</v>
      </c>
      <c r="AP1" s="33" t="s">
        <v>1058</v>
      </c>
      <c r="AQ1" s="33" t="s">
        <v>1059</v>
      </c>
      <c r="AR1" s="33" t="s">
        <v>1060</v>
      </c>
      <c r="AS1" s="33" t="s">
        <v>1061</v>
      </c>
      <c r="AT1" s="33" t="s">
        <v>1062</v>
      </c>
      <c r="AU1" s="33" t="s">
        <v>1063</v>
      </c>
      <c r="AV1" s="33" t="s">
        <v>1064</v>
      </c>
    </row>
    <row r="2" spans="1:1">
      <c r="A2" s="32" t="s">
        <v>1065</v>
      </c>
    </row>
    <row r="3" spans="1:1">
      <c r="A3" s="32" t="s">
        <v>1066</v>
      </c>
    </row>
    <row r="4" spans="1:1">
      <c r="A4" s="32" t="s">
        <v>1067</v>
      </c>
    </row>
    <row r="5" spans="1:2">
      <c r="A5" s="32" t="s">
        <v>1068</v>
      </c>
      <c r="B5" s="32">
        <f>B7-B6+1</f>
        <v>738</v>
      </c>
    </row>
    <row r="6" spans="1:2">
      <c r="A6" s="32" t="s">
        <v>1066</v>
      </c>
      <c r="B6" s="34">
        <v>41315</v>
      </c>
    </row>
    <row r="7" spans="1:2">
      <c r="A7" s="32" t="s">
        <v>1067</v>
      </c>
      <c r="B7" s="34">
        <v>42052</v>
      </c>
    </row>
    <row r="8" spans="1:1">
      <c r="A8" s="32" t="s">
        <v>1069</v>
      </c>
    </row>
    <row r="9" spans="1:1">
      <c r="A9" s="32" t="s">
        <v>1066</v>
      </c>
    </row>
    <row r="10" spans="1:1">
      <c r="A10" s="32" t="s">
        <v>1067</v>
      </c>
    </row>
    <row r="11" spans="1:1">
      <c r="A11" s="32" t="s">
        <v>1070</v>
      </c>
    </row>
    <row r="12" spans="1:1">
      <c r="A12" s="32" t="s">
        <v>1066</v>
      </c>
    </row>
    <row r="13" spans="1:1">
      <c r="A13" s="32" t="s">
        <v>1067</v>
      </c>
    </row>
    <row r="14" spans="1:12">
      <c r="A14" s="32" t="s">
        <v>1071</v>
      </c>
      <c r="B14" s="32">
        <v>376</v>
      </c>
      <c r="D14" s="32">
        <f>D16-D15+1</f>
        <v>378</v>
      </c>
      <c r="E14" s="32">
        <f>E16-E15+1</f>
        <v>376</v>
      </c>
      <c r="J14" s="36">
        <v>233</v>
      </c>
      <c r="L14" s="32">
        <v>20</v>
      </c>
    </row>
    <row r="15" spans="1:5">
      <c r="A15" s="32" t="s">
        <v>1066</v>
      </c>
      <c r="D15" s="34">
        <v>42768</v>
      </c>
      <c r="E15" s="34">
        <v>42769</v>
      </c>
    </row>
    <row r="16" spans="1:5">
      <c r="A16" s="32" t="s">
        <v>1067</v>
      </c>
      <c r="D16" s="34">
        <v>43145</v>
      </c>
      <c r="E16" s="34">
        <v>43144</v>
      </c>
    </row>
    <row r="17" spans="1:12">
      <c r="A17" s="32" t="s">
        <v>1072</v>
      </c>
      <c r="B17" s="32">
        <f>B19-B18+1</f>
        <v>369</v>
      </c>
      <c r="D17" s="32">
        <f>D19-D18+1</f>
        <v>347</v>
      </c>
      <c r="E17" s="32">
        <f>E19-E18+1</f>
        <v>345</v>
      </c>
      <c r="J17" s="36">
        <v>156</v>
      </c>
      <c r="L17" s="32">
        <v>7</v>
      </c>
    </row>
    <row r="18" spans="1:5">
      <c r="A18" s="32" t="s">
        <v>1066</v>
      </c>
      <c r="B18" s="34">
        <v>42772</v>
      </c>
      <c r="D18" s="34">
        <v>42414</v>
      </c>
      <c r="E18" s="34">
        <v>43507</v>
      </c>
    </row>
    <row r="19" spans="1:5">
      <c r="A19" s="32" t="s">
        <v>1067</v>
      </c>
      <c r="B19" s="34">
        <v>43140</v>
      </c>
      <c r="D19" s="34">
        <v>42760</v>
      </c>
      <c r="E19" s="34">
        <v>43851</v>
      </c>
    </row>
    <row r="20" spans="1:12">
      <c r="A20" s="32" t="s">
        <v>1073</v>
      </c>
      <c r="B20" s="32">
        <f>B22-B21+1</f>
        <v>174</v>
      </c>
      <c r="D20" s="32">
        <f>D22-D21+1</f>
        <v>112</v>
      </c>
      <c r="E20" s="32">
        <f>E22-E21+1</f>
        <v>343</v>
      </c>
      <c r="J20" s="32">
        <v>41</v>
      </c>
      <c r="L20" s="32">
        <v>2</v>
      </c>
    </row>
    <row r="21" spans="1:5">
      <c r="A21" s="32" t="s">
        <v>1066</v>
      </c>
      <c r="B21" s="35">
        <v>41799</v>
      </c>
      <c r="D21" s="34">
        <v>43740</v>
      </c>
      <c r="E21" s="34">
        <v>43508</v>
      </c>
    </row>
    <row r="22" spans="1:5">
      <c r="A22" s="32" t="s">
        <v>1067</v>
      </c>
      <c r="B22" s="35">
        <v>41972</v>
      </c>
      <c r="D22" s="34">
        <v>43851</v>
      </c>
      <c r="E22" s="34">
        <v>43850</v>
      </c>
    </row>
    <row r="23" spans="1:12">
      <c r="A23" s="32" t="s">
        <v>1074</v>
      </c>
      <c r="B23" s="32">
        <f>B25-B24+1</f>
        <v>26</v>
      </c>
      <c r="D23" s="32">
        <f>D25-D24+1</f>
        <v>76</v>
      </c>
      <c r="E23" s="32">
        <f>E25-E24+1</f>
        <v>267</v>
      </c>
      <c r="J23" s="32">
        <v>26</v>
      </c>
      <c r="L23" s="32">
        <v>1</v>
      </c>
    </row>
    <row r="24" spans="1:5">
      <c r="A24" s="32" t="s">
        <v>1066</v>
      </c>
      <c r="B24" s="34">
        <v>41925</v>
      </c>
      <c r="D24" s="34">
        <v>43535</v>
      </c>
      <c r="E24" s="34">
        <v>43583</v>
      </c>
    </row>
    <row r="25" spans="1:5">
      <c r="A25" s="32" t="s">
        <v>1067</v>
      </c>
      <c r="B25" s="34">
        <v>41950</v>
      </c>
      <c r="D25" s="34">
        <v>43610</v>
      </c>
      <c r="E25" s="34">
        <v>43849</v>
      </c>
    </row>
    <row r="26" spans="1:10">
      <c r="A26" s="32" t="s">
        <v>1075</v>
      </c>
      <c r="B26" s="32">
        <v>7</v>
      </c>
      <c r="D26" s="32">
        <f>D28-D27+1</f>
        <v>7</v>
      </c>
      <c r="E26" s="32">
        <f>E28-E27+1</f>
        <v>31</v>
      </c>
      <c r="J26" s="32">
        <v>6</v>
      </c>
    </row>
    <row r="27" spans="1:5">
      <c r="A27" s="32" t="s">
        <v>1066</v>
      </c>
      <c r="D27" s="34">
        <v>45206</v>
      </c>
      <c r="E27" s="34">
        <v>43783</v>
      </c>
    </row>
    <row r="28" spans="1:5">
      <c r="A28" s="32" t="s">
        <v>1067</v>
      </c>
      <c r="D28" s="34">
        <v>45212</v>
      </c>
      <c r="E28" s="34">
        <v>43813</v>
      </c>
    </row>
    <row r="29" spans="1:10">
      <c r="A29" s="32" t="s">
        <v>1076</v>
      </c>
      <c r="B29" s="32">
        <v>7</v>
      </c>
      <c r="D29" s="32">
        <f>D31-D30+1</f>
        <v>7</v>
      </c>
      <c r="E29" s="32">
        <f>E31-E30+1</f>
        <v>3</v>
      </c>
      <c r="J29" s="32">
        <v>1</v>
      </c>
    </row>
    <row r="30" spans="1:5">
      <c r="A30" s="32" t="s">
        <v>1066</v>
      </c>
      <c r="D30" s="34">
        <v>45206</v>
      </c>
      <c r="E30" s="34">
        <v>43661</v>
      </c>
    </row>
    <row r="31" spans="1:5">
      <c r="A31" s="32" t="s">
        <v>1067</v>
      </c>
      <c r="D31" s="34">
        <v>45212</v>
      </c>
      <c r="E31" s="34">
        <v>43663</v>
      </c>
    </row>
    <row r="32" spans="1:10">
      <c r="A32" s="32" t="s">
        <v>1077</v>
      </c>
      <c r="B32" s="32">
        <v>6</v>
      </c>
      <c r="D32" s="32">
        <v>6</v>
      </c>
      <c r="E32" s="32">
        <f>E34-E33+1</f>
        <v>1</v>
      </c>
      <c r="J32" s="32">
        <v>1</v>
      </c>
    </row>
    <row r="33" spans="1:5">
      <c r="A33" s="32" t="s">
        <v>1066</v>
      </c>
      <c r="E33" s="34">
        <v>43720</v>
      </c>
    </row>
    <row r="34" spans="1:5">
      <c r="A34" s="32" t="s">
        <v>1067</v>
      </c>
      <c r="E34" s="34">
        <v>43720</v>
      </c>
    </row>
    <row r="35" spans="1:5">
      <c r="A35" s="32" t="s">
        <v>1078</v>
      </c>
      <c r="B35" s="32">
        <f>B37-B36+1</f>
        <v>6</v>
      </c>
      <c r="D35" s="32">
        <v>5</v>
      </c>
      <c r="E35" s="32">
        <f>E37-E36+1</f>
        <v>1</v>
      </c>
    </row>
    <row r="36" spans="1:5">
      <c r="A36" s="32" t="s">
        <v>1066</v>
      </c>
      <c r="B36" s="34">
        <v>43213</v>
      </c>
      <c r="E36" s="34">
        <v>45657</v>
      </c>
    </row>
    <row r="37" spans="1:5">
      <c r="A37" s="32" t="s">
        <v>1067</v>
      </c>
      <c r="B37" s="34">
        <v>43218</v>
      </c>
      <c r="E37" s="34">
        <v>45657</v>
      </c>
    </row>
    <row r="38" spans="1:4">
      <c r="A38" s="32" t="s">
        <v>1079</v>
      </c>
      <c r="B38" s="32">
        <v>5</v>
      </c>
      <c r="D38" s="32">
        <f>D40-D39+1</f>
        <v>1</v>
      </c>
    </row>
    <row r="39" spans="1:4">
      <c r="A39" s="32" t="s">
        <v>1066</v>
      </c>
      <c r="D39" s="34">
        <v>43532</v>
      </c>
    </row>
    <row r="40" spans="1:4">
      <c r="A40" s="32" t="s">
        <v>1067</v>
      </c>
      <c r="D40" s="34">
        <v>43532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P26" sqref="P26"/>
    </sheetView>
  </sheetViews>
  <sheetFormatPr defaultColWidth="9" defaultRowHeight="15.75" customHeight="1"/>
  <cols>
    <col min="1" max="2" width="9" style="24"/>
    <col min="3" max="3" width="9" style="24" customWidth="1"/>
    <col min="4" max="16384" width="9" style="24"/>
  </cols>
  <sheetData>
    <row r="1" customHeight="1" spans="1:48">
      <c r="A1" s="25"/>
      <c r="B1" s="25" t="s">
        <v>10</v>
      </c>
      <c r="C1" s="25" t="s">
        <v>46</v>
      </c>
      <c r="D1" s="25" t="s">
        <v>16</v>
      </c>
      <c r="E1" s="25" t="s">
        <v>12</v>
      </c>
      <c r="F1" s="25" t="s">
        <v>42</v>
      </c>
      <c r="G1" s="25" t="s">
        <v>55</v>
      </c>
      <c r="H1" s="25" t="s">
        <v>22</v>
      </c>
      <c r="I1" s="25" t="s">
        <v>36</v>
      </c>
      <c r="J1" s="25" t="s">
        <v>17</v>
      </c>
      <c r="K1" s="25" t="s">
        <v>19</v>
      </c>
      <c r="L1" s="25" t="s">
        <v>21</v>
      </c>
      <c r="M1" s="25" t="s">
        <v>24</v>
      </c>
      <c r="N1" s="25" t="s">
        <v>18</v>
      </c>
      <c r="O1" s="25" t="s">
        <v>30</v>
      </c>
      <c r="P1" s="25" t="s">
        <v>43</v>
      </c>
      <c r="Q1" s="25" t="s">
        <v>25</v>
      </c>
      <c r="R1" s="25" t="s">
        <v>27</v>
      </c>
      <c r="S1" s="25" t="s">
        <v>29</v>
      </c>
      <c r="T1" s="25" t="s">
        <v>20</v>
      </c>
      <c r="U1" s="25" t="s">
        <v>31</v>
      </c>
      <c r="V1" s="25" t="s">
        <v>45</v>
      </c>
      <c r="W1" s="25" t="s">
        <v>40</v>
      </c>
      <c r="X1" s="25" t="s">
        <v>28</v>
      </c>
      <c r="Y1" s="25" t="s">
        <v>39</v>
      </c>
      <c r="Z1" s="25" t="s">
        <v>47</v>
      </c>
      <c r="AA1" s="25" t="s">
        <v>26</v>
      </c>
      <c r="AB1" s="25" t="s">
        <v>32</v>
      </c>
      <c r="AC1" s="25" t="s">
        <v>37</v>
      </c>
      <c r="AD1" s="25" t="s">
        <v>52</v>
      </c>
      <c r="AE1" s="25" t="s">
        <v>35</v>
      </c>
      <c r="AF1" s="25" t="s">
        <v>54</v>
      </c>
      <c r="AG1" s="25" t="s">
        <v>60</v>
      </c>
      <c r="AH1" s="25" t="s">
        <v>58</v>
      </c>
      <c r="AI1" s="25" t="s">
        <v>38</v>
      </c>
      <c r="AJ1" s="25" t="s">
        <v>49</v>
      </c>
      <c r="AK1" s="25" t="s">
        <v>50</v>
      </c>
      <c r="AL1" s="25" t="s">
        <v>51</v>
      </c>
      <c r="AM1" s="25" t="s">
        <v>44</v>
      </c>
      <c r="AN1" s="25" t="s">
        <v>41</v>
      </c>
      <c r="AO1" s="25" t="s">
        <v>62</v>
      </c>
      <c r="AP1" s="25" t="s">
        <v>57</v>
      </c>
      <c r="AQ1" s="25" t="s">
        <v>59</v>
      </c>
      <c r="AR1" s="25" t="s">
        <v>56</v>
      </c>
      <c r="AS1" s="25" t="s">
        <v>111</v>
      </c>
      <c r="AT1" s="25" t="s">
        <v>112</v>
      </c>
      <c r="AU1" s="25" t="s">
        <v>113</v>
      </c>
      <c r="AV1" s="25" t="s">
        <v>114</v>
      </c>
    </row>
    <row r="2" customHeight="1" spans="1:48">
      <c r="A2" s="25" t="s">
        <v>1080</v>
      </c>
      <c r="B2" s="26" t="s">
        <v>1081</v>
      </c>
      <c r="C2" s="25" t="s">
        <v>1082</v>
      </c>
      <c r="D2" s="25" t="s">
        <v>109</v>
      </c>
      <c r="E2" s="25" t="s">
        <v>109</v>
      </c>
      <c r="F2" s="25" t="s">
        <v>109</v>
      </c>
      <c r="G2" s="25" t="s">
        <v>109</v>
      </c>
      <c r="H2" s="25" t="s">
        <v>109</v>
      </c>
      <c r="I2" s="25" t="s">
        <v>109</v>
      </c>
      <c r="J2" s="25" t="s">
        <v>109</v>
      </c>
      <c r="K2" s="25" t="s">
        <v>109</v>
      </c>
      <c r="L2" s="25" t="s">
        <v>109</v>
      </c>
      <c r="M2" s="25" t="s">
        <v>109</v>
      </c>
      <c r="N2" s="25" t="s">
        <v>109</v>
      </c>
      <c r="O2" s="25" t="s">
        <v>109</v>
      </c>
      <c r="P2" s="25" t="s">
        <v>109</v>
      </c>
      <c r="Q2" s="25" t="s">
        <v>109</v>
      </c>
      <c r="R2" s="25" t="s">
        <v>109</v>
      </c>
      <c r="S2" s="25" t="s">
        <v>109</v>
      </c>
      <c r="T2" s="25" t="s">
        <v>109</v>
      </c>
      <c r="U2" s="25" t="s">
        <v>109</v>
      </c>
      <c r="V2" s="25" t="s">
        <v>109</v>
      </c>
      <c r="W2" s="25" t="s">
        <v>109</v>
      </c>
      <c r="X2" s="25" t="s">
        <v>109</v>
      </c>
      <c r="Y2" s="25" t="s">
        <v>109</v>
      </c>
      <c r="Z2" s="25" t="s">
        <v>109</v>
      </c>
      <c r="AA2" s="25" t="s">
        <v>109</v>
      </c>
      <c r="AB2" s="25" t="s">
        <v>109</v>
      </c>
      <c r="AC2" s="25" t="s">
        <v>109</v>
      </c>
      <c r="AD2" s="25" t="s">
        <v>109</v>
      </c>
      <c r="AE2" s="25" t="s">
        <v>109</v>
      </c>
      <c r="AF2" s="25" t="s">
        <v>109</v>
      </c>
      <c r="AG2" s="25" t="s">
        <v>109</v>
      </c>
      <c r="AH2" s="25" t="s">
        <v>109</v>
      </c>
      <c r="AI2" s="25" t="s">
        <v>109</v>
      </c>
      <c r="AJ2" s="25" t="s">
        <v>109</v>
      </c>
      <c r="AK2" s="25" t="s">
        <v>109</v>
      </c>
      <c r="AL2" s="25" t="s">
        <v>109</v>
      </c>
      <c r="AM2" s="25" t="s">
        <v>109</v>
      </c>
      <c r="AN2" s="25" t="s">
        <v>109</v>
      </c>
      <c r="AO2" s="25" t="s">
        <v>109</v>
      </c>
      <c r="AP2" s="25" t="s">
        <v>109</v>
      </c>
      <c r="AQ2" s="25" t="s">
        <v>109</v>
      </c>
      <c r="AR2" s="25" t="s">
        <v>109</v>
      </c>
      <c r="AS2" s="25" t="s">
        <v>109</v>
      </c>
      <c r="AT2" s="25" t="s">
        <v>109</v>
      </c>
      <c r="AU2" s="25" t="s">
        <v>109</v>
      </c>
      <c r="AV2" s="25" t="s">
        <v>109</v>
      </c>
    </row>
    <row r="3" customHeight="1" spans="1:48">
      <c r="A3" s="25" t="s">
        <v>1083</v>
      </c>
      <c r="B3" s="25" t="s">
        <v>1082</v>
      </c>
      <c r="C3" s="26">
        <v>0</v>
      </c>
      <c r="D3" s="25" t="s">
        <v>109</v>
      </c>
      <c r="E3" s="25" t="s">
        <v>109</v>
      </c>
      <c r="F3" s="25" t="s">
        <v>109</v>
      </c>
      <c r="G3" s="25" t="s">
        <v>109</v>
      </c>
      <c r="H3" s="25" t="s">
        <v>109</v>
      </c>
      <c r="I3" s="25" t="s">
        <v>109</v>
      </c>
      <c r="J3" s="25" t="s">
        <v>109</v>
      </c>
      <c r="K3" s="25" t="s">
        <v>109</v>
      </c>
      <c r="L3" s="25" t="s">
        <v>109</v>
      </c>
      <c r="M3" s="25" t="s">
        <v>109</v>
      </c>
      <c r="N3" s="25" t="s">
        <v>109</v>
      </c>
      <c r="O3" s="25" t="s">
        <v>109</v>
      </c>
      <c r="P3" s="25" t="s">
        <v>109</v>
      </c>
      <c r="Q3" s="25" t="s">
        <v>109</v>
      </c>
      <c r="R3" s="25" t="s">
        <v>109</v>
      </c>
      <c r="S3" s="25" t="s">
        <v>109</v>
      </c>
      <c r="T3" s="25" t="s">
        <v>109</v>
      </c>
      <c r="U3" s="25" t="s">
        <v>109</v>
      </c>
      <c r="V3" s="25" t="s">
        <v>109</v>
      </c>
      <c r="W3" s="25" t="s">
        <v>109</v>
      </c>
      <c r="X3" s="25" t="s">
        <v>109</v>
      </c>
      <c r="Y3" s="25" t="s">
        <v>109</v>
      </c>
      <c r="Z3" s="25" t="s">
        <v>109</v>
      </c>
      <c r="AA3" s="25" t="s">
        <v>109</v>
      </c>
      <c r="AB3" s="25" t="s">
        <v>109</v>
      </c>
      <c r="AC3" s="25" t="s">
        <v>109</v>
      </c>
      <c r="AD3" s="25" t="s">
        <v>109</v>
      </c>
      <c r="AE3" s="25" t="s">
        <v>109</v>
      </c>
      <c r="AF3" s="25" t="s">
        <v>109</v>
      </c>
      <c r="AG3" s="25" t="s">
        <v>109</v>
      </c>
      <c r="AH3" s="25" t="s">
        <v>109</v>
      </c>
      <c r="AI3" s="25" t="s">
        <v>109</v>
      </c>
      <c r="AJ3" s="25" t="s">
        <v>109</v>
      </c>
      <c r="AK3" s="25" t="s">
        <v>109</v>
      </c>
      <c r="AL3" s="25" t="s">
        <v>109</v>
      </c>
      <c r="AM3" s="25" t="s">
        <v>109</v>
      </c>
      <c r="AN3" s="25" t="s">
        <v>109</v>
      </c>
      <c r="AO3" s="25" t="s">
        <v>109</v>
      </c>
      <c r="AP3" s="25" t="s">
        <v>109</v>
      </c>
      <c r="AQ3" s="25" t="s">
        <v>109</v>
      </c>
      <c r="AR3" s="25" t="s">
        <v>109</v>
      </c>
      <c r="AS3" s="25" t="s">
        <v>109</v>
      </c>
      <c r="AT3" s="25" t="s">
        <v>109</v>
      </c>
      <c r="AU3" s="25" t="s">
        <v>109</v>
      </c>
      <c r="AV3" s="25" t="s">
        <v>109</v>
      </c>
    </row>
    <row r="4" customHeight="1" spans="1:48">
      <c r="A4" s="25" t="s">
        <v>1084</v>
      </c>
      <c r="B4" s="25" t="s">
        <v>1082</v>
      </c>
      <c r="C4" s="26">
        <v>0</v>
      </c>
      <c r="D4" s="25" t="s">
        <v>109</v>
      </c>
      <c r="E4" s="25" t="s">
        <v>109</v>
      </c>
      <c r="F4" s="25" t="s">
        <v>109</v>
      </c>
      <c r="G4" s="25" t="s">
        <v>109</v>
      </c>
      <c r="H4" s="25" t="s">
        <v>109</v>
      </c>
      <c r="I4" s="25" t="s">
        <v>109</v>
      </c>
      <c r="J4" s="25" t="s">
        <v>109</v>
      </c>
      <c r="K4" s="25" t="s">
        <v>109</v>
      </c>
      <c r="L4" s="25" t="s">
        <v>109</v>
      </c>
      <c r="M4" s="25" t="s">
        <v>109</v>
      </c>
      <c r="N4" s="25" t="s">
        <v>109</v>
      </c>
      <c r="O4" s="25" t="s">
        <v>109</v>
      </c>
      <c r="P4" s="25" t="s">
        <v>109</v>
      </c>
      <c r="Q4" s="25" t="s">
        <v>109</v>
      </c>
      <c r="R4" s="25" t="s">
        <v>109</v>
      </c>
      <c r="S4" s="25" t="s">
        <v>109</v>
      </c>
      <c r="T4" s="25" t="s">
        <v>109</v>
      </c>
      <c r="U4" s="25" t="s">
        <v>109</v>
      </c>
      <c r="V4" s="25" t="s">
        <v>109</v>
      </c>
      <c r="W4" s="25" t="s">
        <v>109</v>
      </c>
      <c r="X4" s="25" t="s">
        <v>109</v>
      </c>
      <c r="Y4" s="25" t="s">
        <v>109</v>
      </c>
      <c r="Z4" s="25" t="s">
        <v>109</v>
      </c>
      <c r="AA4" s="25" t="s">
        <v>109</v>
      </c>
      <c r="AB4" s="25" t="s">
        <v>109</v>
      </c>
      <c r="AC4" s="25" t="s">
        <v>109</v>
      </c>
      <c r="AD4" s="25" t="s">
        <v>109</v>
      </c>
      <c r="AE4" s="25" t="s">
        <v>109</v>
      </c>
      <c r="AF4" s="25" t="s">
        <v>109</v>
      </c>
      <c r="AG4" s="25" t="s">
        <v>109</v>
      </c>
      <c r="AH4" s="25" t="s">
        <v>109</v>
      </c>
      <c r="AI4" s="25" t="s">
        <v>109</v>
      </c>
      <c r="AJ4" s="25" t="s">
        <v>109</v>
      </c>
      <c r="AK4" s="25" t="s">
        <v>109</v>
      </c>
      <c r="AL4" s="25" t="s">
        <v>109</v>
      </c>
      <c r="AM4" s="25" t="s">
        <v>109</v>
      </c>
      <c r="AN4" s="25" t="s">
        <v>109</v>
      </c>
      <c r="AO4" s="25" t="s">
        <v>109</v>
      </c>
      <c r="AP4" s="25" t="s">
        <v>109</v>
      </c>
      <c r="AQ4" s="25" t="s">
        <v>109</v>
      </c>
      <c r="AR4" s="25" t="s">
        <v>109</v>
      </c>
      <c r="AS4" s="25" t="s">
        <v>109</v>
      </c>
      <c r="AT4" s="25" t="s">
        <v>109</v>
      </c>
      <c r="AU4" s="25" t="s">
        <v>109</v>
      </c>
      <c r="AV4" s="25" t="s">
        <v>109</v>
      </c>
    </row>
    <row r="5" customHeight="1" spans="1:48">
      <c r="A5" s="25" t="s">
        <v>1085</v>
      </c>
      <c r="B5" s="25" t="s">
        <v>1082</v>
      </c>
      <c r="C5" s="26">
        <v>0</v>
      </c>
      <c r="D5" s="25" t="s">
        <v>109</v>
      </c>
      <c r="E5" s="25" t="s">
        <v>109</v>
      </c>
      <c r="F5" s="25" t="s">
        <v>109</v>
      </c>
      <c r="G5" s="25" t="s">
        <v>109</v>
      </c>
      <c r="H5" s="25" t="s">
        <v>109</v>
      </c>
      <c r="I5" s="25" t="s">
        <v>109</v>
      </c>
      <c r="J5" s="25" t="s">
        <v>109</v>
      </c>
      <c r="K5" s="25" t="s">
        <v>109</v>
      </c>
      <c r="L5" s="25" t="s">
        <v>109</v>
      </c>
      <c r="M5" s="25" t="s">
        <v>109</v>
      </c>
      <c r="N5" s="25" t="s">
        <v>109</v>
      </c>
      <c r="O5" s="25" t="s">
        <v>109</v>
      </c>
      <c r="P5" s="25" t="s">
        <v>109</v>
      </c>
      <c r="Q5" s="25" t="s">
        <v>109</v>
      </c>
      <c r="R5" s="25" t="s">
        <v>109</v>
      </c>
      <c r="S5" s="25" t="s">
        <v>109</v>
      </c>
      <c r="T5" s="25" t="s">
        <v>109</v>
      </c>
      <c r="U5" s="25" t="s">
        <v>109</v>
      </c>
      <c r="V5" s="25" t="s">
        <v>109</v>
      </c>
      <c r="W5" s="25" t="s">
        <v>109</v>
      </c>
      <c r="X5" s="25" t="s">
        <v>109</v>
      </c>
      <c r="Y5" s="25" t="s">
        <v>109</v>
      </c>
      <c r="Z5" s="25" t="s">
        <v>109</v>
      </c>
      <c r="AA5" s="25" t="s">
        <v>109</v>
      </c>
      <c r="AB5" s="25" t="s">
        <v>109</v>
      </c>
      <c r="AC5" s="25" t="s">
        <v>109</v>
      </c>
      <c r="AD5" s="25" t="s">
        <v>109</v>
      </c>
      <c r="AE5" s="25" t="s">
        <v>109</v>
      </c>
      <c r="AF5" s="25" t="s">
        <v>109</v>
      </c>
      <c r="AG5" s="25" t="s">
        <v>109</v>
      </c>
      <c r="AH5" s="25" t="s">
        <v>109</v>
      </c>
      <c r="AI5" s="25" t="s">
        <v>109</v>
      </c>
      <c r="AJ5" s="25" t="s">
        <v>109</v>
      </c>
      <c r="AK5" s="25" t="s">
        <v>109</v>
      </c>
      <c r="AL5" s="25" t="s">
        <v>109</v>
      </c>
      <c r="AM5" s="25" t="s">
        <v>109</v>
      </c>
      <c r="AN5" s="25" t="s">
        <v>109</v>
      </c>
      <c r="AO5" s="25" t="s">
        <v>109</v>
      </c>
      <c r="AP5" s="25" t="s">
        <v>109</v>
      </c>
      <c r="AQ5" s="25" t="s">
        <v>109</v>
      </c>
      <c r="AR5" s="25" t="s">
        <v>109</v>
      </c>
      <c r="AS5" s="25" t="s">
        <v>109</v>
      </c>
      <c r="AT5" s="25" t="s">
        <v>109</v>
      </c>
      <c r="AU5" s="25" t="s">
        <v>109</v>
      </c>
      <c r="AV5" s="25" t="s">
        <v>109</v>
      </c>
    </row>
    <row r="6" customHeight="1" spans="1:48">
      <c r="A6" s="25" t="s">
        <v>1086</v>
      </c>
      <c r="B6" s="25" t="s">
        <v>1082</v>
      </c>
      <c r="C6" s="26">
        <v>0</v>
      </c>
      <c r="D6" s="25" t="s">
        <v>1082</v>
      </c>
      <c r="E6" s="25" t="s">
        <v>109</v>
      </c>
      <c r="F6" s="25" t="s">
        <v>109</v>
      </c>
      <c r="G6" s="25" t="s">
        <v>109</v>
      </c>
      <c r="H6" s="25" t="s">
        <v>109</v>
      </c>
      <c r="I6" s="25" t="s">
        <v>109</v>
      </c>
      <c r="J6" s="25" t="s">
        <v>109</v>
      </c>
      <c r="K6" s="25" t="s">
        <v>109</v>
      </c>
      <c r="L6" s="25" t="s">
        <v>109</v>
      </c>
      <c r="M6" s="25" t="s">
        <v>109</v>
      </c>
      <c r="N6" s="25" t="s">
        <v>109</v>
      </c>
      <c r="O6" s="25" t="s">
        <v>109</v>
      </c>
      <c r="P6" s="25" t="s">
        <v>109</v>
      </c>
      <c r="Q6" s="25" t="s">
        <v>109</v>
      </c>
      <c r="R6" s="25" t="s">
        <v>109</v>
      </c>
      <c r="S6" s="25" t="s">
        <v>109</v>
      </c>
      <c r="T6" s="25" t="s">
        <v>109</v>
      </c>
      <c r="U6" s="25" t="s">
        <v>109</v>
      </c>
      <c r="V6" s="25" t="s">
        <v>109</v>
      </c>
      <c r="W6" s="25" t="s">
        <v>109</v>
      </c>
      <c r="X6" s="25" t="s">
        <v>109</v>
      </c>
      <c r="Y6" s="25" t="s">
        <v>109</v>
      </c>
      <c r="Z6" s="25" t="s">
        <v>109</v>
      </c>
      <c r="AA6" s="25" t="s">
        <v>109</v>
      </c>
      <c r="AB6" s="25" t="s">
        <v>109</v>
      </c>
      <c r="AC6" s="25" t="s">
        <v>109</v>
      </c>
      <c r="AD6" s="25" t="s">
        <v>109</v>
      </c>
      <c r="AE6" s="25" t="s">
        <v>109</v>
      </c>
      <c r="AF6" s="25" t="s">
        <v>109</v>
      </c>
      <c r="AG6" s="25" t="s">
        <v>109</v>
      </c>
      <c r="AH6" s="25" t="s">
        <v>109</v>
      </c>
      <c r="AI6" s="25" t="s">
        <v>109</v>
      </c>
      <c r="AJ6" s="25" t="s">
        <v>109</v>
      </c>
      <c r="AK6" s="25" t="s">
        <v>109</v>
      </c>
      <c r="AL6" s="25" t="s">
        <v>109</v>
      </c>
      <c r="AM6" s="25" t="s">
        <v>109</v>
      </c>
      <c r="AN6" s="25" t="s">
        <v>109</v>
      </c>
      <c r="AO6" s="25" t="s">
        <v>109</v>
      </c>
      <c r="AP6" s="25" t="s">
        <v>109</v>
      </c>
      <c r="AQ6" s="25" t="s">
        <v>109</v>
      </c>
      <c r="AR6" s="25" t="s">
        <v>109</v>
      </c>
      <c r="AS6" s="25" t="s">
        <v>109</v>
      </c>
      <c r="AT6" s="25" t="s">
        <v>109</v>
      </c>
      <c r="AU6" s="25" t="s">
        <v>109</v>
      </c>
      <c r="AV6" s="25" t="s">
        <v>109</v>
      </c>
    </row>
    <row r="7" customHeight="1" spans="1:48">
      <c r="A7" s="25" t="s">
        <v>1087</v>
      </c>
      <c r="B7" s="26" t="s">
        <v>1081</v>
      </c>
      <c r="C7" s="26">
        <v>0</v>
      </c>
      <c r="D7" s="26" t="s">
        <v>1081</v>
      </c>
      <c r="E7" s="25" t="s">
        <v>109</v>
      </c>
      <c r="F7" s="25" t="s">
        <v>109</v>
      </c>
      <c r="G7" s="25" t="s">
        <v>109</v>
      </c>
      <c r="H7" s="25" t="s">
        <v>109</v>
      </c>
      <c r="I7" s="25" t="s">
        <v>109</v>
      </c>
      <c r="J7" s="25" t="s">
        <v>109</v>
      </c>
      <c r="K7" s="25" t="s">
        <v>109</v>
      </c>
      <c r="L7" s="25" t="s">
        <v>109</v>
      </c>
      <c r="M7" s="25" t="s">
        <v>109</v>
      </c>
      <c r="N7" s="25" t="s">
        <v>109</v>
      </c>
      <c r="O7" s="25" t="s">
        <v>109</v>
      </c>
      <c r="P7" s="25" t="s">
        <v>109</v>
      </c>
      <c r="Q7" s="25" t="s">
        <v>109</v>
      </c>
      <c r="R7" s="25" t="s">
        <v>109</v>
      </c>
      <c r="S7" s="25" t="s">
        <v>109</v>
      </c>
      <c r="T7" s="25" t="s">
        <v>109</v>
      </c>
      <c r="U7" s="25" t="s">
        <v>109</v>
      </c>
      <c r="V7" s="25" t="s">
        <v>109</v>
      </c>
      <c r="W7" s="25" t="s">
        <v>109</v>
      </c>
      <c r="X7" s="25" t="s">
        <v>109</v>
      </c>
      <c r="Y7" s="25" t="s">
        <v>109</v>
      </c>
      <c r="Z7" s="25" t="s">
        <v>109</v>
      </c>
      <c r="AA7" s="25" t="s">
        <v>109</v>
      </c>
      <c r="AB7" s="25" t="s">
        <v>109</v>
      </c>
      <c r="AC7" s="25" t="s">
        <v>109</v>
      </c>
      <c r="AD7" s="25" t="s">
        <v>109</v>
      </c>
      <c r="AE7" s="25" t="s">
        <v>109</v>
      </c>
      <c r="AF7" s="25" t="s">
        <v>109</v>
      </c>
      <c r="AG7" s="25" t="s">
        <v>109</v>
      </c>
      <c r="AH7" s="25" t="s">
        <v>109</v>
      </c>
      <c r="AI7" s="25" t="s">
        <v>109</v>
      </c>
      <c r="AJ7" s="25" t="s">
        <v>109</v>
      </c>
      <c r="AK7" s="25" t="s">
        <v>109</v>
      </c>
      <c r="AL7" s="25" t="s">
        <v>109</v>
      </c>
      <c r="AM7" s="25" t="s">
        <v>109</v>
      </c>
      <c r="AN7" s="25" t="s">
        <v>109</v>
      </c>
      <c r="AO7" s="25" t="s">
        <v>109</v>
      </c>
      <c r="AP7" s="25" t="s">
        <v>109</v>
      </c>
      <c r="AQ7" s="25" t="s">
        <v>109</v>
      </c>
      <c r="AR7" s="25" t="s">
        <v>109</v>
      </c>
      <c r="AS7" s="25" t="s">
        <v>109</v>
      </c>
      <c r="AT7" s="25" t="s">
        <v>109</v>
      </c>
      <c r="AU7" s="25" t="s">
        <v>109</v>
      </c>
      <c r="AV7" s="25" t="s">
        <v>109</v>
      </c>
    </row>
    <row r="8" customHeight="1" spans="1:48">
      <c r="A8" s="25" t="s">
        <v>1088</v>
      </c>
      <c r="B8" s="25" t="s">
        <v>1082</v>
      </c>
      <c r="C8" s="26">
        <v>0</v>
      </c>
      <c r="D8" s="25" t="s">
        <v>1089</v>
      </c>
      <c r="E8" s="25" t="s">
        <v>109</v>
      </c>
      <c r="F8" s="25" t="s">
        <v>109</v>
      </c>
      <c r="G8" s="25" t="s">
        <v>109</v>
      </c>
      <c r="H8" s="25" t="s">
        <v>109</v>
      </c>
      <c r="I8" s="25" t="s">
        <v>109</v>
      </c>
      <c r="J8" s="25" t="s">
        <v>109</v>
      </c>
      <c r="K8" s="25" t="s">
        <v>109</v>
      </c>
      <c r="L8" s="25" t="s">
        <v>109</v>
      </c>
      <c r="M8" s="25" t="s">
        <v>109</v>
      </c>
      <c r="N8" s="25" t="s">
        <v>109</v>
      </c>
      <c r="O8" s="25" t="s">
        <v>109</v>
      </c>
      <c r="P8" s="25" t="s">
        <v>109</v>
      </c>
      <c r="Q8" s="25" t="s">
        <v>109</v>
      </c>
      <c r="R8" s="25" t="s">
        <v>109</v>
      </c>
      <c r="S8" s="25" t="s">
        <v>109</v>
      </c>
      <c r="T8" s="25" t="s">
        <v>109</v>
      </c>
      <c r="U8" s="25" t="s">
        <v>109</v>
      </c>
      <c r="V8" s="25" t="s">
        <v>109</v>
      </c>
      <c r="W8" s="25" t="s">
        <v>109</v>
      </c>
      <c r="X8" s="25" t="s">
        <v>109</v>
      </c>
      <c r="Y8" s="25" t="s">
        <v>109</v>
      </c>
      <c r="Z8" s="25" t="s">
        <v>109</v>
      </c>
      <c r="AA8" s="25" t="s">
        <v>109</v>
      </c>
      <c r="AB8" s="25" t="s">
        <v>109</v>
      </c>
      <c r="AC8" s="25" t="s">
        <v>109</v>
      </c>
      <c r="AD8" s="25" t="s">
        <v>109</v>
      </c>
      <c r="AE8" s="25" t="s">
        <v>109</v>
      </c>
      <c r="AF8" s="25" t="s">
        <v>109</v>
      </c>
      <c r="AG8" s="25" t="s">
        <v>109</v>
      </c>
      <c r="AH8" s="25" t="s">
        <v>109</v>
      </c>
      <c r="AI8" s="25" t="s">
        <v>109</v>
      </c>
      <c r="AJ8" s="25" t="s">
        <v>109</v>
      </c>
      <c r="AK8" s="25" t="s">
        <v>109</v>
      </c>
      <c r="AL8" s="25" t="s">
        <v>109</v>
      </c>
      <c r="AM8" s="25" t="s">
        <v>109</v>
      </c>
      <c r="AN8" s="25" t="s">
        <v>109</v>
      </c>
      <c r="AO8" s="25" t="s">
        <v>109</v>
      </c>
      <c r="AP8" s="25" t="s">
        <v>109</v>
      </c>
      <c r="AQ8" s="25" t="s">
        <v>109</v>
      </c>
      <c r="AR8" s="25" t="s">
        <v>109</v>
      </c>
      <c r="AS8" s="25" t="s">
        <v>109</v>
      </c>
      <c r="AT8" s="25" t="s">
        <v>109</v>
      </c>
      <c r="AU8" s="25" t="s">
        <v>109</v>
      </c>
      <c r="AV8" s="25" t="s">
        <v>109</v>
      </c>
    </row>
    <row r="9" customHeight="1" spans="1:48">
      <c r="A9" s="25" t="s">
        <v>1090</v>
      </c>
      <c r="B9" s="26">
        <v>0</v>
      </c>
      <c r="C9" s="26">
        <v>0</v>
      </c>
      <c r="D9" s="26">
        <v>0</v>
      </c>
      <c r="E9" s="25" t="s">
        <v>109</v>
      </c>
      <c r="F9" s="25" t="s">
        <v>109</v>
      </c>
      <c r="G9" s="25" t="s">
        <v>109</v>
      </c>
      <c r="H9" s="25" t="s">
        <v>109</v>
      </c>
      <c r="I9" s="25" t="s">
        <v>109</v>
      </c>
      <c r="J9" s="25" t="s">
        <v>109</v>
      </c>
      <c r="K9" s="25" t="s">
        <v>109</v>
      </c>
      <c r="L9" s="25" t="s">
        <v>109</v>
      </c>
      <c r="M9" s="25" t="s">
        <v>109</v>
      </c>
      <c r="N9" s="25" t="s">
        <v>109</v>
      </c>
      <c r="O9" s="25" t="s">
        <v>109</v>
      </c>
      <c r="P9" s="25" t="s">
        <v>109</v>
      </c>
      <c r="Q9" s="25" t="s">
        <v>109</v>
      </c>
      <c r="R9" s="25" t="s">
        <v>109</v>
      </c>
      <c r="S9" s="25" t="s">
        <v>109</v>
      </c>
      <c r="T9" s="25" t="s">
        <v>109</v>
      </c>
      <c r="U9" s="25" t="s">
        <v>109</v>
      </c>
      <c r="V9" s="25" t="s">
        <v>109</v>
      </c>
      <c r="W9" s="25" t="s">
        <v>109</v>
      </c>
      <c r="X9" s="25" t="s">
        <v>109</v>
      </c>
      <c r="Y9" s="25" t="s">
        <v>109</v>
      </c>
      <c r="Z9" s="25" t="s">
        <v>109</v>
      </c>
      <c r="AA9" s="25" t="s">
        <v>109</v>
      </c>
      <c r="AB9" s="25" t="s">
        <v>109</v>
      </c>
      <c r="AC9" s="25" t="s">
        <v>109</v>
      </c>
      <c r="AD9" s="25" t="s">
        <v>109</v>
      </c>
      <c r="AE9" s="25" t="s">
        <v>109</v>
      </c>
      <c r="AF9" s="25" t="s">
        <v>109</v>
      </c>
      <c r="AG9" s="25" t="s">
        <v>109</v>
      </c>
      <c r="AH9" s="25" t="s">
        <v>109</v>
      </c>
      <c r="AI9" s="25" t="s">
        <v>109</v>
      </c>
      <c r="AJ9" s="25" t="s">
        <v>109</v>
      </c>
      <c r="AK9" s="25" t="s">
        <v>109</v>
      </c>
      <c r="AL9" s="25" t="s">
        <v>109</v>
      </c>
      <c r="AM9" s="25" t="s">
        <v>109</v>
      </c>
      <c r="AN9" s="25" t="s">
        <v>109</v>
      </c>
      <c r="AO9" s="25" t="s">
        <v>109</v>
      </c>
      <c r="AP9" s="25" t="s">
        <v>109</v>
      </c>
      <c r="AQ9" s="25" t="s">
        <v>109</v>
      </c>
      <c r="AR9" s="25" t="s">
        <v>109</v>
      </c>
      <c r="AS9" s="25" t="s">
        <v>109</v>
      </c>
      <c r="AT9" s="25" t="s">
        <v>109</v>
      </c>
      <c r="AU9" s="25" t="s">
        <v>109</v>
      </c>
      <c r="AV9" s="25" t="s">
        <v>109</v>
      </c>
    </row>
    <row r="10" customHeight="1" spans="1:48">
      <c r="A10" s="25" t="s">
        <v>1091</v>
      </c>
      <c r="B10" s="26">
        <v>0</v>
      </c>
      <c r="C10" s="26">
        <v>0</v>
      </c>
      <c r="D10" s="25" t="s">
        <v>1082</v>
      </c>
      <c r="E10" s="25" t="s">
        <v>1082</v>
      </c>
      <c r="F10" s="25" t="s">
        <v>109</v>
      </c>
      <c r="G10" s="25" t="s">
        <v>109</v>
      </c>
      <c r="H10" s="25" t="s">
        <v>109</v>
      </c>
      <c r="I10" s="25" t="s">
        <v>109</v>
      </c>
      <c r="J10" s="25" t="s">
        <v>109</v>
      </c>
      <c r="K10" s="25" t="s">
        <v>109</v>
      </c>
      <c r="L10" s="25" t="s">
        <v>109</v>
      </c>
      <c r="M10" s="25" t="s">
        <v>109</v>
      </c>
      <c r="N10" s="25" t="s">
        <v>109</v>
      </c>
      <c r="O10" s="25" t="s">
        <v>109</v>
      </c>
      <c r="P10" s="25" t="s">
        <v>109</v>
      </c>
      <c r="Q10" s="25" t="s">
        <v>109</v>
      </c>
      <c r="R10" s="25" t="s">
        <v>109</v>
      </c>
      <c r="S10" s="25" t="s">
        <v>109</v>
      </c>
      <c r="T10" s="25" t="s">
        <v>109</v>
      </c>
      <c r="U10" s="25" t="s">
        <v>109</v>
      </c>
      <c r="V10" s="25" t="s">
        <v>109</v>
      </c>
      <c r="W10" s="25" t="s">
        <v>109</v>
      </c>
      <c r="X10" s="25" t="s">
        <v>109</v>
      </c>
      <c r="Y10" s="25" t="s">
        <v>109</v>
      </c>
      <c r="Z10" s="25" t="s">
        <v>109</v>
      </c>
      <c r="AA10" s="25" t="s">
        <v>109</v>
      </c>
      <c r="AB10" s="25" t="s">
        <v>109</v>
      </c>
      <c r="AC10" s="25" t="s">
        <v>109</v>
      </c>
      <c r="AD10" s="25" t="s">
        <v>109</v>
      </c>
      <c r="AE10" s="25" t="s">
        <v>109</v>
      </c>
      <c r="AF10" s="25" t="s">
        <v>109</v>
      </c>
      <c r="AG10" s="25" t="s">
        <v>109</v>
      </c>
      <c r="AH10" s="25" t="s">
        <v>109</v>
      </c>
      <c r="AI10" s="25" t="s">
        <v>109</v>
      </c>
      <c r="AJ10" s="25" t="s">
        <v>109</v>
      </c>
      <c r="AK10" s="25" t="s">
        <v>109</v>
      </c>
      <c r="AL10" s="25" t="s">
        <v>109</v>
      </c>
      <c r="AM10" s="25" t="s">
        <v>109</v>
      </c>
      <c r="AN10" s="25" t="s">
        <v>109</v>
      </c>
      <c r="AO10" s="25" t="s">
        <v>109</v>
      </c>
      <c r="AP10" s="25" t="s">
        <v>109</v>
      </c>
      <c r="AQ10" s="25" t="s">
        <v>109</v>
      </c>
      <c r="AR10" s="25" t="s">
        <v>109</v>
      </c>
      <c r="AS10" s="25" t="s">
        <v>109</v>
      </c>
      <c r="AT10" s="25" t="s">
        <v>109</v>
      </c>
      <c r="AU10" s="25" t="s">
        <v>109</v>
      </c>
      <c r="AV10" s="25" t="s">
        <v>109</v>
      </c>
    </row>
    <row r="11" customHeight="1" spans="1:48">
      <c r="A11" s="25" t="s">
        <v>1092</v>
      </c>
      <c r="B11" s="26">
        <v>0</v>
      </c>
      <c r="C11" s="26">
        <v>0</v>
      </c>
      <c r="D11" s="26" t="s">
        <v>1081</v>
      </c>
      <c r="E11" s="25" t="s">
        <v>1082</v>
      </c>
      <c r="F11" s="25" t="s">
        <v>109</v>
      </c>
      <c r="G11" s="25" t="s">
        <v>109</v>
      </c>
      <c r="H11" s="25" t="s">
        <v>109</v>
      </c>
      <c r="I11" s="25" t="s">
        <v>109</v>
      </c>
      <c r="J11" s="25" t="s">
        <v>109</v>
      </c>
      <c r="K11" s="25" t="s">
        <v>109</v>
      </c>
      <c r="L11" s="25" t="s">
        <v>109</v>
      </c>
      <c r="M11" s="25" t="s">
        <v>109</v>
      </c>
      <c r="N11" s="25" t="s">
        <v>109</v>
      </c>
      <c r="O11" s="25" t="s">
        <v>109</v>
      </c>
      <c r="P11" s="25" t="s">
        <v>109</v>
      </c>
      <c r="Q11" s="25" t="s">
        <v>109</v>
      </c>
      <c r="R11" s="25" t="s">
        <v>109</v>
      </c>
      <c r="S11" s="25" t="s">
        <v>109</v>
      </c>
      <c r="T11" s="25" t="s">
        <v>109</v>
      </c>
      <c r="U11" s="25" t="s">
        <v>109</v>
      </c>
      <c r="V11" s="25" t="s">
        <v>109</v>
      </c>
      <c r="W11" s="25" t="s">
        <v>109</v>
      </c>
      <c r="X11" s="25" t="s">
        <v>109</v>
      </c>
      <c r="Y11" s="25" t="s">
        <v>109</v>
      </c>
      <c r="Z11" s="25" t="s">
        <v>109</v>
      </c>
      <c r="AA11" s="25" t="s">
        <v>109</v>
      </c>
      <c r="AB11" s="25" t="s">
        <v>109</v>
      </c>
      <c r="AC11" s="25" t="s">
        <v>109</v>
      </c>
      <c r="AD11" s="25" t="s">
        <v>109</v>
      </c>
      <c r="AE11" s="25" t="s">
        <v>109</v>
      </c>
      <c r="AF11" s="25" t="s">
        <v>109</v>
      </c>
      <c r="AG11" s="25" t="s">
        <v>109</v>
      </c>
      <c r="AH11" s="25" t="s">
        <v>109</v>
      </c>
      <c r="AI11" s="25" t="s">
        <v>109</v>
      </c>
      <c r="AJ11" s="25" t="s">
        <v>109</v>
      </c>
      <c r="AK11" s="25" t="s">
        <v>109</v>
      </c>
      <c r="AL11" s="25" t="s">
        <v>109</v>
      </c>
      <c r="AM11" s="25" t="s">
        <v>109</v>
      </c>
      <c r="AN11" s="25" t="s">
        <v>109</v>
      </c>
      <c r="AO11" s="25" t="s">
        <v>109</v>
      </c>
      <c r="AP11" s="25" t="s">
        <v>109</v>
      </c>
      <c r="AQ11" s="25" t="s">
        <v>109</v>
      </c>
      <c r="AR11" s="25" t="s">
        <v>109</v>
      </c>
      <c r="AS11" s="25" t="s">
        <v>109</v>
      </c>
      <c r="AT11" s="25" t="s">
        <v>109</v>
      </c>
      <c r="AU11" s="25" t="s">
        <v>109</v>
      </c>
      <c r="AV11" s="25" t="s">
        <v>109</v>
      </c>
    </row>
    <row r="12" customHeight="1" spans="1:48">
      <c r="A12" s="25" t="s">
        <v>1093</v>
      </c>
      <c r="B12" s="26">
        <v>0</v>
      </c>
      <c r="C12" s="26">
        <v>0</v>
      </c>
      <c r="D12" s="26" t="s">
        <v>1081</v>
      </c>
      <c r="E12" s="25" t="s">
        <v>1094</v>
      </c>
      <c r="F12" s="25" t="s">
        <v>109</v>
      </c>
      <c r="G12" s="25" t="s">
        <v>109</v>
      </c>
      <c r="H12" s="25" t="s">
        <v>109</v>
      </c>
      <c r="I12" s="25" t="s">
        <v>109</v>
      </c>
      <c r="J12" s="25" t="s">
        <v>109</v>
      </c>
      <c r="K12" s="25" t="s">
        <v>109</v>
      </c>
      <c r="L12" s="25" t="s">
        <v>109</v>
      </c>
      <c r="M12" s="25" t="s">
        <v>109</v>
      </c>
      <c r="N12" s="25" t="s">
        <v>109</v>
      </c>
      <c r="O12" s="25" t="s">
        <v>109</v>
      </c>
      <c r="P12" s="25" t="s">
        <v>109</v>
      </c>
      <c r="Q12" s="25" t="s">
        <v>109</v>
      </c>
      <c r="R12" s="25" t="s">
        <v>109</v>
      </c>
      <c r="S12" s="25" t="s">
        <v>109</v>
      </c>
      <c r="T12" s="25" t="s">
        <v>109</v>
      </c>
      <c r="U12" s="25" t="s">
        <v>109</v>
      </c>
      <c r="V12" s="25" t="s">
        <v>109</v>
      </c>
      <c r="W12" s="25" t="s">
        <v>109</v>
      </c>
      <c r="X12" s="25" t="s">
        <v>109</v>
      </c>
      <c r="Y12" s="25" t="s">
        <v>109</v>
      </c>
      <c r="Z12" s="25" t="s">
        <v>109</v>
      </c>
      <c r="AA12" s="25" t="s">
        <v>109</v>
      </c>
      <c r="AB12" s="25" t="s">
        <v>109</v>
      </c>
      <c r="AC12" s="25" t="s">
        <v>109</v>
      </c>
      <c r="AD12" s="25" t="s">
        <v>109</v>
      </c>
      <c r="AE12" s="25" t="s">
        <v>109</v>
      </c>
      <c r="AF12" s="25" t="s">
        <v>109</v>
      </c>
      <c r="AG12" s="25" t="s">
        <v>109</v>
      </c>
      <c r="AH12" s="25" t="s">
        <v>109</v>
      </c>
      <c r="AI12" s="25" t="s">
        <v>109</v>
      </c>
      <c r="AJ12" s="25" t="s">
        <v>109</v>
      </c>
      <c r="AK12" s="25" t="s">
        <v>109</v>
      </c>
      <c r="AL12" s="25" t="s">
        <v>109</v>
      </c>
      <c r="AM12" s="25" t="s">
        <v>109</v>
      </c>
      <c r="AN12" s="25" t="s">
        <v>109</v>
      </c>
      <c r="AO12" s="25" t="s">
        <v>109</v>
      </c>
      <c r="AP12" s="25" t="s">
        <v>109</v>
      </c>
      <c r="AQ12" s="25" t="s">
        <v>109</v>
      </c>
      <c r="AR12" s="25" t="s">
        <v>109</v>
      </c>
      <c r="AS12" s="25" t="s">
        <v>109</v>
      </c>
      <c r="AT12" s="25" t="s">
        <v>109</v>
      </c>
      <c r="AU12" s="25" t="s">
        <v>109</v>
      </c>
      <c r="AV12" s="25" t="s">
        <v>109</v>
      </c>
    </row>
    <row r="13" customHeight="1" spans="1:48">
      <c r="A13" s="25" t="s">
        <v>1095</v>
      </c>
      <c r="B13" s="26">
        <v>0</v>
      </c>
      <c r="C13" s="26">
        <v>0</v>
      </c>
      <c r="D13" s="25" t="s">
        <v>1089</v>
      </c>
      <c r="E13" s="25" t="s">
        <v>1082</v>
      </c>
      <c r="F13" s="25" t="s">
        <v>109</v>
      </c>
      <c r="G13" s="25" t="s">
        <v>109</v>
      </c>
      <c r="H13" s="25" t="s">
        <v>109</v>
      </c>
      <c r="I13" s="25" t="s">
        <v>109</v>
      </c>
      <c r="J13" s="25" t="s">
        <v>109</v>
      </c>
      <c r="K13" s="25" t="s">
        <v>109</v>
      </c>
      <c r="L13" s="25" t="s">
        <v>109</v>
      </c>
      <c r="M13" s="25" t="s">
        <v>109</v>
      </c>
      <c r="N13" s="25" t="s">
        <v>109</v>
      </c>
      <c r="O13" s="25" t="s">
        <v>109</v>
      </c>
      <c r="P13" s="25" t="s">
        <v>109</v>
      </c>
      <c r="Q13" s="25" t="s">
        <v>109</v>
      </c>
      <c r="R13" s="25" t="s">
        <v>109</v>
      </c>
      <c r="S13" s="25" t="s">
        <v>109</v>
      </c>
      <c r="T13" s="25" t="s">
        <v>109</v>
      </c>
      <c r="U13" s="25" t="s">
        <v>109</v>
      </c>
      <c r="V13" s="25" t="s">
        <v>109</v>
      </c>
      <c r="W13" s="25" t="s">
        <v>109</v>
      </c>
      <c r="X13" s="25" t="s">
        <v>109</v>
      </c>
      <c r="Y13" s="25" t="s">
        <v>109</v>
      </c>
      <c r="Z13" s="25" t="s">
        <v>109</v>
      </c>
      <c r="AA13" s="25" t="s">
        <v>109</v>
      </c>
      <c r="AB13" s="25" t="s">
        <v>109</v>
      </c>
      <c r="AC13" s="25" t="s">
        <v>109</v>
      </c>
      <c r="AD13" s="25" t="s">
        <v>109</v>
      </c>
      <c r="AE13" s="25" t="s">
        <v>109</v>
      </c>
      <c r="AF13" s="25" t="s">
        <v>109</v>
      </c>
      <c r="AG13" s="25" t="s">
        <v>109</v>
      </c>
      <c r="AH13" s="25" t="s">
        <v>109</v>
      </c>
      <c r="AI13" s="25" t="s">
        <v>109</v>
      </c>
      <c r="AJ13" s="25" t="s">
        <v>109</v>
      </c>
      <c r="AK13" s="25" t="s">
        <v>109</v>
      </c>
      <c r="AL13" s="25" t="s">
        <v>109</v>
      </c>
      <c r="AM13" s="25" t="s">
        <v>109</v>
      </c>
      <c r="AN13" s="25" t="s">
        <v>109</v>
      </c>
      <c r="AO13" s="25" t="s">
        <v>109</v>
      </c>
      <c r="AP13" s="25" t="s">
        <v>109</v>
      </c>
      <c r="AQ13" s="25" t="s">
        <v>109</v>
      </c>
      <c r="AR13" s="25" t="s">
        <v>109</v>
      </c>
      <c r="AS13" s="25" t="s">
        <v>109</v>
      </c>
      <c r="AT13" s="25" t="s">
        <v>109</v>
      </c>
      <c r="AU13" s="25" t="s">
        <v>109</v>
      </c>
      <c r="AV13" s="25" t="s">
        <v>109</v>
      </c>
    </row>
    <row r="14" customHeight="1" spans="1:48">
      <c r="A14" s="25" t="s">
        <v>1096</v>
      </c>
      <c r="B14" s="25">
        <v>1</v>
      </c>
      <c r="C14" s="26">
        <v>0</v>
      </c>
      <c r="D14" s="27" t="s">
        <v>1097</v>
      </c>
      <c r="E14" s="26" t="s">
        <v>1081</v>
      </c>
      <c r="F14" s="25" t="s">
        <v>109</v>
      </c>
      <c r="G14" s="25" t="s">
        <v>109</v>
      </c>
      <c r="H14" s="25" t="s">
        <v>109</v>
      </c>
      <c r="I14" s="25" t="s">
        <v>109</v>
      </c>
      <c r="J14" s="25" t="s">
        <v>109</v>
      </c>
      <c r="K14" s="25" t="s">
        <v>109</v>
      </c>
      <c r="L14" s="25" t="s">
        <v>109</v>
      </c>
      <c r="M14" s="25" t="s">
        <v>109</v>
      </c>
      <c r="N14" s="25" t="s">
        <v>109</v>
      </c>
      <c r="O14" s="25" t="s">
        <v>109</v>
      </c>
      <c r="P14" s="25" t="s">
        <v>109</v>
      </c>
      <c r="Q14" s="25" t="s">
        <v>109</v>
      </c>
      <c r="R14" s="25" t="s">
        <v>109</v>
      </c>
      <c r="S14" s="25" t="s">
        <v>109</v>
      </c>
      <c r="T14" s="25" t="s">
        <v>109</v>
      </c>
      <c r="U14" s="25" t="s">
        <v>109</v>
      </c>
      <c r="V14" s="25" t="s">
        <v>109</v>
      </c>
      <c r="W14" s="25" t="s">
        <v>109</v>
      </c>
      <c r="X14" s="25" t="s">
        <v>109</v>
      </c>
      <c r="Y14" s="25" t="s">
        <v>109</v>
      </c>
      <c r="Z14" s="25" t="s">
        <v>109</v>
      </c>
      <c r="AA14" s="25" t="s">
        <v>109</v>
      </c>
      <c r="AB14" s="25" t="s">
        <v>109</v>
      </c>
      <c r="AC14" s="25" t="s">
        <v>109</v>
      </c>
      <c r="AD14" s="25" t="s">
        <v>109</v>
      </c>
      <c r="AE14" s="25" t="s">
        <v>109</v>
      </c>
      <c r="AF14" s="25" t="s">
        <v>109</v>
      </c>
      <c r="AG14" s="25" t="s">
        <v>109</v>
      </c>
      <c r="AH14" s="25" t="s">
        <v>109</v>
      </c>
      <c r="AI14" s="25" t="s">
        <v>109</v>
      </c>
      <c r="AJ14" s="25" t="s">
        <v>109</v>
      </c>
      <c r="AK14" s="25" t="s">
        <v>109</v>
      </c>
      <c r="AL14" s="25" t="s">
        <v>109</v>
      </c>
      <c r="AM14" s="25" t="s">
        <v>109</v>
      </c>
      <c r="AN14" s="25" t="s">
        <v>109</v>
      </c>
      <c r="AO14" s="25" t="s">
        <v>109</v>
      </c>
      <c r="AP14" s="25" t="s">
        <v>109</v>
      </c>
      <c r="AQ14" s="25" t="s">
        <v>109</v>
      </c>
      <c r="AR14" s="25" t="s">
        <v>109</v>
      </c>
      <c r="AS14" s="25" t="s">
        <v>109</v>
      </c>
      <c r="AT14" s="25" t="s">
        <v>109</v>
      </c>
      <c r="AU14" s="25" t="s">
        <v>109</v>
      </c>
      <c r="AV14" s="25" t="s">
        <v>109</v>
      </c>
    </row>
    <row r="15" customHeight="1" spans="1:48">
      <c r="A15" s="25" t="s">
        <v>1098</v>
      </c>
      <c r="B15" s="25">
        <v>1</v>
      </c>
      <c r="C15" s="26">
        <v>0</v>
      </c>
      <c r="D15" s="25">
        <v>2</v>
      </c>
      <c r="E15" s="25" t="s">
        <v>1082</v>
      </c>
      <c r="F15" s="25" t="s">
        <v>1082</v>
      </c>
      <c r="G15" s="25" t="s">
        <v>1082</v>
      </c>
      <c r="H15" s="25" t="s">
        <v>109</v>
      </c>
      <c r="I15" s="25" t="s">
        <v>109</v>
      </c>
      <c r="J15" s="25" t="s">
        <v>109</v>
      </c>
      <c r="K15" s="25" t="s">
        <v>109</v>
      </c>
      <c r="L15" s="25" t="s">
        <v>109</v>
      </c>
      <c r="M15" s="25" t="s">
        <v>109</v>
      </c>
      <c r="N15" s="25" t="s">
        <v>109</v>
      </c>
      <c r="O15" s="25" t="s">
        <v>109</v>
      </c>
      <c r="P15" s="25" t="s">
        <v>109</v>
      </c>
      <c r="Q15" s="25" t="s">
        <v>109</v>
      </c>
      <c r="R15" s="25" t="s">
        <v>109</v>
      </c>
      <c r="S15" s="25" t="s">
        <v>109</v>
      </c>
      <c r="T15" s="25" t="s">
        <v>109</v>
      </c>
      <c r="U15" s="25" t="s">
        <v>109</v>
      </c>
      <c r="V15" s="25" t="s">
        <v>109</v>
      </c>
      <c r="W15" s="25" t="s">
        <v>109</v>
      </c>
      <c r="X15" s="25" t="s">
        <v>109</v>
      </c>
      <c r="Y15" s="25" t="s">
        <v>109</v>
      </c>
      <c r="Z15" s="25" t="s">
        <v>109</v>
      </c>
      <c r="AA15" s="25" t="s">
        <v>109</v>
      </c>
      <c r="AB15" s="25" t="s">
        <v>109</v>
      </c>
      <c r="AC15" s="25" t="s">
        <v>109</v>
      </c>
      <c r="AD15" s="25" t="s">
        <v>109</v>
      </c>
      <c r="AE15" s="25" t="s">
        <v>109</v>
      </c>
      <c r="AF15" s="25" t="s">
        <v>109</v>
      </c>
      <c r="AG15" s="25" t="s">
        <v>109</v>
      </c>
      <c r="AH15" s="25" t="s">
        <v>109</v>
      </c>
      <c r="AI15" s="25" t="s">
        <v>109</v>
      </c>
      <c r="AJ15" s="25" t="s">
        <v>109</v>
      </c>
      <c r="AK15" s="25" t="s">
        <v>109</v>
      </c>
      <c r="AL15" s="25" t="s">
        <v>109</v>
      </c>
      <c r="AM15" s="25" t="s">
        <v>109</v>
      </c>
      <c r="AN15" s="25" t="s">
        <v>109</v>
      </c>
      <c r="AO15" s="25" t="s">
        <v>109</v>
      </c>
      <c r="AP15" s="25" t="s">
        <v>109</v>
      </c>
      <c r="AQ15" s="25" t="s">
        <v>109</v>
      </c>
      <c r="AR15" s="25" t="s">
        <v>109</v>
      </c>
      <c r="AS15" s="25" t="s">
        <v>109</v>
      </c>
      <c r="AT15" s="25" t="s">
        <v>109</v>
      </c>
      <c r="AU15" s="25" t="s">
        <v>109</v>
      </c>
      <c r="AV15" s="25" t="s">
        <v>109</v>
      </c>
    </row>
    <row r="16" customHeight="1" spans="1:48">
      <c r="A16" s="25" t="s">
        <v>1099</v>
      </c>
      <c r="B16" s="25" t="s">
        <v>1082</v>
      </c>
      <c r="C16" s="26">
        <v>0</v>
      </c>
      <c r="D16" s="25">
        <v>2</v>
      </c>
      <c r="E16" s="25" t="s">
        <v>1089</v>
      </c>
      <c r="F16" s="26" t="s">
        <v>1081</v>
      </c>
      <c r="G16" s="25" t="s">
        <v>1082</v>
      </c>
      <c r="H16" s="25" t="s">
        <v>109</v>
      </c>
      <c r="I16" s="25" t="s">
        <v>109</v>
      </c>
      <c r="J16" s="25" t="s">
        <v>109</v>
      </c>
      <c r="K16" s="25" t="s">
        <v>109</v>
      </c>
      <c r="L16" s="25" t="s">
        <v>109</v>
      </c>
      <c r="M16" s="25" t="s">
        <v>109</v>
      </c>
      <c r="N16" s="25" t="s">
        <v>109</v>
      </c>
      <c r="O16" s="25" t="s">
        <v>109</v>
      </c>
      <c r="P16" s="25" t="s">
        <v>109</v>
      </c>
      <c r="Q16" s="25" t="s">
        <v>109</v>
      </c>
      <c r="R16" s="25" t="s">
        <v>109</v>
      </c>
      <c r="S16" s="25" t="s">
        <v>109</v>
      </c>
      <c r="T16" s="25" t="s">
        <v>109</v>
      </c>
      <c r="U16" s="25" t="s">
        <v>109</v>
      </c>
      <c r="V16" s="25" t="s">
        <v>109</v>
      </c>
      <c r="W16" s="25" t="s">
        <v>109</v>
      </c>
      <c r="X16" s="25" t="s">
        <v>109</v>
      </c>
      <c r="Y16" s="25" t="s">
        <v>109</v>
      </c>
      <c r="Z16" s="25" t="s">
        <v>109</v>
      </c>
      <c r="AA16" s="25" t="s">
        <v>109</v>
      </c>
      <c r="AB16" s="25" t="s">
        <v>109</v>
      </c>
      <c r="AC16" s="25" t="s">
        <v>109</v>
      </c>
      <c r="AD16" s="25" t="s">
        <v>109</v>
      </c>
      <c r="AE16" s="25" t="s">
        <v>109</v>
      </c>
      <c r="AF16" s="25" t="s">
        <v>109</v>
      </c>
      <c r="AG16" s="25" t="s">
        <v>109</v>
      </c>
      <c r="AH16" s="25" t="s">
        <v>109</v>
      </c>
      <c r="AI16" s="25" t="s">
        <v>109</v>
      </c>
      <c r="AJ16" s="25" t="s">
        <v>109</v>
      </c>
      <c r="AK16" s="25" t="s">
        <v>109</v>
      </c>
      <c r="AL16" s="25" t="s">
        <v>109</v>
      </c>
      <c r="AM16" s="25" t="s">
        <v>109</v>
      </c>
      <c r="AN16" s="25" t="s">
        <v>109</v>
      </c>
      <c r="AO16" s="25" t="s">
        <v>109</v>
      </c>
      <c r="AP16" s="25" t="s">
        <v>109</v>
      </c>
      <c r="AQ16" s="25" t="s">
        <v>109</v>
      </c>
      <c r="AR16" s="25" t="s">
        <v>109</v>
      </c>
      <c r="AS16" s="25" t="s">
        <v>109</v>
      </c>
      <c r="AT16" s="25" t="s">
        <v>109</v>
      </c>
      <c r="AU16" s="25" t="s">
        <v>109</v>
      </c>
      <c r="AV16" s="25" t="s">
        <v>109</v>
      </c>
    </row>
    <row r="17" customHeight="1" spans="1:48">
      <c r="A17" s="25" t="s">
        <v>1100</v>
      </c>
      <c r="B17" s="26">
        <v>0</v>
      </c>
      <c r="C17" s="26">
        <v>0</v>
      </c>
      <c r="D17" s="25">
        <v>1</v>
      </c>
      <c r="E17" s="25">
        <v>1</v>
      </c>
      <c r="F17" s="26" t="s">
        <v>1081</v>
      </c>
      <c r="G17" s="25" t="s">
        <v>1089</v>
      </c>
      <c r="H17" s="25" t="s">
        <v>1089</v>
      </c>
      <c r="I17" s="25" t="s">
        <v>1082</v>
      </c>
      <c r="J17" s="25" t="s">
        <v>1089</v>
      </c>
      <c r="K17" s="25" t="s">
        <v>109</v>
      </c>
      <c r="L17" s="25" t="s">
        <v>109</v>
      </c>
      <c r="M17" s="25" t="s">
        <v>109</v>
      </c>
      <c r="N17" s="25" t="s">
        <v>109</v>
      </c>
      <c r="O17" s="25" t="s">
        <v>109</v>
      </c>
      <c r="P17" s="25" t="s">
        <v>109</v>
      </c>
      <c r="Q17" s="25" t="s">
        <v>109</v>
      </c>
      <c r="R17" s="25" t="s">
        <v>109</v>
      </c>
      <c r="S17" s="25" t="s">
        <v>109</v>
      </c>
      <c r="T17" s="25" t="s">
        <v>109</v>
      </c>
      <c r="U17" s="25" t="s">
        <v>109</v>
      </c>
      <c r="V17" s="25" t="s">
        <v>109</v>
      </c>
      <c r="W17" s="25" t="s">
        <v>109</v>
      </c>
      <c r="X17" s="25" t="s">
        <v>109</v>
      </c>
      <c r="Y17" s="25" t="s">
        <v>109</v>
      </c>
      <c r="Z17" s="25" t="s">
        <v>109</v>
      </c>
      <c r="AA17" s="25" t="s">
        <v>109</v>
      </c>
      <c r="AB17" s="25" t="s">
        <v>109</v>
      </c>
      <c r="AC17" s="25" t="s">
        <v>109</v>
      </c>
      <c r="AD17" s="25" t="s">
        <v>109</v>
      </c>
      <c r="AE17" s="25" t="s">
        <v>109</v>
      </c>
      <c r="AF17" s="25" t="s">
        <v>109</v>
      </c>
      <c r="AG17" s="25" t="s">
        <v>109</v>
      </c>
      <c r="AH17" s="25" t="s">
        <v>109</v>
      </c>
      <c r="AI17" s="25" t="s">
        <v>109</v>
      </c>
      <c r="AJ17" s="25" t="s">
        <v>109</v>
      </c>
      <c r="AK17" s="25" t="s">
        <v>109</v>
      </c>
      <c r="AL17" s="25" t="s">
        <v>109</v>
      </c>
      <c r="AM17" s="25" t="s">
        <v>109</v>
      </c>
      <c r="AN17" s="25" t="s">
        <v>109</v>
      </c>
      <c r="AO17" s="25" t="s">
        <v>109</v>
      </c>
      <c r="AP17" s="25" t="s">
        <v>109</v>
      </c>
      <c r="AQ17" s="25" t="s">
        <v>109</v>
      </c>
      <c r="AR17" s="25" t="s">
        <v>109</v>
      </c>
      <c r="AS17" s="25" t="s">
        <v>109</v>
      </c>
      <c r="AT17" s="25" t="s">
        <v>109</v>
      </c>
      <c r="AU17" s="25" t="s">
        <v>109</v>
      </c>
      <c r="AV17" s="25" t="s">
        <v>109</v>
      </c>
    </row>
    <row r="18" customHeight="1" spans="1:48">
      <c r="A18" s="25" t="s">
        <v>1101</v>
      </c>
      <c r="B18" s="26">
        <v>0</v>
      </c>
      <c r="C18" s="26">
        <v>0</v>
      </c>
      <c r="D18" s="25" t="s">
        <v>1082</v>
      </c>
      <c r="E18" s="25">
        <v>2</v>
      </c>
      <c r="F18" s="26" t="s">
        <v>1081</v>
      </c>
      <c r="G18" s="25" t="s">
        <v>1082</v>
      </c>
      <c r="H18" s="26" t="s">
        <v>1081</v>
      </c>
      <c r="I18" s="25" t="s">
        <v>1082</v>
      </c>
      <c r="J18" s="25">
        <v>2</v>
      </c>
      <c r="K18" s="25" t="s">
        <v>1094</v>
      </c>
      <c r="L18" s="25" t="s">
        <v>109</v>
      </c>
      <c r="M18" s="25" t="s">
        <v>109</v>
      </c>
      <c r="N18" s="25" t="s">
        <v>109</v>
      </c>
      <c r="O18" s="25" t="s">
        <v>109</v>
      </c>
      <c r="P18" s="25" t="s">
        <v>109</v>
      </c>
      <c r="Q18" s="25" t="s">
        <v>109</v>
      </c>
      <c r="R18" s="25" t="s">
        <v>109</v>
      </c>
      <c r="S18" s="25" t="s">
        <v>109</v>
      </c>
      <c r="T18" s="25" t="s">
        <v>109</v>
      </c>
      <c r="U18" s="25" t="s">
        <v>109</v>
      </c>
      <c r="V18" s="25" t="s">
        <v>109</v>
      </c>
      <c r="W18" s="25" t="s">
        <v>109</v>
      </c>
      <c r="X18" s="25" t="s">
        <v>109</v>
      </c>
      <c r="Y18" s="25" t="s">
        <v>109</v>
      </c>
      <c r="Z18" s="25" t="s">
        <v>109</v>
      </c>
      <c r="AA18" s="25" t="s">
        <v>109</v>
      </c>
      <c r="AB18" s="25" t="s">
        <v>109</v>
      </c>
      <c r="AC18" s="25" t="s">
        <v>109</v>
      </c>
      <c r="AD18" s="25" t="s">
        <v>109</v>
      </c>
      <c r="AE18" s="25" t="s">
        <v>109</v>
      </c>
      <c r="AF18" s="25" t="s">
        <v>109</v>
      </c>
      <c r="AG18" s="25" t="s">
        <v>109</v>
      </c>
      <c r="AH18" s="25" t="s">
        <v>109</v>
      </c>
      <c r="AI18" s="25" t="s">
        <v>109</v>
      </c>
      <c r="AJ18" s="25" t="s">
        <v>109</v>
      </c>
      <c r="AK18" s="25" t="s">
        <v>109</v>
      </c>
      <c r="AL18" s="25" t="s">
        <v>109</v>
      </c>
      <c r="AM18" s="25" t="s">
        <v>109</v>
      </c>
      <c r="AN18" s="25" t="s">
        <v>109</v>
      </c>
      <c r="AO18" s="25" t="s">
        <v>109</v>
      </c>
      <c r="AP18" s="25" t="s">
        <v>109</v>
      </c>
      <c r="AQ18" s="25" t="s">
        <v>109</v>
      </c>
      <c r="AR18" s="25" t="s">
        <v>109</v>
      </c>
      <c r="AS18" s="25" t="s">
        <v>109</v>
      </c>
      <c r="AT18" s="25" t="s">
        <v>109</v>
      </c>
      <c r="AU18" s="25" t="s">
        <v>109</v>
      </c>
      <c r="AV18" s="25" t="s">
        <v>109</v>
      </c>
    </row>
    <row r="19" customHeight="1" spans="1:48">
      <c r="A19" s="25" t="s">
        <v>1102</v>
      </c>
      <c r="B19" s="25">
        <v>1</v>
      </c>
      <c r="C19" s="25" t="s">
        <v>1082</v>
      </c>
      <c r="D19" s="25">
        <v>3</v>
      </c>
      <c r="E19" s="25">
        <v>3</v>
      </c>
      <c r="F19" s="26" t="s">
        <v>1081</v>
      </c>
      <c r="G19" s="25" t="s">
        <v>1082</v>
      </c>
      <c r="H19" s="25" t="s">
        <v>1082</v>
      </c>
      <c r="I19" s="25" t="s">
        <v>1082</v>
      </c>
      <c r="J19" s="25">
        <v>3</v>
      </c>
      <c r="K19" s="25">
        <v>1</v>
      </c>
      <c r="L19" s="25" t="s">
        <v>109</v>
      </c>
      <c r="M19" s="25" t="s">
        <v>109</v>
      </c>
      <c r="N19" s="25" t="s">
        <v>109</v>
      </c>
      <c r="O19" s="25" t="s">
        <v>109</v>
      </c>
      <c r="P19" s="25" t="s">
        <v>109</v>
      </c>
      <c r="Q19" s="25" t="s">
        <v>109</v>
      </c>
      <c r="R19" s="25" t="s">
        <v>109</v>
      </c>
      <c r="S19" s="25" t="s">
        <v>109</v>
      </c>
      <c r="T19" s="25" t="s">
        <v>109</v>
      </c>
      <c r="U19" s="25" t="s">
        <v>109</v>
      </c>
      <c r="V19" s="25" t="s">
        <v>109</v>
      </c>
      <c r="W19" s="25" t="s">
        <v>109</v>
      </c>
      <c r="X19" s="25" t="s">
        <v>109</v>
      </c>
      <c r="Y19" s="25" t="s">
        <v>109</v>
      </c>
      <c r="Z19" s="25" t="s">
        <v>109</v>
      </c>
      <c r="AA19" s="25" t="s">
        <v>109</v>
      </c>
      <c r="AB19" s="25" t="s">
        <v>109</v>
      </c>
      <c r="AC19" s="25" t="s">
        <v>109</v>
      </c>
      <c r="AD19" s="25" t="s">
        <v>109</v>
      </c>
      <c r="AE19" s="25" t="s">
        <v>109</v>
      </c>
      <c r="AF19" s="25" t="s">
        <v>109</v>
      </c>
      <c r="AG19" s="25" t="s">
        <v>109</v>
      </c>
      <c r="AH19" s="25" t="s">
        <v>109</v>
      </c>
      <c r="AI19" s="25" t="s">
        <v>109</v>
      </c>
      <c r="AJ19" s="25" t="s">
        <v>109</v>
      </c>
      <c r="AK19" s="25" t="s">
        <v>109</v>
      </c>
      <c r="AL19" s="25" t="s">
        <v>109</v>
      </c>
      <c r="AM19" s="25" t="s">
        <v>109</v>
      </c>
      <c r="AN19" s="25" t="s">
        <v>109</v>
      </c>
      <c r="AO19" s="25" t="s">
        <v>109</v>
      </c>
      <c r="AP19" s="25" t="s">
        <v>109</v>
      </c>
      <c r="AQ19" s="25" t="s">
        <v>109</v>
      </c>
      <c r="AR19" s="25" t="s">
        <v>109</v>
      </c>
      <c r="AS19" s="25" t="s">
        <v>109</v>
      </c>
      <c r="AT19" s="25" t="s">
        <v>109</v>
      </c>
      <c r="AU19" s="25" t="s">
        <v>109</v>
      </c>
      <c r="AV19" s="25" t="s">
        <v>109</v>
      </c>
    </row>
    <row r="20" customHeight="1" spans="1:48">
      <c r="A20" s="25" t="s">
        <v>1103</v>
      </c>
      <c r="B20" s="27">
        <v>4</v>
      </c>
      <c r="C20" s="27" t="s">
        <v>1104</v>
      </c>
      <c r="D20" s="27">
        <v>5</v>
      </c>
      <c r="E20" s="27">
        <v>4</v>
      </c>
      <c r="F20" s="25" t="s">
        <v>1082</v>
      </c>
      <c r="G20" s="26" t="s">
        <v>1081</v>
      </c>
      <c r="H20" s="26" t="s">
        <v>1081</v>
      </c>
      <c r="I20" s="25" t="s">
        <v>1089</v>
      </c>
      <c r="J20" s="25">
        <v>2</v>
      </c>
      <c r="K20" s="25">
        <v>2</v>
      </c>
      <c r="L20" s="25" t="s">
        <v>109</v>
      </c>
      <c r="M20" s="25" t="s">
        <v>109</v>
      </c>
      <c r="N20" s="25" t="s">
        <v>109</v>
      </c>
      <c r="O20" s="25" t="s">
        <v>109</v>
      </c>
      <c r="P20" s="25" t="s">
        <v>109</v>
      </c>
      <c r="Q20" s="25" t="s">
        <v>109</v>
      </c>
      <c r="R20" s="25" t="s">
        <v>109</v>
      </c>
      <c r="S20" s="25" t="s">
        <v>109</v>
      </c>
      <c r="T20" s="25" t="s">
        <v>109</v>
      </c>
      <c r="U20" s="25" t="s">
        <v>109</v>
      </c>
      <c r="V20" s="25" t="s">
        <v>109</v>
      </c>
      <c r="W20" s="25" t="s">
        <v>109</v>
      </c>
      <c r="X20" s="25" t="s">
        <v>109</v>
      </c>
      <c r="Y20" s="25" t="s">
        <v>109</v>
      </c>
      <c r="Z20" s="25" t="s">
        <v>109</v>
      </c>
      <c r="AA20" s="25" t="s">
        <v>109</v>
      </c>
      <c r="AB20" s="25" t="s">
        <v>109</v>
      </c>
      <c r="AC20" s="25" t="s">
        <v>109</v>
      </c>
      <c r="AD20" s="25" t="s">
        <v>109</v>
      </c>
      <c r="AE20" s="25" t="s">
        <v>109</v>
      </c>
      <c r="AF20" s="25" t="s">
        <v>109</v>
      </c>
      <c r="AG20" s="25" t="s">
        <v>109</v>
      </c>
      <c r="AH20" s="25" t="s">
        <v>109</v>
      </c>
      <c r="AI20" s="25" t="s">
        <v>109</v>
      </c>
      <c r="AJ20" s="25" t="s">
        <v>109</v>
      </c>
      <c r="AK20" s="25" t="s">
        <v>109</v>
      </c>
      <c r="AL20" s="25" t="s">
        <v>109</v>
      </c>
      <c r="AM20" s="25" t="s">
        <v>109</v>
      </c>
      <c r="AN20" s="25" t="s">
        <v>109</v>
      </c>
      <c r="AO20" s="25" t="s">
        <v>109</v>
      </c>
      <c r="AP20" s="25" t="s">
        <v>109</v>
      </c>
      <c r="AQ20" s="25" t="s">
        <v>109</v>
      </c>
      <c r="AR20" s="25" t="s">
        <v>109</v>
      </c>
      <c r="AS20" s="25" t="s">
        <v>109</v>
      </c>
      <c r="AT20" s="25" t="s">
        <v>109</v>
      </c>
      <c r="AU20" s="25" t="s">
        <v>109</v>
      </c>
      <c r="AV20" s="25" t="s">
        <v>109</v>
      </c>
    </row>
    <row r="21" customHeight="1" spans="1:48">
      <c r="A21" s="25" t="s">
        <v>1105</v>
      </c>
      <c r="B21" s="27">
        <v>6</v>
      </c>
      <c r="C21" s="25" t="s">
        <v>1089</v>
      </c>
      <c r="D21" s="28">
        <v>8</v>
      </c>
      <c r="E21" s="25">
        <v>2</v>
      </c>
      <c r="F21" s="25" t="s">
        <v>1082</v>
      </c>
      <c r="G21" s="26" t="s">
        <v>1081</v>
      </c>
      <c r="H21" s="26" t="s">
        <v>1081</v>
      </c>
      <c r="I21" s="26" t="s">
        <v>1081</v>
      </c>
      <c r="J21" s="25">
        <v>2</v>
      </c>
      <c r="K21" s="25">
        <v>2</v>
      </c>
      <c r="L21" s="25" t="s">
        <v>109</v>
      </c>
      <c r="M21" s="25" t="s">
        <v>109</v>
      </c>
      <c r="N21" s="25" t="s">
        <v>109</v>
      </c>
      <c r="O21" s="25" t="s">
        <v>109</v>
      </c>
      <c r="P21" s="25" t="s">
        <v>109</v>
      </c>
      <c r="Q21" s="25" t="s">
        <v>109</v>
      </c>
      <c r="R21" s="25" t="s">
        <v>109</v>
      </c>
      <c r="S21" s="25" t="s">
        <v>109</v>
      </c>
      <c r="T21" s="25" t="s">
        <v>109</v>
      </c>
      <c r="U21" s="25" t="s">
        <v>109</v>
      </c>
      <c r="V21" s="25" t="s">
        <v>109</v>
      </c>
      <c r="W21" s="25" t="s">
        <v>109</v>
      </c>
      <c r="X21" s="25" t="s">
        <v>109</v>
      </c>
      <c r="Y21" s="25" t="s">
        <v>109</v>
      </c>
      <c r="Z21" s="25" t="s">
        <v>109</v>
      </c>
      <c r="AA21" s="25" t="s">
        <v>109</v>
      </c>
      <c r="AB21" s="25" t="s">
        <v>109</v>
      </c>
      <c r="AC21" s="25" t="s">
        <v>109</v>
      </c>
      <c r="AD21" s="25" t="s">
        <v>109</v>
      </c>
      <c r="AE21" s="25" t="s">
        <v>109</v>
      </c>
      <c r="AF21" s="25" t="s">
        <v>109</v>
      </c>
      <c r="AG21" s="25" t="s">
        <v>109</v>
      </c>
      <c r="AH21" s="25" t="s">
        <v>109</v>
      </c>
      <c r="AI21" s="25" t="s">
        <v>109</v>
      </c>
      <c r="AJ21" s="25" t="s">
        <v>109</v>
      </c>
      <c r="AK21" s="25" t="s">
        <v>109</v>
      </c>
      <c r="AL21" s="25" t="s">
        <v>109</v>
      </c>
      <c r="AM21" s="25" t="s">
        <v>109</v>
      </c>
      <c r="AN21" s="25" t="s">
        <v>109</v>
      </c>
      <c r="AO21" s="25" t="s">
        <v>109</v>
      </c>
      <c r="AP21" s="25" t="s">
        <v>109</v>
      </c>
      <c r="AQ21" s="25" t="s">
        <v>109</v>
      </c>
      <c r="AR21" s="25" t="s">
        <v>109</v>
      </c>
      <c r="AS21" s="25" t="s">
        <v>109</v>
      </c>
      <c r="AT21" s="25" t="s">
        <v>109</v>
      </c>
      <c r="AU21" s="25" t="s">
        <v>109</v>
      </c>
      <c r="AV21" s="25" t="s">
        <v>109</v>
      </c>
    </row>
    <row r="22" customHeight="1" spans="1:48">
      <c r="A22" s="25" t="s">
        <v>1106</v>
      </c>
      <c r="B22" s="27">
        <v>4</v>
      </c>
      <c r="C22" s="25" t="s">
        <v>1082</v>
      </c>
      <c r="D22" s="25">
        <v>3</v>
      </c>
      <c r="E22" s="25">
        <v>2</v>
      </c>
      <c r="F22" s="25" t="s">
        <v>1082</v>
      </c>
      <c r="G22" s="25" t="s">
        <v>1082</v>
      </c>
      <c r="H22" s="25" t="s">
        <v>1082</v>
      </c>
      <c r="I22" s="25" t="s">
        <v>1082</v>
      </c>
      <c r="J22" s="26">
        <v>0</v>
      </c>
      <c r="K22" s="25">
        <v>1</v>
      </c>
      <c r="L22" s="25" t="s">
        <v>109</v>
      </c>
      <c r="M22" s="25" t="s">
        <v>109</v>
      </c>
      <c r="N22" s="25" t="s">
        <v>109</v>
      </c>
      <c r="O22" s="25" t="s">
        <v>109</v>
      </c>
      <c r="P22" s="25" t="s">
        <v>109</v>
      </c>
      <c r="Q22" s="25" t="s">
        <v>109</v>
      </c>
      <c r="R22" s="25" t="s">
        <v>109</v>
      </c>
      <c r="S22" s="25" t="s">
        <v>109</v>
      </c>
      <c r="T22" s="25" t="s">
        <v>109</v>
      </c>
      <c r="U22" s="25" t="s">
        <v>109</v>
      </c>
      <c r="V22" s="25" t="s">
        <v>109</v>
      </c>
      <c r="W22" s="25" t="s">
        <v>109</v>
      </c>
      <c r="X22" s="25" t="s">
        <v>109</v>
      </c>
      <c r="Y22" s="25" t="s">
        <v>109</v>
      </c>
      <c r="Z22" s="25" t="s">
        <v>109</v>
      </c>
      <c r="AA22" s="25" t="s">
        <v>109</v>
      </c>
      <c r="AB22" s="25" t="s">
        <v>109</v>
      </c>
      <c r="AC22" s="25" t="s">
        <v>109</v>
      </c>
      <c r="AD22" s="25" t="s">
        <v>109</v>
      </c>
      <c r="AE22" s="25" t="s">
        <v>109</v>
      </c>
      <c r="AF22" s="25" t="s">
        <v>109</v>
      </c>
      <c r="AG22" s="25" t="s">
        <v>109</v>
      </c>
      <c r="AH22" s="25" t="s">
        <v>109</v>
      </c>
      <c r="AI22" s="25" t="s">
        <v>109</v>
      </c>
      <c r="AJ22" s="25" t="s">
        <v>109</v>
      </c>
      <c r="AK22" s="25" t="s">
        <v>109</v>
      </c>
      <c r="AL22" s="25" t="s">
        <v>109</v>
      </c>
      <c r="AM22" s="25" t="s">
        <v>109</v>
      </c>
      <c r="AN22" s="25" t="s">
        <v>109</v>
      </c>
      <c r="AO22" s="25" t="s">
        <v>109</v>
      </c>
      <c r="AP22" s="25" t="s">
        <v>109</v>
      </c>
      <c r="AQ22" s="25" t="s">
        <v>109</v>
      </c>
      <c r="AR22" s="25" t="s">
        <v>109</v>
      </c>
      <c r="AS22" s="25" t="s">
        <v>109</v>
      </c>
      <c r="AT22" s="25" t="s">
        <v>109</v>
      </c>
      <c r="AU22" s="25" t="s">
        <v>109</v>
      </c>
      <c r="AV22" s="25" t="s">
        <v>109</v>
      </c>
    </row>
    <row r="23" customHeight="1" spans="1:48">
      <c r="A23" s="25" t="s">
        <v>1107</v>
      </c>
      <c r="B23" s="28">
        <v>8</v>
      </c>
      <c r="C23" s="25" t="s">
        <v>1082</v>
      </c>
      <c r="D23" s="29">
        <v>21</v>
      </c>
      <c r="E23" s="28">
        <v>8</v>
      </c>
      <c r="F23" s="25" t="s">
        <v>1089</v>
      </c>
      <c r="G23" s="25" t="s">
        <v>1082</v>
      </c>
      <c r="H23" s="28" t="s">
        <v>1108</v>
      </c>
      <c r="I23" s="26" t="s">
        <v>1081</v>
      </c>
      <c r="J23" s="25">
        <v>2</v>
      </c>
      <c r="K23" s="28">
        <v>8</v>
      </c>
      <c r="L23" s="27">
        <v>4</v>
      </c>
      <c r="M23" s="27">
        <v>4</v>
      </c>
      <c r="N23" s="25" t="s">
        <v>109</v>
      </c>
      <c r="O23" s="25" t="s">
        <v>109</v>
      </c>
      <c r="P23" s="25" t="s">
        <v>109</v>
      </c>
      <c r="Q23" s="25" t="s">
        <v>109</v>
      </c>
      <c r="R23" s="25" t="s">
        <v>109</v>
      </c>
      <c r="S23" s="25" t="s">
        <v>109</v>
      </c>
      <c r="T23" s="25" t="s">
        <v>109</v>
      </c>
      <c r="U23" s="25" t="s">
        <v>109</v>
      </c>
      <c r="V23" s="25" t="s">
        <v>109</v>
      </c>
      <c r="W23" s="25" t="s">
        <v>109</v>
      </c>
      <c r="X23" s="25" t="s">
        <v>109</v>
      </c>
      <c r="Y23" s="25" t="s">
        <v>109</v>
      </c>
      <c r="Z23" s="25" t="s">
        <v>109</v>
      </c>
      <c r="AA23" s="25" t="s">
        <v>109</v>
      </c>
      <c r="AB23" s="25" t="s">
        <v>109</v>
      </c>
      <c r="AC23" s="25" t="s">
        <v>109</v>
      </c>
      <c r="AD23" s="25" t="s">
        <v>109</v>
      </c>
      <c r="AE23" s="25" t="s">
        <v>109</v>
      </c>
      <c r="AF23" s="25" t="s">
        <v>109</v>
      </c>
      <c r="AG23" s="25" t="s">
        <v>109</v>
      </c>
      <c r="AH23" s="25" t="s">
        <v>109</v>
      </c>
      <c r="AI23" s="25" t="s">
        <v>109</v>
      </c>
      <c r="AJ23" s="25" t="s">
        <v>109</v>
      </c>
      <c r="AK23" s="25" t="s">
        <v>109</v>
      </c>
      <c r="AL23" s="25" t="s">
        <v>109</v>
      </c>
      <c r="AM23" s="25" t="s">
        <v>109</v>
      </c>
      <c r="AN23" s="25" t="s">
        <v>109</v>
      </c>
      <c r="AO23" s="25" t="s">
        <v>109</v>
      </c>
      <c r="AP23" s="25" t="s">
        <v>109</v>
      </c>
      <c r="AQ23" s="25" t="s">
        <v>109</v>
      </c>
      <c r="AR23" s="25" t="s">
        <v>109</v>
      </c>
      <c r="AS23" s="25" t="s">
        <v>109</v>
      </c>
      <c r="AT23" s="25" t="s">
        <v>109</v>
      </c>
      <c r="AU23" s="25" t="s">
        <v>109</v>
      </c>
      <c r="AV23" s="25" t="s">
        <v>109</v>
      </c>
    </row>
    <row r="24" customHeight="1" spans="1:48">
      <c r="A24" s="25" t="s">
        <v>1109</v>
      </c>
      <c r="B24" s="27">
        <v>6</v>
      </c>
      <c r="C24" s="25" t="s">
        <v>1082</v>
      </c>
      <c r="D24" s="26">
        <v>0</v>
      </c>
      <c r="E24" s="26">
        <v>0</v>
      </c>
      <c r="F24" s="25" t="s">
        <v>1082</v>
      </c>
      <c r="G24" s="26" t="s">
        <v>1081</v>
      </c>
      <c r="H24" s="25">
        <v>1</v>
      </c>
      <c r="I24" s="27" t="s">
        <v>1110</v>
      </c>
      <c r="J24" s="31">
        <v>19</v>
      </c>
      <c r="K24" s="27">
        <v>6</v>
      </c>
      <c r="L24" s="26">
        <v>0</v>
      </c>
      <c r="M24" s="25">
        <v>1</v>
      </c>
      <c r="N24" s="27" t="s">
        <v>1097</v>
      </c>
      <c r="O24" s="25" t="s">
        <v>109</v>
      </c>
      <c r="P24" s="25" t="s">
        <v>109</v>
      </c>
      <c r="Q24" s="25" t="s">
        <v>109</v>
      </c>
      <c r="R24" s="25" t="s">
        <v>109</v>
      </c>
      <c r="S24" s="25" t="s">
        <v>109</v>
      </c>
      <c r="T24" s="25" t="s">
        <v>109</v>
      </c>
      <c r="U24" s="25" t="s">
        <v>109</v>
      </c>
      <c r="V24" s="25" t="s">
        <v>109</v>
      </c>
      <c r="W24" s="25" t="s">
        <v>109</v>
      </c>
      <c r="X24" s="25" t="s">
        <v>109</v>
      </c>
      <c r="Y24" s="25" t="s">
        <v>109</v>
      </c>
      <c r="Z24" s="25" t="s">
        <v>109</v>
      </c>
      <c r="AA24" s="25" t="s">
        <v>109</v>
      </c>
      <c r="AB24" s="25" t="s">
        <v>109</v>
      </c>
      <c r="AC24" s="25" t="s">
        <v>109</v>
      </c>
      <c r="AD24" s="25" t="s">
        <v>109</v>
      </c>
      <c r="AE24" s="25" t="s">
        <v>109</v>
      </c>
      <c r="AF24" s="25" t="s">
        <v>109</v>
      </c>
      <c r="AG24" s="25" t="s">
        <v>109</v>
      </c>
      <c r="AH24" s="25" t="s">
        <v>109</v>
      </c>
      <c r="AI24" s="25" t="s">
        <v>109</v>
      </c>
      <c r="AJ24" s="25" t="s">
        <v>109</v>
      </c>
      <c r="AK24" s="25" t="s">
        <v>109</v>
      </c>
      <c r="AL24" s="25" t="s">
        <v>109</v>
      </c>
      <c r="AM24" s="25" t="s">
        <v>109</v>
      </c>
      <c r="AN24" s="25" t="s">
        <v>109</v>
      </c>
      <c r="AO24" s="25" t="s">
        <v>109</v>
      </c>
      <c r="AP24" s="25" t="s">
        <v>109</v>
      </c>
      <c r="AQ24" s="25" t="s">
        <v>109</v>
      </c>
      <c r="AR24" s="25" t="s">
        <v>109</v>
      </c>
      <c r="AS24" s="25" t="s">
        <v>109</v>
      </c>
      <c r="AT24" s="25" t="s">
        <v>109</v>
      </c>
      <c r="AU24" s="25" t="s">
        <v>109</v>
      </c>
      <c r="AV24" s="25" t="s">
        <v>109</v>
      </c>
    </row>
    <row r="25" customHeight="1" spans="1:48">
      <c r="A25" s="25" t="s">
        <v>1111</v>
      </c>
      <c r="B25" s="25">
        <v>3</v>
      </c>
      <c r="C25" s="27" t="s">
        <v>1104</v>
      </c>
      <c r="D25" s="26">
        <v>0</v>
      </c>
      <c r="E25" s="26">
        <v>0</v>
      </c>
      <c r="F25" s="25" t="s">
        <v>1082</v>
      </c>
      <c r="G25" s="25" t="s">
        <v>1082</v>
      </c>
      <c r="H25" s="27">
        <v>4</v>
      </c>
      <c r="I25" s="25">
        <v>3</v>
      </c>
      <c r="J25" s="27">
        <v>4</v>
      </c>
      <c r="K25" s="25">
        <v>2</v>
      </c>
      <c r="L25" s="28">
        <v>9</v>
      </c>
      <c r="M25" s="27" t="s">
        <v>1104</v>
      </c>
      <c r="N25" s="25" t="s">
        <v>1082</v>
      </c>
      <c r="O25" s="25">
        <v>3</v>
      </c>
      <c r="P25" s="25" t="s">
        <v>1089</v>
      </c>
      <c r="Q25" s="27">
        <v>4</v>
      </c>
      <c r="R25" s="25" t="s">
        <v>109</v>
      </c>
      <c r="S25" s="25" t="s">
        <v>109</v>
      </c>
      <c r="T25" s="25" t="s">
        <v>109</v>
      </c>
      <c r="U25" s="25" t="s">
        <v>109</v>
      </c>
      <c r="V25" s="25" t="s">
        <v>109</v>
      </c>
      <c r="W25" s="25" t="s">
        <v>109</v>
      </c>
      <c r="X25" s="25" t="s">
        <v>109</v>
      </c>
      <c r="Y25" s="25" t="s">
        <v>109</v>
      </c>
      <c r="Z25" s="25" t="s">
        <v>109</v>
      </c>
      <c r="AA25" s="25" t="s">
        <v>109</v>
      </c>
      <c r="AB25" s="25" t="s">
        <v>109</v>
      </c>
      <c r="AC25" s="25" t="s">
        <v>109</v>
      </c>
      <c r="AD25" s="25" t="s">
        <v>109</v>
      </c>
      <c r="AE25" s="25" t="s">
        <v>109</v>
      </c>
      <c r="AF25" s="25" t="s">
        <v>109</v>
      </c>
      <c r="AG25" s="25" t="s">
        <v>109</v>
      </c>
      <c r="AH25" s="25" t="s">
        <v>109</v>
      </c>
      <c r="AI25" s="25" t="s">
        <v>109</v>
      </c>
      <c r="AJ25" s="25" t="s">
        <v>109</v>
      </c>
      <c r="AK25" s="25" t="s">
        <v>109</v>
      </c>
      <c r="AL25" s="25" t="s">
        <v>109</v>
      </c>
      <c r="AM25" s="25" t="s">
        <v>109</v>
      </c>
      <c r="AN25" s="25" t="s">
        <v>109</v>
      </c>
      <c r="AO25" s="25" t="s">
        <v>109</v>
      </c>
      <c r="AP25" s="25" t="s">
        <v>109</v>
      </c>
      <c r="AQ25" s="25" t="s">
        <v>109</v>
      </c>
      <c r="AR25" s="25" t="s">
        <v>109</v>
      </c>
      <c r="AS25" s="25" t="s">
        <v>109</v>
      </c>
      <c r="AT25" s="25" t="s">
        <v>109</v>
      </c>
      <c r="AU25" s="25" t="s">
        <v>109</v>
      </c>
      <c r="AV25" s="25" t="s">
        <v>109</v>
      </c>
    </row>
    <row r="26" customHeight="1" spans="1:48">
      <c r="A26" s="25" t="s">
        <v>1112</v>
      </c>
      <c r="B26" s="28">
        <v>8</v>
      </c>
      <c r="C26" s="25">
        <v>2</v>
      </c>
      <c r="D26" s="25">
        <v>3</v>
      </c>
      <c r="E26" s="26">
        <v>0</v>
      </c>
      <c r="F26" s="25" t="s">
        <v>1082</v>
      </c>
      <c r="G26" s="25" t="s">
        <v>1082</v>
      </c>
      <c r="H26" s="27" t="s">
        <v>1110</v>
      </c>
      <c r="I26" s="27">
        <v>7</v>
      </c>
      <c r="J26" s="27">
        <v>4</v>
      </c>
      <c r="K26" s="25">
        <v>2</v>
      </c>
      <c r="L26" s="28">
        <v>9</v>
      </c>
      <c r="M26" s="25">
        <v>2</v>
      </c>
      <c r="N26" s="27">
        <v>6</v>
      </c>
      <c r="O26" s="25">
        <v>3</v>
      </c>
      <c r="P26" s="25" t="s">
        <v>1082</v>
      </c>
      <c r="Q26" s="27">
        <v>5</v>
      </c>
      <c r="R26" s="27" t="s">
        <v>1108</v>
      </c>
      <c r="S26" s="25">
        <v>2</v>
      </c>
      <c r="T26" s="25" t="s">
        <v>109</v>
      </c>
      <c r="U26" s="25" t="s">
        <v>109</v>
      </c>
      <c r="V26" s="25" t="s">
        <v>109</v>
      </c>
      <c r="W26" s="25" t="s">
        <v>109</v>
      </c>
      <c r="X26" s="25" t="s">
        <v>109</v>
      </c>
      <c r="Y26" s="25" t="s">
        <v>109</v>
      </c>
      <c r="Z26" s="25" t="s">
        <v>109</v>
      </c>
      <c r="AA26" s="25" t="s">
        <v>109</v>
      </c>
      <c r="AB26" s="25" t="s">
        <v>109</v>
      </c>
      <c r="AC26" s="25" t="s">
        <v>109</v>
      </c>
      <c r="AD26" s="25" t="s">
        <v>109</v>
      </c>
      <c r="AE26" s="25" t="s">
        <v>109</v>
      </c>
      <c r="AF26" s="25" t="s">
        <v>109</v>
      </c>
      <c r="AG26" s="25" t="s">
        <v>109</v>
      </c>
      <c r="AH26" s="25" t="s">
        <v>109</v>
      </c>
      <c r="AI26" s="25" t="s">
        <v>109</v>
      </c>
      <c r="AJ26" s="25" t="s">
        <v>109</v>
      </c>
      <c r="AK26" s="25" t="s">
        <v>109</v>
      </c>
      <c r="AL26" s="25" t="s">
        <v>109</v>
      </c>
      <c r="AM26" s="25" t="s">
        <v>109</v>
      </c>
      <c r="AN26" s="25" t="s">
        <v>109</v>
      </c>
      <c r="AO26" s="25" t="s">
        <v>109</v>
      </c>
      <c r="AP26" s="25" t="s">
        <v>109</v>
      </c>
      <c r="AQ26" s="25" t="s">
        <v>109</v>
      </c>
      <c r="AR26" s="25" t="s">
        <v>109</v>
      </c>
      <c r="AS26" s="25" t="s">
        <v>109</v>
      </c>
      <c r="AT26" s="25" t="s">
        <v>109</v>
      </c>
      <c r="AU26" s="25" t="s">
        <v>109</v>
      </c>
      <c r="AV26" s="25" t="s">
        <v>109</v>
      </c>
    </row>
    <row r="27" customHeight="1" spans="1:48">
      <c r="A27" s="25" t="s">
        <v>1113</v>
      </c>
      <c r="B27" s="25">
        <v>2</v>
      </c>
      <c r="C27" s="25">
        <v>2</v>
      </c>
      <c r="D27" s="28">
        <v>8</v>
      </c>
      <c r="E27" s="25">
        <v>2</v>
      </c>
      <c r="F27" s="26" t="s">
        <v>1081</v>
      </c>
      <c r="G27" s="25" t="s">
        <v>1082</v>
      </c>
      <c r="H27" s="28">
        <v>8</v>
      </c>
      <c r="I27" s="27">
        <v>4</v>
      </c>
      <c r="J27" s="25">
        <v>2</v>
      </c>
      <c r="K27" s="27">
        <v>6</v>
      </c>
      <c r="L27" s="27">
        <v>4</v>
      </c>
      <c r="M27" s="25">
        <v>1</v>
      </c>
      <c r="N27" s="28">
        <v>9</v>
      </c>
      <c r="O27" s="25">
        <v>3</v>
      </c>
      <c r="P27" s="30">
        <v>13</v>
      </c>
      <c r="Q27" s="25">
        <v>2</v>
      </c>
      <c r="R27" s="25" t="s">
        <v>1082</v>
      </c>
      <c r="S27" s="25">
        <v>3</v>
      </c>
      <c r="T27" s="25">
        <v>3</v>
      </c>
      <c r="U27" s="27">
        <v>4</v>
      </c>
      <c r="V27" s="25">
        <v>3</v>
      </c>
      <c r="W27" s="25" t="s">
        <v>109</v>
      </c>
      <c r="X27" s="25" t="s">
        <v>109</v>
      </c>
      <c r="Y27" s="25" t="s">
        <v>109</v>
      </c>
      <c r="Z27" s="25" t="s">
        <v>109</v>
      </c>
      <c r="AA27" s="25" t="s">
        <v>109</v>
      </c>
      <c r="AB27" s="25" t="s">
        <v>109</v>
      </c>
      <c r="AC27" s="25" t="s">
        <v>109</v>
      </c>
      <c r="AD27" s="25" t="s">
        <v>109</v>
      </c>
      <c r="AE27" s="25" t="s">
        <v>109</v>
      </c>
      <c r="AF27" s="25" t="s">
        <v>109</v>
      </c>
      <c r="AG27" s="25" t="s">
        <v>109</v>
      </c>
      <c r="AH27" s="25" t="s">
        <v>109</v>
      </c>
      <c r="AI27" s="25" t="s">
        <v>109</v>
      </c>
      <c r="AJ27" s="25" t="s">
        <v>109</v>
      </c>
      <c r="AK27" s="25" t="s">
        <v>109</v>
      </c>
      <c r="AL27" s="25" t="s">
        <v>109</v>
      </c>
      <c r="AM27" s="25" t="s">
        <v>109</v>
      </c>
      <c r="AN27" s="25" t="s">
        <v>109</v>
      </c>
      <c r="AO27" s="25" t="s">
        <v>109</v>
      </c>
      <c r="AP27" s="25" t="s">
        <v>109</v>
      </c>
      <c r="AQ27" s="25" t="s">
        <v>109</v>
      </c>
      <c r="AR27" s="25" t="s">
        <v>109</v>
      </c>
      <c r="AS27" s="25" t="s">
        <v>109</v>
      </c>
      <c r="AT27" s="25" t="s">
        <v>109</v>
      </c>
      <c r="AU27" s="25" t="s">
        <v>109</v>
      </c>
      <c r="AV27" s="25" t="s">
        <v>109</v>
      </c>
    </row>
    <row r="28" customHeight="1" spans="1:48">
      <c r="A28" s="25" t="s">
        <v>1114</v>
      </c>
      <c r="B28" s="25">
        <v>1</v>
      </c>
      <c r="C28" s="25">
        <v>1</v>
      </c>
      <c r="D28" s="27">
        <v>6</v>
      </c>
      <c r="E28" s="25">
        <v>1</v>
      </c>
      <c r="F28" s="26" t="s">
        <v>1081</v>
      </c>
      <c r="G28" s="25" t="s">
        <v>1089</v>
      </c>
      <c r="H28" s="25">
        <v>3</v>
      </c>
      <c r="I28" s="26">
        <v>0</v>
      </c>
      <c r="J28" s="25">
        <v>1</v>
      </c>
      <c r="K28" s="27">
        <v>7</v>
      </c>
      <c r="L28" s="25">
        <v>3</v>
      </c>
      <c r="M28" s="26">
        <v>0</v>
      </c>
      <c r="N28" s="25">
        <v>2</v>
      </c>
      <c r="O28" s="25">
        <v>1</v>
      </c>
      <c r="P28" s="25">
        <v>2</v>
      </c>
      <c r="Q28" s="25">
        <v>2</v>
      </c>
      <c r="R28" s="25" t="s">
        <v>1082</v>
      </c>
      <c r="S28" s="25">
        <v>2</v>
      </c>
      <c r="T28" s="27">
        <v>4</v>
      </c>
      <c r="U28" s="25">
        <v>3</v>
      </c>
      <c r="V28" s="25">
        <v>1</v>
      </c>
      <c r="W28" s="27">
        <v>5</v>
      </c>
      <c r="X28" s="25">
        <v>3</v>
      </c>
      <c r="Y28" s="25" t="s">
        <v>109</v>
      </c>
      <c r="Z28" s="25" t="s">
        <v>109</v>
      </c>
      <c r="AA28" s="25" t="s">
        <v>109</v>
      </c>
      <c r="AB28" s="25" t="s">
        <v>109</v>
      </c>
      <c r="AC28" s="25" t="s">
        <v>109</v>
      </c>
      <c r="AD28" s="25" t="s">
        <v>109</v>
      </c>
      <c r="AE28" s="25" t="s">
        <v>109</v>
      </c>
      <c r="AF28" s="25" t="s">
        <v>109</v>
      </c>
      <c r="AG28" s="25" t="s">
        <v>109</v>
      </c>
      <c r="AH28" s="25" t="s">
        <v>109</v>
      </c>
      <c r="AI28" s="25" t="s">
        <v>109</v>
      </c>
      <c r="AJ28" s="25" t="s">
        <v>109</v>
      </c>
      <c r="AK28" s="25" t="s">
        <v>109</v>
      </c>
      <c r="AL28" s="25" t="s">
        <v>109</v>
      </c>
      <c r="AM28" s="25" t="s">
        <v>109</v>
      </c>
      <c r="AN28" s="25" t="s">
        <v>109</v>
      </c>
      <c r="AO28" s="25" t="s">
        <v>109</v>
      </c>
      <c r="AP28" s="25" t="s">
        <v>109</v>
      </c>
      <c r="AQ28" s="25" t="s">
        <v>109</v>
      </c>
      <c r="AR28" s="25" t="s">
        <v>109</v>
      </c>
      <c r="AS28" s="25" t="s">
        <v>109</v>
      </c>
      <c r="AT28" s="25" t="s">
        <v>109</v>
      </c>
      <c r="AU28" s="25" t="s">
        <v>109</v>
      </c>
      <c r="AV28" s="25" t="s">
        <v>109</v>
      </c>
    </row>
    <row r="29" customHeight="1" spans="1:48">
      <c r="A29" s="25" t="s">
        <v>1115</v>
      </c>
      <c r="B29" s="27">
        <v>4</v>
      </c>
      <c r="C29" s="25">
        <v>1</v>
      </c>
      <c r="D29" s="25">
        <v>3</v>
      </c>
      <c r="E29" s="25">
        <v>1</v>
      </c>
      <c r="F29" s="26" t="s">
        <v>1081</v>
      </c>
      <c r="G29" s="27" t="s">
        <v>1097</v>
      </c>
      <c r="H29" s="27">
        <v>4</v>
      </c>
      <c r="I29" s="27">
        <v>4</v>
      </c>
      <c r="J29" s="30">
        <v>12</v>
      </c>
      <c r="K29" s="25">
        <v>1</v>
      </c>
      <c r="L29" s="30">
        <v>11</v>
      </c>
      <c r="M29" s="25">
        <v>2</v>
      </c>
      <c r="N29" s="27" t="s">
        <v>1110</v>
      </c>
      <c r="O29" s="26">
        <v>0</v>
      </c>
      <c r="P29" s="25">
        <v>2</v>
      </c>
      <c r="Q29" s="25">
        <v>1</v>
      </c>
      <c r="R29" s="25" t="s">
        <v>1082</v>
      </c>
      <c r="S29" s="28">
        <v>10</v>
      </c>
      <c r="T29" s="28">
        <v>8</v>
      </c>
      <c r="U29" s="25">
        <v>1</v>
      </c>
      <c r="V29" s="26">
        <v>0</v>
      </c>
      <c r="W29" s="25">
        <v>3</v>
      </c>
      <c r="X29" s="25">
        <v>2</v>
      </c>
      <c r="Y29" s="25" t="s">
        <v>1089</v>
      </c>
      <c r="Z29" s="27">
        <v>4</v>
      </c>
      <c r="AA29" s="27" t="s">
        <v>1110</v>
      </c>
      <c r="AB29" s="27">
        <v>4</v>
      </c>
      <c r="AC29" s="25" t="s">
        <v>109</v>
      </c>
      <c r="AD29" s="25" t="s">
        <v>109</v>
      </c>
      <c r="AE29" s="25" t="s">
        <v>109</v>
      </c>
      <c r="AF29" s="25" t="s">
        <v>109</v>
      </c>
      <c r="AG29" s="25" t="s">
        <v>109</v>
      </c>
      <c r="AH29" s="25" t="s">
        <v>109</v>
      </c>
      <c r="AI29" s="25" t="s">
        <v>109</v>
      </c>
      <c r="AJ29" s="25" t="s">
        <v>109</v>
      </c>
      <c r="AK29" s="25" t="s">
        <v>109</v>
      </c>
      <c r="AL29" s="25" t="s">
        <v>109</v>
      </c>
      <c r="AM29" s="25" t="s">
        <v>109</v>
      </c>
      <c r="AN29" s="25" t="s">
        <v>109</v>
      </c>
      <c r="AO29" s="25" t="s">
        <v>109</v>
      </c>
      <c r="AP29" s="25" t="s">
        <v>109</v>
      </c>
      <c r="AQ29" s="25" t="s">
        <v>109</v>
      </c>
      <c r="AR29" s="25" t="s">
        <v>109</v>
      </c>
      <c r="AS29" s="25" t="s">
        <v>109</v>
      </c>
      <c r="AT29" s="25" t="s">
        <v>109</v>
      </c>
      <c r="AU29" s="25" t="s">
        <v>109</v>
      </c>
      <c r="AV29" s="25" t="s">
        <v>109</v>
      </c>
    </row>
    <row r="30" customHeight="1" spans="1:48">
      <c r="A30" s="25" t="s">
        <v>1116</v>
      </c>
      <c r="B30" s="25">
        <v>2</v>
      </c>
      <c r="C30" s="26">
        <v>0</v>
      </c>
      <c r="D30" s="27">
        <v>4</v>
      </c>
      <c r="E30" s="27">
        <v>4</v>
      </c>
      <c r="F30" s="25" t="s">
        <v>1082</v>
      </c>
      <c r="G30" s="25" t="s">
        <v>1089</v>
      </c>
      <c r="H30" s="27">
        <v>4</v>
      </c>
      <c r="I30" s="26">
        <v>0</v>
      </c>
      <c r="J30" s="30">
        <v>14</v>
      </c>
      <c r="K30" s="27">
        <v>5</v>
      </c>
      <c r="L30" s="28">
        <v>9</v>
      </c>
      <c r="M30" s="26">
        <v>0</v>
      </c>
      <c r="N30" s="27">
        <v>4</v>
      </c>
      <c r="O30" s="27">
        <v>6</v>
      </c>
      <c r="P30" s="27">
        <v>5</v>
      </c>
      <c r="Q30" s="25">
        <v>2</v>
      </c>
      <c r="R30" s="25" t="s">
        <v>1089</v>
      </c>
      <c r="S30" s="28">
        <v>8</v>
      </c>
      <c r="T30" s="25">
        <v>3</v>
      </c>
      <c r="U30" s="26">
        <v>0</v>
      </c>
      <c r="V30" s="25">
        <v>2</v>
      </c>
      <c r="W30" s="28">
        <v>10</v>
      </c>
      <c r="X30" s="25" t="s">
        <v>1094</v>
      </c>
      <c r="Y30" s="30">
        <v>12</v>
      </c>
      <c r="Z30" s="26">
        <v>0</v>
      </c>
      <c r="AA30" s="27">
        <v>6</v>
      </c>
      <c r="AB30" s="27">
        <v>6</v>
      </c>
      <c r="AC30" s="28">
        <v>9</v>
      </c>
      <c r="AD30" s="27">
        <v>4</v>
      </c>
      <c r="AE30" s="25">
        <v>1</v>
      </c>
      <c r="AF30" s="25" t="s">
        <v>109</v>
      </c>
      <c r="AG30" s="25" t="s">
        <v>109</v>
      </c>
      <c r="AH30" s="25" t="s">
        <v>109</v>
      </c>
      <c r="AI30" s="25" t="s">
        <v>109</v>
      </c>
      <c r="AJ30" s="25" t="s">
        <v>109</v>
      </c>
      <c r="AK30" s="25" t="s">
        <v>109</v>
      </c>
      <c r="AL30" s="25" t="s">
        <v>109</v>
      </c>
      <c r="AM30" s="25" t="s">
        <v>109</v>
      </c>
      <c r="AN30" s="25" t="s">
        <v>109</v>
      </c>
      <c r="AO30" s="25" t="s">
        <v>109</v>
      </c>
      <c r="AP30" s="25" t="s">
        <v>109</v>
      </c>
      <c r="AQ30" s="25" t="s">
        <v>109</v>
      </c>
      <c r="AR30" s="25" t="s">
        <v>109</v>
      </c>
      <c r="AS30" s="25" t="s">
        <v>109</v>
      </c>
      <c r="AT30" s="25" t="s">
        <v>109</v>
      </c>
      <c r="AU30" s="25" t="s">
        <v>109</v>
      </c>
      <c r="AV30" s="25" t="s">
        <v>109</v>
      </c>
    </row>
    <row r="31" customHeight="1" spans="1:48">
      <c r="A31" s="25" t="s">
        <v>1117</v>
      </c>
      <c r="B31" s="25">
        <v>2</v>
      </c>
      <c r="C31" s="30">
        <v>11</v>
      </c>
      <c r="D31" s="27">
        <v>5</v>
      </c>
      <c r="E31" s="26">
        <v>0</v>
      </c>
      <c r="F31" s="25" t="s">
        <v>1089</v>
      </c>
      <c r="G31" s="25">
        <v>1</v>
      </c>
      <c r="H31" s="27">
        <v>6</v>
      </c>
      <c r="I31" s="27">
        <v>7</v>
      </c>
      <c r="J31" s="27">
        <v>6</v>
      </c>
      <c r="K31" s="27">
        <v>5</v>
      </c>
      <c r="L31" s="28">
        <v>9</v>
      </c>
      <c r="M31" s="26">
        <v>0</v>
      </c>
      <c r="N31" s="27">
        <v>6</v>
      </c>
      <c r="O31" s="25">
        <v>2</v>
      </c>
      <c r="P31" s="27">
        <v>6</v>
      </c>
      <c r="Q31" s="30">
        <v>13</v>
      </c>
      <c r="R31" s="25">
        <v>1</v>
      </c>
      <c r="S31" s="25">
        <v>2</v>
      </c>
      <c r="T31" s="25">
        <v>1</v>
      </c>
      <c r="U31" s="26">
        <v>0</v>
      </c>
      <c r="V31" s="25">
        <v>2</v>
      </c>
      <c r="W31" s="30">
        <v>11</v>
      </c>
      <c r="X31" s="25">
        <v>1</v>
      </c>
      <c r="Y31" s="25">
        <v>1</v>
      </c>
      <c r="Z31" s="25">
        <v>1</v>
      </c>
      <c r="AA31" s="27">
        <v>6</v>
      </c>
      <c r="AB31" s="25">
        <v>3</v>
      </c>
      <c r="AC31" s="25">
        <v>1</v>
      </c>
      <c r="AD31" s="25">
        <v>2</v>
      </c>
      <c r="AE31" s="25">
        <v>1</v>
      </c>
      <c r="AF31" s="25">
        <v>3</v>
      </c>
      <c r="AG31" s="25" t="s">
        <v>109</v>
      </c>
      <c r="AH31" s="25" t="s">
        <v>109</v>
      </c>
      <c r="AI31" s="25" t="s">
        <v>109</v>
      </c>
      <c r="AJ31" s="25" t="s">
        <v>109</v>
      </c>
      <c r="AK31" s="25" t="s">
        <v>109</v>
      </c>
      <c r="AL31" s="25" t="s">
        <v>109</v>
      </c>
      <c r="AM31" s="25" t="s">
        <v>109</v>
      </c>
      <c r="AN31" s="25" t="s">
        <v>109</v>
      </c>
      <c r="AO31" s="25" t="s">
        <v>109</v>
      </c>
      <c r="AP31" s="25" t="s">
        <v>109</v>
      </c>
      <c r="AQ31" s="25" t="s">
        <v>109</v>
      </c>
      <c r="AR31" s="25" t="s">
        <v>109</v>
      </c>
      <c r="AS31" s="25" t="s">
        <v>109</v>
      </c>
      <c r="AT31" s="25" t="s">
        <v>109</v>
      </c>
      <c r="AU31" s="25" t="s">
        <v>109</v>
      </c>
      <c r="AV31" s="25" t="s">
        <v>109</v>
      </c>
    </row>
    <row r="32" customHeight="1" spans="1:48">
      <c r="A32" s="25" t="s">
        <v>1118</v>
      </c>
      <c r="B32" s="25">
        <v>1</v>
      </c>
      <c r="C32" s="28">
        <v>8</v>
      </c>
      <c r="D32" s="25">
        <v>1</v>
      </c>
      <c r="E32" s="27">
        <v>6</v>
      </c>
      <c r="F32" s="27">
        <v>5</v>
      </c>
      <c r="G32" s="27">
        <v>4</v>
      </c>
      <c r="H32" s="25">
        <v>3</v>
      </c>
      <c r="I32" s="28">
        <v>8</v>
      </c>
      <c r="J32" s="25">
        <v>4</v>
      </c>
      <c r="K32" s="25">
        <v>2</v>
      </c>
      <c r="L32" s="28">
        <v>9</v>
      </c>
      <c r="M32" s="27">
        <v>4</v>
      </c>
      <c r="N32" s="27">
        <v>4</v>
      </c>
      <c r="O32" s="27">
        <v>4</v>
      </c>
      <c r="P32" s="25">
        <v>1</v>
      </c>
      <c r="Q32" s="27">
        <v>6</v>
      </c>
      <c r="R32" s="25">
        <v>1</v>
      </c>
      <c r="S32" s="27">
        <v>6</v>
      </c>
      <c r="T32" s="25">
        <v>3</v>
      </c>
      <c r="U32" s="26">
        <v>0</v>
      </c>
      <c r="V32" s="25">
        <v>3</v>
      </c>
      <c r="W32" s="25">
        <v>3</v>
      </c>
      <c r="X32" s="27">
        <v>4</v>
      </c>
      <c r="Y32" s="27">
        <v>4</v>
      </c>
      <c r="Z32" s="25">
        <v>3</v>
      </c>
      <c r="AA32" s="27">
        <v>6</v>
      </c>
      <c r="AB32" s="28">
        <v>8</v>
      </c>
      <c r="AC32" s="25">
        <v>1</v>
      </c>
      <c r="AD32" s="26">
        <v>0</v>
      </c>
      <c r="AE32" s="27">
        <v>4</v>
      </c>
      <c r="AF32" s="30">
        <v>11</v>
      </c>
      <c r="AG32" s="28">
        <v>10</v>
      </c>
      <c r="AH32" s="27">
        <v>6</v>
      </c>
      <c r="AI32" s="25">
        <v>2</v>
      </c>
      <c r="AJ32" s="27">
        <v>4</v>
      </c>
      <c r="AK32" s="25" t="s">
        <v>1094</v>
      </c>
      <c r="AL32" s="25">
        <v>2</v>
      </c>
      <c r="AM32" s="25" t="s">
        <v>109</v>
      </c>
      <c r="AN32" s="25" t="s">
        <v>109</v>
      </c>
      <c r="AO32" s="25" t="s">
        <v>109</v>
      </c>
      <c r="AP32" s="25" t="s">
        <v>109</v>
      </c>
      <c r="AQ32" s="25" t="s">
        <v>109</v>
      </c>
      <c r="AR32" s="25" t="s">
        <v>109</v>
      </c>
      <c r="AS32" s="25" t="s">
        <v>109</v>
      </c>
      <c r="AT32" s="25" t="s">
        <v>109</v>
      </c>
      <c r="AU32" s="25" t="s">
        <v>109</v>
      </c>
      <c r="AV32" s="25" t="s">
        <v>109</v>
      </c>
    </row>
    <row r="33" customHeight="1" spans="1:48">
      <c r="A33" s="25" t="s">
        <v>1119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5">
        <v>1</v>
      </c>
      <c r="J33" s="25">
        <v>1</v>
      </c>
      <c r="K33" s="25">
        <v>1</v>
      </c>
      <c r="L33" s="25">
        <v>2</v>
      </c>
      <c r="M33" s="26">
        <v>0</v>
      </c>
      <c r="N33" s="25">
        <v>2</v>
      </c>
      <c r="O33" s="26">
        <v>0</v>
      </c>
      <c r="P33" s="25">
        <v>1</v>
      </c>
      <c r="Q33" s="25">
        <v>3</v>
      </c>
      <c r="R33" s="26">
        <v>0</v>
      </c>
      <c r="S33" s="25">
        <v>1</v>
      </c>
      <c r="T33" s="28">
        <v>9</v>
      </c>
      <c r="U33" s="25">
        <v>1</v>
      </c>
      <c r="V33" s="27">
        <v>5</v>
      </c>
      <c r="W33" s="25">
        <v>1</v>
      </c>
      <c r="X33" s="25">
        <v>1</v>
      </c>
      <c r="Y33" s="25">
        <v>2</v>
      </c>
      <c r="Z33" s="26">
        <v>0</v>
      </c>
      <c r="AA33" s="25">
        <v>1</v>
      </c>
      <c r="AB33" s="25">
        <v>1</v>
      </c>
      <c r="AC33" s="27">
        <v>4</v>
      </c>
      <c r="AD33" s="26">
        <v>0</v>
      </c>
      <c r="AE33" s="27">
        <v>4</v>
      </c>
      <c r="AF33" s="26">
        <v>0</v>
      </c>
      <c r="AG33" s="26">
        <v>0</v>
      </c>
      <c r="AH33" s="25">
        <v>1</v>
      </c>
      <c r="AI33" s="25">
        <v>3</v>
      </c>
      <c r="AJ33" s="26">
        <v>0</v>
      </c>
      <c r="AK33" s="25" t="s">
        <v>1094</v>
      </c>
      <c r="AL33" s="30">
        <v>13</v>
      </c>
      <c r="AM33" s="25">
        <v>2</v>
      </c>
      <c r="AN33" s="25" t="s">
        <v>109</v>
      </c>
      <c r="AO33" s="25" t="s">
        <v>109</v>
      </c>
      <c r="AP33" s="25" t="s">
        <v>109</v>
      </c>
      <c r="AQ33" s="25" t="s">
        <v>109</v>
      </c>
      <c r="AR33" s="25" t="s">
        <v>109</v>
      </c>
      <c r="AS33" s="25" t="s">
        <v>109</v>
      </c>
      <c r="AT33" s="25" t="s">
        <v>109</v>
      </c>
      <c r="AU33" s="25" t="s">
        <v>109</v>
      </c>
      <c r="AV33" s="25" t="s">
        <v>109</v>
      </c>
    </row>
    <row r="34" customHeight="1" spans="1:48">
      <c r="A34" s="25" t="s">
        <v>1120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5">
        <v>1</v>
      </c>
      <c r="I34" s="25">
        <v>2</v>
      </c>
      <c r="J34" s="25">
        <v>1</v>
      </c>
      <c r="K34" s="26">
        <v>0</v>
      </c>
      <c r="L34" s="27">
        <v>7</v>
      </c>
      <c r="M34" s="25">
        <v>3</v>
      </c>
      <c r="N34" s="25">
        <v>2</v>
      </c>
      <c r="O34" s="25">
        <v>3</v>
      </c>
      <c r="P34" s="25">
        <v>3</v>
      </c>
      <c r="Q34" s="25">
        <v>2</v>
      </c>
      <c r="R34" s="27">
        <v>6</v>
      </c>
      <c r="S34" s="25">
        <v>1</v>
      </c>
      <c r="T34" s="25">
        <v>2</v>
      </c>
      <c r="U34" s="25">
        <v>1</v>
      </c>
      <c r="V34" s="27">
        <v>4</v>
      </c>
      <c r="W34" s="25">
        <v>3</v>
      </c>
      <c r="X34" s="25">
        <v>1</v>
      </c>
      <c r="Y34" s="25">
        <v>1</v>
      </c>
      <c r="Z34" s="26">
        <v>0</v>
      </c>
      <c r="AA34" s="25">
        <v>1</v>
      </c>
      <c r="AB34" s="25">
        <v>1</v>
      </c>
      <c r="AC34" s="25">
        <v>1</v>
      </c>
      <c r="AD34" s="27">
        <v>6</v>
      </c>
      <c r="AE34" s="25">
        <v>3</v>
      </c>
      <c r="AF34" s="25">
        <v>1</v>
      </c>
      <c r="AG34" s="26">
        <v>0</v>
      </c>
      <c r="AH34" s="27">
        <v>4</v>
      </c>
      <c r="AI34" s="25">
        <v>1</v>
      </c>
      <c r="AJ34" s="25">
        <v>2</v>
      </c>
      <c r="AK34" s="27">
        <v>4</v>
      </c>
      <c r="AL34" s="25">
        <v>1</v>
      </c>
      <c r="AM34" s="25">
        <v>1</v>
      </c>
      <c r="AN34" s="25">
        <v>3</v>
      </c>
      <c r="AO34" s="27">
        <v>7</v>
      </c>
      <c r="AP34" s="27">
        <v>5</v>
      </c>
      <c r="AQ34" s="27">
        <v>7</v>
      </c>
      <c r="AR34" s="25">
        <v>2</v>
      </c>
      <c r="AS34" s="25" t="s">
        <v>109</v>
      </c>
      <c r="AT34" s="25" t="s">
        <v>109</v>
      </c>
      <c r="AU34" s="25" t="s">
        <v>109</v>
      </c>
      <c r="AV34" s="25" t="s">
        <v>109</v>
      </c>
    </row>
    <row r="35" customHeight="1" spans="1:48">
      <c r="A35" s="25" t="s">
        <v>1121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7">
        <v>5</v>
      </c>
      <c r="R35" s="28">
        <v>10</v>
      </c>
      <c r="S35" s="26">
        <v>0</v>
      </c>
      <c r="T35" s="25">
        <v>1</v>
      </c>
      <c r="U35" s="26">
        <v>0</v>
      </c>
      <c r="V35" s="26">
        <v>0</v>
      </c>
      <c r="W35" s="25">
        <v>1</v>
      </c>
      <c r="X35" s="26">
        <v>0</v>
      </c>
      <c r="Y35" s="25">
        <v>3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7">
        <v>5</v>
      </c>
      <c r="AQ35" s="25">
        <v>3</v>
      </c>
      <c r="AR35" s="25">
        <v>2</v>
      </c>
      <c r="AS35" s="27">
        <v>4</v>
      </c>
      <c r="AT35" s="27">
        <v>4</v>
      </c>
      <c r="AU35" s="25" t="s">
        <v>1089</v>
      </c>
      <c r="AV35" s="25" t="s">
        <v>109</v>
      </c>
    </row>
    <row r="36" customHeight="1" spans="1:48">
      <c r="A36" s="25" t="s">
        <v>1122</v>
      </c>
      <c r="B36" s="26">
        <v>0</v>
      </c>
      <c r="C36" s="27">
        <v>7</v>
      </c>
      <c r="D36" s="26">
        <v>0</v>
      </c>
      <c r="E36" s="26">
        <v>0</v>
      </c>
      <c r="F36" s="26">
        <v>0</v>
      </c>
      <c r="G36" s="27">
        <v>6</v>
      </c>
      <c r="H36" s="27">
        <v>6</v>
      </c>
      <c r="I36" s="28">
        <v>8</v>
      </c>
      <c r="J36" s="27">
        <v>7</v>
      </c>
      <c r="K36" s="26">
        <v>0</v>
      </c>
      <c r="L36" s="25">
        <v>2</v>
      </c>
      <c r="M36" s="27">
        <v>6</v>
      </c>
      <c r="N36" s="25">
        <v>2</v>
      </c>
      <c r="O36" s="25">
        <v>3</v>
      </c>
      <c r="P36" s="27">
        <v>6</v>
      </c>
      <c r="Q36" s="28">
        <v>8</v>
      </c>
      <c r="R36" s="30">
        <v>11</v>
      </c>
      <c r="S36" s="27">
        <v>4</v>
      </c>
      <c r="T36" s="27">
        <v>7</v>
      </c>
      <c r="U36" s="27">
        <v>7</v>
      </c>
      <c r="V36" s="27">
        <v>5</v>
      </c>
      <c r="W36" s="30">
        <v>12</v>
      </c>
      <c r="X36" s="25">
        <v>3</v>
      </c>
      <c r="Y36" s="27">
        <v>7</v>
      </c>
      <c r="Z36" s="26">
        <v>0</v>
      </c>
      <c r="AA36" s="27">
        <v>4</v>
      </c>
      <c r="AB36" s="27">
        <v>5</v>
      </c>
      <c r="AC36" s="30">
        <v>11</v>
      </c>
      <c r="AD36" s="28">
        <v>8</v>
      </c>
      <c r="AE36" s="26">
        <v>0</v>
      </c>
      <c r="AF36" s="27">
        <v>4</v>
      </c>
      <c r="AG36" s="27">
        <v>4</v>
      </c>
      <c r="AH36" s="25">
        <v>2</v>
      </c>
      <c r="AI36" s="27">
        <v>6</v>
      </c>
      <c r="AJ36" s="27">
        <v>6</v>
      </c>
      <c r="AK36" s="27">
        <v>4</v>
      </c>
      <c r="AL36" s="25">
        <v>1</v>
      </c>
      <c r="AM36" s="26">
        <v>0</v>
      </c>
      <c r="AN36" s="27">
        <v>5</v>
      </c>
      <c r="AO36" s="25">
        <v>1</v>
      </c>
      <c r="AP36" s="25">
        <v>3</v>
      </c>
      <c r="AQ36" s="25">
        <v>1</v>
      </c>
      <c r="AR36" s="28">
        <v>8</v>
      </c>
      <c r="AS36" s="28" t="s">
        <v>1123</v>
      </c>
      <c r="AT36" s="27">
        <v>7</v>
      </c>
      <c r="AU36" s="25" t="s">
        <v>1089</v>
      </c>
      <c r="AV36" s="25" t="s">
        <v>1089</v>
      </c>
    </row>
  </sheetData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workbookViewId="0">
      <selection activeCell="A1" sqref="A1"/>
    </sheetView>
  </sheetViews>
  <sheetFormatPr defaultColWidth="9" defaultRowHeight="14" outlineLevelCol="3"/>
  <cols>
    <col min="1" max="1" width="9" style="1"/>
    <col min="2" max="2" width="15.375" style="17" customWidth="1"/>
    <col min="3" max="3" width="9" style="1"/>
    <col min="4" max="4" width="15.375" style="23" customWidth="1"/>
    <col min="5" max="16384" width="9" style="1"/>
  </cols>
  <sheetData>
    <row r="1" spans="2:2">
      <c r="B1" s="17" t="s">
        <v>1124</v>
      </c>
    </row>
    <row r="2" spans="1:4">
      <c r="A2" s="1" t="s">
        <v>10</v>
      </c>
      <c r="B2" s="17">
        <v>41056</v>
      </c>
      <c r="C2" s="1" t="s">
        <v>1125</v>
      </c>
      <c r="D2" s="23">
        <v>40672</v>
      </c>
    </row>
    <row r="3" spans="1:1">
      <c r="A3" s="1" t="s">
        <v>46</v>
      </c>
    </row>
    <row r="4" spans="1:2">
      <c r="A4" s="1" t="s">
        <v>16</v>
      </c>
      <c r="B4" s="17">
        <v>40269</v>
      </c>
    </row>
    <row r="5" spans="1:2">
      <c r="A5" s="1" t="s">
        <v>12</v>
      </c>
      <c r="B5" s="17">
        <v>41456</v>
      </c>
    </row>
    <row r="6" spans="1:1">
      <c r="A6" s="1" t="s">
        <v>42</v>
      </c>
    </row>
    <row r="7" spans="1:2">
      <c r="A7" s="1" t="s">
        <v>55</v>
      </c>
      <c r="B7" s="17">
        <v>43467</v>
      </c>
    </row>
    <row r="8" spans="1:2">
      <c r="A8" s="1" t="s">
        <v>22</v>
      </c>
      <c r="B8" s="17">
        <v>41518</v>
      </c>
    </row>
    <row r="9" spans="1:2">
      <c r="A9" s="1" t="s">
        <v>36</v>
      </c>
      <c r="B9" s="17">
        <v>43221</v>
      </c>
    </row>
    <row r="10" spans="1:2">
      <c r="A10" s="1" t="s">
        <v>17</v>
      </c>
      <c r="B10" s="17">
        <v>42278</v>
      </c>
    </row>
    <row r="11" spans="1:2">
      <c r="A11" s="1" t="s">
        <v>19</v>
      </c>
      <c r="B11" s="17">
        <v>41160</v>
      </c>
    </row>
    <row r="12" spans="1:2">
      <c r="A12" s="1" t="s">
        <v>21</v>
      </c>
      <c r="B12" s="17">
        <v>41275</v>
      </c>
    </row>
    <row r="13" spans="1:2">
      <c r="A13" s="1" t="s">
        <v>24</v>
      </c>
      <c r="B13" s="17">
        <v>41267</v>
      </c>
    </row>
    <row r="14" spans="1:2">
      <c r="A14" s="1" t="s">
        <v>18</v>
      </c>
      <c r="B14" s="17">
        <v>41532</v>
      </c>
    </row>
    <row r="15" spans="1:2">
      <c r="A15" s="1" t="s">
        <v>30</v>
      </c>
      <c r="B15" s="17">
        <v>41730</v>
      </c>
    </row>
    <row r="16" spans="1:1">
      <c r="A16" s="1" t="s">
        <v>43</v>
      </c>
    </row>
    <row r="17" spans="1:1">
      <c r="A17" s="1" t="s">
        <v>25</v>
      </c>
    </row>
    <row r="18" spans="1:1">
      <c r="A18" s="1" t="s">
        <v>27</v>
      </c>
    </row>
    <row r="19" spans="1:1">
      <c r="A19" s="1" t="s">
        <v>29</v>
      </c>
    </row>
    <row r="20" spans="1:1">
      <c r="A20" s="1" t="s">
        <v>20</v>
      </c>
    </row>
    <row r="21" spans="1:1">
      <c r="A21" s="1" t="s">
        <v>31</v>
      </c>
    </row>
    <row r="22" spans="1:1">
      <c r="A22" s="1" t="s">
        <v>45</v>
      </c>
    </row>
    <row r="23" spans="1:1">
      <c r="A23" s="1" t="s">
        <v>40</v>
      </c>
    </row>
    <row r="24" spans="1:1">
      <c r="A24" s="1" t="s">
        <v>28</v>
      </c>
    </row>
    <row r="25" spans="1:1">
      <c r="A25" s="1" t="s">
        <v>39</v>
      </c>
    </row>
    <row r="26" spans="1:1">
      <c r="A26" s="1" t="s">
        <v>47</v>
      </c>
    </row>
    <row r="27" spans="1:1">
      <c r="A27" s="1" t="s">
        <v>26</v>
      </c>
    </row>
    <row r="28" spans="1:1">
      <c r="A28" s="1" t="s">
        <v>32</v>
      </c>
    </row>
    <row r="29" spans="1:1">
      <c r="A29" s="1" t="s">
        <v>37</v>
      </c>
    </row>
    <row r="30" spans="1:1">
      <c r="A30" s="1" t="s">
        <v>52</v>
      </c>
    </row>
    <row r="31" spans="1:1">
      <c r="A31" s="1" t="s">
        <v>35</v>
      </c>
    </row>
    <row r="32" spans="1:1">
      <c r="A32" s="1" t="s">
        <v>54</v>
      </c>
    </row>
    <row r="33" spans="1:1">
      <c r="A33" s="1" t="s">
        <v>60</v>
      </c>
    </row>
    <row r="34" spans="1:1">
      <c r="A34" s="1" t="s">
        <v>58</v>
      </c>
    </row>
    <row r="35" spans="1:1">
      <c r="A35" s="1" t="s">
        <v>38</v>
      </c>
    </row>
    <row r="36" spans="1:1">
      <c r="A36" s="1" t="s">
        <v>49</v>
      </c>
    </row>
    <row r="37" spans="1:1">
      <c r="A37" s="1" t="s">
        <v>50</v>
      </c>
    </row>
    <row r="38" spans="1:1">
      <c r="A38" s="1" t="s">
        <v>51</v>
      </c>
    </row>
    <row r="39" spans="1:1">
      <c r="A39" s="1" t="s">
        <v>44</v>
      </c>
    </row>
    <row r="40" spans="1:1">
      <c r="A40" s="1" t="s">
        <v>41</v>
      </c>
    </row>
    <row r="41" spans="1:1">
      <c r="A41" s="1" t="s">
        <v>62</v>
      </c>
    </row>
    <row r="42" spans="1:1">
      <c r="A42" s="1" t="s">
        <v>57</v>
      </c>
    </row>
    <row r="43" spans="1:1">
      <c r="A43" s="1" t="s">
        <v>59</v>
      </c>
    </row>
    <row r="44" spans="1:1">
      <c r="A44" s="1" t="s">
        <v>56</v>
      </c>
    </row>
    <row r="45" spans="1:1">
      <c r="A45" s="1" t="s">
        <v>111</v>
      </c>
    </row>
    <row r="46" spans="1:1">
      <c r="A46" s="1" t="s">
        <v>112</v>
      </c>
    </row>
    <row r="47" spans="1:1">
      <c r="A47" s="1" t="s">
        <v>113</v>
      </c>
    </row>
    <row r="48" spans="1:1">
      <c r="A48" s="1" t="s">
        <v>114</v>
      </c>
    </row>
  </sheetData>
  <pageMargins left="0.7" right="0.7" top="0.75" bottom="0.75" header="0.3" footer="0.3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" outlineLevelCol="6"/>
  <cols>
    <col min="1" max="1" width="11.125" style="1" customWidth="1"/>
    <col min="2" max="2" width="17.75" style="17" customWidth="1"/>
    <col min="3" max="3" width="6.25" style="17" customWidth="1"/>
    <col min="4" max="4" width="17.75" style="17" customWidth="1"/>
    <col min="5" max="6" width="11.125" style="1" customWidth="1"/>
    <col min="7" max="7" width="11.375" style="18" customWidth="1"/>
    <col min="8" max="16384" width="9" style="1"/>
  </cols>
  <sheetData>
    <row r="1" spans="1:7">
      <c r="A1" s="19" t="s">
        <v>1126</v>
      </c>
      <c r="B1" s="20" t="s">
        <v>1127</v>
      </c>
      <c r="C1" s="20" t="s">
        <v>1128</v>
      </c>
      <c r="D1" s="20" t="s">
        <v>1129</v>
      </c>
      <c r="E1" s="19" t="s">
        <v>1130</v>
      </c>
      <c r="F1" s="19" t="s">
        <v>1131</v>
      </c>
      <c r="G1" s="21" t="s">
        <v>1132</v>
      </c>
    </row>
    <row r="2" spans="1:7">
      <c r="A2" s="19" t="s">
        <v>1133</v>
      </c>
      <c r="B2" s="20">
        <v>41540</v>
      </c>
      <c r="C2" s="20" t="s">
        <v>1134</v>
      </c>
      <c r="D2" s="20" t="s">
        <v>12</v>
      </c>
      <c r="E2" s="19">
        <v>468.5</v>
      </c>
      <c r="F2" s="19">
        <v>601.8</v>
      </c>
      <c r="G2" s="21">
        <f>(E2-F2)/F2</f>
        <v>-0.221502160186108</v>
      </c>
    </row>
    <row r="3" spans="1:7">
      <c r="A3" s="22"/>
      <c r="B3" s="22"/>
      <c r="C3" s="22"/>
      <c r="D3" s="20" t="s">
        <v>17</v>
      </c>
      <c r="E3" s="19" t="s">
        <v>1135</v>
      </c>
      <c r="F3" s="19">
        <v>269.54</v>
      </c>
      <c r="G3" s="21"/>
    </row>
    <row r="4" spans="1:7">
      <c r="A4" s="19" t="s">
        <v>1136</v>
      </c>
      <c r="B4" s="20">
        <v>42196</v>
      </c>
      <c r="C4" s="20" t="s">
        <v>1137</v>
      </c>
      <c r="D4" s="20" t="s">
        <v>16</v>
      </c>
      <c r="E4" s="19">
        <v>370.7</v>
      </c>
      <c r="F4" s="19">
        <v>664.1</v>
      </c>
      <c r="G4" s="21">
        <f>(E4-F4)/F4</f>
        <v>-0.441800933594338</v>
      </c>
    </row>
    <row r="5" spans="1:7">
      <c r="A5" s="22"/>
      <c r="B5" s="22"/>
      <c r="C5" s="22"/>
      <c r="D5" s="20" t="s">
        <v>30</v>
      </c>
      <c r="E5" s="19">
        <v>27.11</v>
      </c>
      <c r="F5" s="19">
        <v>40.73</v>
      </c>
      <c r="G5" s="21">
        <f>(E5-F5)/F5</f>
        <v>-0.334397250184139</v>
      </c>
    </row>
    <row r="6" spans="1:7">
      <c r="A6" s="22"/>
      <c r="B6" s="22"/>
      <c r="C6" s="22"/>
      <c r="D6" s="20" t="s">
        <v>25</v>
      </c>
      <c r="E6" s="19">
        <v>31.3</v>
      </c>
      <c r="F6" s="19">
        <v>63</v>
      </c>
      <c r="G6" s="21">
        <f>(E6-F6)/F6</f>
        <v>-0.503174603174603</v>
      </c>
    </row>
    <row r="7" spans="1:7">
      <c r="A7" s="19" t="s">
        <v>1138</v>
      </c>
      <c r="B7" s="20">
        <v>42281</v>
      </c>
      <c r="C7" s="20" t="s">
        <v>1139</v>
      </c>
      <c r="D7" s="20" t="s">
        <v>12</v>
      </c>
      <c r="E7" s="19">
        <v>459</v>
      </c>
      <c r="F7" s="19">
        <v>691.2</v>
      </c>
      <c r="G7" s="21">
        <f>(E7-F7)/F7</f>
        <v>-0.3359375</v>
      </c>
    </row>
    <row r="8" spans="1:7">
      <c r="A8" s="22"/>
      <c r="B8" s="22"/>
      <c r="C8" s="22"/>
      <c r="D8" s="20" t="s">
        <v>17</v>
      </c>
      <c r="E8" s="19" t="s">
        <v>1140</v>
      </c>
      <c r="F8" s="19" t="s">
        <v>1135</v>
      </c>
      <c r="G8" s="21"/>
    </row>
    <row r="9" spans="1:7">
      <c r="A9" s="19" t="s">
        <v>1141</v>
      </c>
      <c r="B9" s="20">
        <v>42584</v>
      </c>
      <c r="C9" s="20" t="s">
        <v>1142</v>
      </c>
      <c r="D9" s="20" t="s">
        <v>12</v>
      </c>
      <c r="E9" s="19">
        <v>281.2</v>
      </c>
      <c r="F9" s="19">
        <v>739.2</v>
      </c>
      <c r="G9" s="21">
        <f>(E9-F9)/F9</f>
        <v>-0.619588744588745</v>
      </c>
    </row>
    <row r="10" spans="1:7">
      <c r="A10" s="22"/>
      <c r="B10" s="22"/>
      <c r="C10" s="22"/>
      <c r="D10" s="20" t="s">
        <v>17</v>
      </c>
      <c r="E10" s="19">
        <v>130.37</v>
      </c>
      <c r="F10" s="19">
        <v>392</v>
      </c>
      <c r="G10" s="21">
        <f>(E10-F10)/F10</f>
        <v>-0.667423469387755</v>
      </c>
    </row>
    <row r="11" spans="1:7">
      <c r="A11" s="19" t="s">
        <v>1143</v>
      </c>
      <c r="B11" s="20">
        <v>42664</v>
      </c>
      <c r="C11" s="20" t="s">
        <v>1144</v>
      </c>
      <c r="D11" s="20" t="s">
        <v>12</v>
      </c>
      <c r="E11" s="19">
        <v>663.2</v>
      </c>
      <c r="F11" s="19">
        <v>798.1</v>
      </c>
      <c r="G11" s="21">
        <f>(E11-F11)/F11</f>
        <v>-0.169026437789751</v>
      </c>
    </row>
    <row r="12" spans="1:7">
      <c r="A12" s="22"/>
      <c r="B12" s="22"/>
      <c r="C12" s="22"/>
      <c r="D12" s="20" t="s">
        <v>17</v>
      </c>
      <c r="E12" s="19">
        <v>146.18</v>
      </c>
      <c r="F12" s="19">
        <v>407.6</v>
      </c>
      <c r="G12" s="21">
        <f>(E12-F12)/F12</f>
        <v>-0.641364082433759</v>
      </c>
    </row>
    <row r="13" spans="1:7">
      <c r="A13" s="19" t="s">
        <v>1145</v>
      </c>
      <c r="B13" s="20">
        <v>42970</v>
      </c>
      <c r="C13" s="20" t="s">
        <v>1146</v>
      </c>
      <c r="D13" s="20" t="s">
        <v>12</v>
      </c>
      <c r="E13" s="19">
        <v>686.4</v>
      </c>
      <c r="F13" s="19">
        <v>833.5</v>
      </c>
      <c r="G13" s="21">
        <f t="shared" ref="G13:G14" si="0">(E13-F13)/F13</f>
        <v>-0.176484703059388</v>
      </c>
    </row>
    <row r="14" spans="1:7">
      <c r="A14" s="22"/>
      <c r="B14" s="22"/>
      <c r="C14" s="22"/>
      <c r="D14" s="20" t="s">
        <v>17</v>
      </c>
      <c r="E14" s="19">
        <v>316.4</v>
      </c>
      <c r="F14" s="19">
        <v>515.41</v>
      </c>
      <c r="G14" s="21">
        <f t="shared" si="0"/>
        <v>-0.386119788129838</v>
      </c>
    </row>
    <row r="15" spans="1:7">
      <c r="A15" s="19" t="s">
        <v>1147</v>
      </c>
      <c r="B15" s="20">
        <v>43303</v>
      </c>
      <c r="C15" s="20" t="s">
        <v>1148</v>
      </c>
      <c r="D15" s="20" t="s">
        <v>16</v>
      </c>
      <c r="E15" s="19">
        <v>487.5</v>
      </c>
      <c r="F15" s="19">
        <v>741.9</v>
      </c>
      <c r="G15" s="21">
        <f t="shared" ref="G15:G35" si="1">(E15-F15)/F15</f>
        <v>-0.342903356247473</v>
      </c>
    </row>
    <row r="16" spans="1:7">
      <c r="A16" s="22"/>
      <c r="B16" s="22"/>
      <c r="C16" s="22"/>
      <c r="D16" s="20" t="s">
        <v>19</v>
      </c>
      <c r="E16" s="19">
        <v>219.6</v>
      </c>
      <c r="F16" s="19">
        <v>245.4</v>
      </c>
      <c r="G16" s="21">
        <f t="shared" si="1"/>
        <v>-0.105134474327628</v>
      </c>
    </row>
    <row r="17" spans="1:7">
      <c r="A17" s="22"/>
      <c r="B17" s="22"/>
      <c r="C17" s="22"/>
      <c r="D17" s="20" t="s">
        <v>25</v>
      </c>
      <c r="E17" s="19">
        <v>109.66</v>
      </c>
      <c r="F17" s="19">
        <v>135.27</v>
      </c>
      <c r="G17" s="21">
        <f t="shared" si="1"/>
        <v>-0.189325053596511</v>
      </c>
    </row>
    <row r="18" spans="1:7">
      <c r="A18" s="22"/>
      <c r="B18" s="22"/>
      <c r="C18" s="22"/>
      <c r="D18" s="20" t="s">
        <v>30</v>
      </c>
      <c r="E18" s="19">
        <v>68.76</v>
      </c>
      <c r="F18" s="19">
        <v>87.75</v>
      </c>
      <c r="G18" s="21">
        <f t="shared" si="1"/>
        <v>-0.216410256410256</v>
      </c>
    </row>
    <row r="19" spans="1:7">
      <c r="A19" s="22"/>
      <c r="B19" s="22"/>
      <c r="C19" s="22"/>
      <c r="D19" s="20" t="s">
        <v>31</v>
      </c>
      <c r="E19" s="19">
        <v>24.2</v>
      </c>
      <c r="F19" s="19">
        <v>34.7</v>
      </c>
      <c r="G19" s="21">
        <f t="shared" si="1"/>
        <v>-0.302593659942363</v>
      </c>
    </row>
    <row r="20" spans="1:7">
      <c r="A20" s="19" t="s">
        <v>1149</v>
      </c>
      <c r="B20" s="20">
        <v>43359</v>
      </c>
      <c r="C20" s="20" t="s">
        <v>1148</v>
      </c>
      <c r="D20" s="20" t="s">
        <v>12</v>
      </c>
      <c r="E20" s="19">
        <v>205.6</v>
      </c>
      <c r="F20" s="19">
        <v>899</v>
      </c>
      <c r="G20" s="21">
        <f t="shared" si="1"/>
        <v>-0.771301446051168</v>
      </c>
    </row>
    <row r="21" spans="1:7">
      <c r="A21" s="22"/>
      <c r="B21" s="22"/>
      <c r="C21" s="22"/>
      <c r="D21" s="20" t="s">
        <v>17</v>
      </c>
      <c r="E21" s="19">
        <v>14.53</v>
      </c>
      <c r="F21" s="19">
        <v>486.6</v>
      </c>
      <c r="G21" s="21">
        <f t="shared" si="1"/>
        <v>-0.970139745170571</v>
      </c>
    </row>
    <row r="22" spans="1:7">
      <c r="A22" s="22"/>
      <c r="B22" s="22"/>
      <c r="C22" s="22"/>
      <c r="D22" s="20" t="s">
        <v>47</v>
      </c>
      <c r="E22" s="19">
        <v>1.25</v>
      </c>
      <c r="F22" s="19">
        <v>16.29</v>
      </c>
      <c r="G22" s="21">
        <f t="shared" si="1"/>
        <v>-0.923265807243708</v>
      </c>
    </row>
    <row r="23" spans="1:7">
      <c r="A23" s="19" t="s">
        <v>1150</v>
      </c>
      <c r="B23" s="20">
        <v>43687</v>
      </c>
      <c r="C23" s="20" t="s">
        <v>1137</v>
      </c>
      <c r="D23" s="20" t="s">
        <v>16</v>
      </c>
      <c r="E23" s="19">
        <v>388.7</v>
      </c>
      <c r="F23" s="19">
        <v>879.1</v>
      </c>
      <c r="G23" s="21">
        <f t="shared" si="1"/>
        <v>-0.557843248777159</v>
      </c>
    </row>
    <row r="24" spans="1:7">
      <c r="A24" s="22"/>
      <c r="B24" s="22"/>
      <c r="C24" s="22"/>
      <c r="D24" s="20" t="s">
        <v>19</v>
      </c>
      <c r="E24" s="19">
        <v>203.4</v>
      </c>
      <c r="F24" s="19">
        <v>248.9</v>
      </c>
      <c r="G24" s="21">
        <f t="shared" si="1"/>
        <v>-0.182804339092005</v>
      </c>
    </row>
    <row r="25" spans="1:7">
      <c r="A25" s="22"/>
      <c r="B25" s="22"/>
      <c r="C25" s="22"/>
      <c r="D25" s="20" t="s">
        <v>30</v>
      </c>
      <c r="E25" s="19">
        <v>53.3</v>
      </c>
      <c r="F25" s="19">
        <v>93.2</v>
      </c>
      <c r="G25" s="21">
        <f t="shared" si="1"/>
        <v>-0.428111587982833</v>
      </c>
    </row>
    <row r="26" spans="1:7">
      <c r="A26" s="22"/>
      <c r="B26" s="22"/>
      <c r="C26" s="22"/>
      <c r="D26" s="20" t="s">
        <v>25</v>
      </c>
      <c r="E26" s="19">
        <v>68.42</v>
      </c>
      <c r="F26" s="19">
        <v>164.86</v>
      </c>
      <c r="G26" s="21">
        <f t="shared" si="1"/>
        <v>-0.584981196166444</v>
      </c>
    </row>
    <row r="27" spans="1:7">
      <c r="A27" s="22"/>
      <c r="B27" s="22"/>
      <c r="C27" s="22"/>
      <c r="D27" s="20" t="s">
        <v>31</v>
      </c>
      <c r="E27" s="19">
        <v>16.9</v>
      </c>
      <c r="F27" s="19">
        <v>52.9</v>
      </c>
      <c r="G27" s="21">
        <f t="shared" si="1"/>
        <v>-0.680529300567108</v>
      </c>
    </row>
    <row r="28" spans="1:7">
      <c r="A28" s="22"/>
      <c r="B28" s="22"/>
      <c r="C28" s="22"/>
      <c r="D28" s="20" t="s">
        <v>60</v>
      </c>
      <c r="E28" s="19">
        <v>0</v>
      </c>
      <c r="F28" s="19">
        <v>1.64</v>
      </c>
      <c r="G28" s="21">
        <f t="shared" si="1"/>
        <v>-1</v>
      </c>
    </row>
    <row r="29" spans="1:7">
      <c r="A29" s="19" t="s">
        <v>1151</v>
      </c>
      <c r="B29" s="20">
        <v>44402</v>
      </c>
      <c r="C29" s="20" t="s">
        <v>1134</v>
      </c>
      <c r="D29" s="20" t="s">
        <v>16</v>
      </c>
      <c r="E29" s="19">
        <v>181.4</v>
      </c>
      <c r="F29" s="19">
        <v>746</v>
      </c>
      <c r="G29" s="21">
        <f t="shared" si="1"/>
        <v>-0.756836461126005</v>
      </c>
    </row>
    <row r="30" spans="1:7">
      <c r="A30" s="22"/>
      <c r="B30" s="22"/>
      <c r="C30" s="22"/>
      <c r="D30" s="20" t="s">
        <v>19</v>
      </c>
      <c r="E30" s="19">
        <v>55.2</v>
      </c>
      <c r="F30" s="19">
        <v>214.9</v>
      </c>
      <c r="G30" s="21">
        <f t="shared" si="1"/>
        <v>-0.743136342484877</v>
      </c>
    </row>
    <row r="31" spans="1:7">
      <c r="A31" s="22"/>
      <c r="B31" s="22"/>
      <c r="C31" s="22"/>
      <c r="D31" s="20" t="s">
        <v>30</v>
      </c>
      <c r="E31" s="19">
        <v>50.4</v>
      </c>
      <c r="F31" s="19">
        <v>123.5</v>
      </c>
      <c r="G31" s="21">
        <f t="shared" si="1"/>
        <v>-0.591902834008097</v>
      </c>
    </row>
    <row r="32" spans="1:7">
      <c r="A32" s="22"/>
      <c r="B32" s="22"/>
      <c r="C32" s="22"/>
      <c r="D32" s="20" t="s">
        <v>25</v>
      </c>
      <c r="E32" s="19">
        <v>95</v>
      </c>
      <c r="F32" s="19">
        <v>218</v>
      </c>
      <c r="G32" s="21">
        <f t="shared" si="1"/>
        <v>-0.564220183486238</v>
      </c>
    </row>
    <row r="33" spans="1:7">
      <c r="A33" s="22"/>
      <c r="B33" s="22"/>
      <c r="C33" s="22"/>
      <c r="D33" s="20" t="s">
        <v>31</v>
      </c>
      <c r="E33" s="19">
        <v>6.87</v>
      </c>
      <c r="F33" s="19">
        <v>73.72</v>
      </c>
      <c r="G33" s="21">
        <f t="shared" si="1"/>
        <v>-0.906809549647314</v>
      </c>
    </row>
    <row r="34" spans="1:7">
      <c r="A34" s="22"/>
      <c r="B34" s="22"/>
      <c r="C34" s="22"/>
      <c r="D34" s="20" t="s">
        <v>45</v>
      </c>
      <c r="E34" s="19">
        <v>20.21</v>
      </c>
      <c r="F34" s="19">
        <v>44.99</v>
      </c>
      <c r="G34" s="21">
        <f t="shared" si="1"/>
        <v>-0.550789064236497</v>
      </c>
    </row>
    <row r="35" spans="1:7">
      <c r="A35" s="22"/>
      <c r="B35" s="22"/>
      <c r="C35" s="22"/>
      <c r="D35" s="20" t="s">
        <v>60</v>
      </c>
      <c r="E35" s="19">
        <v>1.51</v>
      </c>
      <c r="F35" s="19">
        <v>2.99</v>
      </c>
      <c r="G35" s="21">
        <f t="shared" si="1"/>
        <v>-0.494983277591973</v>
      </c>
    </row>
    <row r="36" spans="1:7">
      <c r="A36" s="22"/>
      <c r="B36" s="22"/>
      <c r="C36" s="22"/>
      <c r="D36" s="20" t="s">
        <v>1152</v>
      </c>
      <c r="E36" s="19">
        <v>0</v>
      </c>
      <c r="F36" s="19"/>
      <c r="G36" s="21">
        <v>-1</v>
      </c>
    </row>
    <row r="37" spans="1:7">
      <c r="A37" s="19" t="s">
        <v>1153</v>
      </c>
      <c r="B37" s="20">
        <v>45135</v>
      </c>
      <c r="C37" s="20" t="s">
        <v>1144</v>
      </c>
      <c r="D37" s="20" t="s">
        <v>35</v>
      </c>
      <c r="E37" s="19">
        <v>9.39</v>
      </c>
      <c r="F37" s="19">
        <v>87.31</v>
      </c>
      <c r="G37" s="21">
        <f>(E37-F37)/F37</f>
        <v>-0.892452181880655</v>
      </c>
    </row>
    <row r="38" spans="1:7">
      <c r="A38" s="19" t="s">
        <v>1154</v>
      </c>
      <c r="B38" s="20">
        <v>45171</v>
      </c>
      <c r="C38" s="20" t="s">
        <v>1137</v>
      </c>
      <c r="D38" s="20" t="s">
        <v>12</v>
      </c>
      <c r="E38" s="19">
        <v>461.78</v>
      </c>
      <c r="F38" s="19">
        <v>874.15</v>
      </c>
      <c r="G38" s="21">
        <f t="shared" ref="G38:G41" si="2">(E38-F38)/F38</f>
        <v>-0.471738260024023</v>
      </c>
    </row>
    <row r="39" spans="1:7">
      <c r="A39" s="22"/>
      <c r="B39" s="22"/>
      <c r="C39" s="22"/>
      <c r="D39" s="20" t="s">
        <v>17</v>
      </c>
      <c r="E39" s="19">
        <v>306.49</v>
      </c>
      <c r="F39" s="19">
        <v>734.38</v>
      </c>
      <c r="G39" s="21">
        <f t="shared" si="2"/>
        <v>-0.582654756393148</v>
      </c>
    </row>
    <row r="40" spans="1:7">
      <c r="A40" s="22"/>
      <c r="B40" s="22"/>
      <c r="C40" s="22"/>
      <c r="D40" s="20" t="s">
        <v>47</v>
      </c>
      <c r="E40" s="19">
        <v>6.22</v>
      </c>
      <c r="F40" s="19">
        <v>14.6</v>
      </c>
      <c r="G40" s="21">
        <f t="shared" si="2"/>
        <v>-0.573972602739726</v>
      </c>
    </row>
    <row r="41" spans="1:7">
      <c r="A41" s="22"/>
      <c r="B41" s="22"/>
      <c r="C41" s="22"/>
      <c r="D41" s="20" t="s">
        <v>56</v>
      </c>
      <c r="E41" s="19">
        <v>9.11</v>
      </c>
      <c r="F41" s="19">
        <v>22.57</v>
      </c>
      <c r="G41" s="21">
        <f t="shared" si="2"/>
        <v>-0.596366858661941</v>
      </c>
    </row>
  </sheetData>
  <mergeCells count="33">
    <mergeCell ref="A2:A3"/>
    <mergeCell ref="A4:A6"/>
    <mergeCell ref="A7:A8"/>
    <mergeCell ref="A9:A10"/>
    <mergeCell ref="A11:A12"/>
    <mergeCell ref="A13:A14"/>
    <mergeCell ref="A15:A19"/>
    <mergeCell ref="A20:A22"/>
    <mergeCell ref="A23:A28"/>
    <mergeCell ref="A29:A36"/>
    <mergeCell ref="A38:A41"/>
    <mergeCell ref="B2:B3"/>
    <mergeCell ref="B4:B6"/>
    <mergeCell ref="B7:B8"/>
    <mergeCell ref="B9:B10"/>
    <mergeCell ref="B11:B12"/>
    <mergeCell ref="B13:B14"/>
    <mergeCell ref="B15:B19"/>
    <mergeCell ref="B20:B22"/>
    <mergeCell ref="B23:B28"/>
    <mergeCell ref="B29:B36"/>
    <mergeCell ref="B38:B41"/>
    <mergeCell ref="C2:C3"/>
    <mergeCell ref="C4:C6"/>
    <mergeCell ref="C7:C8"/>
    <mergeCell ref="C9:C10"/>
    <mergeCell ref="C11:C12"/>
    <mergeCell ref="C13:C14"/>
    <mergeCell ref="C15:C19"/>
    <mergeCell ref="C20:C22"/>
    <mergeCell ref="C23:C28"/>
    <mergeCell ref="C29:C36"/>
    <mergeCell ref="C38:C41"/>
  </mergeCells>
  <conditionalFormatting sqref="G1:G4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{c8801020-846f-48f3-a9ad-e1a13a739107}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801020-846f-48f3-a9ad-e1a13a7391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G1:G41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6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.025" defaultRowHeight="14"/>
  <cols>
    <col min="1" max="16384" width="9.025" style="1"/>
  </cols>
  <sheetData>
    <row r="1" spans="1:56">
      <c r="A1" s="2"/>
      <c r="B1" s="3" t="s">
        <v>1155</v>
      </c>
      <c r="C1" s="3" t="s">
        <v>1156</v>
      </c>
      <c r="D1" s="3" t="s">
        <v>1157</v>
      </c>
      <c r="E1" s="3" t="s">
        <v>1158</v>
      </c>
      <c r="F1" s="3" t="s">
        <v>1159</v>
      </c>
      <c r="G1" s="3" t="s">
        <v>1160</v>
      </c>
      <c r="H1" s="3" t="s">
        <v>1161</v>
      </c>
      <c r="I1" s="3" t="s">
        <v>1162</v>
      </c>
      <c r="J1" s="3" t="s">
        <v>1163</v>
      </c>
      <c r="K1" s="3" t="s">
        <v>1164</v>
      </c>
      <c r="L1" s="3" t="s">
        <v>1165</v>
      </c>
      <c r="M1" s="3" t="s">
        <v>1166</v>
      </c>
      <c r="N1" s="3" t="s">
        <v>1167</v>
      </c>
      <c r="O1" s="3" t="s">
        <v>1168</v>
      </c>
      <c r="P1" s="3" t="s">
        <v>1169</v>
      </c>
      <c r="Q1" s="3" t="s">
        <v>1170</v>
      </c>
      <c r="R1" s="3" t="s">
        <v>1171</v>
      </c>
      <c r="S1" s="3" t="s">
        <v>1172</v>
      </c>
      <c r="T1" s="3" t="s">
        <v>1173</v>
      </c>
      <c r="U1" s="3" t="s">
        <v>1174</v>
      </c>
      <c r="V1" s="3" t="s">
        <v>1175</v>
      </c>
      <c r="W1" s="3" t="s">
        <v>1176</v>
      </c>
      <c r="X1" s="3" t="s">
        <v>1177</v>
      </c>
      <c r="Y1" s="3" t="s">
        <v>1178</v>
      </c>
      <c r="Z1" s="3" t="s">
        <v>1179</v>
      </c>
      <c r="AA1" s="3" t="s">
        <v>1180</v>
      </c>
      <c r="AB1" s="3" t="s">
        <v>1181</v>
      </c>
      <c r="AC1" s="3" t="s">
        <v>1182</v>
      </c>
      <c r="AD1" s="3" t="s">
        <v>1183</v>
      </c>
      <c r="AE1" s="3" t="s">
        <v>1184</v>
      </c>
      <c r="AF1" s="3" t="s">
        <v>1185</v>
      </c>
      <c r="AG1" s="3" t="s">
        <v>1186</v>
      </c>
      <c r="AH1" s="3" t="s">
        <v>1187</v>
      </c>
      <c r="AI1" s="3" t="s">
        <v>1188</v>
      </c>
      <c r="AJ1" s="3" t="s">
        <v>1189</v>
      </c>
      <c r="AK1" s="3" t="s">
        <v>1190</v>
      </c>
      <c r="AL1" s="3" t="s">
        <v>1191</v>
      </c>
      <c r="AM1" s="3" t="s">
        <v>1192</v>
      </c>
      <c r="AN1" s="3" t="s">
        <v>1193</v>
      </c>
      <c r="AO1" s="3" t="s">
        <v>1194</v>
      </c>
      <c r="AP1" s="3" t="s">
        <v>1195</v>
      </c>
      <c r="AQ1" s="3" t="s">
        <v>1196</v>
      </c>
      <c r="AR1" s="3" t="s">
        <v>1197</v>
      </c>
      <c r="AS1" s="3" t="s">
        <v>1198</v>
      </c>
      <c r="AT1" s="3" t="s">
        <v>1199</v>
      </c>
      <c r="AU1" s="3" t="s">
        <v>1200</v>
      </c>
      <c r="AV1" s="3" t="s">
        <v>1201</v>
      </c>
      <c r="AW1" s="3" t="s">
        <v>1202</v>
      </c>
      <c r="AX1" s="3" t="s">
        <v>1203</v>
      </c>
      <c r="AY1" s="3" t="s">
        <v>1204</v>
      </c>
      <c r="AZ1" s="3" t="s">
        <v>1205</v>
      </c>
      <c r="BA1" s="3" t="s">
        <v>1206</v>
      </c>
      <c r="BB1" s="3" t="s">
        <v>1207</v>
      </c>
      <c r="BC1" s="3" t="s">
        <v>1208</v>
      </c>
      <c r="BD1" s="3" t="s">
        <v>1209</v>
      </c>
    </row>
    <row r="2" spans="1:56">
      <c r="A2" s="4" t="s">
        <v>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>
      <c r="A3" s="5" t="s">
        <v>46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>
      <c r="A4" s="4" t="s">
        <v>16</v>
      </c>
      <c r="B4" s="6" t="s">
        <v>1210</v>
      </c>
      <c r="C4" s="6" t="s">
        <v>1210</v>
      </c>
      <c r="D4" s="6" t="s">
        <v>1210</v>
      </c>
      <c r="E4" s="6" t="s">
        <v>1210</v>
      </c>
      <c r="F4" s="7" t="s">
        <v>1211</v>
      </c>
      <c r="G4" s="7" t="s">
        <v>1211</v>
      </c>
      <c r="H4" s="7" t="s">
        <v>1211</v>
      </c>
      <c r="I4" s="7" t="s">
        <v>1211</v>
      </c>
      <c r="J4" s="14" t="s">
        <v>1212</v>
      </c>
      <c r="K4" s="14" t="s">
        <v>1212</v>
      </c>
      <c r="L4" s="14" t="s">
        <v>1212</v>
      </c>
      <c r="M4" s="14" t="s">
        <v>1212</v>
      </c>
      <c r="N4" s="14" t="s">
        <v>1213</v>
      </c>
      <c r="O4" s="14" t="s">
        <v>1213</v>
      </c>
      <c r="P4" s="15" t="s">
        <v>1214</v>
      </c>
      <c r="Q4" s="15" t="s">
        <v>1214</v>
      </c>
      <c r="R4" s="15" t="s">
        <v>1214</v>
      </c>
      <c r="S4" s="15" t="s">
        <v>1214</v>
      </c>
      <c r="T4" s="15" t="s">
        <v>1214</v>
      </c>
      <c r="U4" s="15" t="s">
        <v>1214</v>
      </c>
      <c r="V4" s="15" t="s">
        <v>1215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15" t="s">
        <v>1215</v>
      </c>
      <c r="AH4" s="16" t="s">
        <v>1216</v>
      </c>
      <c r="AI4" s="16" t="s">
        <v>1217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>
      <c r="A5" s="5" t="s">
        <v>12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4" t="s">
        <v>1212</v>
      </c>
      <c r="AY5" s="14" t="s">
        <v>1212</v>
      </c>
      <c r="AZ5" s="14" t="s">
        <v>1212</v>
      </c>
      <c r="BA5" s="14" t="s">
        <v>1212</v>
      </c>
      <c r="BB5" s="2"/>
      <c r="BC5" s="2"/>
      <c r="BD5" s="2"/>
    </row>
    <row r="6" spans="1:56">
      <c r="A6" s="4" t="s">
        <v>42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>
      <c r="A7" s="5" t="s">
        <v>55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>
      <c r="A8" s="4" t="s">
        <v>22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>
      <c r="A9" s="5" t="s">
        <v>36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>
      <c r="A10" s="4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>
      <c r="A11" s="5" t="s">
        <v>19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>
      <c r="A12" s="4" t="s">
        <v>21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>
      <c r="A13" s="5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>
      <c r="A14" s="4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>
      <c r="A15" s="5" t="s">
        <v>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>
      <c r="A16" s="4" t="s">
        <v>43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5" t="s">
        <v>25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>
      <c r="A18" s="4" t="s">
        <v>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>
      <c r="A19" s="5" t="s">
        <v>29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>
      <c r="A20" s="4" t="s">
        <v>20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>
      <c r="A21" s="5" t="s">
        <v>31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>
      <c r="A22" s="4" t="s">
        <v>45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>
      <c r="A23" s="5" t="s">
        <v>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>
      <c r="A24" s="4" t="s">
        <v>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>
      <c r="A25" s="5" t="s">
        <v>39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4" t="s">
        <v>47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>
      <c r="A27" s="5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>
      <c r="A28" s="4" t="s">
        <v>32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5" t="s">
        <v>37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>
      <c r="A30" s="4" t="s">
        <v>52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>
      <c r="A31" s="5" t="s">
        <v>35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>
      <c r="A32" s="4" t="s">
        <v>54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5" t="s">
        <v>60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4" t="s">
        <v>58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5" t="s">
        <v>38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4" t="s">
        <v>49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>
      <c r="A37" s="5" t="s">
        <v>50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>
      <c r="A38" s="4" t="s">
        <v>51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>
      <c r="A39" s="5" t="s">
        <v>44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>
      <c r="A40" s="4" t="s">
        <v>41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>
      <c r="A41" s="5" t="s">
        <v>62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>
      <c r="A42" s="4" t="s">
        <v>57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>
      <c r="A43" s="5" t="s">
        <v>59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>
      <c r="A44" s="4" t="s">
        <v>56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>
      <c r="A45" s="5" t="s">
        <v>111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>
      <c r="A46" s="4" t="s">
        <v>112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>
      <c r="A47" s="5" t="s">
        <v>113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>
      <c r="A48" s="4" t="s">
        <v>114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50" spans="4:4">
      <c r="D50" s="8" t="s">
        <v>1218</v>
      </c>
    </row>
    <row r="51" spans="1:4">
      <c r="A51" s="1" t="s">
        <v>1219</v>
      </c>
      <c r="B51" s="9" t="s">
        <v>1220</v>
      </c>
      <c r="C51" s="9"/>
      <c r="D51" s="8" t="s">
        <v>1221</v>
      </c>
    </row>
    <row r="52" spans="2:4">
      <c r="B52" s="8"/>
      <c r="C52" s="8"/>
      <c r="D52" s="8" t="s">
        <v>1222</v>
      </c>
    </row>
    <row r="53" spans="2:4">
      <c r="B53" s="8"/>
      <c r="C53" s="8"/>
      <c r="D53" s="8" t="s">
        <v>1223</v>
      </c>
    </row>
    <row r="54" spans="2:4">
      <c r="B54" s="10" t="s">
        <v>1224</v>
      </c>
      <c r="C54" s="10"/>
      <c r="D54" s="8" t="s">
        <v>1225</v>
      </c>
    </row>
    <row r="55" spans="2:4">
      <c r="B55" s="8"/>
      <c r="C55" s="8"/>
      <c r="D55" s="8" t="s">
        <v>1226</v>
      </c>
    </row>
    <row r="56" spans="2:4">
      <c r="B56" s="8"/>
      <c r="C56" s="8"/>
      <c r="D56" s="8" t="s">
        <v>1227</v>
      </c>
    </row>
    <row r="57" spans="2:4">
      <c r="B57" s="11" t="s">
        <v>1228</v>
      </c>
      <c r="C57" s="11"/>
      <c r="D57" s="8" t="s">
        <v>1229</v>
      </c>
    </row>
    <row r="58" spans="2:4">
      <c r="B58" s="8"/>
      <c r="C58" s="8"/>
      <c r="D58" s="8" t="s">
        <v>1230</v>
      </c>
    </row>
    <row r="59" spans="2:4">
      <c r="B59" s="8"/>
      <c r="C59" s="8"/>
      <c r="D59" s="8" t="s">
        <v>1231</v>
      </c>
    </row>
    <row r="60" spans="2:4">
      <c r="B60" s="12" t="s">
        <v>1232</v>
      </c>
      <c r="C60" s="12"/>
      <c r="D60" s="8" t="s">
        <v>1233</v>
      </c>
    </row>
    <row r="61" spans="2:4">
      <c r="B61" s="8"/>
      <c r="C61" s="8"/>
      <c r="D61" s="8" t="s">
        <v>1234</v>
      </c>
    </row>
    <row r="62" spans="2:4">
      <c r="B62" s="8"/>
      <c r="C62" s="8"/>
      <c r="D62" s="8" t="s">
        <v>1235</v>
      </c>
    </row>
    <row r="63" spans="2:4">
      <c r="B63" s="13" t="s">
        <v>1236</v>
      </c>
      <c r="C63" s="13"/>
      <c r="D63" s="8" t="s">
        <v>1237</v>
      </c>
    </row>
    <row r="64" spans="4:4">
      <c r="D64" s="8" t="s">
        <v>1238</v>
      </c>
    </row>
    <row r="65" spans="2:2">
      <c r="B65" s="8" t="s">
        <v>1239</v>
      </c>
    </row>
    <row r="66" spans="2:2">
      <c r="B66" s="8" t="s">
        <v>1240</v>
      </c>
    </row>
  </sheetData>
  <mergeCells count="5">
    <mergeCell ref="B51:C51"/>
    <mergeCell ref="B54:C54"/>
    <mergeCell ref="B57:C57"/>
    <mergeCell ref="B60:C60"/>
    <mergeCell ref="B63:C63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selection activeCell="A1" sqref="A1"/>
    </sheetView>
  </sheetViews>
  <sheetFormatPr defaultColWidth="10.5083333333333" defaultRowHeight="14" outlineLevelCol="7"/>
  <cols>
    <col min="1" max="1" width="10.75" style="42" customWidth="1"/>
    <col min="2" max="4" width="12.5083333333333" style="42" customWidth="1"/>
    <col min="5" max="5" width="15.75" style="42" customWidth="1"/>
    <col min="6" max="7" width="12.5083333333333" style="42" customWidth="1"/>
    <col min="8" max="8" width="17.75" style="42" customWidth="1"/>
    <col min="9" max="16384" width="10.5083333333333" style="42"/>
  </cols>
  <sheetData>
    <row r="1" ht="42" spans="1:8">
      <c r="A1" s="441" t="s">
        <v>1</v>
      </c>
      <c r="B1" s="441" t="s">
        <v>74</v>
      </c>
      <c r="C1" s="441" t="s">
        <v>75</v>
      </c>
      <c r="D1" s="441" t="s">
        <v>76</v>
      </c>
      <c r="E1" s="441" t="s">
        <v>77</v>
      </c>
      <c r="F1" s="442" t="s">
        <v>78</v>
      </c>
      <c r="G1" s="441" t="s">
        <v>79</v>
      </c>
      <c r="H1" s="441" t="s">
        <v>8</v>
      </c>
    </row>
    <row r="2" spans="1:8">
      <c r="A2" s="443" t="s">
        <v>10</v>
      </c>
      <c r="B2" s="443">
        <v>41.6</v>
      </c>
      <c r="C2" s="443">
        <v>31</v>
      </c>
      <c r="D2" s="443">
        <v>152.88</v>
      </c>
      <c r="E2" s="443" t="s">
        <v>80</v>
      </c>
      <c r="F2" s="444">
        <f>D2/B2</f>
        <v>3.675</v>
      </c>
      <c r="G2" s="444">
        <f t="shared" ref="G2:G10" si="0">D2/C2</f>
        <v>4.93161290322581</v>
      </c>
      <c r="H2" s="443"/>
    </row>
    <row r="3" spans="1:8">
      <c r="A3" s="443" t="s">
        <v>16</v>
      </c>
      <c r="B3" s="443">
        <v>94.907</v>
      </c>
      <c r="C3" s="443">
        <v>68.036</v>
      </c>
      <c r="D3" s="443">
        <v>162.74</v>
      </c>
      <c r="E3" s="445" t="s">
        <v>81</v>
      </c>
      <c r="F3" s="444">
        <f>D3/B3</f>
        <v>1.71473126323664</v>
      </c>
      <c r="G3" s="444">
        <f t="shared" si="0"/>
        <v>2.39196895761068</v>
      </c>
      <c r="H3" s="443"/>
    </row>
    <row r="4" spans="1:8">
      <c r="A4" s="443" t="s">
        <v>9</v>
      </c>
      <c r="B4" s="443">
        <v>29.71</v>
      </c>
      <c r="C4" s="446">
        <v>23.72</v>
      </c>
      <c r="D4" s="447">
        <v>134.4</v>
      </c>
      <c r="E4" s="445" t="s">
        <v>82</v>
      </c>
      <c r="F4" s="448">
        <f>D4/B4</f>
        <v>4.52372938404578</v>
      </c>
      <c r="G4" s="444">
        <f t="shared" si="0"/>
        <v>5.66610455311973</v>
      </c>
      <c r="H4" s="443" t="s">
        <v>83</v>
      </c>
    </row>
    <row r="5" spans="1:8">
      <c r="A5" s="449" t="s">
        <v>12</v>
      </c>
      <c r="B5" s="443">
        <v>267.5</v>
      </c>
      <c r="C5" s="443">
        <v>170.2</v>
      </c>
      <c r="D5" s="443">
        <v>702.186</v>
      </c>
      <c r="E5" s="445" t="s">
        <v>84</v>
      </c>
      <c r="F5" s="444">
        <f t="shared" ref="F5" si="1">D5/B5</f>
        <v>2.62499439252336</v>
      </c>
      <c r="G5" s="444">
        <f t="shared" si="0"/>
        <v>4.12565217391304</v>
      </c>
      <c r="H5" s="443"/>
    </row>
    <row r="6" spans="1:8">
      <c r="A6" s="443" t="s">
        <v>17</v>
      </c>
      <c r="B6" s="443">
        <v>287.73</v>
      </c>
      <c r="C6" s="443">
        <v>201.48</v>
      </c>
      <c r="D6" s="443">
        <v>552.77</v>
      </c>
      <c r="E6" s="445" t="s">
        <v>85</v>
      </c>
      <c r="F6" s="444">
        <f t="shared" ref="F6" si="2">D6/B6</f>
        <v>1.92114134779133</v>
      </c>
      <c r="G6" s="444">
        <f t="shared" si="0"/>
        <v>2.74354774667461</v>
      </c>
      <c r="H6" s="443"/>
    </row>
    <row r="7" spans="1:8">
      <c r="A7" s="443" t="s">
        <v>21</v>
      </c>
      <c r="B7" s="443">
        <v>226.66</v>
      </c>
      <c r="C7" s="443">
        <v>172.2</v>
      </c>
      <c r="D7" s="443">
        <v>383.02</v>
      </c>
      <c r="E7" s="445" t="s">
        <v>85</v>
      </c>
      <c r="F7" s="444">
        <f t="shared" ref="F7:F18" si="3">D7/B7</f>
        <v>1.68984381893585</v>
      </c>
      <c r="G7" s="444">
        <f t="shared" si="0"/>
        <v>2.22427409988386</v>
      </c>
      <c r="H7" s="443"/>
    </row>
    <row r="8" spans="1:8">
      <c r="A8" s="443" t="s">
        <v>22</v>
      </c>
      <c r="B8" s="443">
        <v>95.579</v>
      </c>
      <c r="C8" s="443">
        <v>68.263</v>
      </c>
      <c r="D8" s="447">
        <v>155.56</v>
      </c>
      <c r="E8" s="445" t="s">
        <v>86</v>
      </c>
      <c r="F8" s="444">
        <f t="shared" si="3"/>
        <v>1.62755416984903</v>
      </c>
      <c r="G8" s="444">
        <f t="shared" si="0"/>
        <v>2.27883333577487</v>
      </c>
      <c r="H8" s="443" t="s">
        <v>87</v>
      </c>
    </row>
    <row r="9" spans="1:8">
      <c r="A9" s="443" t="s">
        <v>19</v>
      </c>
      <c r="B9" s="443">
        <v>84.7</v>
      </c>
      <c r="C9" s="443">
        <v>56</v>
      </c>
      <c r="D9" s="443">
        <v>123.88</v>
      </c>
      <c r="E9" s="445" t="s">
        <v>88</v>
      </c>
      <c r="F9" s="444">
        <f t="shared" si="3"/>
        <v>1.46257378984652</v>
      </c>
      <c r="G9" s="444">
        <f t="shared" si="0"/>
        <v>2.21214285714286</v>
      </c>
      <c r="H9" s="443"/>
    </row>
    <row r="10" spans="1:8">
      <c r="A10" s="443" t="s">
        <v>14</v>
      </c>
      <c r="B10" s="443">
        <v>131.1</v>
      </c>
      <c r="C10" s="443">
        <v>122</v>
      </c>
      <c r="D10" s="443">
        <v>283.12</v>
      </c>
      <c r="E10" s="445" t="s">
        <v>89</v>
      </c>
      <c r="F10" s="448">
        <f t="shared" si="3"/>
        <v>2.15957284515637</v>
      </c>
      <c r="G10" s="444">
        <f t="shared" si="0"/>
        <v>2.32065573770492</v>
      </c>
      <c r="H10" s="443"/>
    </row>
    <row r="11" spans="1:8">
      <c r="A11" s="443" t="s">
        <v>36</v>
      </c>
      <c r="B11" s="443">
        <v>213.86</v>
      </c>
      <c r="C11" s="443">
        <v>136.3</v>
      </c>
      <c r="D11" s="443">
        <v>206.8</v>
      </c>
      <c r="E11" s="445" t="s">
        <v>90</v>
      </c>
      <c r="F11" s="444">
        <f t="shared" si="3"/>
        <v>0.966987748994669</v>
      </c>
      <c r="G11" s="444">
        <f t="shared" ref="G11:G17" si="4">D11/C11</f>
        <v>1.51724137931034</v>
      </c>
      <c r="H11" s="443"/>
    </row>
    <row r="12" spans="1:8">
      <c r="A12" s="443" t="s">
        <v>18</v>
      </c>
      <c r="B12" s="443">
        <v>91.729</v>
      </c>
      <c r="C12" s="443">
        <v>66.48</v>
      </c>
      <c r="D12" s="443">
        <v>202.466</v>
      </c>
      <c r="E12" s="445" t="s">
        <v>89</v>
      </c>
      <c r="F12" s="444">
        <f t="shared" si="3"/>
        <v>2.20721909101811</v>
      </c>
      <c r="G12" s="444">
        <f t="shared" si="4"/>
        <v>3.0455174488568</v>
      </c>
      <c r="H12" s="443"/>
    </row>
    <row r="13" spans="1:8">
      <c r="A13" s="443" t="s">
        <v>25</v>
      </c>
      <c r="B13" s="443">
        <v>126.86</v>
      </c>
      <c r="C13" s="443">
        <v>90.78</v>
      </c>
      <c r="D13" s="443">
        <v>173.71</v>
      </c>
      <c r="E13" s="445" t="s">
        <v>85</v>
      </c>
      <c r="F13" s="444">
        <f t="shared" si="3"/>
        <v>1.36930474538862</v>
      </c>
      <c r="G13" s="444">
        <f t="shared" si="4"/>
        <v>1.91352720863626</v>
      </c>
      <c r="H13" s="443"/>
    </row>
    <row r="14" spans="1:8">
      <c r="A14" s="443" t="s">
        <v>46</v>
      </c>
      <c r="B14" s="443">
        <v>219.68</v>
      </c>
      <c r="C14" s="443">
        <v>154.96</v>
      </c>
      <c r="D14" s="443">
        <v>143.42</v>
      </c>
      <c r="E14" s="445" t="s">
        <v>85</v>
      </c>
      <c r="F14" s="444">
        <f t="shared" si="3"/>
        <v>0.652858703568827</v>
      </c>
      <c r="G14" s="444">
        <f t="shared" si="4"/>
        <v>0.925529168817759</v>
      </c>
      <c r="H14" s="443"/>
    </row>
    <row r="15" spans="1:8">
      <c r="A15" s="443" t="s">
        <v>29</v>
      </c>
      <c r="B15" s="443">
        <v>33.872</v>
      </c>
      <c r="C15" s="443">
        <v>25.902</v>
      </c>
      <c r="D15" s="443">
        <v>33.8</v>
      </c>
      <c r="E15" s="445" t="s">
        <v>84</v>
      </c>
      <c r="F15" s="444">
        <f t="shared" si="3"/>
        <v>0.997874350495985</v>
      </c>
      <c r="G15" s="444">
        <f t="shared" si="4"/>
        <v>1.30491853910895</v>
      </c>
      <c r="H15" s="443"/>
    </row>
    <row r="16" spans="1:8">
      <c r="A16" s="443" t="s">
        <v>30</v>
      </c>
      <c r="B16" s="443">
        <v>121.87</v>
      </c>
      <c r="C16" s="443">
        <v>98.71</v>
      </c>
      <c r="D16" s="443">
        <v>99.46</v>
      </c>
      <c r="E16" s="445" t="s">
        <v>85</v>
      </c>
      <c r="F16" s="444">
        <f t="shared" si="3"/>
        <v>0.816115532944941</v>
      </c>
      <c r="G16" s="444">
        <f t="shared" si="4"/>
        <v>1.00759801438557</v>
      </c>
      <c r="H16" s="443"/>
    </row>
    <row r="17" spans="1:8">
      <c r="A17" s="443" t="s">
        <v>24</v>
      </c>
      <c r="B17" s="443">
        <v>55</v>
      </c>
      <c r="C17" s="443">
        <v>44</v>
      </c>
      <c r="D17" s="443">
        <v>83.958</v>
      </c>
      <c r="E17" s="445" t="s">
        <v>90</v>
      </c>
      <c r="F17" s="444">
        <f t="shared" si="3"/>
        <v>1.52650909090909</v>
      </c>
      <c r="G17" s="444">
        <f t="shared" si="4"/>
        <v>1.90813636363636</v>
      </c>
      <c r="H17" s="443"/>
    </row>
    <row r="18" spans="1:8">
      <c r="A18" s="443" t="s">
        <v>20</v>
      </c>
      <c r="B18" s="443">
        <v>50.6</v>
      </c>
      <c r="C18" s="443">
        <v>43</v>
      </c>
      <c r="D18" s="443">
        <v>67.279</v>
      </c>
      <c r="E18" s="445" t="s">
        <v>89</v>
      </c>
      <c r="F18" s="444">
        <f t="shared" si="3"/>
        <v>1.32962450592885</v>
      </c>
      <c r="G18" s="444">
        <f t="shared" ref="G18" si="5">D18/C18</f>
        <v>1.56462790697674</v>
      </c>
      <c r="H18" s="443"/>
    </row>
    <row r="19" spans="1:8">
      <c r="A19" s="443" t="s">
        <v>26</v>
      </c>
      <c r="B19" s="443">
        <v>53.3</v>
      </c>
      <c r="C19" s="443">
        <v>43</v>
      </c>
      <c r="D19" s="443">
        <v>58.548</v>
      </c>
      <c r="E19" s="445" t="s">
        <v>89</v>
      </c>
      <c r="F19" s="444">
        <f t="shared" ref="F19" si="6">D19/B19</f>
        <v>1.09846153846154</v>
      </c>
      <c r="G19" s="444">
        <f t="shared" ref="G19" si="7">D19/C19</f>
        <v>1.36158139534884</v>
      </c>
      <c r="H19" s="443"/>
    </row>
    <row r="20" spans="1:8">
      <c r="A20" s="443" t="s">
        <v>43</v>
      </c>
      <c r="B20" s="443">
        <v>72.614</v>
      </c>
      <c r="C20" s="443">
        <v>47.849</v>
      </c>
      <c r="D20" s="443">
        <v>52.681</v>
      </c>
      <c r="E20" s="445" t="s">
        <v>90</v>
      </c>
      <c r="F20" s="444">
        <f t="shared" ref="F20" si="8">D20/B20</f>
        <v>0.725493706447792</v>
      </c>
      <c r="G20" s="444">
        <f t="shared" ref="G20" si="9">D20/C20</f>
        <v>1.10098434659032</v>
      </c>
      <c r="H20" s="443"/>
    </row>
    <row r="21" spans="1:8">
      <c r="A21" s="443" t="s">
        <v>42</v>
      </c>
      <c r="B21" s="443">
        <v>100.17</v>
      </c>
      <c r="C21" s="443">
        <v>91</v>
      </c>
      <c r="D21" s="443">
        <v>58.61</v>
      </c>
      <c r="E21" s="445" t="s">
        <v>85</v>
      </c>
      <c r="F21" s="444">
        <f t="shared" ref="F21:F23" si="10">D21/B21</f>
        <v>0.585105320954378</v>
      </c>
      <c r="G21" s="444">
        <f t="shared" ref="G21:G23" si="11">D21/C21</f>
        <v>0.644065934065934</v>
      </c>
      <c r="H21" s="443"/>
    </row>
    <row r="22" spans="1:8">
      <c r="A22" s="443" t="s">
        <v>55</v>
      </c>
      <c r="B22" s="443">
        <v>157.41</v>
      </c>
      <c r="C22" s="443">
        <v>69.512</v>
      </c>
      <c r="D22" s="443">
        <v>56.96</v>
      </c>
      <c r="E22" s="445" t="s">
        <v>89</v>
      </c>
      <c r="F22" s="444">
        <f t="shared" si="10"/>
        <v>0.361857569404739</v>
      </c>
      <c r="G22" s="444">
        <f t="shared" si="11"/>
        <v>0.819426861549085</v>
      </c>
      <c r="H22" s="443"/>
    </row>
    <row r="23" spans="1:8">
      <c r="A23" s="443" t="s">
        <v>40</v>
      </c>
      <c r="B23" s="443">
        <v>26.232</v>
      </c>
      <c r="C23" s="443">
        <v>23.085</v>
      </c>
      <c r="D23" s="443">
        <v>18</v>
      </c>
      <c r="E23" s="445" t="s">
        <v>90</v>
      </c>
      <c r="F23" s="444">
        <f t="shared" si="10"/>
        <v>0.686184812442818</v>
      </c>
      <c r="G23" s="444">
        <f t="shared" si="11"/>
        <v>0.779727095516569</v>
      </c>
      <c r="H23" s="443"/>
    </row>
    <row r="24" spans="1:8">
      <c r="A24" s="443" t="s">
        <v>32</v>
      </c>
      <c r="B24" s="443">
        <v>52.992</v>
      </c>
      <c r="C24" s="443">
        <v>47.542</v>
      </c>
      <c r="D24" s="443">
        <v>49.266</v>
      </c>
      <c r="E24" s="445" t="s">
        <v>85</v>
      </c>
      <c r="F24" s="444">
        <f t="shared" ref="F24" si="12">D24/B24</f>
        <v>0.9296875</v>
      </c>
      <c r="G24" s="444">
        <f t="shared" ref="G24" si="13">D24/C24</f>
        <v>1.03626267300492</v>
      </c>
      <c r="H24" s="443"/>
    </row>
    <row r="25" spans="1:8">
      <c r="A25" s="443" t="s">
        <v>28</v>
      </c>
      <c r="B25" s="443">
        <v>54.319</v>
      </c>
      <c r="C25" s="443">
        <v>46.545</v>
      </c>
      <c r="D25" s="443">
        <v>47.93</v>
      </c>
      <c r="E25" s="445" t="s">
        <v>85</v>
      </c>
      <c r="F25" s="444">
        <f t="shared" ref="F25" si="14">D25/B25</f>
        <v>0.882380014359616</v>
      </c>
      <c r="G25" s="444">
        <f t="shared" ref="G25" si="15">D25/C25</f>
        <v>1.0297561499624</v>
      </c>
      <c r="H25" s="443"/>
    </row>
    <row r="26" spans="1:8">
      <c r="A26" s="443" t="s">
        <v>31</v>
      </c>
      <c r="B26" s="443">
        <v>84.46</v>
      </c>
      <c r="C26" s="443">
        <v>59.384</v>
      </c>
      <c r="D26" s="443">
        <v>45.81</v>
      </c>
      <c r="E26" s="445" t="s">
        <v>85</v>
      </c>
      <c r="F26" s="444">
        <f t="shared" ref="F26" si="16">D26/B26</f>
        <v>0.542386928723656</v>
      </c>
      <c r="G26" s="444">
        <f t="shared" ref="G26" si="17">D26/C26</f>
        <v>0.771419911087162</v>
      </c>
      <c r="H26" s="443"/>
    </row>
    <row r="27" spans="1:8">
      <c r="A27" s="443" t="s">
        <v>45</v>
      </c>
      <c r="B27" s="443">
        <v>56.16</v>
      </c>
      <c r="C27" s="443">
        <v>45</v>
      </c>
      <c r="D27" s="443">
        <v>28.22</v>
      </c>
      <c r="E27" s="445" t="s">
        <v>89</v>
      </c>
      <c r="F27" s="444">
        <f t="shared" ref="F27" si="18">D27/B27</f>
        <v>0.502492877492878</v>
      </c>
      <c r="G27" s="444">
        <f t="shared" ref="G27" si="19">D27/C27</f>
        <v>0.627111111111111</v>
      </c>
      <c r="H27" s="443"/>
    </row>
    <row r="28" spans="1:8">
      <c r="A28" s="443" t="s">
        <v>39</v>
      </c>
      <c r="B28" s="443">
        <v>24.89</v>
      </c>
      <c r="C28" s="443">
        <v>21</v>
      </c>
      <c r="D28" s="443">
        <v>16.68</v>
      </c>
      <c r="E28" s="445" t="s">
        <v>89</v>
      </c>
      <c r="F28" s="444">
        <f t="shared" ref="F28" si="20">D28/B28</f>
        <v>0.670148654077943</v>
      </c>
      <c r="G28" s="444">
        <f t="shared" ref="G28" si="21">D28/C28</f>
        <v>0.794285714285714</v>
      </c>
      <c r="H28" s="443"/>
    </row>
    <row r="29" spans="1:8">
      <c r="A29" s="443" t="s">
        <v>27</v>
      </c>
      <c r="B29" s="443">
        <v>17.47</v>
      </c>
      <c r="C29" s="443">
        <v>18</v>
      </c>
      <c r="D29" s="443">
        <v>21.82</v>
      </c>
      <c r="E29" s="445" t="s">
        <v>84</v>
      </c>
      <c r="F29" s="444">
        <f t="shared" ref="F29:F30" si="22">D29/B29</f>
        <v>1.24899828277046</v>
      </c>
      <c r="G29" s="444">
        <f t="shared" ref="G29:G40" si="23">D29/C29</f>
        <v>1.21222222222222</v>
      </c>
      <c r="H29" s="443"/>
    </row>
    <row r="30" spans="1:8">
      <c r="A30" s="443" t="s">
        <v>37</v>
      </c>
      <c r="B30" s="443">
        <v>30.3</v>
      </c>
      <c r="C30" s="443">
        <v>26</v>
      </c>
      <c r="D30" s="443">
        <v>24</v>
      </c>
      <c r="E30" s="445" t="s">
        <v>89</v>
      </c>
      <c r="F30" s="444">
        <f t="shared" si="22"/>
        <v>0.792079207920792</v>
      </c>
      <c r="G30" s="444">
        <f t="shared" si="23"/>
        <v>0.923076923076923</v>
      </c>
      <c r="H30" s="443"/>
    </row>
    <row r="31" spans="1:8">
      <c r="A31" s="443" t="s">
        <v>38</v>
      </c>
      <c r="B31" s="443">
        <v>25.97</v>
      </c>
      <c r="C31" s="443">
        <v>19</v>
      </c>
      <c r="D31" s="443">
        <v>16.89</v>
      </c>
      <c r="E31" s="445" t="s">
        <v>85</v>
      </c>
      <c r="F31" s="444">
        <f t="shared" ref="F31:F32" si="24">D31/B31</f>
        <v>0.650365806700039</v>
      </c>
      <c r="G31" s="444">
        <f t="shared" si="23"/>
        <v>0.888947368421053</v>
      </c>
      <c r="H31" s="443"/>
    </row>
    <row r="32" spans="1:8">
      <c r="A32" s="42" t="s">
        <v>35</v>
      </c>
      <c r="B32" s="443">
        <v>30.3</v>
      </c>
      <c r="C32" s="443">
        <v>24</v>
      </c>
      <c r="D32" s="443">
        <v>11.39</v>
      </c>
      <c r="E32" s="445" t="s">
        <v>90</v>
      </c>
      <c r="F32" s="444">
        <f t="shared" si="24"/>
        <v>0.375907590759076</v>
      </c>
      <c r="G32" s="444">
        <f t="shared" si="23"/>
        <v>0.474583333333333</v>
      </c>
      <c r="H32" s="443" t="s">
        <v>91</v>
      </c>
    </row>
    <row r="33" spans="1:8">
      <c r="A33" s="443" t="s">
        <v>47</v>
      </c>
      <c r="B33" s="443">
        <v>37.79</v>
      </c>
      <c r="C33" s="443">
        <v>15</v>
      </c>
      <c r="D33" s="443">
        <v>14.7</v>
      </c>
      <c r="E33" s="445" t="s">
        <v>85</v>
      </c>
      <c r="F33" s="444">
        <f t="shared" ref="F33:F34" si="25">D33/B33</f>
        <v>0.388991796771633</v>
      </c>
      <c r="G33" s="444">
        <f t="shared" si="23"/>
        <v>0.98</v>
      </c>
      <c r="H33" s="443"/>
    </row>
    <row r="34" spans="1:8">
      <c r="A34" s="443" t="s">
        <v>52</v>
      </c>
      <c r="B34" s="443">
        <v>34.309</v>
      </c>
      <c r="C34" s="443">
        <v>24.011</v>
      </c>
      <c r="D34" s="443">
        <v>13.87</v>
      </c>
      <c r="E34" s="445" t="s">
        <v>85</v>
      </c>
      <c r="F34" s="444">
        <f t="shared" si="25"/>
        <v>0.404267101926608</v>
      </c>
      <c r="G34" s="444">
        <f t="shared" si="23"/>
        <v>0.57765190954146</v>
      </c>
      <c r="H34" s="443"/>
    </row>
    <row r="35" spans="1:8">
      <c r="A35" s="443" t="s">
        <v>49</v>
      </c>
      <c r="B35" s="443">
        <v>34.2</v>
      </c>
      <c r="C35" s="443">
        <v>29</v>
      </c>
      <c r="D35" s="443">
        <v>10.12</v>
      </c>
      <c r="E35" s="445" t="s">
        <v>85</v>
      </c>
      <c r="F35" s="444">
        <f t="shared" ref="F35:F40" si="26">D35/B35</f>
        <v>0.295906432748538</v>
      </c>
      <c r="G35" s="444">
        <f t="shared" si="23"/>
        <v>0.348965517241379</v>
      </c>
      <c r="H35" s="443"/>
    </row>
    <row r="36" spans="1:8">
      <c r="A36" s="443" t="s">
        <v>50</v>
      </c>
      <c r="B36" s="443">
        <v>21.97</v>
      </c>
      <c r="C36" s="443">
        <v>18</v>
      </c>
      <c r="D36" s="443">
        <v>7.89</v>
      </c>
      <c r="E36" s="445" t="s">
        <v>85</v>
      </c>
      <c r="F36" s="444">
        <f t="shared" si="26"/>
        <v>0.359126081019572</v>
      </c>
      <c r="G36" s="444">
        <f t="shared" si="23"/>
        <v>0.438333333333333</v>
      </c>
      <c r="H36" s="443"/>
    </row>
    <row r="37" spans="1:8">
      <c r="A37" s="443" t="s">
        <v>54</v>
      </c>
      <c r="B37" s="443">
        <v>22.192</v>
      </c>
      <c r="C37" s="443">
        <v>16.611</v>
      </c>
      <c r="D37" s="443">
        <v>7</v>
      </c>
      <c r="E37" s="445" t="s">
        <v>85</v>
      </c>
      <c r="F37" s="444">
        <f t="shared" si="26"/>
        <v>0.315428983417448</v>
      </c>
      <c r="G37" s="444">
        <f t="shared" si="23"/>
        <v>0.421407501053519</v>
      </c>
      <c r="H37" s="443"/>
    </row>
    <row r="38" spans="1:8">
      <c r="A38" s="443" t="s">
        <v>51</v>
      </c>
      <c r="B38" s="443">
        <v>23.2</v>
      </c>
      <c r="C38" s="443">
        <v>20</v>
      </c>
      <c r="D38" s="443">
        <v>6.6</v>
      </c>
      <c r="E38" s="445" t="s">
        <v>85</v>
      </c>
      <c r="F38" s="444">
        <f t="shared" si="26"/>
        <v>0.28448275862069</v>
      </c>
      <c r="G38" s="444">
        <f t="shared" si="23"/>
        <v>0.33</v>
      </c>
      <c r="H38" s="443"/>
    </row>
    <row r="39" spans="1:8">
      <c r="A39" s="443" t="s">
        <v>60</v>
      </c>
      <c r="B39" s="443">
        <v>39.676</v>
      </c>
      <c r="C39" s="443">
        <v>12.838</v>
      </c>
      <c r="D39" s="443">
        <v>2.26</v>
      </c>
      <c r="E39" s="445" t="s">
        <v>85</v>
      </c>
      <c r="F39" s="444">
        <f t="shared" si="26"/>
        <v>0.0569613872366166</v>
      </c>
      <c r="G39" s="444">
        <f t="shared" si="23"/>
        <v>0.176039881601496</v>
      </c>
      <c r="H39" s="443"/>
    </row>
    <row r="40" spans="1:8">
      <c r="A40" s="443" t="s">
        <v>58</v>
      </c>
      <c r="B40" s="443">
        <v>26.414</v>
      </c>
      <c r="C40" s="443">
        <v>11.189</v>
      </c>
      <c r="D40" s="443">
        <v>2.09</v>
      </c>
      <c r="E40" s="445" t="s">
        <v>85</v>
      </c>
      <c r="F40" s="444">
        <f t="shared" si="26"/>
        <v>0.0791247065949875</v>
      </c>
      <c r="G40" s="444">
        <f t="shared" si="23"/>
        <v>0.18679059790866</v>
      </c>
      <c r="H40" s="443"/>
    </row>
    <row r="42" s="1" customFormat="1" spans="1:1">
      <c r="A42" s="90" t="s">
        <v>92</v>
      </c>
    </row>
    <row r="43" s="1" customFormat="1" spans="1:1">
      <c r="A43" s="8" t="s">
        <v>93</v>
      </c>
    </row>
    <row r="44" spans="1:1">
      <c r="A44" s="8" t="s">
        <v>94</v>
      </c>
    </row>
  </sheetData>
  <conditionalFormatting sqref="F2:F4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{736d55ac-20e5-4a42-aa7a-77af7dc13b60}</x14:id>
        </ext>
      </extLst>
    </cfRule>
  </conditionalFormatting>
  <conditionalFormatting sqref="G2:G40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{3870e31f-49a1-4667-87c7-44b5287daebb}</x14:id>
        </ext>
      </extLst>
    </cfRule>
  </conditionalFormatting>
  <conditionalFormatting sqref="F2:F14 F17:F40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{b2b26805-ae60-4a39-933e-69af121c3973}</x14:id>
        </ext>
      </extLst>
    </cfRule>
  </conditionalFormatting>
  <conditionalFormatting sqref="G2:G14 G17:G40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{d75370de-ffb8-4ecd-aedb-089dc604c014}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6d55ac-20e5-4a42-aa7a-77af7dc13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F2:F40</xm:sqref>
        </x14:conditionalFormatting>
        <x14:conditionalFormatting xmlns:xm="http://schemas.microsoft.com/office/excel/2006/main">
          <x14:cfRule type="dataBar" id="{3870e31f-49a1-4667-87c7-44b5287da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G2:G40</xm:sqref>
        </x14:conditionalFormatting>
        <x14:conditionalFormatting xmlns:xm="http://schemas.microsoft.com/office/excel/2006/main">
          <x14:cfRule type="dataBar" id="{b2b26805-ae60-4a39-933e-69af121c3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F2:F14 F17:F40</xm:sqref>
        </x14:conditionalFormatting>
        <x14:conditionalFormatting xmlns:xm="http://schemas.microsoft.com/office/excel/2006/main">
          <x14:cfRule type="dataBar" id="{d75370de-ffb8-4ecd-aedb-089dc604c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G2:G14 G17:G40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9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:A2"/>
    </sheetView>
  </sheetViews>
  <sheetFormatPr defaultColWidth="14.5416666666667" defaultRowHeight="14"/>
  <cols>
    <col min="1" max="1" width="9.1" style="1" customWidth="1"/>
    <col min="2" max="2" width="9.56666666666667" style="1" customWidth="1"/>
    <col min="3" max="3" width="14.5416666666667" style="23" customWidth="1"/>
    <col min="4" max="4" width="9.56666666666667" style="1" customWidth="1"/>
    <col min="5" max="5" width="14.5416666666667" style="23" customWidth="1"/>
    <col min="6" max="6" width="9.56666666666667" style="1" customWidth="1"/>
    <col min="7" max="7" width="14.5416666666667" style="23" customWidth="1"/>
    <col min="8" max="8" width="9.56666666666667" style="1" customWidth="1"/>
    <col min="9" max="9" width="14.5416666666667" style="23" customWidth="1"/>
    <col min="10" max="10" width="9.56666666666667" style="1" customWidth="1"/>
    <col min="11" max="11" width="14.5416666666667" style="23" customWidth="1"/>
    <col min="12" max="12" width="9.56666666666667" style="1" customWidth="1"/>
    <col min="13" max="13" width="14.5416666666667" style="23" customWidth="1"/>
    <col min="14" max="14" width="9.56666666666667" style="1" customWidth="1"/>
    <col min="15" max="15" width="14.5416666666667" style="23" customWidth="1"/>
    <col min="16" max="16" width="9.56666666666667" style="1" customWidth="1"/>
    <col min="17" max="17" width="14.5416666666667" style="23" customWidth="1"/>
    <col min="18" max="18" width="9.56666666666667" style="1" customWidth="1"/>
    <col min="19" max="19" width="14.5416666666667" style="23" customWidth="1"/>
    <col min="20" max="20" width="9.56666666666667" style="1" customWidth="1"/>
    <col min="21" max="21" width="14.5416666666667" style="23" customWidth="1"/>
    <col min="22" max="22" width="9.56666666666667" style="1" customWidth="1"/>
    <col min="23" max="23" width="14.5416666666667" style="23" customWidth="1"/>
    <col min="24" max="16384" width="14.5416666666667" style="1" customWidth="1"/>
  </cols>
  <sheetData>
    <row r="1" spans="1:23">
      <c r="A1" s="436" t="s">
        <v>1</v>
      </c>
      <c r="B1" s="437" t="s">
        <v>95</v>
      </c>
      <c r="C1" s="438"/>
      <c r="D1" s="437" t="s">
        <v>96</v>
      </c>
      <c r="E1" s="438"/>
      <c r="F1" s="437" t="s">
        <v>97</v>
      </c>
      <c r="G1" s="438"/>
      <c r="H1" s="437" t="s">
        <v>98</v>
      </c>
      <c r="I1" s="438"/>
      <c r="J1" s="437" t="s">
        <v>99</v>
      </c>
      <c r="K1" s="438"/>
      <c r="L1" s="437" t="s">
        <v>100</v>
      </c>
      <c r="M1" s="438"/>
      <c r="N1" s="437" t="s">
        <v>101</v>
      </c>
      <c r="O1" s="438"/>
      <c r="P1" s="437" t="s">
        <v>102</v>
      </c>
      <c r="Q1" s="438"/>
      <c r="R1" s="437" t="s">
        <v>103</v>
      </c>
      <c r="S1" s="438"/>
      <c r="T1" s="437" t="s">
        <v>104</v>
      </c>
      <c r="U1" s="438"/>
      <c r="V1" s="437" t="s">
        <v>105</v>
      </c>
      <c r="W1" s="438"/>
    </row>
    <row r="2" spans="1:23">
      <c r="A2" s="439"/>
      <c r="B2" s="2" t="s">
        <v>106</v>
      </c>
      <c r="C2" s="440" t="s">
        <v>107</v>
      </c>
      <c r="D2" s="2" t="s">
        <v>106</v>
      </c>
      <c r="E2" s="440" t="s">
        <v>107</v>
      </c>
      <c r="F2" s="2" t="s">
        <v>106</v>
      </c>
      <c r="G2" s="440" t="s">
        <v>107</v>
      </c>
      <c r="H2" s="2" t="s">
        <v>106</v>
      </c>
      <c r="I2" s="440" t="s">
        <v>107</v>
      </c>
      <c r="J2" s="2" t="s">
        <v>106</v>
      </c>
      <c r="K2" s="440" t="s">
        <v>107</v>
      </c>
      <c r="L2" s="2" t="s">
        <v>106</v>
      </c>
      <c r="M2" s="440" t="s">
        <v>107</v>
      </c>
      <c r="N2" s="2" t="s">
        <v>106</v>
      </c>
      <c r="O2" s="440" t="s">
        <v>107</v>
      </c>
      <c r="P2" s="2" t="s">
        <v>106</v>
      </c>
      <c r="Q2" s="440" t="s">
        <v>107</v>
      </c>
      <c r="R2" s="2" t="s">
        <v>106</v>
      </c>
      <c r="S2" s="440" t="s">
        <v>107</v>
      </c>
      <c r="T2" s="2" t="s">
        <v>106</v>
      </c>
      <c r="U2" s="440" t="s">
        <v>107</v>
      </c>
      <c r="V2" s="2" t="s">
        <v>106</v>
      </c>
      <c r="W2" s="440" t="s">
        <v>107</v>
      </c>
    </row>
    <row r="3" spans="1:23">
      <c r="A3" s="4" t="s">
        <v>10</v>
      </c>
      <c r="B3" s="2">
        <v>1316.74</v>
      </c>
      <c r="C3" s="440">
        <v>43654</v>
      </c>
      <c r="D3" s="2">
        <v>1329.25</v>
      </c>
      <c r="E3" s="440">
        <v>43690</v>
      </c>
      <c r="F3" s="2">
        <v>1354.65</v>
      </c>
      <c r="G3" s="440">
        <v>43698</v>
      </c>
      <c r="H3" s="2">
        <v>1336.28</v>
      </c>
      <c r="I3" s="440">
        <v>43699</v>
      </c>
      <c r="J3" s="2">
        <v>1373.88</v>
      </c>
      <c r="K3" s="440">
        <v>43658</v>
      </c>
      <c r="L3" s="2">
        <v>940.08</v>
      </c>
      <c r="M3" s="440">
        <v>43681</v>
      </c>
      <c r="N3" s="2" t="s">
        <v>108</v>
      </c>
      <c r="O3" s="440">
        <v>41567</v>
      </c>
      <c r="P3" s="2">
        <v>947.57</v>
      </c>
      <c r="Q3" s="440">
        <v>41760</v>
      </c>
      <c r="R3" s="2">
        <v>1332.88</v>
      </c>
      <c r="S3" s="440">
        <v>43585</v>
      </c>
      <c r="T3" s="2">
        <v>1278.14</v>
      </c>
      <c r="U3" s="440">
        <v>43218</v>
      </c>
      <c r="V3" s="2" t="s">
        <v>109</v>
      </c>
      <c r="W3" s="440" t="s">
        <v>109</v>
      </c>
    </row>
    <row r="4" spans="1:23">
      <c r="A4" s="5" t="s">
        <v>46</v>
      </c>
      <c r="B4" s="2"/>
      <c r="C4" s="440"/>
      <c r="D4" s="2"/>
      <c r="E4" s="440"/>
      <c r="F4" s="2"/>
      <c r="G4" s="440"/>
      <c r="H4" s="2"/>
      <c r="I4" s="440"/>
      <c r="J4" s="2"/>
      <c r="K4" s="440"/>
      <c r="L4" s="2"/>
      <c r="M4" s="440"/>
      <c r="N4" s="2"/>
      <c r="O4" s="440"/>
      <c r="P4" s="2"/>
      <c r="Q4" s="440"/>
      <c r="R4" s="2"/>
      <c r="S4" s="440"/>
      <c r="T4" s="2"/>
      <c r="U4" s="440"/>
      <c r="V4" s="2" t="s">
        <v>110</v>
      </c>
      <c r="W4" s="440">
        <v>38082</v>
      </c>
    </row>
    <row r="5" spans="1:23">
      <c r="A5" s="4" t="s">
        <v>16</v>
      </c>
      <c r="B5" s="2">
        <v>1256.8</v>
      </c>
      <c r="C5" s="440">
        <v>43661</v>
      </c>
      <c r="D5" s="2">
        <v>1244.4</v>
      </c>
      <c r="E5" s="440">
        <v>43662</v>
      </c>
      <c r="F5" s="2">
        <v>1260.2</v>
      </c>
      <c r="G5" s="440">
        <v>43684</v>
      </c>
      <c r="H5" s="2">
        <v>1259.3</v>
      </c>
      <c r="I5" s="440">
        <v>43657</v>
      </c>
      <c r="J5" s="2">
        <v>1339.7</v>
      </c>
      <c r="K5" s="440">
        <v>45359</v>
      </c>
      <c r="L5" s="2">
        <v>945.6</v>
      </c>
      <c r="M5" s="440">
        <v>43540</v>
      </c>
      <c r="N5" s="2">
        <v>864.5</v>
      </c>
      <c r="O5" s="440">
        <v>43660</v>
      </c>
      <c r="P5" s="2">
        <v>938.4</v>
      </c>
      <c r="Q5" s="440">
        <v>45046</v>
      </c>
      <c r="R5" s="2">
        <v>1303.3</v>
      </c>
      <c r="S5" s="440">
        <v>43830</v>
      </c>
      <c r="T5" s="2">
        <v>1164.2</v>
      </c>
      <c r="U5" s="440">
        <v>43218</v>
      </c>
      <c r="V5" s="2" t="s">
        <v>109</v>
      </c>
      <c r="W5" s="440" t="s">
        <v>109</v>
      </c>
    </row>
    <row r="6" spans="1:23">
      <c r="A6" s="5" t="s">
        <v>12</v>
      </c>
      <c r="B6" s="2">
        <v>1041.2</v>
      </c>
      <c r="C6" s="440">
        <v>43654</v>
      </c>
      <c r="D6" s="2">
        <v>1028.8</v>
      </c>
      <c r="E6" s="440">
        <v>43655</v>
      </c>
      <c r="F6" s="2">
        <v>1023.6</v>
      </c>
      <c r="G6" s="440">
        <v>43684</v>
      </c>
      <c r="H6" s="2">
        <v>999.4</v>
      </c>
      <c r="I6" s="440">
        <v>43657</v>
      </c>
      <c r="J6" s="2">
        <v>1083.4</v>
      </c>
      <c r="K6" s="440">
        <v>45359</v>
      </c>
      <c r="L6" s="2">
        <v>1005.8</v>
      </c>
      <c r="M6" s="440">
        <v>43757</v>
      </c>
      <c r="N6" s="2">
        <v>965.6</v>
      </c>
      <c r="O6" s="440">
        <v>43800</v>
      </c>
      <c r="P6" s="2">
        <v>1081.02</v>
      </c>
      <c r="Q6" s="440">
        <v>45291</v>
      </c>
      <c r="R6" s="2">
        <v>1156.94</v>
      </c>
      <c r="S6" s="440">
        <v>43830</v>
      </c>
      <c r="T6" s="2">
        <v>1013.2</v>
      </c>
      <c r="U6" s="440">
        <v>45549</v>
      </c>
      <c r="V6" s="2">
        <v>784.44</v>
      </c>
      <c r="W6" s="440">
        <v>40487</v>
      </c>
    </row>
    <row r="7" spans="1:23">
      <c r="A7" s="4" t="s">
        <v>42</v>
      </c>
      <c r="B7" s="2"/>
      <c r="C7" s="440"/>
      <c r="D7" s="2"/>
      <c r="E7" s="440"/>
      <c r="F7" s="2"/>
      <c r="G7" s="440"/>
      <c r="H7" s="2"/>
      <c r="I7" s="440"/>
      <c r="J7" s="2"/>
      <c r="K7" s="440"/>
      <c r="L7" s="2"/>
      <c r="M7" s="440"/>
      <c r="N7" s="2"/>
      <c r="O7" s="440"/>
      <c r="P7" s="2"/>
      <c r="Q7" s="440"/>
      <c r="R7" s="2"/>
      <c r="S7" s="440"/>
      <c r="T7" s="2"/>
      <c r="U7" s="440"/>
      <c r="V7" s="2" t="s">
        <v>109</v>
      </c>
      <c r="W7" s="440" t="s">
        <v>109</v>
      </c>
    </row>
    <row r="8" spans="1:23">
      <c r="A8" s="5" t="s">
        <v>55</v>
      </c>
      <c r="B8" s="2"/>
      <c r="C8" s="440"/>
      <c r="D8" s="2"/>
      <c r="E8" s="440"/>
      <c r="F8" s="2"/>
      <c r="G8" s="440"/>
      <c r="H8" s="2"/>
      <c r="I8" s="440"/>
      <c r="J8" s="2"/>
      <c r="K8" s="440"/>
      <c r="L8" s="2"/>
      <c r="M8" s="440"/>
      <c r="N8" s="2"/>
      <c r="O8" s="440"/>
      <c r="P8" s="2"/>
      <c r="Q8" s="440"/>
      <c r="R8" s="2"/>
      <c r="S8" s="440"/>
      <c r="T8" s="2"/>
      <c r="U8" s="440"/>
      <c r="V8" s="2" t="s">
        <v>109</v>
      </c>
      <c r="W8" s="440" t="s">
        <v>109</v>
      </c>
    </row>
    <row r="9" spans="1:23">
      <c r="A9" s="4" t="s">
        <v>22</v>
      </c>
      <c r="B9" s="2"/>
      <c r="C9" s="440"/>
      <c r="D9" s="2"/>
      <c r="E9" s="440"/>
      <c r="F9" s="2"/>
      <c r="G9" s="440"/>
      <c r="H9" s="2"/>
      <c r="I9" s="440"/>
      <c r="J9" s="2"/>
      <c r="K9" s="440"/>
      <c r="L9" s="2"/>
      <c r="M9" s="440"/>
      <c r="N9" s="2"/>
      <c r="O9" s="440"/>
      <c r="P9" s="2"/>
      <c r="Q9" s="440"/>
      <c r="R9" s="2"/>
      <c r="S9" s="440"/>
      <c r="T9" s="2"/>
      <c r="U9" s="440"/>
      <c r="V9" s="2" t="s">
        <v>109</v>
      </c>
      <c r="W9" s="440" t="s">
        <v>109</v>
      </c>
    </row>
    <row r="10" spans="1:23">
      <c r="A10" s="5" t="s">
        <v>36</v>
      </c>
      <c r="B10" s="2"/>
      <c r="C10" s="440"/>
      <c r="D10" s="2"/>
      <c r="E10" s="440"/>
      <c r="F10" s="2"/>
      <c r="G10" s="440"/>
      <c r="H10" s="2"/>
      <c r="I10" s="440"/>
      <c r="J10" s="2"/>
      <c r="K10" s="440"/>
      <c r="L10" s="2"/>
      <c r="M10" s="440"/>
      <c r="N10" s="2"/>
      <c r="O10" s="440"/>
      <c r="P10" s="2"/>
      <c r="Q10" s="440"/>
      <c r="R10" s="2"/>
      <c r="S10" s="440"/>
      <c r="T10" s="2"/>
      <c r="U10" s="440"/>
      <c r="V10" s="2" t="s">
        <v>109</v>
      </c>
      <c r="W10" s="440" t="s">
        <v>109</v>
      </c>
    </row>
    <row r="11" spans="1:23">
      <c r="A11" s="4" t="s">
        <v>17</v>
      </c>
      <c r="B11" s="2">
        <v>995.6</v>
      </c>
      <c r="C11" s="440">
        <v>45488</v>
      </c>
      <c r="D11" s="2">
        <v>983.28</v>
      </c>
      <c r="E11" s="440">
        <v>45489</v>
      </c>
      <c r="F11" s="2">
        <v>990.34</v>
      </c>
      <c r="G11" s="440">
        <v>45490</v>
      </c>
      <c r="H11" s="2">
        <v>982.26</v>
      </c>
      <c r="I11" s="440">
        <v>45498</v>
      </c>
      <c r="J11" s="2">
        <v>1029.19</v>
      </c>
      <c r="K11" s="440">
        <v>45506</v>
      </c>
      <c r="L11" s="2">
        <v>922.02</v>
      </c>
      <c r="M11" s="440">
        <v>45507</v>
      </c>
      <c r="N11" s="2">
        <v>889.32</v>
      </c>
      <c r="O11" s="440">
        <v>45508</v>
      </c>
      <c r="P11" s="2">
        <v>1015.38</v>
      </c>
      <c r="Q11" s="440">
        <v>45291</v>
      </c>
      <c r="R11" s="2">
        <v>980.25</v>
      </c>
      <c r="S11" s="440">
        <v>45549</v>
      </c>
      <c r="T11" s="2">
        <v>980.25</v>
      </c>
      <c r="U11" s="440">
        <v>45549</v>
      </c>
      <c r="V11" s="2" t="s">
        <v>109</v>
      </c>
      <c r="W11" s="440" t="s">
        <v>109</v>
      </c>
    </row>
    <row r="12" spans="1:23">
      <c r="A12" s="5" t="s">
        <v>19</v>
      </c>
      <c r="B12" s="2"/>
      <c r="C12" s="440"/>
      <c r="D12" s="2"/>
      <c r="E12" s="440"/>
      <c r="F12" s="2"/>
      <c r="G12" s="440"/>
      <c r="H12" s="2"/>
      <c r="I12" s="440"/>
      <c r="J12" s="2"/>
      <c r="K12" s="440"/>
      <c r="L12" s="2"/>
      <c r="M12" s="440"/>
      <c r="N12" s="2"/>
      <c r="O12" s="440"/>
      <c r="P12" s="2"/>
      <c r="Q12" s="440"/>
      <c r="R12" s="2"/>
      <c r="S12" s="440"/>
      <c r="T12" s="2"/>
      <c r="U12" s="440"/>
      <c r="V12" s="2" t="s">
        <v>109</v>
      </c>
      <c r="W12" s="440" t="s">
        <v>109</v>
      </c>
    </row>
    <row r="13" spans="1:23">
      <c r="A13" s="4" t="s">
        <v>21</v>
      </c>
      <c r="B13" s="2"/>
      <c r="C13" s="440"/>
      <c r="D13" s="2"/>
      <c r="E13" s="440"/>
      <c r="F13" s="2"/>
      <c r="G13" s="440"/>
      <c r="H13" s="2"/>
      <c r="I13" s="440"/>
      <c r="J13" s="2"/>
      <c r="K13" s="440"/>
      <c r="L13" s="2"/>
      <c r="M13" s="440"/>
      <c r="N13" s="2"/>
      <c r="O13" s="440"/>
      <c r="P13" s="2"/>
      <c r="Q13" s="440"/>
      <c r="R13" s="2"/>
      <c r="S13" s="440"/>
      <c r="T13" s="2"/>
      <c r="U13" s="440"/>
      <c r="V13" s="2" t="s">
        <v>109</v>
      </c>
      <c r="W13" s="440" t="s">
        <v>109</v>
      </c>
    </row>
    <row r="14" spans="1:23">
      <c r="A14" s="5" t="s">
        <v>24</v>
      </c>
      <c r="B14" s="2"/>
      <c r="C14" s="440"/>
      <c r="D14" s="2"/>
      <c r="E14" s="440"/>
      <c r="F14" s="2"/>
      <c r="G14" s="440"/>
      <c r="H14" s="2"/>
      <c r="I14" s="440"/>
      <c r="J14" s="2"/>
      <c r="K14" s="440"/>
      <c r="L14" s="2"/>
      <c r="M14" s="440"/>
      <c r="N14" s="2"/>
      <c r="O14" s="440"/>
      <c r="P14" s="2"/>
      <c r="Q14" s="440"/>
      <c r="R14" s="2"/>
      <c r="S14" s="440"/>
      <c r="T14" s="2"/>
      <c r="U14" s="440"/>
      <c r="V14" s="2" t="s">
        <v>109</v>
      </c>
      <c r="W14" s="440" t="s">
        <v>109</v>
      </c>
    </row>
    <row r="15" spans="1:23">
      <c r="A15" s="4" t="s">
        <v>18</v>
      </c>
      <c r="B15" s="2"/>
      <c r="C15" s="440"/>
      <c r="D15" s="2"/>
      <c r="E15" s="440"/>
      <c r="F15" s="2"/>
      <c r="G15" s="440"/>
      <c r="H15" s="2"/>
      <c r="I15" s="440"/>
      <c r="J15" s="2"/>
      <c r="K15" s="440"/>
      <c r="L15" s="2"/>
      <c r="M15" s="440"/>
      <c r="N15" s="2"/>
      <c r="O15" s="440"/>
      <c r="P15" s="2"/>
      <c r="Q15" s="440"/>
      <c r="R15" s="2"/>
      <c r="S15" s="440"/>
      <c r="T15" s="2"/>
      <c r="U15" s="440"/>
      <c r="V15" s="2" t="s">
        <v>109</v>
      </c>
      <c r="W15" s="440" t="s">
        <v>109</v>
      </c>
    </row>
    <row r="16" spans="1:23">
      <c r="A16" s="5" t="s">
        <v>30</v>
      </c>
      <c r="B16" s="2"/>
      <c r="C16" s="440"/>
      <c r="D16" s="2"/>
      <c r="E16" s="440"/>
      <c r="F16" s="2"/>
      <c r="G16" s="440"/>
      <c r="H16" s="2"/>
      <c r="I16" s="440"/>
      <c r="J16" s="2"/>
      <c r="K16" s="440"/>
      <c r="L16" s="2"/>
      <c r="M16" s="440"/>
      <c r="N16" s="2"/>
      <c r="O16" s="440"/>
      <c r="P16" s="2"/>
      <c r="Q16" s="440"/>
      <c r="R16" s="2"/>
      <c r="S16" s="440"/>
      <c r="T16" s="2"/>
      <c r="U16" s="440"/>
      <c r="V16" s="2" t="s">
        <v>109</v>
      </c>
      <c r="W16" s="440" t="s">
        <v>109</v>
      </c>
    </row>
    <row r="17" spans="1:23">
      <c r="A17" s="4" t="s">
        <v>43</v>
      </c>
      <c r="B17" s="2"/>
      <c r="C17" s="440"/>
      <c r="D17" s="2"/>
      <c r="E17" s="440"/>
      <c r="F17" s="2"/>
      <c r="G17" s="440"/>
      <c r="H17" s="2"/>
      <c r="I17" s="440"/>
      <c r="J17" s="2"/>
      <c r="K17" s="440"/>
      <c r="L17" s="2"/>
      <c r="M17" s="440"/>
      <c r="N17" s="2"/>
      <c r="O17" s="440"/>
      <c r="P17" s="2"/>
      <c r="Q17" s="440"/>
      <c r="R17" s="2"/>
      <c r="S17" s="440"/>
      <c r="T17" s="2"/>
      <c r="U17" s="440"/>
      <c r="V17" s="2" t="s">
        <v>109</v>
      </c>
      <c r="W17" s="440" t="s">
        <v>109</v>
      </c>
    </row>
    <row r="18" spans="1:23">
      <c r="A18" s="5" t="s">
        <v>25</v>
      </c>
      <c r="B18" s="2"/>
      <c r="C18" s="440"/>
      <c r="D18" s="2"/>
      <c r="E18" s="440"/>
      <c r="F18" s="2"/>
      <c r="G18" s="440"/>
      <c r="H18" s="2"/>
      <c r="I18" s="440"/>
      <c r="J18" s="2"/>
      <c r="K18" s="440"/>
      <c r="L18" s="2"/>
      <c r="M18" s="440"/>
      <c r="N18" s="2"/>
      <c r="O18" s="440"/>
      <c r="P18" s="2"/>
      <c r="Q18" s="440"/>
      <c r="R18" s="2"/>
      <c r="S18" s="440"/>
      <c r="T18" s="2"/>
      <c r="U18" s="440"/>
      <c r="V18" s="2" t="s">
        <v>109</v>
      </c>
      <c r="W18" s="440" t="s">
        <v>109</v>
      </c>
    </row>
    <row r="19" spans="1:23">
      <c r="A19" s="4" t="s">
        <v>27</v>
      </c>
      <c r="B19" s="2"/>
      <c r="C19" s="440"/>
      <c r="D19" s="2"/>
      <c r="E19" s="440"/>
      <c r="F19" s="2"/>
      <c r="G19" s="440"/>
      <c r="H19" s="2"/>
      <c r="I19" s="440"/>
      <c r="J19" s="2"/>
      <c r="K19" s="440"/>
      <c r="L19" s="2"/>
      <c r="M19" s="440"/>
      <c r="N19" s="2"/>
      <c r="O19" s="440"/>
      <c r="P19" s="2"/>
      <c r="Q19" s="440"/>
      <c r="R19" s="2"/>
      <c r="S19" s="440"/>
      <c r="T19" s="2"/>
      <c r="U19" s="440"/>
      <c r="V19" s="2"/>
      <c r="W19" s="440"/>
    </row>
    <row r="20" spans="1:23">
      <c r="A20" s="5" t="s">
        <v>29</v>
      </c>
      <c r="B20" s="2"/>
      <c r="C20" s="440"/>
      <c r="D20" s="2"/>
      <c r="E20" s="440"/>
      <c r="F20" s="2"/>
      <c r="G20" s="440"/>
      <c r="H20" s="2"/>
      <c r="I20" s="440"/>
      <c r="J20" s="2"/>
      <c r="K20" s="440"/>
      <c r="L20" s="2"/>
      <c r="M20" s="440"/>
      <c r="N20" s="2"/>
      <c r="O20" s="440"/>
      <c r="P20" s="2"/>
      <c r="Q20" s="440"/>
      <c r="R20" s="2"/>
      <c r="S20" s="440"/>
      <c r="T20" s="2"/>
      <c r="U20" s="440"/>
      <c r="V20" s="2" t="s">
        <v>109</v>
      </c>
      <c r="W20" s="440" t="s">
        <v>109</v>
      </c>
    </row>
    <row r="21" spans="1:23">
      <c r="A21" s="4" t="s">
        <v>20</v>
      </c>
      <c r="B21" s="2"/>
      <c r="C21" s="440"/>
      <c r="D21" s="2"/>
      <c r="E21" s="440"/>
      <c r="F21" s="2"/>
      <c r="G21" s="440"/>
      <c r="H21" s="2"/>
      <c r="I21" s="440"/>
      <c r="J21" s="2"/>
      <c r="K21" s="440"/>
      <c r="L21" s="2"/>
      <c r="M21" s="440"/>
      <c r="N21" s="2"/>
      <c r="O21" s="440"/>
      <c r="P21" s="2"/>
      <c r="Q21" s="440"/>
      <c r="R21" s="2"/>
      <c r="S21" s="440"/>
      <c r="T21" s="2"/>
      <c r="U21" s="440"/>
      <c r="V21" s="2" t="s">
        <v>109</v>
      </c>
      <c r="W21" s="440" t="s">
        <v>109</v>
      </c>
    </row>
    <row r="22" spans="1:23">
      <c r="A22" s="5" t="s">
        <v>31</v>
      </c>
      <c r="B22" s="2"/>
      <c r="C22" s="440"/>
      <c r="D22" s="2"/>
      <c r="E22" s="440"/>
      <c r="F22" s="2"/>
      <c r="G22" s="440"/>
      <c r="H22" s="2"/>
      <c r="I22" s="440"/>
      <c r="J22" s="2"/>
      <c r="K22" s="440"/>
      <c r="L22" s="2"/>
      <c r="M22" s="440"/>
      <c r="N22" s="2"/>
      <c r="O22" s="440"/>
      <c r="P22" s="2"/>
      <c r="Q22" s="440"/>
      <c r="R22" s="2"/>
      <c r="S22" s="440"/>
      <c r="T22" s="2"/>
      <c r="U22" s="440"/>
      <c r="V22" s="2"/>
      <c r="W22" s="440"/>
    </row>
    <row r="23" spans="1:23">
      <c r="A23" s="4" t="s">
        <v>45</v>
      </c>
      <c r="B23" s="2"/>
      <c r="C23" s="440"/>
      <c r="D23" s="2"/>
      <c r="E23" s="440"/>
      <c r="F23" s="2"/>
      <c r="G23" s="440"/>
      <c r="H23" s="2"/>
      <c r="I23" s="440"/>
      <c r="J23" s="2"/>
      <c r="K23" s="440"/>
      <c r="L23" s="2"/>
      <c r="M23" s="440"/>
      <c r="N23" s="2"/>
      <c r="O23" s="440"/>
      <c r="P23" s="2"/>
      <c r="Q23" s="440"/>
      <c r="R23" s="2"/>
      <c r="S23" s="440"/>
      <c r="T23" s="2"/>
      <c r="U23" s="440"/>
      <c r="V23" s="2"/>
      <c r="W23" s="440"/>
    </row>
    <row r="24" spans="1:23">
      <c r="A24" s="5" t="s">
        <v>40</v>
      </c>
      <c r="B24" s="2"/>
      <c r="C24" s="440"/>
      <c r="D24" s="2"/>
      <c r="E24" s="440"/>
      <c r="F24" s="2"/>
      <c r="G24" s="440"/>
      <c r="H24" s="2"/>
      <c r="I24" s="440"/>
      <c r="J24" s="2"/>
      <c r="K24" s="440"/>
      <c r="L24" s="2"/>
      <c r="M24" s="440"/>
      <c r="N24" s="2"/>
      <c r="O24" s="440"/>
      <c r="P24" s="2"/>
      <c r="Q24" s="440"/>
      <c r="R24" s="2"/>
      <c r="S24" s="440"/>
      <c r="T24" s="2"/>
      <c r="U24" s="440"/>
      <c r="V24" s="2" t="s">
        <v>109</v>
      </c>
      <c r="W24" s="440" t="s">
        <v>109</v>
      </c>
    </row>
    <row r="25" spans="1:23">
      <c r="A25" s="4" t="s">
        <v>28</v>
      </c>
      <c r="B25" s="2"/>
      <c r="C25" s="440"/>
      <c r="D25" s="2"/>
      <c r="E25" s="440"/>
      <c r="F25" s="2"/>
      <c r="G25" s="440"/>
      <c r="H25" s="2"/>
      <c r="I25" s="440"/>
      <c r="J25" s="2"/>
      <c r="K25" s="440"/>
      <c r="L25" s="2"/>
      <c r="M25" s="440"/>
      <c r="N25" s="2"/>
      <c r="O25" s="440"/>
      <c r="P25" s="2"/>
      <c r="Q25" s="440"/>
      <c r="R25" s="2"/>
      <c r="S25" s="440"/>
      <c r="T25" s="2"/>
      <c r="U25" s="440"/>
      <c r="V25" s="2" t="s">
        <v>109</v>
      </c>
      <c r="W25" s="440" t="s">
        <v>109</v>
      </c>
    </row>
    <row r="26" spans="1:23">
      <c r="A26" s="5" t="s">
        <v>39</v>
      </c>
      <c r="B26" s="2"/>
      <c r="C26" s="440"/>
      <c r="D26" s="2"/>
      <c r="E26" s="440"/>
      <c r="F26" s="2"/>
      <c r="G26" s="440"/>
      <c r="H26" s="2"/>
      <c r="I26" s="440"/>
      <c r="J26" s="2"/>
      <c r="K26" s="440"/>
      <c r="L26" s="2"/>
      <c r="M26" s="440"/>
      <c r="N26" s="2"/>
      <c r="O26" s="440"/>
      <c r="P26" s="2"/>
      <c r="Q26" s="440"/>
      <c r="R26" s="2"/>
      <c r="S26" s="440"/>
      <c r="T26" s="2"/>
      <c r="U26" s="440"/>
      <c r="V26" s="2"/>
      <c r="W26" s="440"/>
    </row>
    <row r="27" spans="1:23">
      <c r="A27" s="4" t="s">
        <v>47</v>
      </c>
      <c r="B27" s="2"/>
      <c r="C27" s="440"/>
      <c r="D27" s="2"/>
      <c r="E27" s="440"/>
      <c r="F27" s="2"/>
      <c r="G27" s="440"/>
      <c r="H27" s="2"/>
      <c r="I27" s="440"/>
      <c r="J27" s="2"/>
      <c r="K27" s="440"/>
      <c r="L27" s="2"/>
      <c r="M27" s="440"/>
      <c r="N27" s="2"/>
      <c r="O27" s="440"/>
      <c r="P27" s="2"/>
      <c r="Q27" s="440"/>
      <c r="R27" s="2"/>
      <c r="S27" s="440"/>
      <c r="T27" s="2"/>
      <c r="U27" s="440"/>
      <c r="V27" s="2" t="s">
        <v>109</v>
      </c>
      <c r="W27" s="440" t="s">
        <v>109</v>
      </c>
    </row>
    <row r="28" spans="1:23">
      <c r="A28" s="5" t="s">
        <v>26</v>
      </c>
      <c r="B28" s="2"/>
      <c r="C28" s="440"/>
      <c r="D28" s="2"/>
      <c r="E28" s="440"/>
      <c r="F28" s="2"/>
      <c r="G28" s="440"/>
      <c r="H28" s="2"/>
      <c r="I28" s="440"/>
      <c r="J28" s="2"/>
      <c r="K28" s="440"/>
      <c r="L28" s="2"/>
      <c r="M28" s="440"/>
      <c r="N28" s="2"/>
      <c r="O28" s="440"/>
      <c r="P28" s="2"/>
      <c r="Q28" s="440"/>
      <c r="R28" s="2"/>
      <c r="S28" s="440"/>
      <c r="T28" s="2"/>
      <c r="U28" s="440"/>
      <c r="V28" s="2" t="s">
        <v>109</v>
      </c>
      <c r="W28" s="440" t="s">
        <v>109</v>
      </c>
    </row>
    <row r="29" spans="1:23">
      <c r="A29" s="4" t="s">
        <v>32</v>
      </c>
      <c r="B29" s="2"/>
      <c r="C29" s="440"/>
      <c r="D29" s="2"/>
      <c r="E29" s="440"/>
      <c r="F29" s="2"/>
      <c r="G29" s="440"/>
      <c r="H29" s="2"/>
      <c r="I29" s="440"/>
      <c r="J29" s="2"/>
      <c r="K29" s="440"/>
      <c r="L29" s="2"/>
      <c r="M29" s="440"/>
      <c r="N29" s="2"/>
      <c r="O29" s="440"/>
      <c r="P29" s="2"/>
      <c r="Q29" s="440"/>
      <c r="R29" s="2"/>
      <c r="S29" s="440"/>
      <c r="T29" s="2"/>
      <c r="U29" s="440"/>
      <c r="V29" s="2" t="s">
        <v>109</v>
      </c>
      <c r="W29" s="440" t="s">
        <v>109</v>
      </c>
    </row>
    <row r="30" spans="1:23">
      <c r="A30" s="5" t="s">
        <v>37</v>
      </c>
      <c r="B30" s="2"/>
      <c r="C30" s="440"/>
      <c r="D30" s="2"/>
      <c r="E30" s="440"/>
      <c r="F30" s="2"/>
      <c r="G30" s="440"/>
      <c r="H30" s="2"/>
      <c r="I30" s="440"/>
      <c r="J30" s="2"/>
      <c r="K30" s="440"/>
      <c r="L30" s="2"/>
      <c r="M30" s="440"/>
      <c r="N30" s="2"/>
      <c r="O30" s="440"/>
      <c r="P30" s="2"/>
      <c r="Q30" s="440"/>
      <c r="R30" s="2"/>
      <c r="S30" s="440"/>
      <c r="T30" s="2"/>
      <c r="U30" s="440"/>
      <c r="V30" s="2"/>
      <c r="W30" s="440">
        <v>45291</v>
      </c>
    </row>
    <row r="31" spans="1:23">
      <c r="A31" s="4" t="s">
        <v>52</v>
      </c>
      <c r="B31" s="2"/>
      <c r="C31" s="440"/>
      <c r="D31" s="2"/>
      <c r="E31" s="440"/>
      <c r="F31" s="2"/>
      <c r="G31" s="440"/>
      <c r="H31" s="2"/>
      <c r="I31" s="440"/>
      <c r="J31" s="2"/>
      <c r="K31" s="440"/>
      <c r="L31" s="2"/>
      <c r="M31" s="440"/>
      <c r="N31" s="2"/>
      <c r="O31" s="440"/>
      <c r="P31" s="2"/>
      <c r="Q31" s="440"/>
      <c r="R31" s="2"/>
      <c r="S31" s="440"/>
      <c r="T31" s="2"/>
      <c r="U31" s="440"/>
      <c r="V31" s="2" t="s">
        <v>109</v>
      </c>
      <c r="W31" s="440" t="s">
        <v>109</v>
      </c>
    </row>
    <row r="32" spans="1:23">
      <c r="A32" s="5" t="s">
        <v>35</v>
      </c>
      <c r="B32" s="2"/>
      <c r="C32" s="440"/>
      <c r="D32" s="2"/>
      <c r="E32" s="440"/>
      <c r="F32" s="2"/>
      <c r="G32" s="440"/>
      <c r="H32" s="2"/>
      <c r="I32" s="440"/>
      <c r="J32" s="2"/>
      <c r="K32" s="440"/>
      <c r="L32" s="2"/>
      <c r="M32" s="440"/>
      <c r="N32" s="2"/>
      <c r="O32" s="440"/>
      <c r="P32" s="2"/>
      <c r="Q32" s="440"/>
      <c r="R32" s="2"/>
      <c r="S32" s="440"/>
      <c r="T32" s="2"/>
      <c r="U32" s="440"/>
      <c r="V32" s="2"/>
      <c r="W32" s="440"/>
    </row>
    <row r="33" spans="1:23">
      <c r="A33" s="4" t="s">
        <v>54</v>
      </c>
      <c r="B33" s="2"/>
      <c r="C33" s="440"/>
      <c r="D33" s="2"/>
      <c r="E33" s="440"/>
      <c r="F33" s="2"/>
      <c r="G33" s="440"/>
      <c r="H33" s="2"/>
      <c r="I33" s="440"/>
      <c r="J33" s="2"/>
      <c r="K33" s="440"/>
      <c r="L33" s="2"/>
      <c r="M33" s="440"/>
      <c r="N33" s="2"/>
      <c r="O33" s="440"/>
      <c r="P33" s="2"/>
      <c r="Q33" s="440"/>
      <c r="R33" s="2"/>
      <c r="S33" s="440"/>
      <c r="T33" s="2"/>
      <c r="U33" s="440"/>
      <c r="V33" s="2"/>
      <c r="W33" s="440"/>
    </row>
    <row r="34" spans="1:23">
      <c r="A34" s="5" t="s">
        <v>60</v>
      </c>
      <c r="B34" s="2"/>
      <c r="C34" s="440"/>
      <c r="D34" s="2"/>
      <c r="E34" s="440"/>
      <c r="F34" s="2"/>
      <c r="G34" s="440"/>
      <c r="H34" s="2"/>
      <c r="I34" s="440"/>
      <c r="J34" s="2"/>
      <c r="K34" s="440"/>
      <c r="L34" s="2"/>
      <c r="M34" s="440"/>
      <c r="N34" s="2"/>
      <c r="O34" s="440"/>
      <c r="P34" s="2"/>
      <c r="Q34" s="440"/>
      <c r="R34" s="2"/>
      <c r="S34" s="440"/>
      <c r="T34" s="2"/>
      <c r="U34" s="440"/>
      <c r="V34" s="2"/>
      <c r="W34" s="440"/>
    </row>
    <row r="35" spans="1:23">
      <c r="A35" s="4" t="s">
        <v>58</v>
      </c>
      <c r="B35" s="2"/>
      <c r="C35" s="440"/>
      <c r="D35" s="2"/>
      <c r="E35" s="440"/>
      <c r="F35" s="2"/>
      <c r="G35" s="440"/>
      <c r="H35" s="2"/>
      <c r="I35" s="440"/>
      <c r="J35" s="2"/>
      <c r="K35" s="440"/>
      <c r="L35" s="2"/>
      <c r="M35" s="440"/>
      <c r="N35" s="2"/>
      <c r="O35" s="440"/>
      <c r="P35" s="2"/>
      <c r="Q35" s="440"/>
      <c r="R35" s="2"/>
      <c r="S35" s="440"/>
      <c r="T35" s="2"/>
      <c r="U35" s="440"/>
      <c r="V35" s="2" t="s">
        <v>109</v>
      </c>
      <c r="W35" s="440" t="s">
        <v>109</v>
      </c>
    </row>
    <row r="36" spans="1:23">
      <c r="A36" s="5" t="s">
        <v>38</v>
      </c>
      <c r="B36" s="2"/>
      <c r="C36" s="440"/>
      <c r="D36" s="2"/>
      <c r="E36" s="440"/>
      <c r="F36" s="2"/>
      <c r="G36" s="440"/>
      <c r="H36" s="2"/>
      <c r="I36" s="440"/>
      <c r="J36" s="2"/>
      <c r="K36" s="440"/>
      <c r="L36" s="2"/>
      <c r="M36" s="440"/>
      <c r="N36" s="2"/>
      <c r="O36" s="440"/>
      <c r="P36" s="2"/>
      <c r="Q36" s="440"/>
      <c r="R36" s="2"/>
      <c r="S36" s="440"/>
      <c r="T36" s="2"/>
      <c r="U36" s="440"/>
      <c r="V36" s="2" t="s">
        <v>109</v>
      </c>
      <c r="W36" s="440" t="s">
        <v>109</v>
      </c>
    </row>
    <row r="37" spans="1:23">
      <c r="A37" s="4" t="s">
        <v>49</v>
      </c>
      <c r="B37" s="2"/>
      <c r="C37" s="440"/>
      <c r="D37" s="2"/>
      <c r="E37" s="440"/>
      <c r="F37" s="2"/>
      <c r="G37" s="440"/>
      <c r="H37" s="2"/>
      <c r="I37" s="440"/>
      <c r="J37" s="2"/>
      <c r="K37" s="440"/>
      <c r="L37" s="2"/>
      <c r="M37" s="440"/>
      <c r="N37" s="2"/>
      <c r="O37" s="440"/>
      <c r="P37" s="2"/>
      <c r="Q37" s="440"/>
      <c r="R37" s="2"/>
      <c r="S37" s="440"/>
      <c r="T37" s="2"/>
      <c r="U37" s="440"/>
      <c r="V37" s="2" t="s">
        <v>109</v>
      </c>
      <c r="W37" s="440" t="s">
        <v>109</v>
      </c>
    </row>
    <row r="38" spans="1:23">
      <c r="A38" s="5" t="s">
        <v>50</v>
      </c>
      <c r="B38" s="2"/>
      <c r="C38" s="440"/>
      <c r="D38" s="2"/>
      <c r="E38" s="440"/>
      <c r="F38" s="2"/>
      <c r="G38" s="440"/>
      <c r="H38" s="2"/>
      <c r="I38" s="440"/>
      <c r="J38" s="2"/>
      <c r="K38" s="440"/>
      <c r="L38" s="2"/>
      <c r="M38" s="440"/>
      <c r="N38" s="2"/>
      <c r="O38" s="440"/>
      <c r="P38" s="2"/>
      <c r="Q38" s="440"/>
      <c r="R38" s="2"/>
      <c r="S38" s="440"/>
      <c r="T38" s="2"/>
      <c r="U38" s="440"/>
      <c r="V38" s="2"/>
      <c r="W38" s="440"/>
    </row>
    <row r="39" spans="1:23">
      <c r="A39" s="4" t="s">
        <v>51</v>
      </c>
      <c r="B39" s="2"/>
      <c r="C39" s="440"/>
      <c r="D39" s="2"/>
      <c r="E39" s="440"/>
      <c r="F39" s="2"/>
      <c r="G39" s="440"/>
      <c r="H39" s="2"/>
      <c r="I39" s="440"/>
      <c r="J39" s="2"/>
      <c r="K39" s="440"/>
      <c r="L39" s="2"/>
      <c r="M39" s="440"/>
      <c r="N39" s="2"/>
      <c r="O39" s="440"/>
      <c r="P39" s="2"/>
      <c r="Q39" s="440"/>
      <c r="R39" s="2"/>
      <c r="S39" s="440"/>
      <c r="T39" s="2"/>
      <c r="U39" s="440"/>
      <c r="V39" s="2" t="s">
        <v>109</v>
      </c>
      <c r="W39" s="440" t="s">
        <v>109</v>
      </c>
    </row>
    <row r="40" spans="1:23">
      <c r="A40" s="5" t="s">
        <v>44</v>
      </c>
      <c r="B40" s="2"/>
      <c r="C40" s="440"/>
      <c r="D40" s="2"/>
      <c r="E40" s="440"/>
      <c r="F40" s="2"/>
      <c r="G40" s="440"/>
      <c r="H40" s="2"/>
      <c r="I40" s="440"/>
      <c r="J40" s="2"/>
      <c r="K40" s="440"/>
      <c r="L40" s="2"/>
      <c r="M40" s="440"/>
      <c r="N40" s="2"/>
      <c r="O40" s="440"/>
      <c r="P40" s="2"/>
      <c r="Q40" s="440"/>
      <c r="R40" s="2"/>
      <c r="S40" s="440"/>
      <c r="T40" s="2"/>
      <c r="U40" s="440"/>
      <c r="V40" s="2" t="s">
        <v>109</v>
      </c>
      <c r="W40" s="440" t="s">
        <v>109</v>
      </c>
    </row>
    <row r="41" spans="1:23">
      <c r="A41" s="4" t="s">
        <v>41</v>
      </c>
      <c r="B41" s="2"/>
      <c r="C41" s="440"/>
      <c r="D41" s="2"/>
      <c r="E41" s="440"/>
      <c r="F41" s="2"/>
      <c r="G41" s="440"/>
      <c r="H41" s="2"/>
      <c r="I41" s="440"/>
      <c r="J41" s="2"/>
      <c r="K41" s="440"/>
      <c r="L41" s="2"/>
      <c r="M41" s="440"/>
      <c r="N41" s="2"/>
      <c r="O41" s="440"/>
      <c r="P41" s="2"/>
      <c r="Q41" s="440"/>
      <c r="R41" s="2"/>
      <c r="S41" s="440"/>
      <c r="T41" s="2"/>
      <c r="U41" s="440"/>
      <c r="V41" s="2" t="s">
        <v>109</v>
      </c>
      <c r="W41" s="440" t="s">
        <v>109</v>
      </c>
    </row>
    <row r="42" spans="1:23">
      <c r="A42" s="5" t="s">
        <v>62</v>
      </c>
      <c r="B42" s="2"/>
      <c r="C42" s="440"/>
      <c r="D42" s="2"/>
      <c r="E42" s="440"/>
      <c r="F42" s="2"/>
      <c r="G42" s="440"/>
      <c r="H42" s="2"/>
      <c r="I42" s="440"/>
      <c r="J42" s="2"/>
      <c r="K42" s="440"/>
      <c r="L42" s="2"/>
      <c r="M42" s="440"/>
      <c r="N42" s="2"/>
      <c r="O42" s="440"/>
      <c r="P42" s="2"/>
      <c r="Q42" s="440"/>
      <c r="R42" s="2"/>
      <c r="S42" s="440"/>
      <c r="T42" s="2"/>
      <c r="U42" s="440"/>
      <c r="V42" s="2" t="s">
        <v>109</v>
      </c>
      <c r="W42" s="440" t="s">
        <v>109</v>
      </c>
    </row>
    <row r="43" spans="1:23">
      <c r="A43" s="4" t="s">
        <v>57</v>
      </c>
      <c r="B43" s="2"/>
      <c r="C43" s="440"/>
      <c r="D43" s="2"/>
      <c r="E43" s="440"/>
      <c r="F43" s="2"/>
      <c r="G43" s="440"/>
      <c r="H43" s="2"/>
      <c r="I43" s="440"/>
      <c r="J43" s="2"/>
      <c r="K43" s="440"/>
      <c r="L43" s="2"/>
      <c r="M43" s="440"/>
      <c r="N43" s="2"/>
      <c r="O43" s="440"/>
      <c r="P43" s="2"/>
      <c r="Q43" s="440"/>
      <c r="R43" s="2"/>
      <c r="S43" s="440"/>
      <c r="T43" s="2"/>
      <c r="U43" s="440"/>
      <c r="V43" s="2" t="s">
        <v>109</v>
      </c>
      <c r="W43" s="440" t="s">
        <v>109</v>
      </c>
    </row>
    <row r="44" spans="1:23">
      <c r="A44" s="5" t="s">
        <v>59</v>
      </c>
      <c r="B44" s="2"/>
      <c r="C44" s="440"/>
      <c r="D44" s="2"/>
      <c r="E44" s="440"/>
      <c r="F44" s="2"/>
      <c r="G44" s="440"/>
      <c r="H44" s="2"/>
      <c r="I44" s="440"/>
      <c r="J44" s="2"/>
      <c r="K44" s="440"/>
      <c r="L44" s="2"/>
      <c r="M44" s="440"/>
      <c r="N44" s="2"/>
      <c r="O44" s="440"/>
      <c r="P44" s="2"/>
      <c r="Q44" s="440"/>
      <c r="R44" s="2"/>
      <c r="S44" s="440"/>
      <c r="T44" s="2"/>
      <c r="U44" s="440"/>
      <c r="V44" s="2"/>
      <c r="W44" s="440"/>
    </row>
    <row r="45" spans="1:23">
      <c r="A45" s="4" t="s">
        <v>56</v>
      </c>
      <c r="B45" s="2"/>
      <c r="C45" s="440"/>
      <c r="D45" s="2"/>
      <c r="E45" s="440"/>
      <c r="F45" s="2"/>
      <c r="G45" s="440"/>
      <c r="H45" s="2"/>
      <c r="I45" s="440"/>
      <c r="J45" s="2"/>
      <c r="K45" s="440"/>
      <c r="L45" s="2"/>
      <c r="M45" s="440"/>
      <c r="N45" s="2"/>
      <c r="O45" s="440"/>
      <c r="P45" s="2"/>
      <c r="Q45" s="440"/>
      <c r="R45" s="2"/>
      <c r="S45" s="440"/>
      <c r="T45" s="2"/>
      <c r="U45" s="440"/>
      <c r="V45" s="2" t="s">
        <v>109</v>
      </c>
      <c r="W45" s="440" t="s">
        <v>109</v>
      </c>
    </row>
    <row r="46" spans="1:23">
      <c r="A46" s="5" t="s">
        <v>111</v>
      </c>
      <c r="B46" s="2"/>
      <c r="C46" s="440"/>
      <c r="D46" s="2"/>
      <c r="E46" s="440"/>
      <c r="F46" s="2"/>
      <c r="G46" s="440"/>
      <c r="H46" s="2"/>
      <c r="I46" s="440"/>
      <c r="J46" s="2"/>
      <c r="K46" s="440"/>
      <c r="L46" s="2"/>
      <c r="M46" s="440"/>
      <c r="N46" s="2"/>
      <c r="O46" s="440"/>
      <c r="P46" s="2"/>
      <c r="Q46" s="440"/>
      <c r="R46" s="2"/>
      <c r="S46" s="440"/>
      <c r="T46" s="2"/>
      <c r="U46" s="440"/>
      <c r="V46" s="2"/>
      <c r="W46" s="440"/>
    </row>
    <row r="47" spans="1:23">
      <c r="A47" s="4" t="s">
        <v>112</v>
      </c>
      <c r="B47" s="2"/>
      <c r="C47" s="440"/>
      <c r="D47" s="2"/>
      <c r="E47" s="440"/>
      <c r="F47" s="2"/>
      <c r="G47" s="440"/>
      <c r="H47" s="2"/>
      <c r="I47" s="440"/>
      <c r="J47" s="2"/>
      <c r="K47" s="440"/>
      <c r="L47" s="2"/>
      <c r="M47" s="440"/>
      <c r="N47" s="2"/>
      <c r="O47" s="440"/>
      <c r="P47" s="2"/>
      <c r="Q47" s="440"/>
      <c r="R47" s="2"/>
      <c r="S47" s="440"/>
      <c r="T47" s="2"/>
      <c r="U47" s="440"/>
      <c r="V47" s="2"/>
      <c r="W47" s="440"/>
    </row>
    <row r="48" spans="1:23">
      <c r="A48" s="5" t="s">
        <v>113</v>
      </c>
      <c r="B48" s="2"/>
      <c r="C48" s="440"/>
      <c r="D48" s="2"/>
      <c r="E48" s="440"/>
      <c r="F48" s="2"/>
      <c r="G48" s="440"/>
      <c r="H48" s="2"/>
      <c r="I48" s="440"/>
      <c r="J48" s="2"/>
      <c r="K48" s="440"/>
      <c r="L48" s="2"/>
      <c r="M48" s="440"/>
      <c r="N48" s="2"/>
      <c r="O48" s="440"/>
      <c r="P48" s="2"/>
      <c r="Q48" s="440"/>
      <c r="R48" s="2"/>
      <c r="S48" s="440"/>
      <c r="T48" s="2"/>
      <c r="U48" s="440"/>
      <c r="V48" s="2" t="s">
        <v>109</v>
      </c>
      <c r="W48" s="440" t="s">
        <v>109</v>
      </c>
    </row>
    <row r="49" spans="1:23">
      <c r="A49" s="4" t="s">
        <v>114</v>
      </c>
      <c r="B49" s="2"/>
      <c r="C49" s="440"/>
      <c r="D49" s="2"/>
      <c r="E49" s="440"/>
      <c r="F49" s="2"/>
      <c r="G49" s="440"/>
      <c r="H49" s="2"/>
      <c r="I49" s="440"/>
      <c r="J49" s="2"/>
      <c r="K49" s="440"/>
      <c r="L49" s="2"/>
      <c r="M49" s="440"/>
      <c r="N49" s="2"/>
      <c r="O49" s="440"/>
      <c r="P49" s="2"/>
      <c r="Q49" s="440"/>
      <c r="R49" s="2"/>
      <c r="S49" s="440"/>
      <c r="T49" s="2"/>
      <c r="U49" s="440"/>
      <c r="V49" s="2" t="s">
        <v>109</v>
      </c>
      <c r="W49" s="440" t="s">
        <v>109</v>
      </c>
    </row>
  </sheetData>
  <mergeCells count="1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1:A2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workbookViewId="0">
      <selection activeCell="A1" sqref="A1:I1"/>
    </sheetView>
  </sheetViews>
  <sheetFormatPr defaultColWidth="10.5083333333333" defaultRowHeight="14"/>
  <cols>
    <col min="1" max="1" width="11" style="42" customWidth="1"/>
    <col min="2" max="2" width="12.5083333333333" style="42" customWidth="1"/>
    <col min="3" max="3" width="15.75" style="64" customWidth="1"/>
    <col min="4" max="4" width="12.5083333333333" style="42" customWidth="1"/>
    <col min="5" max="5" width="15.75" style="42" customWidth="1"/>
    <col min="6" max="6" width="14.375" style="42" customWidth="1"/>
    <col min="7" max="8" width="15.75" style="195" customWidth="1"/>
    <col min="9" max="9" width="39.25" style="42" customWidth="1"/>
    <col min="10" max="16384" width="10.5083333333333" style="42"/>
  </cols>
  <sheetData>
    <row r="1" ht="24" spans="1:9">
      <c r="A1" s="65" t="s">
        <v>115</v>
      </c>
      <c r="B1" s="402"/>
      <c r="C1" s="402"/>
      <c r="D1" s="402"/>
      <c r="E1" s="402"/>
      <c r="F1" s="402"/>
      <c r="G1" s="402"/>
      <c r="H1" s="402"/>
      <c r="I1" s="416"/>
    </row>
    <row r="2" ht="42" spans="1:9">
      <c r="A2" s="67" t="s">
        <v>1</v>
      </c>
      <c r="B2" s="67" t="s">
        <v>116</v>
      </c>
      <c r="C2" s="67" t="s">
        <v>117</v>
      </c>
      <c r="D2" s="69" t="s">
        <v>118</v>
      </c>
      <c r="E2" s="68" t="s">
        <v>117</v>
      </c>
      <c r="F2" s="403" t="s">
        <v>119</v>
      </c>
      <c r="G2" s="404" t="s">
        <v>120</v>
      </c>
      <c r="H2" s="404" t="s">
        <v>121</v>
      </c>
      <c r="I2" s="69" t="s">
        <v>8</v>
      </c>
    </row>
    <row r="3" spans="1:9">
      <c r="A3" s="4" t="s">
        <v>10</v>
      </c>
      <c r="B3" s="4">
        <v>1373.88</v>
      </c>
      <c r="C3" s="70">
        <v>43658</v>
      </c>
      <c r="D3" s="72">
        <v>947.57</v>
      </c>
      <c r="E3" s="71">
        <v>41760</v>
      </c>
      <c r="F3" s="407">
        <f t="shared" ref="F3:F46" si="0">(D3-B3)/D3</f>
        <v>-0.449898160558059</v>
      </c>
      <c r="G3" s="408">
        <v>43658</v>
      </c>
      <c r="H3" s="408">
        <v>38991</v>
      </c>
      <c r="I3" s="72"/>
    </row>
    <row r="4" spans="1:9">
      <c r="A4" s="5" t="s">
        <v>46</v>
      </c>
      <c r="B4" s="5">
        <v>206.81</v>
      </c>
      <c r="C4" s="75">
        <v>45044</v>
      </c>
      <c r="D4" s="80">
        <v>210.08</v>
      </c>
      <c r="E4" s="76">
        <v>45047</v>
      </c>
      <c r="F4" s="410">
        <f t="shared" si="0"/>
        <v>0.0155654988575781</v>
      </c>
      <c r="G4" s="411">
        <v>45044</v>
      </c>
      <c r="H4" s="411">
        <v>45047</v>
      </c>
      <c r="I4" s="80"/>
    </row>
    <row r="5" spans="1:9">
      <c r="A5" s="4" t="s">
        <v>16</v>
      </c>
      <c r="B5" s="4">
        <v>1329.4</v>
      </c>
      <c r="C5" s="70">
        <v>43532</v>
      </c>
      <c r="D5" s="72">
        <v>945.6</v>
      </c>
      <c r="E5" s="71">
        <v>43540</v>
      </c>
      <c r="F5" s="407">
        <f t="shared" si="0"/>
        <v>-0.40587986463621</v>
      </c>
      <c r="G5" s="408">
        <v>43532</v>
      </c>
      <c r="H5" s="408">
        <v>38983</v>
      </c>
      <c r="I5" s="72" t="s">
        <v>122</v>
      </c>
    </row>
    <row r="6" spans="1:9">
      <c r="A6" s="5" t="s">
        <v>12</v>
      </c>
      <c r="B6" s="5">
        <v>1156.94</v>
      </c>
      <c r="C6" s="75">
        <v>43830</v>
      </c>
      <c r="D6" s="80">
        <v>1081</v>
      </c>
      <c r="E6" s="76">
        <v>45291</v>
      </c>
      <c r="F6" s="410">
        <f t="shared" si="0"/>
        <v>-0.070249768732655</v>
      </c>
      <c r="G6" s="411">
        <v>43830</v>
      </c>
      <c r="H6" s="411">
        <v>43100</v>
      </c>
      <c r="I6" s="80"/>
    </row>
    <row r="7" spans="1:9">
      <c r="A7" s="4" t="s">
        <v>42</v>
      </c>
      <c r="B7" s="4">
        <v>93.8</v>
      </c>
      <c r="C7" s="71">
        <v>43819</v>
      </c>
      <c r="D7" s="72">
        <v>80.76</v>
      </c>
      <c r="E7" s="71">
        <v>45067</v>
      </c>
      <c r="F7" s="407">
        <f t="shared" si="0"/>
        <v>-0.161466072313026</v>
      </c>
      <c r="G7" s="408">
        <v>43819</v>
      </c>
      <c r="H7" s="417">
        <v>43239</v>
      </c>
      <c r="I7" s="72"/>
    </row>
    <row r="8" spans="1:9">
      <c r="A8" s="5" t="s">
        <v>55</v>
      </c>
      <c r="B8" s="5">
        <v>97.51</v>
      </c>
      <c r="C8" s="75">
        <v>45142</v>
      </c>
      <c r="D8" s="80">
        <v>125.82</v>
      </c>
      <c r="E8" s="76">
        <v>45046</v>
      </c>
      <c r="F8" s="410">
        <f t="shared" si="0"/>
        <v>0.225003973931012</v>
      </c>
      <c r="G8" s="411">
        <v>45044</v>
      </c>
      <c r="H8" s="411">
        <v>45046</v>
      </c>
      <c r="I8" s="80"/>
    </row>
    <row r="9" spans="1:9">
      <c r="A9" s="4" t="s">
        <v>22</v>
      </c>
      <c r="B9" s="4">
        <v>494.91</v>
      </c>
      <c r="C9" s="70">
        <v>45044</v>
      </c>
      <c r="D9" s="72">
        <v>519.01</v>
      </c>
      <c r="E9" s="71">
        <v>45046</v>
      </c>
      <c r="F9" s="407">
        <f t="shared" si="0"/>
        <v>0.0464345581009999</v>
      </c>
      <c r="G9" s="408">
        <v>45044</v>
      </c>
      <c r="H9" s="408">
        <v>45046</v>
      </c>
      <c r="I9" s="72"/>
    </row>
    <row r="10" spans="1:9">
      <c r="A10" s="5" t="s">
        <v>36</v>
      </c>
      <c r="B10" s="5">
        <v>468.8</v>
      </c>
      <c r="C10" s="75">
        <v>45044</v>
      </c>
      <c r="D10" s="80">
        <v>471.9</v>
      </c>
      <c r="E10" s="76">
        <v>45046</v>
      </c>
      <c r="F10" s="410">
        <f t="shared" si="0"/>
        <v>0.00656918838737013</v>
      </c>
      <c r="G10" s="411">
        <v>45044</v>
      </c>
      <c r="H10" s="411">
        <v>45046</v>
      </c>
      <c r="I10" s="80"/>
    </row>
    <row r="11" spans="1:9">
      <c r="A11" s="4" t="s">
        <v>17</v>
      </c>
      <c r="B11" s="4">
        <v>970.34</v>
      </c>
      <c r="C11" s="70">
        <v>45289</v>
      </c>
      <c r="D11" s="72">
        <v>1015.38</v>
      </c>
      <c r="E11" s="71">
        <v>45291</v>
      </c>
      <c r="F11" s="407">
        <f t="shared" si="0"/>
        <v>0.0443577773838366</v>
      </c>
      <c r="G11" s="408">
        <v>45114</v>
      </c>
      <c r="H11" s="408">
        <v>43100</v>
      </c>
      <c r="I11" s="72"/>
    </row>
    <row r="12" spans="1:9">
      <c r="A12" s="5" t="s">
        <v>19</v>
      </c>
      <c r="B12" s="5">
        <v>421.9</v>
      </c>
      <c r="C12" s="75">
        <v>44196</v>
      </c>
      <c r="D12" s="80">
        <v>407</v>
      </c>
      <c r="E12" s="76">
        <v>43547</v>
      </c>
      <c r="F12" s="410">
        <f t="shared" si="0"/>
        <v>-0.0366093366093366</v>
      </c>
      <c r="G12" s="411">
        <v>44196</v>
      </c>
      <c r="H12" s="411">
        <v>42125</v>
      </c>
      <c r="I12" s="80"/>
    </row>
    <row r="13" spans="1:9">
      <c r="A13" s="4" t="s">
        <v>21</v>
      </c>
      <c r="B13" s="4">
        <v>771.77</v>
      </c>
      <c r="C13" s="70">
        <v>45044</v>
      </c>
      <c r="D13" s="72">
        <v>631.07</v>
      </c>
      <c r="E13" s="71">
        <v>45045</v>
      </c>
      <c r="F13" s="407">
        <f t="shared" si="0"/>
        <v>-0.222954664300315</v>
      </c>
      <c r="G13" s="408">
        <v>45044</v>
      </c>
      <c r="H13" s="408">
        <v>41548</v>
      </c>
      <c r="I13" s="72"/>
    </row>
    <row r="14" spans="1:9">
      <c r="A14" s="5" t="s">
        <v>24</v>
      </c>
      <c r="B14" s="5">
        <v>174.78</v>
      </c>
      <c r="C14" s="75">
        <v>44508</v>
      </c>
      <c r="D14" s="80">
        <v>172.23</v>
      </c>
      <c r="E14" s="76">
        <v>45205</v>
      </c>
      <c r="F14" s="410">
        <f t="shared" si="0"/>
        <v>-0.0148057829646404</v>
      </c>
      <c r="G14" s="411">
        <v>44508</v>
      </c>
      <c r="H14" s="411">
        <v>42623</v>
      </c>
      <c r="I14" s="80"/>
    </row>
    <row r="15" spans="1:9">
      <c r="A15" s="4" t="s">
        <v>18</v>
      </c>
      <c r="B15" s="4">
        <v>459.23</v>
      </c>
      <c r="C15" s="70">
        <v>45044</v>
      </c>
      <c r="D15" s="72">
        <v>462.92</v>
      </c>
      <c r="E15" s="71">
        <v>45031</v>
      </c>
      <c r="F15" s="407">
        <f t="shared" si="0"/>
        <v>0.00797113972176617</v>
      </c>
      <c r="G15" s="408">
        <v>44316</v>
      </c>
      <c r="H15" s="408">
        <v>45031</v>
      </c>
      <c r="I15" s="72"/>
    </row>
    <row r="16" spans="1:9">
      <c r="A16" s="5" t="s">
        <v>30</v>
      </c>
      <c r="B16" s="5">
        <v>198.8</v>
      </c>
      <c r="C16" s="75">
        <v>45142</v>
      </c>
      <c r="D16" s="80">
        <v>236.4</v>
      </c>
      <c r="E16" s="76">
        <v>45047</v>
      </c>
      <c r="F16" s="410">
        <f t="shared" si="0"/>
        <v>0.159052453468697</v>
      </c>
      <c r="G16" s="411">
        <v>44561</v>
      </c>
      <c r="H16" s="411">
        <v>45047</v>
      </c>
      <c r="I16" s="80"/>
    </row>
    <row r="17" spans="1:9">
      <c r="A17" s="4" t="s">
        <v>43</v>
      </c>
      <c r="B17" s="4">
        <v>113.31</v>
      </c>
      <c r="C17" s="70">
        <v>45044</v>
      </c>
      <c r="D17" s="72">
        <v>122.4</v>
      </c>
      <c r="E17" s="71">
        <v>45045</v>
      </c>
      <c r="F17" s="407">
        <f t="shared" si="0"/>
        <v>0.074264705882353</v>
      </c>
      <c r="G17" s="408">
        <v>45044</v>
      </c>
      <c r="H17" s="408">
        <v>45045</v>
      </c>
      <c r="I17" s="72"/>
    </row>
    <row r="18" spans="1:9">
      <c r="A18" s="5" t="s">
        <v>25</v>
      </c>
      <c r="B18" s="5">
        <v>503.2</v>
      </c>
      <c r="C18" s="75">
        <v>45197</v>
      </c>
      <c r="D18" s="80">
        <v>469.33</v>
      </c>
      <c r="E18" s="76">
        <v>45200</v>
      </c>
      <c r="F18" s="410">
        <f t="shared" si="0"/>
        <v>-0.0721667057294441</v>
      </c>
      <c r="G18" s="411">
        <v>45044</v>
      </c>
      <c r="H18" s="411">
        <v>43586</v>
      </c>
      <c r="I18" s="80"/>
    </row>
    <row r="19" spans="1:9">
      <c r="A19" s="4" t="s">
        <v>27</v>
      </c>
      <c r="B19" s="4">
        <v>98.94</v>
      </c>
      <c r="C19" s="70">
        <v>45098</v>
      </c>
      <c r="D19" s="72">
        <v>98.07</v>
      </c>
      <c r="E19" s="71">
        <v>45047</v>
      </c>
      <c r="F19" s="407">
        <f t="shared" si="0"/>
        <v>-0.00887121443866631</v>
      </c>
      <c r="G19" s="408">
        <v>45098</v>
      </c>
      <c r="H19" s="408">
        <v>45047</v>
      </c>
      <c r="I19" s="72" t="s">
        <v>123</v>
      </c>
    </row>
    <row r="20" spans="1:9">
      <c r="A20" s="5" t="s">
        <v>29</v>
      </c>
      <c r="B20" s="5">
        <v>241.62</v>
      </c>
      <c r="C20" s="75">
        <v>44316</v>
      </c>
      <c r="D20" s="80">
        <v>223.51</v>
      </c>
      <c r="E20" s="76">
        <v>45017</v>
      </c>
      <c r="F20" s="410">
        <f t="shared" si="0"/>
        <v>-0.0810254574739386</v>
      </c>
      <c r="G20" s="411">
        <v>44316</v>
      </c>
      <c r="H20" s="411">
        <v>43407</v>
      </c>
      <c r="I20" s="80"/>
    </row>
    <row r="21" spans="1:9">
      <c r="A21" s="4" t="s">
        <v>20</v>
      </c>
      <c r="B21" s="4">
        <v>331.22</v>
      </c>
      <c r="C21" s="70">
        <v>45098</v>
      </c>
      <c r="D21" s="72">
        <v>374.16</v>
      </c>
      <c r="E21" s="71">
        <v>45046</v>
      </c>
      <c r="F21" s="407">
        <f t="shared" si="0"/>
        <v>0.114763737438529</v>
      </c>
      <c r="G21" s="408">
        <v>44834</v>
      </c>
      <c r="H21" s="408">
        <v>45046</v>
      </c>
      <c r="I21" s="72"/>
    </row>
    <row r="22" spans="1:9">
      <c r="A22" s="5" t="s">
        <v>31</v>
      </c>
      <c r="B22" s="5">
        <v>127.5</v>
      </c>
      <c r="C22" s="75">
        <v>45044</v>
      </c>
      <c r="D22" s="201">
        <v>187.9</v>
      </c>
      <c r="E22" s="418">
        <v>45047</v>
      </c>
      <c r="F22" s="410">
        <f t="shared" ref="F22:F27" si="1">(D22-B22)/D22</f>
        <v>0.321447578499202</v>
      </c>
      <c r="G22" s="411">
        <v>44993</v>
      </c>
      <c r="H22" s="419">
        <v>45047</v>
      </c>
      <c r="I22" s="80"/>
    </row>
    <row r="23" spans="1:9">
      <c r="A23" s="4" t="s">
        <v>45</v>
      </c>
      <c r="B23" s="4">
        <v>65.74</v>
      </c>
      <c r="C23" s="70">
        <v>45044</v>
      </c>
      <c r="D23" s="72">
        <v>102.06</v>
      </c>
      <c r="E23" s="71">
        <v>45048</v>
      </c>
      <c r="F23" s="407">
        <f t="shared" si="1"/>
        <v>0.355869096609837</v>
      </c>
      <c r="G23" s="408">
        <v>44561</v>
      </c>
      <c r="H23" s="408">
        <v>45048</v>
      </c>
      <c r="I23" s="72"/>
    </row>
    <row r="24" spans="1:9">
      <c r="A24" s="5" t="s">
        <v>40</v>
      </c>
      <c r="B24" s="5">
        <v>192.07</v>
      </c>
      <c r="C24" s="75">
        <v>45156</v>
      </c>
      <c r="D24" s="80">
        <v>224.43</v>
      </c>
      <c r="E24" s="76">
        <v>45047</v>
      </c>
      <c r="F24" s="410">
        <f t="shared" si="1"/>
        <v>0.144187497215167</v>
      </c>
      <c r="G24" s="411">
        <v>45044</v>
      </c>
      <c r="H24" s="411">
        <v>45047</v>
      </c>
      <c r="I24" s="80"/>
    </row>
    <row r="25" spans="1:9">
      <c r="A25" s="4" t="s">
        <v>28</v>
      </c>
      <c r="B25" s="4">
        <v>181.5</v>
      </c>
      <c r="C25" s="70">
        <v>44561</v>
      </c>
      <c r="D25" s="72">
        <v>190.1</v>
      </c>
      <c r="E25" s="71">
        <v>45046</v>
      </c>
      <c r="F25" s="407">
        <f t="shared" si="1"/>
        <v>0.0452393477117306</v>
      </c>
      <c r="G25" s="408">
        <v>44561</v>
      </c>
      <c r="H25" s="408">
        <v>45046</v>
      </c>
      <c r="I25" s="72"/>
    </row>
    <row r="26" spans="1:9">
      <c r="A26" s="5" t="s">
        <v>39</v>
      </c>
      <c r="B26" s="412">
        <v>87.55</v>
      </c>
      <c r="C26" s="413">
        <v>45044</v>
      </c>
      <c r="D26" s="201">
        <v>110.12</v>
      </c>
      <c r="E26" s="418">
        <v>45047</v>
      </c>
      <c r="F26" s="410">
        <f t="shared" si="1"/>
        <v>0.204958227388304</v>
      </c>
      <c r="G26" s="411">
        <v>44834</v>
      </c>
      <c r="H26" s="419">
        <v>45047</v>
      </c>
      <c r="I26" s="80"/>
    </row>
    <row r="27" spans="1:9">
      <c r="A27" s="4" t="s">
        <v>47</v>
      </c>
      <c r="B27" s="4">
        <v>24.1</v>
      </c>
      <c r="C27" s="70">
        <v>43830</v>
      </c>
      <c r="D27" s="72">
        <v>30.03</v>
      </c>
      <c r="E27" s="71">
        <v>43739</v>
      </c>
      <c r="F27" s="407">
        <f t="shared" si="1"/>
        <v>0.197469197469197</v>
      </c>
      <c r="G27" s="408">
        <v>42517</v>
      </c>
      <c r="H27" s="408">
        <v>43739</v>
      </c>
      <c r="I27" s="72"/>
    </row>
    <row r="28" spans="1:9">
      <c r="A28" s="5" t="s">
        <v>26</v>
      </c>
      <c r="B28" s="5">
        <v>139.57</v>
      </c>
      <c r="C28" s="75">
        <v>44196</v>
      </c>
      <c r="D28" s="80">
        <v>162.65</v>
      </c>
      <c r="E28" s="76">
        <v>45046</v>
      </c>
      <c r="F28" s="410">
        <f t="shared" si="0"/>
        <v>0.141899784814018</v>
      </c>
      <c r="G28" s="411">
        <v>44196</v>
      </c>
      <c r="H28" s="411">
        <v>45046</v>
      </c>
      <c r="I28" s="80"/>
    </row>
    <row r="29" spans="1:9">
      <c r="A29" s="4" t="s">
        <v>32</v>
      </c>
      <c r="B29" s="4">
        <v>157.76</v>
      </c>
      <c r="C29" s="70">
        <v>45197</v>
      </c>
      <c r="D29" s="72">
        <v>148.85</v>
      </c>
      <c r="E29" s="71">
        <v>45213</v>
      </c>
      <c r="F29" s="407">
        <f t="shared" si="0"/>
        <v>-0.0598589183742022</v>
      </c>
      <c r="G29" s="408">
        <v>45044</v>
      </c>
      <c r="H29" s="408">
        <v>43827</v>
      </c>
      <c r="I29" s="72"/>
    </row>
    <row r="30" spans="1:9">
      <c r="A30" s="5" t="s">
        <v>37</v>
      </c>
      <c r="B30" s="5">
        <v>64.3923</v>
      </c>
      <c r="C30" s="75">
        <v>45197</v>
      </c>
      <c r="D30" s="80">
        <v>61.42</v>
      </c>
      <c r="E30" s="76">
        <v>45205</v>
      </c>
      <c r="F30" s="410">
        <f t="shared" si="0"/>
        <v>-0.0483930315858027</v>
      </c>
      <c r="G30" s="411">
        <v>44554</v>
      </c>
      <c r="H30" s="411">
        <v>45018</v>
      </c>
      <c r="I30" s="80"/>
    </row>
    <row r="31" spans="1:9">
      <c r="A31" s="4" t="s">
        <v>52</v>
      </c>
      <c r="B31" s="4">
        <v>47.14</v>
      </c>
      <c r="C31" s="71">
        <v>45044</v>
      </c>
      <c r="D31" s="72">
        <v>45.29</v>
      </c>
      <c r="E31" s="71">
        <v>45087</v>
      </c>
      <c r="F31" s="407">
        <f t="shared" si="0"/>
        <v>-0.0408478692868183</v>
      </c>
      <c r="G31" s="408">
        <v>45044</v>
      </c>
      <c r="H31" s="408">
        <v>43436</v>
      </c>
      <c r="I31" s="72"/>
    </row>
    <row r="32" spans="1:9">
      <c r="A32" s="5" t="s">
        <v>35</v>
      </c>
      <c r="B32" s="5">
        <v>87.5</v>
      </c>
      <c r="C32" s="75">
        <v>45197</v>
      </c>
      <c r="D32" s="201">
        <v>94.42</v>
      </c>
      <c r="E32" s="418">
        <v>44318</v>
      </c>
      <c r="F32" s="410">
        <f t="shared" si="0"/>
        <v>0.0732895572971828</v>
      </c>
      <c r="G32" s="411">
        <v>44316</v>
      </c>
      <c r="H32" s="419">
        <v>44318</v>
      </c>
      <c r="I32" s="80"/>
    </row>
    <row r="33" spans="1:9">
      <c r="A33" s="4" t="s">
        <v>54</v>
      </c>
      <c r="B33" s="4">
        <v>15.21</v>
      </c>
      <c r="C33" s="70">
        <v>45197</v>
      </c>
      <c r="D33" s="72">
        <v>16.2</v>
      </c>
      <c r="E33" s="71">
        <v>45046</v>
      </c>
      <c r="F33" s="407">
        <f t="shared" si="0"/>
        <v>0.061111111111111</v>
      </c>
      <c r="G33" s="408">
        <v>43720</v>
      </c>
      <c r="H33" s="408">
        <v>45046</v>
      </c>
      <c r="I33" s="72"/>
    </row>
    <row r="34" spans="1:9">
      <c r="A34" s="5" t="s">
        <v>60</v>
      </c>
      <c r="B34" s="412">
        <v>39.98</v>
      </c>
      <c r="C34" s="413">
        <v>45170</v>
      </c>
      <c r="D34" s="201">
        <v>40.95</v>
      </c>
      <c r="E34" s="418">
        <v>45165</v>
      </c>
      <c r="F34" s="410">
        <f t="shared" si="0"/>
        <v>0.0236874236874238</v>
      </c>
      <c r="G34" s="411">
        <v>43738</v>
      </c>
      <c r="H34" s="419">
        <v>45165</v>
      </c>
      <c r="I34" s="80"/>
    </row>
    <row r="35" spans="1:9">
      <c r="A35" s="4" t="s">
        <v>58</v>
      </c>
      <c r="B35" s="4">
        <v>43.42</v>
      </c>
      <c r="C35" s="71">
        <v>45044</v>
      </c>
      <c r="D35" s="72">
        <v>39.6</v>
      </c>
      <c r="E35" s="71">
        <v>45045</v>
      </c>
      <c r="F35" s="407">
        <f t="shared" si="0"/>
        <v>-0.0964646464646465</v>
      </c>
      <c r="G35" s="408">
        <v>45044</v>
      </c>
      <c r="H35" s="408">
        <v>44290</v>
      </c>
      <c r="I35" s="72"/>
    </row>
    <row r="36" spans="1:9">
      <c r="A36" s="5" t="s">
        <v>38</v>
      </c>
      <c r="B36" s="5">
        <v>48.81</v>
      </c>
      <c r="C36" s="75">
        <v>45156</v>
      </c>
      <c r="D36" s="80">
        <v>39</v>
      </c>
      <c r="E36" s="76">
        <v>45045</v>
      </c>
      <c r="F36" s="410">
        <f t="shared" si="0"/>
        <v>-0.251538461538462</v>
      </c>
      <c r="G36" s="411">
        <v>45156</v>
      </c>
      <c r="H36" s="411">
        <v>45045</v>
      </c>
      <c r="I36" s="80"/>
    </row>
    <row r="37" spans="1:9">
      <c r="A37" s="4" t="s">
        <v>49</v>
      </c>
      <c r="B37" s="4">
        <v>28.11</v>
      </c>
      <c r="C37" s="70">
        <v>45098</v>
      </c>
      <c r="D37" s="72">
        <v>30.47</v>
      </c>
      <c r="E37" s="71">
        <v>45047</v>
      </c>
      <c r="F37" s="407">
        <f t="shared" si="0"/>
        <v>0.0774532326878897</v>
      </c>
      <c r="G37" s="408">
        <v>44561</v>
      </c>
      <c r="H37" s="408">
        <v>45047</v>
      </c>
      <c r="I37" s="72"/>
    </row>
    <row r="38" spans="1:9">
      <c r="A38" s="5" t="s">
        <v>50</v>
      </c>
      <c r="B38" s="5">
        <v>37.62</v>
      </c>
      <c r="C38" s="75">
        <v>44561</v>
      </c>
      <c r="D38" s="80">
        <v>46.63</v>
      </c>
      <c r="E38" s="76">
        <v>45047</v>
      </c>
      <c r="F38" s="410">
        <f t="shared" si="0"/>
        <v>0.1932232468368</v>
      </c>
      <c r="G38" s="411">
        <v>44561</v>
      </c>
      <c r="H38" s="411">
        <v>45047</v>
      </c>
      <c r="I38" s="80"/>
    </row>
    <row r="39" spans="1:9">
      <c r="A39" s="4" t="s">
        <v>51</v>
      </c>
      <c r="B39" s="4">
        <v>32.1</v>
      </c>
      <c r="C39" s="70">
        <v>44561</v>
      </c>
      <c r="D39" s="72">
        <v>26.81</v>
      </c>
      <c r="E39" s="71">
        <v>44562</v>
      </c>
      <c r="F39" s="407">
        <f t="shared" si="0"/>
        <v>-0.197314434912346</v>
      </c>
      <c r="G39" s="408">
        <v>44561</v>
      </c>
      <c r="H39" s="408">
        <v>44184</v>
      </c>
      <c r="I39" s="72"/>
    </row>
    <row r="40" spans="1:9">
      <c r="A40" s="5" t="s">
        <v>44</v>
      </c>
      <c r="B40" s="5">
        <v>15.53</v>
      </c>
      <c r="C40" s="75">
        <v>44554</v>
      </c>
      <c r="D40" s="80">
        <v>21.61</v>
      </c>
      <c r="E40" s="76">
        <v>44197</v>
      </c>
      <c r="F40" s="410">
        <f t="shared" si="0"/>
        <v>0.281351226284128</v>
      </c>
      <c r="G40" s="411" t="s">
        <v>124</v>
      </c>
      <c r="H40" s="411">
        <v>44197</v>
      </c>
      <c r="I40" s="80"/>
    </row>
    <row r="41" spans="1:9">
      <c r="A41" s="4" t="s">
        <v>41</v>
      </c>
      <c r="B41" s="420">
        <v>25.1</v>
      </c>
      <c r="C41" s="421">
        <v>44648</v>
      </c>
      <c r="D41" s="72">
        <v>42.56</v>
      </c>
      <c r="E41" s="71">
        <v>45046</v>
      </c>
      <c r="F41" s="407">
        <f t="shared" si="0"/>
        <v>0.410244360902256</v>
      </c>
      <c r="G41" s="408" t="s">
        <v>124</v>
      </c>
      <c r="H41" s="408">
        <v>45046</v>
      </c>
      <c r="I41" s="72"/>
    </row>
    <row r="42" spans="1:9">
      <c r="A42" s="5" t="s">
        <v>62</v>
      </c>
      <c r="B42" s="86">
        <v>4.67</v>
      </c>
      <c r="C42" s="422">
        <v>44378</v>
      </c>
      <c r="D42" s="401">
        <v>7.2475</v>
      </c>
      <c r="E42" s="422">
        <v>44388</v>
      </c>
      <c r="F42" s="410">
        <f t="shared" si="0"/>
        <v>0.355639875819248</v>
      </c>
      <c r="G42" s="423">
        <v>44378</v>
      </c>
      <c r="H42" s="423">
        <v>44388</v>
      </c>
      <c r="I42" s="80" t="s">
        <v>125</v>
      </c>
    </row>
    <row r="43" spans="1:9">
      <c r="A43" s="4" t="s">
        <v>57</v>
      </c>
      <c r="B43" s="4">
        <v>15.68</v>
      </c>
      <c r="C43" s="70">
        <v>44834</v>
      </c>
      <c r="D43" s="72">
        <v>23.27</v>
      </c>
      <c r="E43" s="71">
        <v>45047</v>
      </c>
      <c r="F43" s="407">
        <f t="shared" si="0"/>
        <v>0.326171035668242</v>
      </c>
      <c r="G43" s="408">
        <v>44834</v>
      </c>
      <c r="H43" s="408">
        <v>45047</v>
      </c>
      <c r="I43" s="72"/>
    </row>
    <row r="44" spans="1:9">
      <c r="A44" s="5" t="s">
        <v>59</v>
      </c>
      <c r="B44" s="5">
        <v>12.91</v>
      </c>
      <c r="C44" s="75">
        <v>44561</v>
      </c>
      <c r="D44" s="201">
        <v>19.36</v>
      </c>
      <c r="E44" s="418">
        <v>44597</v>
      </c>
      <c r="F44" s="410">
        <f t="shared" si="0"/>
        <v>0.333161157024793</v>
      </c>
      <c r="G44" s="411">
        <v>44561</v>
      </c>
      <c r="H44" s="419">
        <v>44597</v>
      </c>
      <c r="I44" s="80"/>
    </row>
    <row r="45" spans="1:9">
      <c r="A45" s="4" t="s">
        <v>56</v>
      </c>
      <c r="B45" s="4">
        <v>22.72</v>
      </c>
      <c r="C45" s="70">
        <v>45098</v>
      </c>
      <c r="D45" s="72">
        <v>38.03</v>
      </c>
      <c r="E45" s="71">
        <v>45047</v>
      </c>
      <c r="F45" s="407">
        <f t="shared" si="0"/>
        <v>0.40257691296345</v>
      </c>
      <c r="G45" s="408">
        <v>44561</v>
      </c>
      <c r="H45" s="408">
        <v>45047</v>
      </c>
      <c r="I45" s="72"/>
    </row>
    <row r="46" spans="1:9">
      <c r="A46" s="5" t="s">
        <v>111</v>
      </c>
      <c r="B46" s="424">
        <v>7.11</v>
      </c>
      <c r="C46" s="425" t="s">
        <v>126</v>
      </c>
      <c r="D46" s="80">
        <v>23.12</v>
      </c>
      <c r="E46" s="76">
        <v>45047</v>
      </c>
      <c r="F46" s="410">
        <f t="shared" si="0"/>
        <v>0.692474048442907</v>
      </c>
      <c r="G46" s="423">
        <v>44967</v>
      </c>
      <c r="H46" s="411">
        <v>45047</v>
      </c>
      <c r="I46" s="435" t="s">
        <v>127</v>
      </c>
    </row>
    <row r="47" spans="1:9">
      <c r="A47" s="4" t="s">
        <v>112</v>
      </c>
      <c r="B47" s="420">
        <v>13.45</v>
      </c>
      <c r="C47" s="421">
        <v>45044</v>
      </c>
      <c r="D47" s="200">
        <v>13.39</v>
      </c>
      <c r="E47" s="426">
        <v>44952</v>
      </c>
      <c r="F47" s="407">
        <f t="shared" ref="F47:F52" si="2">(D47-B47)/D47</f>
        <v>-0.00448095593726652</v>
      </c>
      <c r="G47" s="427">
        <v>45044</v>
      </c>
      <c r="H47" s="427">
        <v>44952</v>
      </c>
      <c r="I47" s="72"/>
    </row>
    <row r="48" spans="1:9">
      <c r="A48" s="5" t="s">
        <v>113</v>
      </c>
      <c r="B48" s="86">
        <v>0.9341</v>
      </c>
      <c r="C48" s="422">
        <v>44923</v>
      </c>
      <c r="D48" s="80">
        <v>10.01</v>
      </c>
      <c r="E48" s="76">
        <v>44948</v>
      </c>
      <c r="F48" s="410">
        <f t="shared" si="2"/>
        <v>0.906683316683317</v>
      </c>
      <c r="G48" s="411">
        <v>44923</v>
      </c>
      <c r="H48" s="411">
        <v>44948</v>
      </c>
      <c r="I48" s="80" t="s">
        <v>128</v>
      </c>
    </row>
    <row r="49" spans="1:9">
      <c r="A49" s="4" t="s">
        <v>114</v>
      </c>
      <c r="B49" s="94">
        <v>1.4</v>
      </c>
      <c r="C49" s="405">
        <v>45105</v>
      </c>
      <c r="D49" s="196">
        <v>2.3</v>
      </c>
      <c r="E49" s="406">
        <v>45108</v>
      </c>
      <c r="F49" s="407">
        <f t="shared" si="2"/>
        <v>0.391304347826087</v>
      </c>
      <c r="G49" s="428">
        <v>45105</v>
      </c>
      <c r="H49" s="428">
        <v>45108</v>
      </c>
      <c r="I49" s="72" t="s">
        <v>125</v>
      </c>
    </row>
    <row r="50" spans="1:1">
      <c r="A50" s="90" t="s">
        <v>129</v>
      </c>
    </row>
    <row r="52" spans="1:9">
      <c r="A52" s="429" t="s">
        <v>9</v>
      </c>
      <c r="B52" s="429">
        <v>1235.13</v>
      </c>
      <c r="C52" s="430">
        <v>43628</v>
      </c>
      <c r="D52" s="431">
        <v>1015.6</v>
      </c>
      <c r="E52" s="432">
        <v>43647</v>
      </c>
      <c r="F52" s="433">
        <f t="shared" si="2"/>
        <v>-0.216157936195353</v>
      </c>
      <c r="G52" s="434">
        <v>43628</v>
      </c>
      <c r="H52" s="434" t="s">
        <v>130</v>
      </c>
      <c r="I52" s="431" t="s">
        <v>131</v>
      </c>
    </row>
  </sheetData>
  <mergeCells count="1">
    <mergeCell ref="A1:I1"/>
  </mergeCells>
  <conditionalFormatting sqref="F3:F49 F52">
    <cfRule type="dataBar" priority="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{c73f5f00-26d5-4427-abd1-6beec7bfc1fc}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3f5f00-26d5-4427-abd1-6beec7bfc1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F3:F49 F52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workbookViewId="0">
      <selection activeCell="I5" sqref="I5"/>
    </sheetView>
  </sheetViews>
  <sheetFormatPr defaultColWidth="10.5083333333333" defaultRowHeight="14"/>
  <cols>
    <col min="1" max="1" width="11" style="42" customWidth="1"/>
    <col min="2" max="2" width="12.5083333333333" style="42" customWidth="1"/>
    <col min="3" max="3" width="15.75" style="64" customWidth="1"/>
    <col min="4" max="4" width="12.5083333333333" style="42" customWidth="1"/>
    <col min="5" max="5" width="15.75" style="42" customWidth="1"/>
    <col min="6" max="6" width="14.375" style="42" customWidth="1"/>
    <col min="7" max="8" width="15.75" style="195" customWidth="1"/>
    <col min="9" max="9" width="39.25" style="42" customWidth="1"/>
    <col min="10" max="16384" width="10.5083333333333" style="42"/>
  </cols>
  <sheetData>
    <row r="1" ht="24" spans="1:9">
      <c r="A1" s="65" t="s">
        <v>132</v>
      </c>
      <c r="B1" s="402"/>
      <c r="C1" s="402"/>
      <c r="D1" s="402"/>
      <c r="E1" s="402"/>
      <c r="F1" s="402"/>
      <c r="G1" s="402"/>
      <c r="H1" s="402"/>
      <c r="I1" s="416"/>
    </row>
    <row r="2" ht="42" spans="1:9">
      <c r="A2" s="67" t="s">
        <v>1</v>
      </c>
      <c r="B2" s="67" t="s">
        <v>133</v>
      </c>
      <c r="C2" s="67" t="s">
        <v>134</v>
      </c>
      <c r="D2" s="69" t="s">
        <v>135</v>
      </c>
      <c r="E2" s="68" t="s">
        <v>134</v>
      </c>
      <c r="F2" s="403" t="s">
        <v>119</v>
      </c>
      <c r="G2" s="404" t="s">
        <v>120</v>
      </c>
      <c r="H2" s="404" t="s">
        <v>121</v>
      </c>
      <c r="I2" s="69" t="s">
        <v>8</v>
      </c>
    </row>
    <row r="3" spans="1:9">
      <c r="A3" s="4" t="s">
        <v>10</v>
      </c>
      <c r="B3" s="94">
        <v>4</v>
      </c>
      <c r="C3" s="405" t="s">
        <v>80</v>
      </c>
      <c r="D3" s="72">
        <v>4.33</v>
      </c>
      <c r="E3" s="406">
        <v>34820</v>
      </c>
      <c r="F3" s="407">
        <f t="shared" ref="F3:F46" si="0">(D3-B3)/D3</f>
        <v>0.0762124711316397</v>
      </c>
      <c r="G3" s="408"/>
      <c r="H3" s="408"/>
      <c r="I3" s="72"/>
    </row>
    <row r="4" spans="1:9">
      <c r="A4" s="5" t="s">
        <v>46</v>
      </c>
      <c r="B4" s="5">
        <v>0.94</v>
      </c>
      <c r="C4" s="75" t="s">
        <v>136</v>
      </c>
      <c r="D4" s="80">
        <v>0.82</v>
      </c>
      <c r="E4" s="409" t="s">
        <v>137</v>
      </c>
      <c r="F4" s="410">
        <f t="shared" si="0"/>
        <v>-0.146341463414634</v>
      </c>
      <c r="G4" s="411"/>
      <c r="H4" s="411"/>
      <c r="I4" s="80"/>
    </row>
    <row r="5" spans="1:9">
      <c r="A5" s="4" t="s">
        <v>16</v>
      </c>
      <c r="B5" s="4">
        <v>2.57</v>
      </c>
      <c r="C5" s="70">
        <v>37894</v>
      </c>
      <c r="D5" s="72">
        <v>3.17</v>
      </c>
      <c r="E5" s="71">
        <v>34973</v>
      </c>
      <c r="F5" s="407">
        <f t="shared" si="0"/>
        <v>0.189274447949527</v>
      </c>
      <c r="G5" s="408"/>
      <c r="H5" s="408"/>
      <c r="I5" s="72" t="s">
        <v>138</v>
      </c>
    </row>
    <row r="6" spans="1:9">
      <c r="A6" s="5" t="s">
        <v>12</v>
      </c>
      <c r="B6" s="412">
        <v>3.76</v>
      </c>
      <c r="C6" s="413">
        <v>40483</v>
      </c>
      <c r="D6" s="80">
        <v>3.36</v>
      </c>
      <c r="E6" s="76">
        <v>42491</v>
      </c>
      <c r="F6" s="410">
        <f t="shared" si="0"/>
        <v>-0.119047619047619</v>
      </c>
      <c r="G6" s="411"/>
      <c r="H6" s="411"/>
      <c r="I6" s="80"/>
    </row>
    <row r="7" spans="1:9">
      <c r="A7" s="4" t="s">
        <v>42</v>
      </c>
      <c r="B7" s="4">
        <v>0.94</v>
      </c>
      <c r="C7" s="71">
        <v>43819</v>
      </c>
      <c r="D7" s="72">
        <v>0.76</v>
      </c>
      <c r="E7" s="71">
        <v>45067</v>
      </c>
      <c r="F7" s="407">
        <f t="shared" si="0"/>
        <v>-0.236842105263158</v>
      </c>
      <c r="G7" s="408"/>
      <c r="H7" s="408"/>
      <c r="I7" s="72"/>
    </row>
    <row r="8" spans="1:9">
      <c r="A8" s="5" t="s">
        <v>55</v>
      </c>
      <c r="B8" s="5">
        <v>0.46</v>
      </c>
      <c r="C8" s="75">
        <v>43684</v>
      </c>
      <c r="D8" s="80">
        <v>0.53</v>
      </c>
      <c r="E8" s="76">
        <v>45046</v>
      </c>
      <c r="F8" s="410">
        <f t="shared" si="0"/>
        <v>0.132075471698113</v>
      </c>
      <c r="G8" s="411"/>
      <c r="H8" s="411"/>
      <c r="I8" s="80"/>
    </row>
    <row r="9" spans="1:9">
      <c r="A9" s="4" t="s">
        <v>22</v>
      </c>
      <c r="B9" s="414">
        <v>2.3</v>
      </c>
      <c r="C9" s="415">
        <v>41632</v>
      </c>
      <c r="D9" s="198">
        <v>2.2</v>
      </c>
      <c r="E9" s="84">
        <v>42084</v>
      </c>
      <c r="F9" s="407">
        <f t="shared" si="0"/>
        <v>-0.0454545454545453</v>
      </c>
      <c r="G9" s="408"/>
      <c r="H9" s="408"/>
      <c r="I9" s="72"/>
    </row>
    <row r="10" spans="1:9">
      <c r="A10" s="5" t="s">
        <v>36</v>
      </c>
      <c r="B10" s="5">
        <v>1.27</v>
      </c>
      <c r="C10" s="75">
        <v>43008</v>
      </c>
      <c r="D10" s="80"/>
      <c r="E10" s="76"/>
      <c r="F10" s="410" t="e">
        <f t="shared" si="0"/>
        <v>#DIV/0!</v>
      </c>
      <c r="G10" s="411"/>
      <c r="H10" s="411"/>
      <c r="I10" s="80"/>
    </row>
    <row r="11" spans="1:9">
      <c r="A11" s="4" t="s">
        <v>17</v>
      </c>
      <c r="B11" s="4">
        <v>2.96</v>
      </c>
      <c r="C11" s="70">
        <v>39576</v>
      </c>
      <c r="D11" s="72">
        <v>2.75</v>
      </c>
      <c r="E11" s="71">
        <v>40452</v>
      </c>
      <c r="F11" s="407">
        <f t="shared" si="0"/>
        <v>-0.0763636363636364</v>
      </c>
      <c r="G11" s="408"/>
      <c r="H11" s="408"/>
      <c r="I11" s="72"/>
    </row>
    <row r="12" spans="1:9">
      <c r="A12" s="5" t="s">
        <v>19</v>
      </c>
      <c r="B12" s="5">
        <v>2.42</v>
      </c>
      <c r="C12" s="75">
        <v>40298</v>
      </c>
      <c r="D12" s="80">
        <v>2.69</v>
      </c>
      <c r="E12" s="76">
        <v>40299</v>
      </c>
      <c r="F12" s="410">
        <f t="shared" si="0"/>
        <v>0.100371747211896</v>
      </c>
      <c r="G12" s="411"/>
      <c r="H12" s="411"/>
      <c r="I12" s="80"/>
    </row>
    <row r="13" spans="1:9">
      <c r="A13" s="4" t="s">
        <v>21</v>
      </c>
      <c r="B13" s="4">
        <v>2.45</v>
      </c>
      <c r="C13" s="70">
        <v>42853</v>
      </c>
      <c r="D13" s="72"/>
      <c r="E13" s="71"/>
      <c r="F13" s="407" t="e">
        <f t="shared" si="0"/>
        <v>#DIV/0!</v>
      </c>
      <c r="G13" s="408"/>
      <c r="H13" s="408"/>
      <c r="I13" s="72"/>
    </row>
    <row r="14" spans="1:9">
      <c r="A14" s="5" t="s">
        <v>24</v>
      </c>
      <c r="B14" s="5"/>
      <c r="C14" s="75"/>
      <c r="D14" s="80"/>
      <c r="E14" s="76"/>
      <c r="F14" s="410" t="e">
        <f t="shared" si="0"/>
        <v>#DIV/0!</v>
      </c>
      <c r="G14" s="411"/>
      <c r="H14" s="411"/>
      <c r="I14" s="80"/>
    </row>
    <row r="15" spans="1:9">
      <c r="A15" s="4" t="s">
        <v>18</v>
      </c>
      <c r="B15" s="4"/>
      <c r="C15" s="70"/>
      <c r="D15" s="72"/>
      <c r="E15" s="71"/>
      <c r="F15" s="407" t="e">
        <f t="shared" si="0"/>
        <v>#DIV/0!</v>
      </c>
      <c r="G15" s="408"/>
      <c r="H15" s="408"/>
      <c r="I15" s="72"/>
    </row>
    <row r="16" spans="1:9">
      <c r="A16" s="5" t="s">
        <v>30</v>
      </c>
      <c r="B16" s="5"/>
      <c r="C16" s="75"/>
      <c r="D16" s="80"/>
      <c r="E16" s="76"/>
      <c r="F16" s="410" t="e">
        <f t="shared" si="0"/>
        <v>#DIV/0!</v>
      </c>
      <c r="G16" s="411"/>
      <c r="H16" s="411"/>
      <c r="I16" s="80"/>
    </row>
    <row r="17" spans="1:9">
      <c r="A17" s="4" t="s">
        <v>43</v>
      </c>
      <c r="B17" s="4"/>
      <c r="C17" s="70"/>
      <c r="D17" s="72"/>
      <c r="E17" s="71"/>
      <c r="F17" s="407" t="e">
        <f t="shared" si="0"/>
        <v>#DIV/0!</v>
      </c>
      <c r="G17" s="408"/>
      <c r="H17" s="408"/>
      <c r="I17" s="72"/>
    </row>
    <row r="18" spans="1:9">
      <c r="A18" s="5" t="s">
        <v>25</v>
      </c>
      <c r="B18" s="5"/>
      <c r="C18" s="75"/>
      <c r="D18" s="80"/>
      <c r="E18" s="76"/>
      <c r="F18" s="410" t="e">
        <f t="shared" si="0"/>
        <v>#DIV/0!</v>
      </c>
      <c r="G18" s="411"/>
      <c r="H18" s="411"/>
      <c r="I18" s="80"/>
    </row>
    <row r="19" spans="1:9">
      <c r="A19" s="4" t="s">
        <v>27</v>
      </c>
      <c r="B19" s="4"/>
      <c r="C19" s="70"/>
      <c r="D19" s="72"/>
      <c r="E19" s="71"/>
      <c r="F19" s="407" t="e">
        <f t="shared" si="0"/>
        <v>#DIV/0!</v>
      </c>
      <c r="G19" s="408"/>
      <c r="H19" s="408"/>
      <c r="I19" s="72"/>
    </row>
    <row r="20" spans="1:9">
      <c r="A20" s="5" t="s">
        <v>29</v>
      </c>
      <c r="B20" s="5"/>
      <c r="C20" s="75"/>
      <c r="D20" s="80"/>
      <c r="E20" s="76"/>
      <c r="F20" s="410" t="e">
        <f t="shared" si="0"/>
        <v>#DIV/0!</v>
      </c>
      <c r="G20" s="411"/>
      <c r="H20" s="411"/>
      <c r="I20" s="80"/>
    </row>
    <row r="21" spans="1:9">
      <c r="A21" s="4" t="s">
        <v>20</v>
      </c>
      <c r="B21" s="4"/>
      <c r="C21" s="70"/>
      <c r="D21" s="72"/>
      <c r="E21" s="71"/>
      <c r="F21" s="407" t="e">
        <f t="shared" si="0"/>
        <v>#DIV/0!</v>
      </c>
      <c r="G21" s="408"/>
      <c r="H21" s="408"/>
      <c r="I21" s="72"/>
    </row>
    <row r="22" spans="1:9">
      <c r="A22" s="5" t="s">
        <v>31</v>
      </c>
      <c r="B22" s="5"/>
      <c r="C22" s="75"/>
      <c r="D22" s="80"/>
      <c r="E22" s="76"/>
      <c r="F22" s="410" t="e">
        <f t="shared" si="0"/>
        <v>#DIV/0!</v>
      </c>
      <c r="G22" s="411"/>
      <c r="H22" s="411"/>
      <c r="I22" s="80"/>
    </row>
    <row r="23" spans="1:9">
      <c r="A23" s="4" t="s">
        <v>45</v>
      </c>
      <c r="B23" s="4"/>
      <c r="C23" s="70"/>
      <c r="D23" s="72"/>
      <c r="E23" s="71"/>
      <c r="F23" s="407" t="e">
        <f t="shared" si="0"/>
        <v>#DIV/0!</v>
      </c>
      <c r="G23" s="408"/>
      <c r="H23" s="408"/>
      <c r="I23" s="72"/>
    </row>
    <row r="24" spans="1:9">
      <c r="A24" s="5" t="s">
        <v>40</v>
      </c>
      <c r="B24" s="5"/>
      <c r="C24" s="75"/>
      <c r="D24" s="80"/>
      <c r="E24" s="76"/>
      <c r="F24" s="410" t="e">
        <f t="shared" si="0"/>
        <v>#DIV/0!</v>
      </c>
      <c r="G24" s="411"/>
      <c r="H24" s="411"/>
      <c r="I24" s="80"/>
    </row>
    <row r="25" spans="1:9">
      <c r="A25" s="4" t="s">
        <v>28</v>
      </c>
      <c r="B25" s="4"/>
      <c r="C25" s="70"/>
      <c r="D25" s="72"/>
      <c r="E25" s="71"/>
      <c r="F25" s="407" t="e">
        <f t="shared" si="0"/>
        <v>#DIV/0!</v>
      </c>
      <c r="G25" s="408"/>
      <c r="H25" s="408"/>
      <c r="I25" s="72"/>
    </row>
    <row r="26" spans="1:9">
      <c r="A26" s="5" t="s">
        <v>39</v>
      </c>
      <c r="B26" s="5"/>
      <c r="C26" s="75"/>
      <c r="D26" s="80"/>
      <c r="E26" s="76"/>
      <c r="F26" s="410" t="e">
        <f t="shared" si="0"/>
        <v>#DIV/0!</v>
      </c>
      <c r="G26" s="411"/>
      <c r="H26" s="411"/>
      <c r="I26" s="80"/>
    </row>
    <row r="27" spans="1:9">
      <c r="A27" s="4" t="s">
        <v>47</v>
      </c>
      <c r="B27" s="4"/>
      <c r="C27" s="70"/>
      <c r="D27" s="72"/>
      <c r="E27" s="71"/>
      <c r="F27" s="407" t="e">
        <f t="shared" si="0"/>
        <v>#DIV/0!</v>
      </c>
      <c r="G27" s="408"/>
      <c r="H27" s="408"/>
      <c r="I27" s="72"/>
    </row>
    <row r="28" spans="1:9">
      <c r="A28" s="5" t="s">
        <v>26</v>
      </c>
      <c r="B28" s="5"/>
      <c r="C28" s="75"/>
      <c r="D28" s="80"/>
      <c r="E28" s="76"/>
      <c r="F28" s="410" t="e">
        <f t="shared" si="0"/>
        <v>#DIV/0!</v>
      </c>
      <c r="G28" s="411"/>
      <c r="H28" s="411"/>
      <c r="I28" s="80"/>
    </row>
    <row r="29" spans="1:9">
      <c r="A29" s="4" t="s">
        <v>32</v>
      </c>
      <c r="B29" s="4"/>
      <c r="C29" s="70"/>
      <c r="D29" s="72"/>
      <c r="E29" s="71"/>
      <c r="F29" s="407" t="e">
        <f t="shared" si="0"/>
        <v>#DIV/0!</v>
      </c>
      <c r="G29" s="408"/>
      <c r="H29" s="408"/>
      <c r="I29" s="72"/>
    </row>
    <row r="30" spans="1:9">
      <c r="A30" s="5" t="s">
        <v>37</v>
      </c>
      <c r="B30" s="5"/>
      <c r="C30" s="75"/>
      <c r="D30" s="80"/>
      <c r="E30" s="76"/>
      <c r="F30" s="410" t="e">
        <f t="shared" si="0"/>
        <v>#DIV/0!</v>
      </c>
      <c r="G30" s="411"/>
      <c r="H30" s="411"/>
      <c r="I30" s="80"/>
    </row>
    <row r="31" spans="1:9">
      <c r="A31" s="4" t="s">
        <v>52</v>
      </c>
      <c r="B31" s="4"/>
      <c r="C31" s="70"/>
      <c r="D31" s="72"/>
      <c r="E31" s="71"/>
      <c r="F31" s="407" t="e">
        <f t="shared" si="0"/>
        <v>#DIV/0!</v>
      </c>
      <c r="G31" s="408"/>
      <c r="H31" s="408"/>
      <c r="I31" s="72"/>
    </row>
    <row r="32" spans="1:9">
      <c r="A32" s="5" t="s">
        <v>35</v>
      </c>
      <c r="B32" s="5"/>
      <c r="C32" s="75"/>
      <c r="D32" s="80"/>
      <c r="E32" s="76"/>
      <c r="F32" s="410" t="e">
        <f t="shared" si="0"/>
        <v>#DIV/0!</v>
      </c>
      <c r="G32" s="411"/>
      <c r="H32" s="411"/>
      <c r="I32" s="80"/>
    </row>
    <row r="33" spans="1:9">
      <c r="A33" s="4" t="s">
        <v>54</v>
      </c>
      <c r="B33" s="4"/>
      <c r="C33" s="70"/>
      <c r="D33" s="72"/>
      <c r="E33" s="71"/>
      <c r="F33" s="407" t="e">
        <f t="shared" si="0"/>
        <v>#DIV/0!</v>
      </c>
      <c r="G33" s="408"/>
      <c r="H33" s="408"/>
      <c r="I33" s="72"/>
    </row>
    <row r="34" spans="1:9">
      <c r="A34" s="5" t="s">
        <v>60</v>
      </c>
      <c r="B34" s="5"/>
      <c r="C34" s="75"/>
      <c r="D34" s="80"/>
      <c r="E34" s="76"/>
      <c r="F34" s="410" t="e">
        <f t="shared" si="0"/>
        <v>#DIV/0!</v>
      </c>
      <c r="G34" s="411"/>
      <c r="H34" s="411"/>
      <c r="I34" s="80"/>
    </row>
    <row r="35" spans="1:9">
      <c r="A35" s="4" t="s">
        <v>58</v>
      </c>
      <c r="B35" s="4"/>
      <c r="C35" s="70"/>
      <c r="D35" s="72"/>
      <c r="E35" s="71"/>
      <c r="F35" s="407" t="e">
        <f t="shared" si="0"/>
        <v>#DIV/0!</v>
      </c>
      <c r="G35" s="408"/>
      <c r="H35" s="408"/>
      <c r="I35" s="72"/>
    </row>
    <row r="36" spans="1:9">
      <c r="A36" s="5" t="s">
        <v>38</v>
      </c>
      <c r="B36" s="5"/>
      <c r="C36" s="75"/>
      <c r="D36" s="80"/>
      <c r="E36" s="76"/>
      <c r="F36" s="410" t="e">
        <f t="shared" si="0"/>
        <v>#DIV/0!</v>
      </c>
      <c r="G36" s="411"/>
      <c r="H36" s="411"/>
      <c r="I36" s="80"/>
    </row>
    <row r="37" spans="1:9">
      <c r="A37" s="4" t="s">
        <v>49</v>
      </c>
      <c r="B37" s="4"/>
      <c r="C37" s="70"/>
      <c r="D37" s="72"/>
      <c r="E37" s="71"/>
      <c r="F37" s="407" t="e">
        <f t="shared" si="0"/>
        <v>#DIV/0!</v>
      </c>
      <c r="G37" s="408"/>
      <c r="H37" s="408"/>
      <c r="I37" s="72"/>
    </row>
    <row r="38" spans="1:9">
      <c r="A38" s="5" t="s">
        <v>50</v>
      </c>
      <c r="B38" s="5"/>
      <c r="C38" s="75"/>
      <c r="D38" s="80"/>
      <c r="E38" s="76"/>
      <c r="F38" s="410" t="e">
        <f t="shared" si="0"/>
        <v>#DIV/0!</v>
      </c>
      <c r="G38" s="411"/>
      <c r="H38" s="411"/>
      <c r="I38" s="80"/>
    </row>
    <row r="39" spans="1:9">
      <c r="A39" s="4" t="s">
        <v>51</v>
      </c>
      <c r="B39" s="4"/>
      <c r="C39" s="70"/>
      <c r="D39" s="72"/>
      <c r="E39" s="71"/>
      <c r="F39" s="407" t="e">
        <f t="shared" si="0"/>
        <v>#DIV/0!</v>
      </c>
      <c r="G39" s="408"/>
      <c r="H39" s="408"/>
      <c r="I39" s="72"/>
    </row>
    <row r="40" spans="1:9">
      <c r="A40" s="5" t="s">
        <v>44</v>
      </c>
      <c r="B40" s="5"/>
      <c r="C40" s="75"/>
      <c r="D40" s="80"/>
      <c r="E40" s="76"/>
      <c r="F40" s="410" t="e">
        <f t="shared" si="0"/>
        <v>#DIV/0!</v>
      </c>
      <c r="G40" s="411"/>
      <c r="H40" s="411"/>
      <c r="I40" s="80"/>
    </row>
    <row r="41" spans="1:9">
      <c r="A41" s="4" t="s">
        <v>41</v>
      </c>
      <c r="B41" s="4"/>
      <c r="C41" s="70"/>
      <c r="D41" s="72"/>
      <c r="E41" s="71"/>
      <c r="F41" s="407" t="e">
        <f t="shared" si="0"/>
        <v>#DIV/0!</v>
      </c>
      <c r="G41" s="408"/>
      <c r="H41" s="408"/>
      <c r="I41" s="72"/>
    </row>
    <row r="42" spans="1:9">
      <c r="A42" s="5" t="s">
        <v>62</v>
      </c>
      <c r="B42" s="5"/>
      <c r="C42" s="75"/>
      <c r="D42" s="80"/>
      <c r="E42" s="76"/>
      <c r="F42" s="410" t="e">
        <f t="shared" si="0"/>
        <v>#DIV/0!</v>
      </c>
      <c r="G42" s="411"/>
      <c r="H42" s="411"/>
      <c r="I42" s="80"/>
    </row>
    <row r="43" spans="1:9">
      <c r="A43" s="4" t="s">
        <v>57</v>
      </c>
      <c r="B43" s="4"/>
      <c r="C43" s="70"/>
      <c r="D43" s="72"/>
      <c r="E43" s="71"/>
      <c r="F43" s="407" t="e">
        <f t="shared" si="0"/>
        <v>#DIV/0!</v>
      </c>
      <c r="G43" s="408"/>
      <c r="H43" s="408"/>
      <c r="I43" s="72"/>
    </row>
    <row r="44" spans="1:9">
      <c r="A44" s="5" t="s">
        <v>59</v>
      </c>
      <c r="B44" s="5"/>
      <c r="C44" s="75"/>
      <c r="D44" s="80"/>
      <c r="E44" s="76"/>
      <c r="F44" s="410" t="e">
        <f t="shared" si="0"/>
        <v>#DIV/0!</v>
      </c>
      <c r="G44" s="411"/>
      <c r="H44" s="411"/>
      <c r="I44" s="80"/>
    </row>
    <row r="45" spans="1:9">
      <c r="A45" s="4" t="s">
        <v>56</v>
      </c>
      <c r="B45" s="4"/>
      <c r="C45" s="70"/>
      <c r="D45" s="72"/>
      <c r="E45" s="71"/>
      <c r="F45" s="407" t="e">
        <f t="shared" si="0"/>
        <v>#DIV/0!</v>
      </c>
      <c r="G45" s="408"/>
      <c r="H45" s="408"/>
      <c r="I45" s="72"/>
    </row>
    <row r="46" spans="1:9">
      <c r="A46" s="5" t="s">
        <v>111</v>
      </c>
      <c r="B46" s="5"/>
      <c r="C46" s="75"/>
      <c r="D46" s="80"/>
      <c r="E46" s="76"/>
      <c r="F46" s="410" t="e">
        <f t="shared" si="0"/>
        <v>#DIV/0!</v>
      </c>
      <c r="G46" s="411"/>
      <c r="H46" s="411"/>
      <c r="I46" s="80"/>
    </row>
    <row r="47" spans="1:9">
      <c r="A47" s="4" t="s">
        <v>112</v>
      </c>
      <c r="B47" s="4"/>
      <c r="C47" s="70"/>
      <c r="D47" s="72"/>
      <c r="E47" s="71"/>
      <c r="F47" s="407" t="e">
        <f t="shared" ref="F47:F48" si="1">(D47-B47)/D47</f>
        <v>#DIV/0!</v>
      </c>
      <c r="G47" s="408"/>
      <c r="H47" s="408"/>
      <c r="I47" s="72"/>
    </row>
    <row r="48" spans="1:9">
      <c r="A48" s="5" t="s">
        <v>113</v>
      </c>
      <c r="B48" s="5"/>
      <c r="C48" s="75"/>
      <c r="D48" s="80"/>
      <c r="E48" s="76"/>
      <c r="F48" s="410" t="e">
        <f t="shared" si="1"/>
        <v>#DIV/0!</v>
      </c>
      <c r="G48" s="411"/>
      <c r="H48" s="411"/>
      <c r="I48" s="80"/>
    </row>
    <row r="49" spans="1:9">
      <c r="A49" s="4" t="s">
        <v>114</v>
      </c>
      <c r="B49" s="4"/>
      <c r="C49" s="70"/>
      <c r="D49" s="72"/>
      <c r="E49" s="71"/>
      <c r="F49" s="407"/>
      <c r="G49" s="408"/>
      <c r="H49" s="408"/>
      <c r="I49" s="72"/>
    </row>
    <row r="50" spans="1:1">
      <c r="A50" s="90" t="s">
        <v>129</v>
      </c>
    </row>
  </sheetData>
  <mergeCells count="1">
    <mergeCell ref="A1:I1"/>
  </mergeCells>
  <conditionalFormatting sqref="F3:F4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{4f663883-afd6-424e-8fea-de0acc73f79b}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663883-afd6-424e-8fea-de0acc73f7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F3:F49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1"/>
  <sheetViews>
    <sheetView workbookViewId="0">
      <pane xSplit="1" ySplit="1" topLeftCell="B248" activePane="bottomRight" state="frozen"/>
      <selection/>
      <selection pane="topRight"/>
      <selection pane="bottomLeft"/>
      <selection pane="bottomRight" activeCell="G255" sqref="G255"/>
    </sheetView>
  </sheetViews>
  <sheetFormatPr defaultColWidth="8.50833333333333" defaultRowHeight="14"/>
  <cols>
    <col min="1" max="1" width="25.625" style="1" customWidth="1"/>
    <col min="2" max="2" width="10.5083333333333" style="1" customWidth="1"/>
    <col min="3" max="3" width="7.75" style="1" customWidth="1"/>
    <col min="4" max="5" width="8.75" style="1" customWidth="1"/>
    <col min="6" max="6" width="10.75" style="1" customWidth="1"/>
    <col min="7" max="7" width="15.75" style="23" customWidth="1"/>
    <col min="8" max="9" width="9.75" style="1" customWidth="1"/>
    <col min="10" max="11" width="10.75" style="1" customWidth="1"/>
    <col min="12" max="12" width="15.75" style="23" customWidth="1"/>
    <col min="13" max="13" width="9.75" style="1" customWidth="1"/>
    <col min="14" max="14" width="38.625" style="1" customWidth="1"/>
    <col min="15" max="16384" width="8.50833333333333" style="1"/>
  </cols>
  <sheetData>
    <row r="1" s="42" customFormat="1" ht="42" spans="1:14">
      <c r="A1" s="320" t="s">
        <v>139</v>
      </c>
      <c r="B1" s="321" t="s">
        <v>140</v>
      </c>
      <c r="C1" s="320" t="s">
        <v>141</v>
      </c>
      <c r="D1" s="322" t="s">
        <v>142</v>
      </c>
      <c r="E1" s="323" t="s">
        <v>143</v>
      </c>
      <c r="F1" s="322" t="s">
        <v>144</v>
      </c>
      <c r="G1" s="324" t="s">
        <v>145</v>
      </c>
      <c r="H1" s="322" t="s">
        <v>146</v>
      </c>
      <c r="I1" s="320" t="s">
        <v>147</v>
      </c>
      <c r="J1" s="322" t="s">
        <v>148</v>
      </c>
      <c r="K1" s="147" t="s">
        <v>149</v>
      </c>
      <c r="L1" s="259" t="s">
        <v>150</v>
      </c>
      <c r="M1" s="324" t="s">
        <v>6</v>
      </c>
      <c r="N1" s="322" t="s">
        <v>8</v>
      </c>
    </row>
    <row r="2" spans="1:14">
      <c r="A2" s="325" t="s">
        <v>151</v>
      </c>
      <c r="B2" s="326">
        <v>31.44</v>
      </c>
      <c r="C2" s="325">
        <v>23</v>
      </c>
      <c r="D2" s="327">
        <v>31.44</v>
      </c>
      <c r="E2" s="328">
        <v>23</v>
      </c>
      <c r="F2" s="327">
        <v>160.86</v>
      </c>
      <c r="G2" s="329">
        <v>41181</v>
      </c>
      <c r="H2" s="330">
        <f>F2/D2</f>
        <v>5.11641221374046</v>
      </c>
      <c r="I2" s="342">
        <f>F2/E2</f>
        <v>6.99391304347826</v>
      </c>
      <c r="J2" s="327">
        <v>31.3</v>
      </c>
      <c r="K2" s="46">
        <v>160.86</v>
      </c>
      <c r="L2" s="265">
        <v>41181</v>
      </c>
      <c r="M2" s="342">
        <f>K2/J2</f>
        <v>5.13929712460064</v>
      </c>
      <c r="N2" s="327"/>
    </row>
    <row r="3" spans="1:14">
      <c r="A3" s="325" t="s">
        <v>152</v>
      </c>
      <c r="B3" s="326">
        <v>23.1</v>
      </c>
      <c r="C3" s="325">
        <v>18</v>
      </c>
      <c r="D3" s="327">
        <v>23.1</v>
      </c>
      <c r="E3" s="328">
        <v>18</v>
      </c>
      <c r="F3" s="327">
        <v>152.98</v>
      </c>
      <c r="G3" s="329">
        <v>41759</v>
      </c>
      <c r="H3" s="330">
        <f>F3/D3</f>
        <v>6.62251082251082</v>
      </c>
      <c r="I3" s="342">
        <f>F3/E3</f>
        <v>8.49888888888889</v>
      </c>
      <c r="J3" s="327">
        <v>23.1</v>
      </c>
      <c r="K3" s="46">
        <v>152.98</v>
      </c>
      <c r="L3" s="265">
        <v>41759</v>
      </c>
      <c r="M3" s="342">
        <f>K3/J3</f>
        <v>6.62251082251082</v>
      </c>
      <c r="N3" s="327"/>
    </row>
    <row r="4" spans="1:14">
      <c r="A4" s="325" t="s">
        <v>153</v>
      </c>
      <c r="B4" s="326"/>
      <c r="C4" s="325"/>
      <c r="D4" s="327"/>
      <c r="E4" s="328"/>
      <c r="F4" s="327">
        <v>13.87</v>
      </c>
      <c r="G4" s="329">
        <v>45657</v>
      </c>
      <c r="H4" s="330"/>
      <c r="I4" s="342"/>
      <c r="J4" s="327"/>
      <c r="K4" s="46"/>
      <c r="L4" s="265"/>
      <c r="M4" s="342"/>
      <c r="N4" s="327"/>
    </row>
    <row r="5" spans="1:14">
      <c r="A5" s="325" t="s">
        <v>154</v>
      </c>
      <c r="B5" s="326">
        <v>50.7</v>
      </c>
      <c r="C5" s="325">
        <v>35</v>
      </c>
      <c r="D5" s="327">
        <v>50.7</v>
      </c>
      <c r="E5" s="328">
        <v>35</v>
      </c>
      <c r="F5" s="327">
        <v>160.82</v>
      </c>
      <c r="G5" s="329">
        <v>41759</v>
      </c>
      <c r="H5" s="330">
        <f t="shared" ref="H5:H12" si="0">F5/D5</f>
        <v>3.17199211045365</v>
      </c>
      <c r="I5" s="342">
        <f t="shared" ref="I5:I12" si="1">F5/E5</f>
        <v>4.59485714285714</v>
      </c>
      <c r="J5" s="327"/>
      <c r="K5" s="46"/>
      <c r="L5" s="265"/>
      <c r="M5" s="342"/>
      <c r="N5" s="327"/>
    </row>
    <row r="6" spans="1:14">
      <c r="A6" s="325" t="s">
        <v>155</v>
      </c>
      <c r="B6" s="326">
        <v>27.6</v>
      </c>
      <c r="C6" s="325">
        <v>23</v>
      </c>
      <c r="D6" s="327">
        <v>27.6</v>
      </c>
      <c r="E6" s="328">
        <v>23</v>
      </c>
      <c r="F6" s="327">
        <v>120.33</v>
      </c>
      <c r="G6" s="329">
        <v>43581</v>
      </c>
      <c r="H6" s="330">
        <f t="shared" si="0"/>
        <v>4.35978260869565</v>
      </c>
      <c r="I6" s="342">
        <f t="shared" si="1"/>
        <v>5.23173913043478</v>
      </c>
      <c r="J6" s="326">
        <v>27.6</v>
      </c>
      <c r="K6" s="46">
        <v>120.33</v>
      </c>
      <c r="L6" s="265">
        <v>43581</v>
      </c>
      <c r="M6" s="342">
        <f>K6/J6</f>
        <v>4.35978260869565</v>
      </c>
      <c r="N6" s="327"/>
    </row>
    <row r="7" spans="1:14">
      <c r="A7" s="325" t="s">
        <v>156</v>
      </c>
      <c r="B7" s="326">
        <v>53.699</v>
      </c>
      <c r="C7" s="325">
        <v>35</v>
      </c>
      <c r="D7" s="327">
        <v>53.699</v>
      </c>
      <c r="E7" s="328">
        <v>35</v>
      </c>
      <c r="F7" s="327">
        <v>121.44</v>
      </c>
      <c r="G7" s="329">
        <v>43658</v>
      </c>
      <c r="H7" s="330">
        <f t="shared" si="0"/>
        <v>2.26149462746047</v>
      </c>
      <c r="I7" s="342">
        <f t="shared" si="1"/>
        <v>3.46971428571429</v>
      </c>
      <c r="J7" s="327"/>
      <c r="K7" s="46"/>
      <c r="L7" s="265"/>
      <c r="M7" s="342"/>
      <c r="N7" s="327"/>
    </row>
    <row r="8" spans="1:14">
      <c r="A8" s="325" t="s">
        <v>157</v>
      </c>
      <c r="B8" s="326">
        <v>40.3</v>
      </c>
      <c r="C8" s="325">
        <v>30</v>
      </c>
      <c r="D8" s="327">
        <v>40.3</v>
      </c>
      <c r="E8" s="328">
        <v>30</v>
      </c>
      <c r="F8" s="327">
        <v>66.1575</v>
      </c>
      <c r="G8" s="329">
        <v>43840</v>
      </c>
      <c r="H8" s="330">
        <f t="shared" si="0"/>
        <v>1.6416253101737</v>
      </c>
      <c r="I8" s="342">
        <f t="shared" si="1"/>
        <v>2.20525</v>
      </c>
      <c r="J8" s="327"/>
      <c r="K8" s="46"/>
      <c r="L8" s="265"/>
      <c r="M8" s="342"/>
      <c r="N8" s="327"/>
    </row>
    <row r="9" spans="1:14">
      <c r="A9" s="325" t="s">
        <v>158</v>
      </c>
      <c r="B9" s="326">
        <v>51.6</v>
      </c>
      <c r="C9" s="325">
        <v>35</v>
      </c>
      <c r="D9" s="327">
        <v>51.6</v>
      </c>
      <c r="E9" s="328">
        <v>35</v>
      </c>
      <c r="F9" s="327">
        <v>81.52</v>
      </c>
      <c r="G9" s="329">
        <v>45046</v>
      </c>
      <c r="H9" s="330">
        <f t="shared" si="0"/>
        <v>1.57984496124031</v>
      </c>
      <c r="I9" s="342">
        <f t="shared" si="1"/>
        <v>2.32914285714286</v>
      </c>
      <c r="J9" s="327">
        <v>3.6</v>
      </c>
      <c r="K9" s="46">
        <v>35.4</v>
      </c>
      <c r="L9" s="265">
        <v>39682</v>
      </c>
      <c r="M9" s="342">
        <f>K9/J9</f>
        <v>9.83333333333333</v>
      </c>
      <c r="N9" s="80" t="s">
        <v>159</v>
      </c>
    </row>
    <row r="10" spans="1:14">
      <c r="A10" s="325" t="s">
        <v>160</v>
      </c>
      <c r="B10" s="326">
        <v>16.5</v>
      </c>
      <c r="C10" s="325">
        <v>13</v>
      </c>
      <c r="D10" s="327">
        <v>16.5</v>
      </c>
      <c r="E10" s="328">
        <v>13</v>
      </c>
      <c r="F10" s="327">
        <v>70.78</v>
      </c>
      <c r="G10" s="329">
        <v>43585</v>
      </c>
      <c r="H10" s="330">
        <f t="shared" si="0"/>
        <v>4.28969696969697</v>
      </c>
      <c r="I10" s="342">
        <f t="shared" si="1"/>
        <v>5.44461538461538</v>
      </c>
      <c r="J10" s="327"/>
      <c r="K10" s="46"/>
      <c r="L10" s="265"/>
      <c r="M10" s="342"/>
      <c r="N10" s="327"/>
    </row>
    <row r="11" spans="1:14">
      <c r="A11" s="325" t="s">
        <v>161</v>
      </c>
      <c r="B11" s="326">
        <v>57.1</v>
      </c>
      <c r="C11" s="325">
        <v>46</v>
      </c>
      <c r="D11" s="327">
        <v>57.1</v>
      </c>
      <c r="E11" s="328">
        <v>46</v>
      </c>
      <c r="F11" s="327">
        <v>207.65</v>
      </c>
      <c r="G11" s="329">
        <v>41887</v>
      </c>
      <c r="H11" s="330">
        <f t="shared" si="0"/>
        <v>3.63660245183888</v>
      </c>
      <c r="I11" s="342">
        <f t="shared" si="1"/>
        <v>4.51413043478261</v>
      </c>
      <c r="J11" s="327">
        <v>26.2</v>
      </c>
      <c r="K11" s="46">
        <v>104.12</v>
      </c>
      <c r="L11" s="265">
        <v>41027</v>
      </c>
      <c r="M11" s="342">
        <f>K11/J11</f>
        <v>3.97404580152672</v>
      </c>
      <c r="N11" s="327"/>
    </row>
    <row r="12" spans="1:14">
      <c r="A12" s="325" t="s">
        <v>162</v>
      </c>
      <c r="B12" s="326">
        <v>4.2</v>
      </c>
      <c r="C12" s="325">
        <v>4</v>
      </c>
      <c r="D12" s="327">
        <v>4.2</v>
      </c>
      <c r="E12" s="328">
        <v>4</v>
      </c>
      <c r="F12" s="327">
        <v>1.9</v>
      </c>
      <c r="G12" s="329">
        <v>45657</v>
      </c>
      <c r="H12" s="330">
        <f t="shared" si="0"/>
        <v>0.452380952380952</v>
      </c>
      <c r="I12" s="342">
        <f t="shared" si="1"/>
        <v>0.475</v>
      </c>
      <c r="J12" s="327"/>
      <c r="K12" s="46"/>
      <c r="L12" s="265"/>
      <c r="M12" s="342"/>
      <c r="N12" s="327"/>
    </row>
    <row r="13" spans="1:14">
      <c r="A13" s="325" t="s">
        <v>163</v>
      </c>
      <c r="B13" s="326"/>
      <c r="C13" s="325"/>
      <c r="D13" s="327"/>
      <c r="E13" s="328"/>
      <c r="F13" s="327">
        <v>22.02</v>
      </c>
      <c r="G13" s="329">
        <v>45657</v>
      </c>
      <c r="H13" s="330"/>
      <c r="I13" s="342"/>
      <c r="J13" s="327"/>
      <c r="K13" s="46"/>
      <c r="L13" s="265"/>
      <c r="M13" s="342"/>
      <c r="N13" s="327"/>
    </row>
    <row r="14" spans="1:14">
      <c r="A14" s="325" t="s">
        <v>164</v>
      </c>
      <c r="B14" s="326">
        <v>40.95</v>
      </c>
      <c r="C14" s="325">
        <v>16</v>
      </c>
      <c r="D14" s="327">
        <v>40.95</v>
      </c>
      <c r="E14" s="328">
        <v>16</v>
      </c>
      <c r="F14" s="327">
        <v>94.62</v>
      </c>
      <c r="G14" s="329">
        <v>41341</v>
      </c>
      <c r="H14" s="330">
        <f t="shared" ref="H14:H20" si="2">F14/D14</f>
        <v>2.31062271062271</v>
      </c>
      <c r="I14" s="342">
        <f t="shared" ref="I14:I20" si="3">F14/E14</f>
        <v>5.91375</v>
      </c>
      <c r="J14" s="327"/>
      <c r="K14" s="46"/>
      <c r="L14" s="265"/>
      <c r="M14" s="342"/>
      <c r="N14" s="327"/>
    </row>
    <row r="15" spans="1:14">
      <c r="A15" s="325" t="s">
        <v>165</v>
      </c>
      <c r="B15" s="326">
        <v>50.8</v>
      </c>
      <c r="C15" s="325">
        <v>33</v>
      </c>
      <c r="D15" s="327">
        <v>50.8</v>
      </c>
      <c r="E15" s="328">
        <v>33</v>
      </c>
      <c r="F15" s="327">
        <v>93.28</v>
      </c>
      <c r="G15" s="329">
        <v>45359</v>
      </c>
      <c r="H15" s="330">
        <f t="shared" si="2"/>
        <v>1.83622047244094</v>
      </c>
      <c r="I15" s="342">
        <f t="shared" si="3"/>
        <v>2.82666666666667</v>
      </c>
      <c r="J15" s="327"/>
      <c r="K15" s="46"/>
      <c r="L15" s="265"/>
      <c r="M15" s="342"/>
      <c r="N15" s="327"/>
    </row>
    <row r="16" spans="1:14">
      <c r="A16" s="325" t="s">
        <v>166</v>
      </c>
      <c r="B16" s="331">
        <v>41.75</v>
      </c>
      <c r="C16" s="177">
        <v>20</v>
      </c>
      <c r="D16" s="80">
        <v>41.75</v>
      </c>
      <c r="E16" s="332">
        <v>20</v>
      </c>
      <c r="F16" s="327">
        <v>52.36</v>
      </c>
      <c r="G16" s="329">
        <v>43532</v>
      </c>
      <c r="H16" s="330">
        <f t="shared" si="2"/>
        <v>1.25413173652695</v>
      </c>
      <c r="I16" s="342">
        <f t="shared" si="3"/>
        <v>2.618</v>
      </c>
      <c r="J16" s="327"/>
      <c r="K16" s="46"/>
      <c r="L16" s="265"/>
      <c r="M16" s="342"/>
      <c r="N16" s="327"/>
    </row>
    <row r="17" spans="1:14">
      <c r="A17" s="325" t="s">
        <v>167</v>
      </c>
      <c r="B17" s="331">
        <v>46.2</v>
      </c>
      <c r="C17" s="177">
        <v>28</v>
      </c>
      <c r="D17" s="331">
        <v>46.2</v>
      </c>
      <c r="E17" s="177">
        <v>28</v>
      </c>
      <c r="F17" s="327">
        <v>33.27</v>
      </c>
      <c r="G17" s="329">
        <v>45359</v>
      </c>
      <c r="H17" s="330">
        <f t="shared" si="2"/>
        <v>0.72012987012987</v>
      </c>
      <c r="I17" s="342">
        <f t="shared" si="3"/>
        <v>1.18821428571429</v>
      </c>
      <c r="J17" s="327">
        <v>19.6</v>
      </c>
      <c r="K17" s="46">
        <v>13.8</v>
      </c>
      <c r="L17" s="265">
        <v>43658</v>
      </c>
      <c r="M17" s="342">
        <f>K17/J17</f>
        <v>0.704081632653061</v>
      </c>
      <c r="N17" s="327"/>
    </row>
    <row r="18" spans="1:14">
      <c r="A18" s="325" t="s">
        <v>168</v>
      </c>
      <c r="B18" s="331">
        <v>15.8</v>
      </c>
      <c r="C18" s="177">
        <v>7</v>
      </c>
      <c r="D18" s="331">
        <v>15.8</v>
      </c>
      <c r="E18" s="177">
        <v>7</v>
      </c>
      <c r="F18" s="327">
        <v>8.07</v>
      </c>
      <c r="G18" s="329">
        <v>45499</v>
      </c>
      <c r="H18" s="330">
        <f t="shared" si="2"/>
        <v>0.510759493670886</v>
      </c>
      <c r="I18" s="342">
        <f t="shared" si="3"/>
        <v>1.15285714285714</v>
      </c>
      <c r="J18" s="327"/>
      <c r="K18" s="46"/>
      <c r="L18" s="265"/>
      <c r="M18" s="342"/>
      <c r="N18" s="327"/>
    </row>
    <row r="19" spans="1:14">
      <c r="A19" s="325" t="s">
        <v>169</v>
      </c>
      <c r="B19" s="331">
        <v>24.9</v>
      </c>
      <c r="C19" s="177"/>
      <c r="D19" s="331">
        <v>24.9</v>
      </c>
      <c r="E19" s="177"/>
      <c r="F19" s="327">
        <v>8.16</v>
      </c>
      <c r="G19" s="329">
        <v>45657</v>
      </c>
      <c r="H19" s="330">
        <f t="shared" si="2"/>
        <v>0.327710843373494</v>
      </c>
      <c r="I19" s="342"/>
      <c r="J19" s="327"/>
      <c r="K19" s="46"/>
      <c r="L19" s="265"/>
      <c r="M19" s="342"/>
      <c r="N19" s="327"/>
    </row>
    <row r="20" spans="1:14">
      <c r="A20" s="325" t="s">
        <v>170</v>
      </c>
      <c r="B20" s="331">
        <v>22.4</v>
      </c>
      <c r="C20" s="177">
        <v>10</v>
      </c>
      <c r="D20" s="331">
        <v>22.4</v>
      </c>
      <c r="E20" s="177">
        <v>10</v>
      </c>
      <c r="F20" s="327">
        <v>22.95</v>
      </c>
      <c r="G20" s="329">
        <v>45657</v>
      </c>
      <c r="H20" s="330">
        <f t="shared" si="2"/>
        <v>1.02455357142857</v>
      </c>
      <c r="I20" s="342">
        <f t="shared" si="3"/>
        <v>2.295</v>
      </c>
      <c r="J20" s="327"/>
      <c r="K20" s="46"/>
      <c r="L20" s="265"/>
      <c r="M20" s="342"/>
      <c r="N20" s="327"/>
    </row>
    <row r="21" spans="1:14">
      <c r="A21" s="325" t="s">
        <v>171</v>
      </c>
      <c r="B21" s="331"/>
      <c r="C21" s="177"/>
      <c r="D21" s="331"/>
      <c r="E21" s="332"/>
      <c r="F21" s="327"/>
      <c r="G21" s="329"/>
      <c r="H21" s="330"/>
      <c r="I21" s="342"/>
      <c r="J21" s="327"/>
      <c r="K21" s="46"/>
      <c r="L21" s="265"/>
      <c r="M21" s="342"/>
      <c r="N21" s="327"/>
    </row>
    <row r="22" spans="1:14">
      <c r="A22" s="325" t="s">
        <v>172</v>
      </c>
      <c r="B22" s="331">
        <v>23.23</v>
      </c>
      <c r="C22" s="177">
        <v>13</v>
      </c>
      <c r="D22" s="80">
        <v>23.23</v>
      </c>
      <c r="E22" s="332">
        <v>13</v>
      </c>
      <c r="F22" s="327">
        <v>27.23</v>
      </c>
      <c r="G22" s="329">
        <v>43329</v>
      </c>
      <c r="H22" s="330">
        <f>F22/D22</f>
        <v>1.17219113215669</v>
      </c>
      <c r="I22" s="342">
        <f>F22/E22</f>
        <v>2.09461538461538</v>
      </c>
      <c r="J22" s="327"/>
      <c r="K22" s="46"/>
      <c r="L22" s="265"/>
      <c r="M22" s="342"/>
      <c r="N22" s="327"/>
    </row>
    <row r="23" spans="1:14">
      <c r="A23" s="325" t="s">
        <v>173</v>
      </c>
      <c r="B23" s="331">
        <v>30.04</v>
      </c>
      <c r="C23" s="177">
        <v>16</v>
      </c>
      <c r="D23" s="331">
        <v>30.04</v>
      </c>
      <c r="E23" s="177">
        <v>16</v>
      </c>
      <c r="F23" s="327">
        <v>30.01</v>
      </c>
      <c r="G23" s="329">
        <v>45359</v>
      </c>
      <c r="H23" s="330">
        <f>F23/D23</f>
        <v>0.999001331557923</v>
      </c>
      <c r="I23" s="342">
        <f>F23/E23</f>
        <v>1.875625</v>
      </c>
      <c r="J23" s="327">
        <v>30.04</v>
      </c>
      <c r="K23" s="46">
        <v>29.16</v>
      </c>
      <c r="L23" s="265">
        <v>45197</v>
      </c>
      <c r="M23" s="342">
        <f>K23/J23</f>
        <v>0.970705725699068</v>
      </c>
      <c r="N23" s="327"/>
    </row>
    <row r="24" spans="1:14">
      <c r="A24" s="325" t="s">
        <v>174</v>
      </c>
      <c r="B24" s="326">
        <v>14.4</v>
      </c>
      <c r="C24" s="325">
        <v>12</v>
      </c>
      <c r="D24" s="327">
        <v>14.4</v>
      </c>
      <c r="E24" s="328">
        <v>12</v>
      </c>
      <c r="F24" s="327">
        <v>4.14</v>
      </c>
      <c r="G24" s="329">
        <v>45197</v>
      </c>
      <c r="H24" s="330">
        <f>F24/D24</f>
        <v>0.2875</v>
      </c>
      <c r="I24" s="342">
        <f>F24/E24</f>
        <v>0.345</v>
      </c>
      <c r="J24" s="327"/>
      <c r="K24" s="46"/>
      <c r="L24" s="265"/>
      <c r="M24" s="342"/>
      <c r="N24" s="327"/>
    </row>
    <row r="25" spans="1:14">
      <c r="A25" s="46" t="s">
        <v>175</v>
      </c>
      <c r="B25" s="326">
        <v>9</v>
      </c>
      <c r="C25" s="325">
        <v>7</v>
      </c>
      <c r="D25" s="327">
        <v>9</v>
      </c>
      <c r="E25" s="328">
        <v>7</v>
      </c>
      <c r="F25" s="327">
        <v>5.8886</v>
      </c>
      <c r="G25" s="329">
        <v>45141</v>
      </c>
      <c r="H25" s="330">
        <f>F25/D25</f>
        <v>0.654288888888889</v>
      </c>
      <c r="I25" s="342">
        <f>F25/E25</f>
        <v>0.841228571428571</v>
      </c>
      <c r="J25" s="327"/>
      <c r="K25" s="46"/>
      <c r="L25" s="265"/>
      <c r="M25" s="342"/>
      <c r="N25" s="327"/>
    </row>
    <row r="26" spans="1:14">
      <c r="A26" s="46" t="s">
        <v>176</v>
      </c>
      <c r="B26" s="331">
        <v>43.1</v>
      </c>
      <c r="C26" s="177">
        <v>18</v>
      </c>
      <c r="D26" s="80">
        <v>43.1</v>
      </c>
      <c r="E26" s="332">
        <v>18</v>
      </c>
      <c r="F26" s="327">
        <v>43.65</v>
      </c>
      <c r="G26" s="329">
        <v>45657</v>
      </c>
      <c r="H26" s="330">
        <f>F26/D26</f>
        <v>1.01276102088167</v>
      </c>
      <c r="I26" s="342">
        <f>F26/E26</f>
        <v>2.425</v>
      </c>
      <c r="J26" s="327"/>
      <c r="K26" s="46"/>
      <c r="L26" s="265"/>
      <c r="M26" s="342"/>
      <c r="N26" s="327"/>
    </row>
    <row r="27" spans="1:14">
      <c r="A27" s="46" t="s">
        <v>177</v>
      </c>
      <c r="B27" s="331"/>
      <c r="C27" s="177"/>
      <c r="D27" s="80"/>
      <c r="E27" s="332"/>
      <c r="F27" s="327"/>
      <c r="G27" s="329"/>
      <c r="H27" s="330"/>
      <c r="I27" s="342"/>
      <c r="J27" s="327"/>
      <c r="K27" s="46"/>
      <c r="L27" s="265"/>
      <c r="M27" s="342"/>
      <c r="N27" s="327"/>
    </row>
    <row r="28" spans="1:14">
      <c r="A28" s="325" t="s">
        <v>178</v>
      </c>
      <c r="B28" s="331">
        <v>28.1</v>
      </c>
      <c r="C28" s="177">
        <v>4</v>
      </c>
      <c r="D28" s="80">
        <v>28.1</v>
      </c>
      <c r="E28" s="332">
        <v>4</v>
      </c>
      <c r="F28" s="327">
        <v>5.18</v>
      </c>
      <c r="G28" s="329">
        <v>43008</v>
      </c>
      <c r="H28" s="330">
        <f t="shared" ref="H28:H48" si="4">F28/D28</f>
        <v>0.184341637010676</v>
      </c>
      <c r="I28" s="342">
        <f t="shared" ref="I28:I48" si="5">F28/E28</f>
        <v>1.295</v>
      </c>
      <c r="J28" s="327"/>
      <c r="K28" s="46"/>
      <c r="L28" s="265"/>
      <c r="M28" s="342"/>
      <c r="N28" s="327"/>
    </row>
    <row r="29" spans="1:14">
      <c r="A29" s="325" t="s">
        <v>179</v>
      </c>
      <c r="B29" s="326">
        <v>41.36</v>
      </c>
      <c r="C29" s="325">
        <v>3</v>
      </c>
      <c r="D29" s="327">
        <v>41.36</v>
      </c>
      <c r="E29" s="328">
        <v>3</v>
      </c>
      <c r="F29" s="327">
        <v>5.76</v>
      </c>
      <c r="G29" s="329">
        <v>45197</v>
      </c>
      <c r="H29" s="330">
        <f t="shared" si="4"/>
        <v>0.13926499032882</v>
      </c>
      <c r="I29" s="342">
        <f t="shared" si="5"/>
        <v>1.92</v>
      </c>
      <c r="J29" s="327"/>
      <c r="K29" s="46"/>
      <c r="L29" s="265"/>
      <c r="M29" s="342"/>
      <c r="N29" s="327"/>
    </row>
    <row r="30" spans="1:14">
      <c r="A30" s="170" t="s">
        <v>180</v>
      </c>
      <c r="B30" s="333">
        <v>16.3</v>
      </c>
      <c r="C30" s="170">
        <v>17</v>
      </c>
      <c r="D30" s="72">
        <v>16.3</v>
      </c>
      <c r="E30" s="334">
        <v>17</v>
      </c>
      <c r="F30" s="198">
        <v>205</v>
      </c>
      <c r="G30" s="335">
        <v>41915</v>
      </c>
      <c r="H30" s="336">
        <f t="shared" si="4"/>
        <v>12.5766871165644</v>
      </c>
      <c r="I30" s="343">
        <f t="shared" si="5"/>
        <v>12.0588235294118</v>
      </c>
      <c r="J30" s="340"/>
      <c r="K30" s="45"/>
      <c r="L30" s="272"/>
      <c r="M30" s="343"/>
      <c r="N30" s="237" t="s">
        <v>181</v>
      </c>
    </row>
    <row r="31" spans="1:14">
      <c r="A31" s="170" t="s">
        <v>182</v>
      </c>
      <c r="B31" s="333">
        <v>16</v>
      </c>
      <c r="C31" s="170">
        <v>16</v>
      </c>
      <c r="D31" s="72">
        <v>16</v>
      </c>
      <c r="E31" s="334">
        <v>16</v>
      </c>
      <c r="F31" s="198">
        <v>214</v>
      </c>
      <c r="G31" s="335">
        <v>41915</v>
      </c>
      <c r="H31" s="336">
        <f t="shared" si="4"/>
        <v>13.375</v>
      </c>
      <c r="I31" s="343">
        <f t="shared" si="5"/>
        <v>13.375</v>
      </c>
      <c r="J31" s="340"/>
      <c r="K31" s="45"/>
      <c r="L31" s="272"/>
      <c r="M31" s="343"/>
      <c r="N31" s="237" t="s">
        <v>183</v>
      </c>
    </row>
    <row r="32" spans="1:14">
      <c r="A32" s="170" t="s">
        <v>184</v>
      </c>
      <c r="B32" s="333">
        <v>14.2</v>
      </c>
      <c r="C32" s="170">
        <v>17</v>
      </c>
      <c r="D32" s="72">
        <v>14.2</v>
      </c>
      <c r="E32" s="334">
        <v>17</v>
      </c>
      <c r="F32" s="198">
        <v>158.9</v>
      </c>
      <c r="G32" s="337">
        <v>45657</v>
      </c>
      <c r="H32" s="336">
        <f t="shared" si="4"/>
        <v>11.1901408450704</v>
      </c>
      <c r="I32" s="343">
        <f t="shared" si="5"/>
        <v>9.34705882352941</v>
      </c>
      <c r="J32" s="340"/>
      <c r="K32" s="45"/>
      <c r="L32" s="272"/>
      <c r="M32" s="343"/>
      <c r="N32" s="237" t="s">
        <v>185</v>
      </c>
    </row>
    <row r="33" spans="1:14">
      <c r="A33" s="170" t="s">
        <v>186</v>
      </c>
      <c r="B33" s="333">
        <v>41.1</v>
      </c>
      <c r="C33" s="170">
        <v>14</v>
      </c>
      <c r="D33" s="72">
        <v>41.1</v>
      </c>
      <c r="E33" s="334">
        <v>14</v>
      </c>
      <c r="F33" s="198">
        <v>177</v>
      </c>
      <c r="G33" s="337">
        <v>41915</v>
      </c>
      <c r="H33" s="336">
        <f t="shared" si="4"/>
        <v>4.30656934306569</v>
      </c>
      <c r="I33" s="343">
        <f t="shared" si="5"/>
        <v>12.6428571428571</v>
      </c>
      <c r="J33" s="340"/>
      <c r="K33" s="45"/>
      <c r="L33" s="272"/>
      <c r="M33" s="343"/>
      <c r="N33" s="237" t="s">
        <v>187</v>
      </c>
    </row>
    <row r="34" spans="1:14">
      <c r="A34" s="170" t="s">
        <v>188</v>
      </c>
      <c r="B34" s="333">
        <v>11.9</v>
      </c>
      <c r="C34" s="170">
        <v>8</v>
      </c>
      <c r="D34" s="72">
        <v>11.9</v>
      </c>
      <c r="E34" s="334">
        <v>8</v>
      </c>
      <c r="F34" s="72">
        <v>117.4</v>
      </c>
      <c r="G34" s="337">
        <v>44445</v>
      </c>
      <c r="H34" s="336">
        <f t="shared" si="4"/>
        <v>9.8655462184874</v>
      </c>
      <c r="I34" s="343">
        <f t="shared" si="5"/>
        <v>14.675</v>
      </c>
      <c r="J34" s="340"/>
      <c r="K34" s="45"/>
      <c r="L34" s="272"/>
      <c r="M34" s="343"/>
      <c r="N34" s="237" t="s">
        <v>189</v>
      </c>
    </row>
    <row r="35" spans="1:14">
      <c r="A35" s="170" t="s">
        <v>190</v>
      </c>
      <c r="B35" s="333">
        <v>31.1</v>
      </c>
      <c r="C35" s="170">
        <v>8</v>
      </c>
      <c r="D35" s="72">
        <v>31.1</v>
      </c>
      <c r="E35" s="334">
        <v>8</v>
      </c>
      <c r="F35" s="72">
        <v>89.22</v>
      </c>
      <c r="G35" s="337">
        <v>43852</v>
      </c>
      <c r="H35" s="336">
        <f t="shared" si="4"/>
        <v>2.86881028938907</v>
      </c>
      <c r="I35" s="343">
        <f t="shared" si="5"/>
        <v>11.1525</v>
      </c>
      <c r="J35" s="340"/>
      <c r="K35" s="45"/>
      <c r="L35" s="272"/>
      <c r="M35" s="343"/>
      <c r="N35" s="237" t="s">
        <v>189</v>
      </c>
    </row>
    <row r="36" spans="1:14">
      <c r="A36" s="170" t="s">
        <v>191</v>
      </c>
      <c r="B36" s="333">
        <v>56</v>
      </c>
      <c r="C36" s="170">
        <v>27</v>
      </c>
      <c r="D36" s="72">
        <v>56</v>
      </c>
      <c r="E36" s="334">
        <v>27</v>
      </c>
      <c r="F36" s="72">
        <v>126.55</v>
      </c>
      <c r="G36" s="337">
        <v>44445</v>
      </c>
      <c r="H36" s="336">
        <f t="shared" si="4"/>
        <v>2.25982142857143</v>
      </c>
      <c r="I36" s="343">
        <f t="shared" si="5"/>
        <v>4.68703703703704</v>
      </c>
      <c r="J36" s="340"/>
      <c r="K36" s="45"/>
      <c r="L36" s="272"/>
      <c r="M36" s="343"/>
      <c r="N36" s="237" t="s">
        <v>192</v>
      </c>
    </row>
    <row r="37" spans="1:14">
      <c r="A37" s="170" t="s">
        <v>193</v>
      </c>
      <c r="B37" s="333">
        <v>7</v>
      </c>
      <c r="C37" s="170">
        <v>5</v>
      </c>
      <c r="D37" s="72">
        <v>7</v>
      </c>
      <c r="E37" s="334">
        <v>5</v>
      </c>
      <c r="F37" s="72">
        <v>48.69</v>
      </c>
      <c r="G37" s="337">
        <v>43852</v>
      </c>
      <c r="H37" s="336">
        <f t="shared" si="4"/>
        <v>6.95571428571429</v>
      </c>
      <c r="I37" s="343">
        <f t="shared" si="5"/>
        <v>9.738</v>
      </c>
      <c r="J37" s="340"/>
      <c r="K37" s="45"/>
      <c r="L37" s="272"/>
      <c r="M37" s="343"/>
      <c r="N37" s="237" t="s">
        <v>189</v>
      </c>
    </row>
    <row r="38" spans="1:14">
      <c r="A38" s="170" t="s">
        <v>194</v>
      </c>
      <c r="B38" s="333">
        <v>35.3</v>
      </c>
      <c r="C38" s="170">
        <v>5</v>
      </c>
      <c r="D38" s="72">
        <v>35.3</v>
      </c>
      <c r="E38" s="334">
        <v>5</v>
      </c>
      <c r="F38" s="72">
        <v>5.26</v>
      </c>
      <c r="G38" s="337">
        <v>43651</v>
      </c>
      <c r="H38" s="336">
        <f t="shared" si="4"/>
        <v>0.149008498583569</v>
      </c>
      <c r="I38" s="343">
        <f t="shared" si="5"/>
        <v>1.052</v>
      </c>
      <c r="J38" s="340"/>
      <c r="K38" s="45"/>
      <c r="L38" s="272"/>
      <c r="M38" s="343"/>
      <c r="N38" s="237" t="s">
        <v>195</v>
      </c>
    </row>
    <row r="39" spans="1:14">
      <c r="A39" s="170" t="s">
        <v>196</v>
      </c>
      <c r="B39" s="333">
        <v>3.3</v>
      </c>
      <c r="C39" s="170">
        <v>2</v>
      </c>
      <c r="D39" s="72">
        <v>3.3</v>
      </c>
      <c r="E39" s="334">
        <v>2</v>
      </c>
      <c r="F39" s="72">
        <v>3.59</v>
      </c>
      <c r="G39" s="337">
        <v>43852</v>
      </c>
      <c r="H39" s="336">
        <f t="shared" si="4"/>
        <v>1.08787878787879</v>
      </c>
      <c r="I39" s="343">
        <f t="shared" si="5"/>
        <v>1.795</v>
      </c>
      <c r="J39" s="340"/>
      <c r="K39" s="45"/>
      <c r="L39" s="272"/>
      <c r="M39" s="343"/>
      <c r="N39" s="237" t="s">
        <v>189</v>
      </c>
    </row>
    <row r="40" spans="1:14">
      <c r="A40" s="325" t="s">
        <v>197</v>
      </c>
      <c r="B40" s="326">
        <v>41.7</v>
      </c>
      <c r="C40" s="325">
        <v>32</v>
      </c>
      <c r="D40" s="327">
        <v>41.7</v>
      </c>
      <c r="E40" s="328">
        <v>32</v>
      </c>
      <c r="F40" s="327">
        <v>53.52</v>
      </c>
      <c r="G40" s="329">
        <v>45657</v>
      </c>
      <c r="H40" s="330">
        <f t="shared" si="4"/>
        <v>1.28345323741007</v>
      </c>
      <c r="I40" s="342">
        <f t="shared" si="5"/>
        <v>1.6725</v>
      </c>
      <c r="J40" s="327">
        <v>25.7</v>
      </c>
      <c r="K40" s="46">
        <v>33.3</v>
      </c>
      <c r="L40" s="265" t="s">
        <v>198</v>
      </c>
      <c r="M40" s="342">
        <f>K40/J40</f>
        <v>1.29571984435798</v>
      </c>
      <c r="N40" s="327"/>
    </row>
    <row r="41" spans="1:14">
      <c r="A41" s="325" t="s">
        <v>199</v>
      </c>
      <c r="B41" s="326">
        <v>27</v>
      </c>
      <c r="C41" s="325">
        <v>20</v>
      </c>
      <c r="D41" s="327">
        <v>27</v>
      </c>
      <c r="E41" s="328">
        <v>20</v>
      </c>
      <c r="F41" s="327">
        <v>41.34</v>
      </c>
      <c r="G41" s="329">
        <v>45657</v>
      </c>
      <c r="H41" s="330">
        <f t="shared" si="4"/>
        <v>1.53111111111111</v>
      </c>
      <c r="I41" s="342">
        <f t="shared" si="5"/>
        <v>2.067</v>
      </c>
      <c r="J41" s="327"/>
      <c r="K41" s="46"/>
      <c r="L41" s="265"/>
      <c r="M41" s="325"/>
      <c r="N41" s="327"/>
    </row>
    <row r="42" spans="1:14">
      <c r="A42" s="325" t="s">
        <v>200</v>
      </c>
      <c r="B42" s="326">
        <v>33.7</v>
      </c>
      <c r="C42" s="325">
        <v>26</v>
      </c>
      <c r="D42" s="327">
        <v>33.7</v>
      </c>
      <c r="E42" s="328">
        <v>26</v>
      </c>
      <c r="F42" s="327">
        <v>61.89</v>
      </c>
      <c r="G42" s="329">
        <v>45657</v>
      </c>
      <c r="H42" s="330">
        <f t="shared" si="4"/>
        <v>1.83649851632047</v>
      </c>
      <c r="I42" s="342">
        <f t="shared" si="5"/>
        <v>2.38038461538462</v>
      </c>
      <c r="J42" s="327"/>
      <c r="K42" s="46"/>
      <c r="L42" s="265"/>
      <c r="M42" s="325"/>
      <c r="N42" s="327"/>
    </row>
    <row r="43" spans="1:14">
      <c r="A43" s="325" t="s">
        <v>201</v>
      </c>
      <c r="B43" s="326">
        <v>19.4</v>
      </c>
      <c r="C43" s="325">
        <v>14</v>
      </c>
      <c r="D43" s="327">
        <v>19.4</v>
      </c>
      <c r="E43" s="328">
        <v>14</v>
      </c>
      <c r="F43" s="327">
        <v>15.03</v>
      </c>
      <c r="G43" s="329">
        <v>45657</v>
      </c>
      <c r="H43" s="330">
        <f t="shared" si="4"/>
        <v>0.774742268041237</v>
      </c>
      <c r="I43" s="342">
        <f t="shared" si="5"/>
        <v>1.07357142857143</v>
      </c>
      <c r="J43" s="327"/>
      <c r="K43" s="46"/>
      <c r="L43" s="265"/>
      <c r="M43" s="325"/>
      <c r="N43" s="327"/>
    </row>
    <row r="44" spans="1:14">
      <c r="A44" s="325" t="s">
        <v>202</v>
      </c>
      <c r="B44" s="326">
        <v>37</v>
      </c>
      <c r="C44" s="325">
        <v>28</v>
      </c>
      <c r="D44" s="327">
        <v>37</v>
      </c>
      <c r="E44" s="328">
        <v>28</v>
      </c>
      <c r="F44" s="327">
        <v>32.93</v>
      </c>
      <c r="G44" s="329">
        <v>45657</v>
      </c>
      <c r="H44" s="330">
        <f t="shared" si="4"/>
        <v>0.89</v>
      </c>
      <c r="I44" s="342">
        <f t="shared" si="5"/>
        <v>1.17607142857143</v>
      </c>
      <c r="J44" s="327"/>
      <c r="K44" s="46"/>
      <c r="L44" s="265"/>
      <c r="M44" s="325"/>
      <c r="N44" s="327"/>
    </row>
    <row r="45" spans="1:14">
      <c r="A45" s="325" t="s">
        <v>203</v>
      </c>
      <c r="B45" s="326">
        <v>41</v>
      </c>
      <c r="C45" s="325">
        <v>39</v>
      </c>
      <c r="D45" s="327">
        <v>41</v>
      </c>
      <c r="E45" s="328">
        <v>39</v>
      </c>
      <c r="F45" s="327">
        <v>33.93</v>
      </c>
      <c r="G45" s="329">
        <v>45657</v>
      </c>
      <c r="H45" s="330">
        <f t="shared" si="4"/>
        <v>0.827560975609756</v>
      </c>
      <c r="I45" s="342">
        <f t="shared" si="5"/>
        <v>0.87</v>
      </c>
      <c r="J45" s="327"/>
      <c r="K45" s="46"/>
      <c r="L45" s="265"/>
      <c r="M45" s="325"/>
      <c r="N45" s="327"/>
    </row>
    <row r="46" spans="1:14">
      <c r="A46" s="325" t="s">
        <v>204</v>
      </c>
      <c r="B46" s="326">
        <v>13.42</v>
      </c>
      <c r="C46" s="325">
        <v>9</v>
      </c>
      <c r="D46" s="327">
        <v>13.42</v>
      </c>
      <c r="E46" s="328">
        <v>9</v>
      </c>
      <c r="F46" s="327">
        <v>5.24</v>
      </c>
      <c r="G46" s="329">
        <v>45657</v>
      </c>
      <c r="H46" s="330">
        <f t="shared" si="4"/>
        <v>0.390461997019374</v>
      </c>
      <c r="I46" s="342">
        <f t="shared" si="5"/>
        <v>0.582222222222222</v>
      </c>
      <c r="J46" s="327"/>
      <c r="K46" s="46"/>
      <c r="L46" s="265"/>
      <c r="M46" s="325"/>
      <c r="N46" s="327"/>
    </row>
    <row r="47" spans="1:14">
      <c r="A47" s="325" t="s">
        <v>205</v>
      </c>
      <c r="B47" s="326">
        <v>52.8</v>
      </c>
      <c r="C47" s="325">
        <v>21</v>
      </c>
      <c r="D47" s="327">
        <v>52.8</v>
      </c>
      <c r="E47" s="328">
        <v>21</v>
      </c>
      <c r="F47" s="327">
        <v>21.88</v>
      </c>
      <c r="G47" s="329">
        <v>45657</v>
      </c>
      <c r="H47" s="330">
        <f t="shared" si="4"/>
        <v>0.414393939393939</v>
      </c>
      <c r="I47" s="342">
        <f t="shared" si="5"/>
        <v>1.04190476190476</v>
      </c>
      <c r="J47" s="327"/>
      <c r="K47" s="46"/>
      <c r="L47" s="265"/>
      <c r="M47" s="325"/>
      <c r="N47" s="327"/>
    </row>
    <row r="48" spans="1:14">
      <c r="A48" s="325" t="s">
        <v>206</v>
      </c>
      <c r="B48" s="326">
        <v>21.22</v>
      </c>
      <c r="C48" s="325">
        <v>21</v>
      </c>
      <c r="D48" s="327">
        <v>21.22</v>
      </c>
      <c r="E48" s="328">
        <v>21</v>
      </c>
      <c r="F48" s="327">
        <v>7.89</v>
      </c>
      <c r="G48" s="329">
        <v>45657</v>
      </c>
      <c r="H48" s="330">
        <f t="shared" si="4"/>
        <v>0.37181903864279</v>
      </c>
      <c r="I48" s="342">
        <f t="shared" si="5"/>
        <v>0.375714285714286</v>
      </c>
      <c r="J48" s="327"/>
      <c r="K48" s="46"/>
      <c r="L48" s="265"/>
      <c r="M48" s="325"/>
      <c r="N48" s="327"/>
    </row>
    <row r="49" spans="1:14">
      <c r="A49" s="325" t="s">
        <v>207</v>
      </c>
      <c r="B49" s="326"/>
      <c r="C49" s="325"/>
      <c r="D49" s="327"/>
      <c r="E49" s="328"/>
      <c r="F49" s="327">
        <v>5.73</v>
      </c>
      <c r="G49" s="329">
        <v>45657</v>
      </c>
      <c r="H49" s="330"/>
      <c r="I49" s="342"/>
      <c r="J49" s="327"/>
      <c r="K49" s="46"/>
      <c r="L49" s="265"/>
      <c r="M49" s="325"/>
      <c r="N49" s="327"/>
    </row>
    <row r="50" spans="1:14">
      <c r="A50" s="325" t="s">
        <v>208</v>
      </c>
      <c r="B50" s="326"/>
      <c r="C50" s="325"/>
      <c r="D50" s="327"/>
      <c r="E50" s="328"/>
      <c r="F50" s="327">
        <v>2.35</v>
      </c>
      <c r="G50" s="329">
        <v>45566</v>
      </c>
      <c r="H50" s="330"/>
      <c r="I50" s="342"/>
      <c r="J50" s="327"/>
      <c r="K50" s="46"/>
      <c r="L50" s="265"/>
      <c r="M50" s="325"/>
      <c r="N50" s="327"/>
    </row>
    <row r="51" spans="1:14">
      <c r="A51" s="338" t="s">
        <v>209</v>
      </c>
      <c r="B51" s="339">
        <v>36.39</v>
      </c>
      <c r="C51" s="338">
        <v>28</v>
      </c>
      <c r="D51" s="340">
        <v>36.39</v>
      </c>
      <c r="E51" s="341">
        <v>28</v>
      </c>
      <c r="F51" s="340">
        <v>150.7</v>
      </c>
      <c r="G51" s="335">
        <v>43532</v>
      </c>
      <c r="H51" s="336">
        <f t="shared" ref="H51:H68" si="6">F51/D51</f>
        <v>4.14124759549327</v>
      </c>
      <c r="I51" s="343">
        <f t="shared" ref="I51:I68" si="7">F51/E51</f>
        <v>5.38214285714286</v>
      </c>
      <c r="J51" s="340"/>
      <c r="K51" s="45"/>
      <c r="L51" s="272"/>
      <c r="M51" s="343"/>
      <c r="N51" s="340"/>
    </row>
    <row r="52" spans="1:14">
      <c r="A52" s="338" t="s">
        <v>210</v>
      </c>
      <c r="B52" s="339">
        <v>61.655</v>
      </c>
      <c r="C52" s="338">
        <v>30</v>
      </c>
      <c r="D52" s="340">
        <v>61.655</v>
      </c>
      <c r="E52" s="341">
        <v>30</v>
      </c>
      <c r="F52" s="340">
        <v>193.1</v>
      </c>
      <c r="G52" s="335">
        <v>43413</v>
      </c>
      <c r="H52" s="336">
        <f t="shared" si="6"/>
        <v>3.13194388127484</v>
      </c>
      <c r="I52" s="343">
        <f t="shared" si="7"/>
        <v>6.43666666666667</v>
      </c>
      <c r="J52" s="4">
        <v>25.3</v>
      </c>
      <c r="K52" s="171">
        <v>123.03</v>
      </c>
      <c r="L52" s="272">
        <v>40178</v>
      </c>
      <c r="M52" s="343">
        <f>K52/J52</f>
        <v>4.86284584980237</v>
      </c>
      <c r="N52" s="340"/>
    </row>
    <row r="53" spans="1:14">
      <c r="A53" s="338" t="s">
        <v>211</v>
      </c>
      <c r="B53" s="339">
        <v>40.3</v>
      </c>
      <c r="C53" s="338">
        <v>29</v>
      </c>
      <c r="D53" s="340">
        <v>40.3</v>
      </c>
      <c r="E53" s="341">
        <v>29</v>
      </c>
      <c r="F53" s="340">
        <v>65</v>
      </c>
      <c r="G53" s="335">
        <v>42489</v>
      </c>
      <c r="H53" s="336">
        <f t="shared" si="6"/>
        <v>1.61290322580645</v>
      </c>
      <c r="I53" s="343">
        <f t="shared" si="7"/>
        <v>2.24137931034483</v>
      </c>
      <c r="J53" s="340"/>
      <c r="K53" s="45"/>
      <c r="L53" s="272"/>
      <c r="M53" s="343"/>
      <c r="N53" s="340"/>
    </row>
    <row r="54" spans="1:14">
      <c r="A54" s="338" t="s">
        <v>212</v>
      </c>
      <c r="B54" s="340">
        <v>22.03</v>
      </c>
      <c r="C54" s="341">
        <v>17</v>
      </c>
      <c r="D54" s="340">
        <v>22.03</v>
      </c>
      <c r="E54" s="341">
        <v>17</v>
      </c>
      <c r="F54" s="340">
        <v>97.6</v>
      </c>
      <c r="G54" s="335">
        <v>43532</v>
      </c>
      <c r="H54" s="336">
        <f t="shared" si="6"/>
        <v>4.43032228778938</v>
      </c>
      <c r="I54" s="343">
        <f t="shared" si="7"/>
        <v>5.74117647058824</v>
      </c>
      <c r="J54" s="340"/>
      <c r="K54" s="45"/>
      <c r="L54" s="272"/>
      <c r="M54" s="343"/>
      <c r="N54" s="340" t="s">
        <v>213</v>
      </c>
    </row>
    <row r="55" spans="1:14">
      <c r="A55" s="338" t="s">
        <v>214</v>
      </c>
      <c r="B55" s="339">
        <v>33.306</v>
      </c>
      <c r="C55" s="338">
        <v>19</v>
      </c>
      <c r="D55" s="340">
        <v>33.306</v>
      </c>
      <c r="E55" s="341">
        <v>19</v>
      </c>
      <c r="F55" s="340">
        <v>22.4</v>
      </c>
      <c r="G55" s="335">
        <v>43830</v>
      </c>
      <c r="H55" s="336">
        <f t="shared" si="6"/>
        <v>0.672551492223623</v>
      </c>
      <c r="I55" s="343">
        <f t="shared" si="7"/>
        <v>1.17894736842105</v>
      </c>
      <c r="J55" s="340"/>
      <c r="K55" s="45"/>
      <c r="L55" s="272"/>
      <c r="M55" s="343"/>
      <c r="N55" s="340"/>
    </row>
    <row r="56" spans="1:14">
      <c r="A56" s="338" t="s">
        <v>215</v>
      </c>
      <c r="B56" s="339">
        <v>32.618</v>
      </c>
      <c r="C56" s="338">
        <v>28</v>
      </c>
      <c r="D56" s="340">
        <v>32.618</v>
      </c>
      <c r="E56" s="341">
        <v>28</v>
      </c>
      <c r="F56" s="340">
        <v>52</v>
      </c>
      <c r="G56" s="335">
        <v>43532</v>
      </c>
      <c r="H56" s="336">
        <f t="shared" si="6"/>
        <v>1.59421178490404</v>
      </c>
      <c r="I56" s="343">
        <f t="shared" si="7"/>
        <v>1.85714285714286</v>
      </c>
      <c r="J56" s="340"/>
      <c r="K56" s="45"/>
      <c r="L56" s="272"/>
      <c r="M56" s="343"/>
      <c r="N56" s="340"/>
    </row>
    <row r="57" spans="1:14">
      <c r="A57" s="338" t="s">
        <v>216</v>
      </c>
      <c r="B57" s="339">
        <v>43.88</v>
      </c>
      <c r="C57" s="338">
        <v>33</v>
      </c>
      <c r="D57" s="340">
        <v>43.88</v>
      </c>
      <c r="E57" s="341">
        <v>33</v>
      </c>
      <c r="F57" s="340">
        <v>96</v>
      </c>
      <c r="G57" s="335">
        <v>43540</v>
      </c>
      <c r="H57" s="336">
        <f t="shared" si="6"/>
        <v>2.18778486782133</v>
      </c>
      <c r="I57" s="343">
        <f t="shared" si="7"/>
        <v>2.90909090909091</v>
      </c>
      <c r="J57" s="340"/>
      <c r="K57" s="45"/>
      <c r="L57" s="272"/>
      <c r="M57" s="343"/>
      <c r="N57" s="340"/>
    </row>
    <row r="58" spans="1:14">
      <c r="A58" s="338" t="s">
        <v>217</v>
      </c>
      <c r="B58" s="339">
        <v>37.4</v>
      </c>
      <c r="C58" s="338">
        <v>30</v>
      </c>
      <c r="D58" s="340">
        <v>37.4</v>
      </c>
      <c r="E58" s="341">
        <v>30</v>
      </c>
      <c r="F58" s="340">
        <v>122.1</v>
      </c>
      <c r="G58" s="335">
        <v>43532</v>
      </c>
      <c r="H58" s="336">
        <f t="shared" si="6"/>
        <v>3.26470588235294</v>
      </c>
      <c r="I58" s="343">
        <f t="shared" si="7"/>
        <v>4.07</v>
      </c>
      <c r="J58" s="340"/>
      <c r="K58" s="45"/>
      <c r="L58" s="272"/>
      <c r="M58" s="343"/>
      <c r="N58" s="340"/>
    </row>
    <row r="59" spans="1:14">
      <c r="A59" s="338" t="s">
        <v>218</v>
      </c>
      <c r="B59" s="339">
        <v>62.8</v>
      </c>
      <c r="C59" s="338">
        <v>35</v>
      </c>
      <c r="D59" s="340">
        <v>62.8</v>
      </c>
      <c r="E59" s="341">
        <v>35</v>
      </c>
      <c r="F59" s="340">
        <v>128.8</v>
      </c>
      <c r="G59" s="335">
        <v>43532</v>
      </c>
      <c r="H59" s="336">
        <f t="shared" si="6"/>
        <v>2.05095541401274</v>
      </c>
      <c r="I59" s="343">
        <f t="shared" si="7"/>
        <v>3.68</v>
      </c>
      <c r="J59" s="340"/>
      <c r="K59" s="45"/>
      <c r="L59" s="272"/>
      <c r="M59" s="343"/>
      <c r="N59" s="340"/>
    </row>
    <row r="60" spans="1:14">
      <c r="A60" s="338" t="s">
        <v>219</v>
      </c>
      <c r="B60" s="339">
        <v>46.14</v>
      </c>
      <c r="C60" s="338">
        <v>37</v>
      </c>
      <c r="D60" s="340">
        <v>36</v>
      </c>
      <c r="E60" s="341">
        <v>31</v>
      </c>
      <c r="F60" s="340">
        <v>108.54</v>
      </c>
      <c r="G60" s="335">
        <v>43830</v>
      </c>
      <c r="H60" s="336">
        <f t="shared" si="6"/>
        <v>3.015</v>
      </c>
      <c r="I60" s="343">
        <f t="shared" si="7"/>
        <v>3.50129032258065</v>
      </c>
      <c r="J60" s="340"/>
      <c r="K60" s="45"/>
      <c r="L60" s="272"/>
      <c r="M60" s="343"/>
      <c r="N60" s="340"/>
    </row>
    <row r="61" spans="1:14">
      <c r="A61" s="338" t="s">
        <v>220</v>
      </c>
      <c r="B61" s="339">
        <v>80.6</v>
      </c>
      <c r="C61" s="338">
        <v>39</v>
      </c>
      <c r="D61" s="340">
        <v>80.6</v>
      </c>
      <c r="E61" s="341">
        <v>39</v>
      </c>
      <c r="F61" s="340">
        <v>105.6</v>
      </c>
      <c r="G61" s="335">
        <v>45359</v>
      </c>
      <c r="H61" s="336">
        <f t="shared" si="6"/>
        <v>1.31017369727047</v>
      </c>
      <c r="I61" s="343">
        <f t="shared" si="7"/>
        <v>2.70769230769231</v>
      </c>
      <c r="J61" s="340"/>
      <c r="K61" s="45"/>
      <c r="L61" s="272"/>
      <c r="M61" s="343"/>
      <c r="N61" s="340"/>
    </row>
    <row r="62" spans="1:14">
      <c r="A62" s="338" t="s">
        <v>221</v>
      </c>
      <c r="B62" s="339">
        <v>39.7</v>
      </c>
      <c r="C62" s="338">
        <v>32</v>
      </c>
      <c r="D62" s="340">
        <v>39.7</v>
      </c>
      <c r="E62" s="341">
        <v>32</v>
      </c>
      <c r="F62" s="340">
        <v>84.4</v>
      </c>
      <c r="G62" s="335">
        <v>45359</v>
      </c>
      <c r="H62" s="336">
        <f t="shared" si="6"/>
        <v>2.12594458438287</v>
      </c>
      <c r="I62" s="343">
        <f t="shared" si="7"/>
        <v>2.6375</v>
      </c>
      <c r="J62" s="340"/>
      <c r="K62" s="45"/>
      <c r="L62" s="272"/>
      <c r="M62" s="343"/>
      <c r="N62" s="340"/>
    </row>
    <row r="63" spans="1:14">
      <c r="A63" s="338" t="s">
        <v>222</v>
      </c>
      <c r="B63" s="339">
        <v>37.45</v>
      </c>
      <c r="C63" s="338">
        <v>31</v>
      </c>
      <c r="D63" s="340">
        <v>37.45</v>
      </c>
      <c r="E63" s="341">
        <v>31</v>
      </c>
      <c r="F63" s="340">
        <v>73.78</v>
      </c>
      <c r="G63" s="335">
        <v>43830</v>
      </c>
      <c r="H63" s="336">
        <f t="shared" si="6"/>
        <v>1.97009345794393</v>
      </c>
      <c r="I63" s="343">
        <f t="shared" si="7"/>
        <v>2.38</v>
      </c>
      <c r="J63" s="340">
        <v>3.2</v>
      </c>
      <c r="K63" s="63">
        <v>30</v>
      </c>
      <c r="L63" s="272">
        <v>40468</v>
      </c>
      <c r="M63" s="343">
        <f>K63/J63</f>
        <v>9.375</v>
      </c>
      <c r="N63" s="340"/>
    </row>
    <row r="64" spans="1:14">
      <c r="A64" s="338" t="s">
        <v>223</v>
      </c>
      <c r="B64" s="339">
        <v>38</v>
      </c>
      <c r="C64" s="338">
        <v>31</v>
      </c>
      <c r="D64" s="340">
        <v>38</v>
      </c>
      <c r="E64" s="341">
        <v>31</v>
      </c>
      <c r="F64" s="340">
        <v>50.5</v>
      </c>
      <c r="G64" s="335">
        <v>45359</v>
      </c>
      <c r="H64" s="336">
        <f t="shared" si="6"/>
        <v>1.32894736842105</v>
      </c>
      <c r="I64" s="343">
        <f t="shared" si="7"/>
        <v>1.62903225806452</v>
      </c>
      <c r="J64" s="340"/>
      <c r="K64" s="45"/>
      <c r="L64" s="272"/>
      <c r="M64" s="343"/>
      <c r="N64" s="340"/>
    </row>
    <row r="65" spans="1:14">
      <c r="A65" s="338" t="s">
        <v>224</v>
      </c>
      <c r="B65" s="339">
        <v>42.3</v>
      </c>
      <c r="C65" s="338">
        <v>29</v>
      </c>
      <c r="D65" s="340">
        <v>42.3</v>
      </c>
      <c r="E65" s="341">
        <v>29</v>
      </c>
      <c r="F65" s="340">
        <v>41.8</v>
      </c>
      <c r="G65" s="335">
        <v>45359</v>
      </c>
      <c r="H65" s="336">
        <f t="shared" si="6"/>
        <v>0.988179669030733</v>
      </c>
      <c r="I65" s="343">
        <f t="shared" si="7"/>
        <v>1.44137931034483</v>
      </c>
      <c r="J65" s="340"/>
      <c r="K65" s="45"/>
      <c r="L65" s="272"/>
      <c r="M65" s="343"/>
      <c r="N65" s="340"/>
    </row>
    <row r="66" spans="1:14">
      <c r="A66" s="338" t="s">
        <v>225</v>
      </c>
      <c r="B66" s="339">
        <v>58.6</v>
      </c>
      <c r="C66" s="338">
        <v>13</v>
      </c>
      <c r="D66" s="340">
        <v>58.6</v>
      </c>
      <c r="E66" s="341">
        <v>13</v>
      </c>
      <c r="F66" s="340">
        <v>27.4</v>
      </c>
      <c r="G66" s="335">
        <v>44498</v>
      </c>
      <c r="H66" s="336">
        <f t="shared" si="6"/>
        <v>0.467576791808874</v>
      </c>
      <c r="I66" s="343">
        <f t="shared" si="7"/>
        <v>2.10769230769231</v>
      </c>
      <c r="J66" s="340"/>
      <c r="K66" s="45"/>
      <c r="L66" s="272"/>
      <c r="M66" s="343"/>
      <c r="N66" s="340"/>
    </row>
    <row r="67" spans="1:14">
      <c r="A67" s="338" t="s">
        <v>226</v>
      </c>
      <c r="B67" s="339">
        <v>35</v>
      </c>
      <c r="C67" s="338">
        <v>13</v>
      </c>
      <c r="D67" s="340">
        <v>35</v>
      </c>
      <c r="E67" s="341">
        <v>13</v>
      </c>
      <c r="F67" s="340">
        <v>23.4</v>
      </c>
      <c r="G67" s="337">
        <v>45359</v>
      </c>
      <c r="H67" s="336">
        <f t="shared" si="6"/>
        <v>0.668571428571428</v>
      </c>
      <c r="I67" s="343">
        <f t="shared" si="7"/>
        <v>1.8</v>
      </c>
      <c r="J67" s="340"/>
      <c r="K67" s="45"/>
      <c r="L67" s="272"/>
      <c r="M67" s="343"/>
      <c r="N67" s="340"/>
    </row>
    <row r="68" spans="1:14">
      <c r="A68" s="338" t="s">
        <v>227</v>
      </c>
      <c r="B68" s="339">
        <v>36.8</v>
      </c>
      <c r="C68" s="338">
        <v>26</v>
      </c>
      <c r="D68" s="340">
        <v>36.8</v>
      </c>
      <c r="E68" s="341">
        <v>26</v>
      </c>
      <c r="F68" s="340">
        <v>55.5</v>
      </c>
      <c r="G68" s="335">
        <v>45359</v>
      </c>
      <c r="H68" s="336">
        <f t="shared" si="6"/>
        <v>1.50815217391304</v>
      </c>
      <c r="I68" s="343">
        <f t="shared" si="7"/>
        <v>2.13461538461538</v>
      </c>
      <c r="J68" s="340"/>
      <c r="K68" s="45"/>
      <c r="L68" s="272"/>
      <c r="M68" s="343"/>
      <c r="N68" s="340"/>
    </row>
    <row r="69" spans="1:14">
      <c r="A69" s="338" t="s">
        <v>228</v>
      </c>
      <c r="B69" s="339"/>
      <c r="C69" s="338"/>
      <c r="D69" s="340"/>
      <c r="E69" s="341"/>
      <c r="F69" s="340">
        <v>5.79</v>
      </c>
      <c r="G69" s="335">
        <v>45777</v>
      </c>
      <c r="H69" s="336"/>
      <c r="I69" s="343"/>
      <c r="J69" s="340"/>
      <c r="K69" s="45"/>
      <c r="L69" s="272"/>
      <c r="M69" s="343"/>
      <c r="N69" s="340"/>
    </row>
    <row r="70" spans="1:14">
      <c r="A70" s="338" t="s">
        <v>229</v>
      </c>
      <c r="B70" s="339"/>
      <c r="C70" s="338"/>
      <c r="D70" s="340"/>
      <c r="E70" s="341"/>
      <c r="F70" s="340">
        <v>2</v>
      </c>
      <c r="G70" s="335">
        <v>39356</v>
      </c>
      <c r="H70" s="336"/>
      <c r="I70" s="343"/>
      <c r="J70" s="340"/>
      <c r="K70" s="45"/>
      <c r="L70" s="272"/>
      <c r="M70" s="343"/>
      <c r="N70" s="340" t="s">
        <v>230</v>
      </c>
    </row>
    <row r="71" spans="1:14">
      <c r="A71" s="338" t="s">
        <v>231</v>
      </c>
      <c r="B71" s="339">
        <v>6.644</v>
      </c>
      <c r="C71" s="338">
        <v>6</v>
      </c>
      <c r="D71" s="340">
        <v>6.644</v>
      </c>
      <c r="E71" s="341">
        <v>6</v>
      </c>
      <c r="F71" s="340">
        <v>4.1</v>
      </c>
      <c r="G71" s="335">
        <v>44519</v>
      </c>
      <c r="H71" s="336">
        <f t="shared" ref="H71:H108" si="8">F71/D71</f>
        <v>0.617098133654425</v>
      </c>
      <c r="I71" s="343">
        <f t="shared" ref="I71:I108" si="9">F71/E71</f>
        <v>0.683333333333333</v>
      </c>
      <c r="J71" s="340"/>
      <c r="K71" s="45"/>
      <c r="L71" s="272"/>
      <c r="M71" s="343"/>
      <c r="N71" s="340"/>
    </row>
    <row r="72" spans="1:14">
      <c r="A72" s="325" t="s">
        <v>232</v>
      </c>
      <c r="B72" s="326">
        <v>25.7</v>
      </c>
      <c r="C72" s="325">
        <v>24</v>
      </c>
      <c r="D72" s="327">
        <v>25.7</v>
      </c>
      <c r="E72" s="328">
        <v>24</v>
      </c>
      <c r="F72" s="344">
        <v>48.34</v>
      </c>
      <c r="G72" s="329">
        <v>43830</v>
      </c>
      <c r="H72" s="330">
        <f t="shared" si="8"/>
        <v>1.88093385214008</v>
      </c>
      <c r="I72" s="342">
        <f t="shared" si="9"/>
        <v>2.01416666666667</v>
      </c>
      <c r="J72" s="327"/>
      <c r="K72" s="46"/>
      <c r="L72" s="265"/>
      <c r="M72" s="342"/>
      <c r="N72" s="327" t="s">
        <v>233</v>
      </c>
    </row>
    <row r="73" spans="1:14">
      <c r="A73" s="325" t="s">
        <v>234</v>
      </c>
      <c r="B73" s="326">
        <v>29.9</v>
      </c>
      <c r="C73" s="325">
        <v>27</v>
      </c>
      <c r="D73" s="327">
        <v>29.9</v>
      </c>
      <c r="E73" s="328">
        <v>27</v>
      </c>
      <c r="F73" s="344">
        <v>107.8</v>
      </c>
      <c r="G73" s="329">
        <v>43830</v>
      </c>
      <c r="H73" s="330">
        <f t="shared" si="8"/>
        <v>3.60535117056856</v>
      </c>
      <c r="I73" s="342">
        <f t="shared" si="9"/>
        <v>3.99259259259259</v>
      </c>
      <c r="J73" s="327"/>
      <c r="K73" s="46"/>
      <c r="L73" s="265"/>
      <c r="M73" s="342"/>
      <c r="N73" s="327" t="s">
        <v>235</v>
      </c>
    </row>
    <row r="74" spans="1:14">
      <c r="A74" s="325" t="s">
        <v>236</v>
      </c>
      <c r="B74" s="326">
        <v>19.4</v>
      </c>
      <c r="C74" s="325">
        <v>19</v>
      </c>
      <c r="D74" s="327">
        <v>19.4</v>
      </c>
      <c r="E74" s="328">
        <v>19</v>
      </c>
      <c r="F74" s="344">
        <v>67.77</v>
      </c>
      <c r="G74" s="329">
        <v>43830</v>
      </c>
      <c r="H74" s="330">
        <f t="shared" si="8"/>
        <v>3.49329896907216</v>
      </c>
      <c r="I74" s="342">
        <f t="shared" si="9"/>
        <v>3.56684210526316</v>
      </c>
      <c r="J74" s="327"/>
      <c r="K74" s="46"/>
      <c r="L74" s="265"/>
      <c r="M74" s="342"/>
      <c r="N74" s="327" t="s">
        <v>237</v>
      </c>
    </row>
    <row r="75" spans="1:14">
      <c r="A75" s="325" t="s">
        <v>238</v>
      </c>
      <c r="B75" s="326">
        <v>30.2</v>
      </c>
      <c r="C75" s="325">
        <v>26</v>
      </c>
      <c r="D75" s="327">
        <v>30.2</v>
      </c>
      <c r="E75" s="328">
        <v>26</v>
      </c>
      <c r="F75" s="344">
        <v>72.29</v>
      </c>
      <c r="G75" s="329">
        <v>43830</v>
      </c>
      <c r="H75" s="330">
        <f t="shared" si="8"/>
        <v>2.39370860927152</v>
      </c>
      <c r="I75" s="342">
        <f t="shared" si="9"/>
        <v>2.78038461538462</v>
      </c>
      <c r="J75" s="327"/>
      <c r="K75" s="46"/>
      <c r="L75" s="265"/>
      <c r="M75" s="342"/>
      <c r="N75" s="327" t="s">
        <v>239</v>
      </c>
    </row>
    <row r="76" spans="1:14">
      <c r="A76" s="325" t="s">
        <v>240</v>
      </c>
      <c r="B76" s="326">
        <v>28.2</v>
      </c>
      <c r="C76" s="325">
        <v>23</v>
      </c>
      <c r="D76" s="327">
        <v>28.2</v>
      </c>
      <c r="E76" s="328">
        <v>23</v>
      </c>
      <c r="F76" s="344">
        <v>131.37</v>
      </c>
      <c r="G76" s="329">
        <v>43830</v>
      </c>
      <c r="H76" s="330">
        <f t="shared" si="8"/>
        <v>4.65851063829787</v>
      </c>
      <c r="I76" s="342">
        <f t="shared" si="9"/>
        <v>5.71173913043478</v>
      </c>
      <c r="J76" s="327"/>
      <c r="K76" s="46"/>
      <c r="L76" s="265"/>
      <c r="M76" s="342"/>
      <c r="N76" s="327" t="s">
        <v>241</v>
      </c>
    </row>
    <row r="77" spans="1:14">
      <c r="A77" s="325" t="s">
        <v>242</v>
      </c>
      <c r="B77" s="326">
        <v>15.4</v>
      </c>
      <c r="C77" s="325">
        <v>14</v>
      </c>
      <c r="D77" s="327">
        <v>15.4</v>
      </c>
      <c r="E77" s="328">
        <v>14</v>
      </c>
      <c r="F77" s="327">
        <v>4.72</v>
      </c>
      <c r="G77" s="329">
        <v>44085</v>
      </c>
      <c r="H77" s="330">
        <f t="shared" si="8"/>
        <v>0.306493506493506</v>
      </c>
      <c r="I77" s="342">
        <f t="shared" si="9"/>
        <v>0.337142857142857</v>
      </c>
      <c r="J77" s="327"/>
      <c r="K77" s="46"/>
      <c r="L77" s="265"/>
      <c r="M77" s="342"/>
      <c r="N77" s="327" t="s">
        <v>243</v>
      </c>
    </row>
    <row r="78" spans="1:14">
      <c r="A78" s="325" t="s">
        <v>244</v>
      </c>
      <c r="B78" s="326">
        <v>1.2</v>
      </c>
      <c r="C78" s="325">
        <v>2</v>
      </c>
      <c r="D78" s="327">
        <v>1.2</v>
      </c>
      <c r="E78" s="328">
        <v>2</v>
      </c>
      <c r="F78" s="344">
        <v>2.984</v>
      </c>
      <c r="G78" s="329">
        <v>43830</v>
      </c>
      <c r="H78" s="330">
        <f t="shared" si="8"/>
        <v>2.48666666666667</v>
      </c>
      <c r="I78" s="342">
        <f t="shared" si="9"/>
        <v>1.492</v>
      </c>
      <c r="J78" s="327"/>
      <c r="K78" s="46"/>
      <c r="L78" s="265"/>
      <c r="M78" s="342"/>
      <c r="N78" s="327" t="s">
        <v>245</v>
      </c>
    </row>
    <row r="79" spans="1:14">
      <c r="A79" s="325" t="s">
        <v>246</v>
      </c>
      <c r="B79" s="326">
        <v>1.9</v>
      </c>
      <c r="C79" s="325">
        <v>2</v>
      </c>
      <c r="D79" s="327">
        <v>1.9</v>
      </c>
      <c r="E79" s="328">
        <v>2</v>
      </c>
      <c r="F79" s="344">
        <v>2.12</v>
      </c>
      <c r="G79" s="329">
        <v>43830</v>
      </c>
      <c r="H79" s="330">
        <f t="shared" si="8"/>
        <v>1.11578947368421</v>
      </c>
      <c r="I79" s="342">
        <f t="shared" si="9"/>
        <v>1.06</v>
      </c>
      <c r="J79" s="327"/>
      <c r="K79" s="46"/>
      <c r="L79" s="265"/>
      <c r="M79" s="342"/>
      <c r="N79" s="327" t="s">
        <v>247</v>
      </c>
    </row>
    <row r="80" spans="1:14">
      <c r="A80" s="338" t="s">
        <v>248</v>
      </c>
      <c r="B80" s="339">
        <v>18.5</v>
      </c>
      <c r="C80" s="338">
        <v>16</v>
      </c>
      <c r="D80" s="340">
        <v>18.5</v>
      </c>
      <c r="E80" s="341">
        <v>16</v>
      </c>
      <c r="F80" s="340">
        <v>193</v>
      </c>
      <c r="G80" s="345">
        <v>40483</v>
      </c>
      <c r="H80" s="336">
        <f t="shared" si="8"/>
        <v>10.4324324324324</v>
      </c>
      <c r="I80" s="343">
        <f t="shared" si="9"/>
        <v>12.0625</v>
      </c>
      <c r="J80" s="340">
        <v>18.5</v>
      </c>
      <c r="K80" s="45">
        <v>193</v>
      </c>
      <c r="L80" s="278">
        <v>40483</v>
      </c>
      <c r="M80" s="343">
        <f>K80/J80</f>
        <v>10.4324324324324</v>
      </c>
      <c r="N80" s="340" t="s">
        <v>249</v>
      </c>
    </row>
    <row r="81" spans="1:14">
      <c r="A81" s="338" t="s">
        <v>250</v>
      </c>
      <c r="B81" s="339">
        <v>31.8</v>
      </c>
      <c r="C81" s="338">
        <v>24</v>
      </c>
      <c r="D81" s="340">
        <v>31.8</v>
      </c>
      <c r="E81" s="341">
        <v>24</v>
      </c>
      <c r="F81" s="340">
        <v>175.2844</v>
      </c>
      <c r="G81" s="335">
        <v>43738</v>
      </c>
      <c r="H81" s="336">
        <f t="shared" si="8"/>
        <v>5.51208805031447</v>
      </c>
      <c r="I81" s="343">
        <f t="shared" si="9"/>
        <v>7.30351666666667</v>
      </c>
      <c r="J81" s="340">
        <v>31.8</v>
      </c>
      <c r="K81" s="45">
        <v>175.2844</v>
      </c>
      <c r="L81" s="272">
        <v>43738</v>
      </c>
      <c r="M81" s="343">
        <f>K81/J81</f>
        <v>5.51208805031447</v>
      </c>
      <c r="N81" s="72" t="s">
        <v>251</v>
      </c>
    </row>
    <row r="82" spans="1:14">
      <c r="A82" s="338" t="s">
        <v>252</v>
      </c>
      <c r="B82" s="339">
        <v>33.1</v>
      </c>
      <c r="C82" s="338">
        <v>17</v>
      </c>
      <c r="D82" s="340">
        <v>33.1</v>
      </c>
      <c r="E82" s="341">
        <v>17</v>
      </c>
      <c r="F82" s="340">
        <v>169.0225</v>
      </c>
      <c r="G82" s="335">
        <v>43830</v>
      </c>
      <c r="H82" s="336">
        <f t="shared" si="8"/>
        <v>5.10641993957704</v>
      </c>
      <c r="I82" s="343">
        <f t="shared" si="9"/>
        <v>9.9425</v>
      </c>
      <c r="J82" s="340"/>
      <c r="K82" s="45"/>
      <c r="L82" s="272"/>
      <c r="M82" s="343"/>
      <c r="N82" s="237" t="s">
        <v>253</v>
      </c>
    </row>
    <row r="83" spans="1:14">
      <c r="A83" s="338" t="s">
        <v>254</v>
      </c>
      <c r="B83" s="339">
        <v>32.3</v>
      </c>
      <c r="C83" s="338">
        <v>13</v>
      </c>
      <c r="D83" s="340">
        <v>32.3</v>
      </c>
      <c r="E83" s="341">
        <v>13</v>
      </c>
      <c r="F83" s="340">
        <v>111.0521</v>
      </c>
      <c r="G83" s="335">
        <v>43720</v>
      </c>
      <c r="H83" s="336">
        <f t="shared" si="8"/>
        <v>3.43814551083591</v>
      </c>
      <c r="I83" s="343">
        <f t="shared" si="9"/>
        <v>8.54246923076923</v>
      </c>
      <c r="J83" s="340"/>
      <c r="K83" s="45"/>
      <c r="L83" s="272"/>
      <c r="M83" s="343"/>
      <c r="N83" s="237" t="s">
        <v>255</v>
      </c>
    </row>
    <row r="84" spans="1:14">
      <c r="A84" s="338" t="s">
        <v>256</v>
      </c>
      <c r="B84" s="339">
        <v>56.25</v>
      </c>
      <c r="C84" s="338">
        <v>23</v>
      </c>
      <c r="D84" s="340">
        <v>56.25</v>
      </c>
      <c r="E84" s="341">
        <v>23</v>
      </c>
      <c r="F84" s="340">
        <v>58.5974</v>
      </c>
      <c r="G84" s="335">
        <v>44316</v>
      </c>
      <c r="H84" s="336">
        <f t="shared" si="8"/>
        <v>1.04173155555556</v>
      </c>
      <c r="I84" s="343">
        <f t="shared" si="9"/>
        <v>2.54771304347826</v>
      </c>
      <c r="J84" s="340"/>
      <c r="K84" s="45"/>
      <c r="L84" s="272"/>
      <c r="M84" s="343"/>
      <c r="N84" s="354"/>
    </row>
    <row r="85" spans="1:14">
      <c r="A85" s="338" t="s">
        <v>257</v>
      </c>
      <c r="B85" s="339">
        <v>41.66</v>
      </c>
      <c r="C85" s="338">
        <v>30</v>
      </c>
      <c r="D85" s="340">
        <v>31.9</v>
      </c>
      <c r="E85" s="341">
        <v>24</v>
      </c>
      <c r="F85" s="340">
        <v>148.5068</v>
      </c>
      <c r="G85" s="335">
        <v>43830</v>
      </c>
      <c r="H85" s="336">
        <f t="shared" si="8"/>
        <v>4.6553855799373</v>
      </c>
      <c r="I85" s="343">
        <f t="shared" si="9"/>
        <v>6.18778333333333</v>
      </c>
      <c r="J85" s="340">
        <v>31.9</v>
      </c>
      <c r="K85" s="45">
        <v>148.5068</v>
      </c>
      <c r="L85" s="272">
        <v>43830</v>
      </c>
      <c r="M85" s="343">
        <f>K85/J85</f>
        <v>4.6553855799373</v>
      </c>
      <c r="N85" s="340"/>
    </row>
    <row r="86" spans="1:14">
      <c r="A86" s="338" t="s">
        <v>258</v>
      </c>
      <c r="B86" s="339">
        <v>42.1</v>
      </c>
      <c r="C86" s="338">
        <v>31</v>
      </c>
      <c r="D86" s="340">
        <v>42.1</v>
      </c>
      <c r="E86" s="341">
        <v>31</v>
      </c>
      <c r="F86" s="340">
        <v>115.3066</v>
      </c>
      <c r="G86" s="335">
        <v>43830</v>
      </c>
      <c r="H86" s="336">
        <f t="shared" si="8"/>
        <v>2.73887410926366</v>
      </c>
      <c r="I86" s="343">
        <f t="shared" si="9"/>
        <v>3.71956774193548</v>
      </c>
      <c r="J86" s="340">
        <v>24.5</v>
      </c>
      <c r="K86" s="45">
        <v>87</v>
      </c>
      <c r="L86" s="272">
        <v>42643</v>
      </c>
      <c r="M86" s="343">
        <f>K86/J86</f>
        <v>3.55102040816327</v>
      </c>
      <c r="N86" s="340"/>
    </row>
    <row r="87" spans="1:14">
      <c r="A87" s="338" t="s">
        <v>259</v>
      </c>
      <c r="B87" s="339">
        <v>52.8</v>
      </c>
      <c r="C87" s="338">
        <v>28</v>
      </c>
      <c r="D87" s="340">
        <v>52.8</v>
      </c>
      <c r="E87" s="341">
        <v>28</v>
      </c>
      <c r="F87" s="340">
        <v>57.66</v>
      </c>
      <c r="G87" s="335">
        <v>45565</v>
      </c>
      <c r="H87" s="336">
        <f t="shared" si="8"/>
        <v>1.09204545454545</v>
      </c>
      <c r="I87" s="343">
        <f t="shared" si="9"/>
        <v>2.05928571428571</v>
      </c>
      <c r="J87" s="340">
        <v>21.1</v>
      </c>
      <c r="K87" s="45">
        <v>35.8</v>
      </c>
      <c r="L87" s="272">
        <v>44196</v>
      </c>
      <c r="M87" s="343">
        <f>K87/J87</f>
        <v>1.69668246445498</v>
      </c>
      <c r="N87" s="340"/>
    </row>
    <row r="88" spans="1:14">
      <c r="A88" s="338" t="s">
        <v>260</v>
      </c>
      <c r="B88" s="339">
        <v>34.52</v>
      </c>
      <c r="C88" s="338">
        <v>26</v>
      </c>
      <c r="D88" s="339">
        <v>34.52</v>
      </c>
      <c r="E88" s="338">
        <v>26</v>
      </c>
      <c r="F88" s="340">
        <v>121.6</v>
      </c>
      <c r="G88" s="335">
        <v>45597</v>
      </c>
      <c r="H88" s="336">
        <f t="shared" si="8"/>
        <v>3.5225955967555</v>
      </c>
      <c r="I88" s="343">
        <f t="shared" si="9"/>
        <v>4.67692307692308</v>
      </c>
      <c r="J88" s="340">
        <v>11.45</v>
      </c>
      <c r="K88" s="45">
        <v>85.45</v>
      </c>
      <c r="L88" s="278">
        <v>40483</v>
      </c>
      <c r="M88" s="343">
        <f>K88/J88</f>
        <v>7.46288209606987</v>
      </c>
      <c r="N88" s="340"/>
    </row>
    <row r="89" spans="1:14">
      <c r="A89" s="338" t="s">
        <v>261</v>
      </c>
      <c r="B89" s="339">
        <v>20.1</v>
      </c>
      <c r="C89" s="338">
        <v>11</v>
      </c>
      <c r="D89" s="340">
        <v>20.1</v>
      </c>
      <c r="E89" s="341">
        <v>11</v>
      </c>
      <c r="F89" s="340">
        <v>19.1171</v>
      </c>
      <c r="G89" s="335">
        <v>43101</v>
      </c>
      <c r="H89" s="336">
        <f t="shared" si="8"/>
        <v>0.951099502487562</v>
      </c>
      <c r="I89" s="343">
        <f t="shared" si="9"/>
        <v>1.73791818181818</v>
      </c>
      <c r="J89" s="340">
        <v>20.1</v>
      </c>
      <c r="K89" s="45">
        <v>18.32</v>
      </c>
      <c r="L89" s="272">
        <v>43100</v>
      </c>
      <c r="M89" s="343">
        <f>K89/J89</f>
        <v>0.911442786069652</v>
      </c>
      <c r="N89" s="340"/>
    </row>
    <row r="90" spans="1:14">
      <c r="A90" s="338" t="s">
        <v>262</v>
      </c>
      <c r="B90" s="339"/>
      <c r="C90" s="338"/>
      <c r="D90" s="340"/>
      <c r="E90" s="341"/>
      <c r="F90" s="340">
        <v>63.6</v>
      </c>
      <c r="G90" s="335">
        <v>45658</v>
      </c>
      <c r="H90" s="336"/>
      <c r="I90" s="343"/>
      <c r="J90" s="340"/>
      <c r="K90" s="45"/>
      <c r="L90" s="272"/>
      <c r="M90" s="355"/>
      <c r="N90" s="340"/>
    </row>
    <row r="91" spans="1:14">
      <c r="A91" s="338" t="s">
        <v>263</v>
      </c>
      <c r="B91" s="339">
        <v>27.03</v>
      </c>
      <c r="C91" s="338">
        <v>11</v>
      </c>
      <c r="D91" s="340">
        <v>27.03</v>
      </c>
      <c r="E91" s="341">
        <v>11</v>
      </c>
      <c r="F91" s="340">
        <v>21.4066</v>
      </c>
      <c r="G91" s="335">
        <v>44989</v>
      </c>
      <c r="H91" s="336">
        <f t="shared" ref="H91:H109" si="10">F91/D91</f>
        <v>0.791957084720681</v>
      </c>
      <c r="I91" s="343">
        <f t="shared" ref="I91:I109" si="11">F91/E91</f>
        <v>1.94605454545455</v>
      </c>
      <c r="J91" s="340">
        <v>27.03</v>
      </c>
      <c r="K91" s="45">
        <v>21.4</v>
      </c>
      <c r="L91" s="272">
        <v>44989</v>
      </c>
      <c r="M91" s="276">
        <f t="shared" ref="M91:M98" si="12">K91/J91</f>
        <v>0.791712911579726</v>
      </c>
      <c r="N91" s="340"/>
    </row>
    <row r="92" spans="1:14">
      <c r="A92" s="338" t="s">
        <v>264</v>
      </c>
      <c r="B92" s="339">
        <v>54.4</v>
      </c>
      <c r="C92" s="338">
        <v>13</v>
      </c>
      <c r="D92" s="340">
        <v>54.4</v>
      </c>
      <c r="E92" s="341">
        <v>13</v>
      </c>
      <c r="F92" s="340">
        <v>30.7</v>
      </c>
      <c r="G92" s="335">
        <v>45197</v>
      </c>
      <c r="H92" s="336">
        <f t="shared" si="10"/>
        <v>0.564338235294118</v>
      </c>
      <c r="I92" s="343">
        <f t="shared" si="11"/>
        <v>2.36153846153846</v>
      </c>
      <c r="J92" s="340">
        <v>54.4</v>
      </c>
      <c r="K92" s="45">
        <v>29.0176</v>
      </c>
      <c r="L92" s="272">
        <v>44316</v>
      </c>
      <c r="M92" s="276">
        <f t="shared" si="12"/>
        <v>0.533411764705882</v>
      </c>
      <c r="N92" s="340"/>
    </row>
    <row r="93" spans="1:14">
      <c r="A93" s="338" t="s">
        <v>265</v>
      </c>
      <c r="B93" s="339">
        <v>21.9</v>
      </c>
      <c r="C93" s="338">
        <v>10</v>
      </c>
      <c r="D93" s="340">
        <v>21.9</v>
      </c>
      <c r="E93" s="341">
        <v>10</v>
      </c>
      <c r="F93" s="340">
        <v>8.1067</v>
      </c>
      <c r="G93" s="335">
        <v>45284</v>
      </c>
      <c r="H93" s="336">
        <f t="shared" si="10"/>
        <v>0.37016894977169</v>
      </c>
      <c r="I93" s="343">
        <f t="shared" si="11"/>
        <v>0.81067</v>
      </c>
      <c r="J93" s="340">
        <v>21.9</v>
      </c>
      <c r="K93" s="45">
        <v>7.1</v>
      </c>
      <c r="L93" s="272">
        <v>45197</v>
      </c>
      <c r="M93" s="276">
        <f t="shared" si="12"/>
        <v>0.324200913242009</v>
      </c>
      <c r="N93" s="340"/>
    </row>
    <row r="94" spans="1:14">
      <c r="A94" s="338" t="s">
        <v>266</v>
      </c>
      <c r="B94" s="339">
        <v>58.3</v>
      </c>
      <c r="C94" s="338">
        <v>8</v>
      </c>
      <c r="D94" s="340">
        <v>58.3</v>
      </c>
      <c r="E94" s="341">
        <v>8</v>
      </c>
      <c r="F94" s="340">
        <v>19.74</v>
      </c>
      <c r="G94" s="335">
        <v>45657</v>
      </c>
      <c r="H94" s="336">
        <f t="shared" si="10"/>
        <v>0.338593481989708</v>
      </c>
      <c r="I94" s="343">
        <f t="shared" si="11"/>
        <v>2.4675</v>
      </c>
      <c r="J94" s="340">
        <v>58.3</v>
      </c>
      <c r="K94" s="45">
        <v>13.3522</v>
      </c>
      <c r="L94" s="272">
        <v>45098</v>
      </c>
      <c r="M94" s="276">
        <f t="shared" si="12"/>
        <v>0.229025728987993</v>
      </c>
      <c r="N94" s="340"/>
    </row>
    <row r="95" spans="1:14">
      <c r="A95" s="338" t="s">
        <v>267</v>
      </c>
      <c r="B95" s="339">
        <v>61.6</v>
      </c>
      <c r="C95" s="338">
        <v>21</v>
      </c>
      <c r="D95" s="340">
        <v>61.6</v>
      </c>
      <c r="E95" s="341">
        <v>21</v>
      </c>
      <c r="F95" s="340">
        <v>43.55</v>
      </c>
      <c r="G95" s="335">
        <v>45657</v>
      </c>
      <c r="H95" s="336">
        <f t="shared" si="10"/>
        <v>0.706980519480519</v>
      </c>
      <c r="I95" s="343">
        <f t="shared" si="11"/>
        <v>2.07380952380952</v>
      </c>
      <c r="J95" s="340">
        <v>61.6</v>
      </c>
      <c r="K95" s="45">
        <v>39.7498</v>
      </c>
      <c r="L95" s="272">
        <v>45044</v>
      </c>
      <c r="M95" s="276">
        <f t="shared" si="12"/>
        <v>0.645288961038961</v>
      </c>
      <c r="N95" s="340"/>
    </row>
    <row r="96" spans="1:14">
      <c r="A96" s="338" t="s">
        <v>268</v>
      </c>
      <c r="B96" s="339">
        <v>18.2</v>
      </c>
      <c r="C96" s="338">
        <v>4</v>
      </c>
      <c r="D96" s="340">
        <v>18.2</v>
      </c>
      <c r="E96" s="341">
        <v>4</v>
      </c>
      <c r="F96" s="340">
        <v>7.55</v>
      </c>
      <c r="G96" s="335">
        <v>45565</v>
      </c>
      <c r="H96" s="336">
        <f t="shared" si="10"/>
        <v>0.414835164835165</v>
      </c>
      <c r="I96" s="343">
        <f t="shared" si="11"/>
        <v>1.8875</v>
      </c>
      <c r="J96" s="340">
        <v>18.2</v>
      </c>
      <c r="K96" s="45">
        <v>5.69</v>
      </c>
      <c r="L96" s="272">
        <v>44834</v>
      </c>
      <c r="M96" s="355">
        <f t="shared" si="12"/>
        <v>0.312637362637363</v>
      </c>
      <c r="N96" s="340"/>
    </row>
    <row r="97" spans="1:14">
      <c r="A97" s="338" t="s">
        <v>269</v>
      </c>
      <c r="B97" s="339">
        <v>3.96</v>
      </c>
      <c r="C97" s="338">
        <v>9</v>
      </c>
      <c r="D97" s="340">
        <v>3.96</v>
      </c>
      <c r="E97" s="341">
        <v>9</v>
      </c>
      <c r="F97" s="340">
        <v>10.8429</v>
      </c>
      <c r="G97" s="335">
        <v>45046</v>
      </c>
      <c r="H97" s="336">
        <f t="shared" si="10"/>
        <v>2.73810606060606</v>
      </c>
      <c r="I97" s="343">
        <f t="shared" si="11"/>
        <v>1.20476666666667</v>
      </c>
      <c r="J97" s="340">
        <v>3.96</v>
      </c>
      <c r="K97" s="45">
        <v>10.8429</v>
      </c>
      <c r="L97" s="272">
        <v>45046</v>
      </c>
      <c r="M97" s="343">
        <f t="shared" si="12"/>
        <v>2.73810606060606</v>
      </c>
      <c r="N97" s="340"/>
    </row>
    <row r="98" spans="1:14">
      <c r="A98" s="338" t="s">
        <v>270</v>
      </c>
      <c r="B98" s="339">
        <v>39.83</v>
      </c>
      <c r="C98" s="338">
        <v>25</v>
      </c>
      <c r="D98" s="340">
        <v>39.83</v>
      </c>
      <c r="E98" s="341">
        <v>25</v>
      </c>
      <c r="F98" s="340">
        <v>71.7822</v>
      </c>
      <c r="G98" s="335">
        <v>44561</v>
      </c>
      <c r="H98" s="336">
        <f t="shared" si="10"/>
        <v>1.8022144112478</v>
      </c>
      <c r="I98" s="343">
        <f t="shared" si="11"/>
        <v>2.871288</v>
      </c>
      <c r="J98" s="340">
        <v>39.83</v>
      </c>
      <c r="K98" s="45">
        <v>71.7822</v>
      </c>
      <c r="L98" s="272">
        <v>44561</v>
      </c>
      <c r="M98" s="343">
        <f t="shared" si="12"/>
        <v>1.8022144112478</v>
      </c>
      <c r="N98" s="340"/>
    </row>
    <row r="99" spans="1:14">
      <c r="A99" s="325" t="s">
        <v>271</v>
      </c>
      <c r="B99" s="326">
        <v>18.14</v>
      </c>
      <c r="C99" s="325">
        <v>15</v>
      </c>
      <c r="D99" s="327">
        <v>18.14</v>
      </c>
      <c r="E99" s="325">
        <v>15</v>
      </c>
      <c r="F99" s="327">
        <v>32.7</v>
      </c>
      <c r="G99" s="329">
        <v>43819</v>
      </c>
      <c r="H99" s="330">
        <f t="shared" si="10"/>
        <v>1.8026460859978</v>
      </c>
      <c r="I99" s="342">
        <f t="shared" si="11"/>
        <v>2.18</v>
      </c>
      <c r="J99" s="327"/>
      <c r="K99" s="46"/>
      <c r="L99" s="265"/>
      <c r="M99" s="342"/>
      <c r="N99" s="327"/>
    </row>
    <row r="100" spans="1:14">
      <c r="A100" s="325" t="s">
        <v>272</v>
      </c>
      <c r="B100" s="326">
        <v>24.85</v>
      </c>
      <c r="C100" s="325">
        <v>21</v>
      </c>
      <c r="D100" s="327">
        <v>24.85</v>
      </c>
      <c r="E100" s="325">
        <v>21</v>
      </c>
      <c r="F100" s="327">
        <v>27.22</v>
      </c>
      <c r="G100" s="329">
        <v>45657</v>
      </c>
      <c r="H100" s="330">
        <f t="shared" si="10"/>
        <v>1.0953722334004</v>
      </c>
      <c r="I100" s="342">
        <f t="shared" si="11"/>
        <v>1.29619047619048</v>
      </c>
      <c r="J100" s="327">
        <v>20.52</v>
      </c>
      <c r="K100" s="46">
        <v>24.54</v>
      </c>
      <c r="L100" s="265">
        <v>45067</v>
      </c>
      <c r="M100" s="342">
        <f>K100/J100</f>
        <v>1.19590643274854</v>
      </c>
      <c r="N100" s="327"/>
    </row>
    <row r="101" spans="1:14">
      <c r="A101" s="325" t="s">
        <v>273</v>
      </c>
      <c r="B101" s="326">
        <v>31.9</v>
      </c>
      <c r="C101" s="325">
        <v>32</v>
      </c>
      <c r="D101" s="327">
        <v>31.9</v>
      </c>
      <c r="E101" s="325">
        <v>32</v>
      </c>
      <c r="F101" s="327">
        <v>26</v>
      </c>
      <c r="G101" s="329" t="s">
        <v>274</v>
      </c>
      <c r="H101" s="330">
        <f t="shared" si="10"/>
        <v>0.815047021943574</v>
      </c>
      <c r="I101" s="342">
        <f t="shared" si="11"/>
        <v>0.8125</v>
      </c>
      <c r="J101" s="327"/>
      <c r="K101" s="46"/>
      <c r="L101" s="265"/>
      <c r="M101" s="342"/>
      <c r="N101" s="327"/>
    </row>
    <row r="102" spans="1:14">
      <c r="A102" s="325" t="s">
        <v>275</v>
      </c>
      <c r="B102" s="326">
        <v>16.33</v>
      </c>
      <c r="C102" s="325">
        <v>16</v>
      </c>
      <c r="D102" s="327">
        <v>16.33</v>
      </c>
      <c r="E102" s="325">
        <v>16</v>
      </c>
      <c r="F102" s="327">
        <v>12.45</v>
      </c>
      <c r="G102" s="329">
        <v>43782</v>
      </c>
      <c r="H102" s="330">
        <f t="shared" si="10"/>
        <v>0.762400489895897</v>
      </c>
      <c r="I102" s="342">
        <f t="shared" si="11"/>
        <v>0.778125</v>
      </c>
      <c r="J102" s="327"/>
      <c r="K102" s="46"/>
      <c r="L102" s="265"/>
      <c r="M102" s="342"/>
      <c r="N102" s="327"/>
    </row>
    <row r="103" spans="1:14">
      <c r="A103" s="325" t="s">
        <v>276</v>
      </c>
      <c r="B103" s="326"/>
      <c r="C103" s="325"/>
      <c r="D103" s="327"/>
      <c r="E103" s="325"/>
      <c r="F103" s="327">
        <v>12.76</v>
      </c>
      <c r="G103" s="329">
        <v>45657</v>
      </c>
      <c r="H103" s="330"/>
      <c r="I103" s="342"/>
      <c r="J103" s="327"/>
      <c r="K103" s="46"/>
      <c r="L103" s="265"/>
      <c r="M103" s="342"/>
      <c r="N103" s="327"/>
    </row>
    <row r="104" spans="1:14">
      <c r="A104" s="325" t="s">
        <v>277</v>
      </c>
      <c r="B104" s="326">
        <v>13.3</v>
      </c>
      <c r="C104" s="325">
        <v>12</v>
      </c>
      <c r="D104" s="327">
        <v>13.3</v>
      </c>
      <c r="E104" s="325">
        <v>12</v>
      </c>
      <c r="F104" s="327">
        <v>3.88</v>
      </c>
      <c r="G104" s="329">
        <v>45657</v>
      </c>
      <c r="H104" s="330">
        <f t="shared" ref="H104:H110" si="13">F104/D104</f>
        <v>0.291729323308271</v>
      </c>
      <c r="I104" s="342">
        <f t="shared" ref="I104:I110" si="14">F104/E104</f>
        <v>0.323333333333333</v>
      </c>
      <c r="J104" s="327"/>
      <c r="K104" s="46"/>
      <c r="L104" s="265"/>
      <c r="M104" s="342"/>
      <c r="N104" s="327"/>
    </row>
    <row r="105" spans="1:14">
      <c r="A105" s="338" t="s">
        <v>278</v>
      </c>
      <c r="B105" s="339">
        <v>28.3</v>
      </c>
      <c r="C105" s="338">
        <v>22</v>
      </c>
      <c r="D105" s="340">
        <v>28.3</v>
      </c>
      <c r="E105" s="341">
        <v>22</v>
      </c>
      <c r="F105" s="340">
        <v>38.8552</v>
      </c>
      <c r="G105" s="335">
        <v>45046</v>
      </c>
      <c r="H105" s="336">
        <f t="shared" si="13"/>
        <v>1.37297526501767</v>
      </c>
      <c r="I105" s="343">
        <f t="shared" si="14"/>
        <v>1.76614545454545</v>
      </c>
      <c r="J105" s="340"/>
      <c r="K105" s="45"/>
      <c r="L105" s="272"/>
      <c r="M105" s="343"/>
      <c r="N105" s="340"/>
    </row>
    <row r="106" spans="1:14">
      <c r="A106" s="338" t="s">
        <v>279</v>
      </c>
      <c r="B106" s="339">
        <v>23.4</v>
      </c>
      <c r="C106" s="338">
        <v>21</v>
      </c>
      <c r="D106" s="340">
        <v>23.4</v>
      </c>
      <c r="E106" s="341">
        <v>21</v>
      </c>
      <c r="F106" s="340">
        <v>41.5211</v>
      </c>
      <c r="G106" s="335">
        <v>45046</v>
      </c>
      <c r="H106" s="336">
        <f t="shared" si="13"/>
        <v>1.77440598290598</v>
      </c>
      <c r="I106" s="343">
        <f t="shared" si="14"/>
        <v>1.97719523809524</v>
      </c>
      <c r="J106" s="340"/>
      <c r="K106" s="45"/>
      <c r="L106" s="272"/>
      <c r="M106" s="343"/>
      <c r="N106" s="340"/>
    </row>
    <row r="107" spans="1:14">
      <c r="A107" s="338" t="s">
        <v>280</v>
      </c>
      <c r="B107" s="339">
        <v>63.35</v>
      </c>
      <c r="C107" s="338">
        <v>18</v>
      </c>
      <c r="D107" s="340">
        <v>63.35</v>
      </c>
      <c r="E107" s="341">
        <v>18</v>
      </c>
      <c r="F107" s="340">
        <v>23.8184</v>
      </c>
      <c r="G107" s="335">
        <v>41760</v>
      </c>
      <c r="H107" s="336">
        <f t="shared" si="13"/>
        <v>0.375981057616417</v>
      </c>
      <c r="I107" s="343">
        <f t="shared" si="14"/>
        <v>1.32324444444444</v>
      </c>
      <c r="J107" s="340"/>
      <c r="K107" s="45"/>
      <c r="L107" s="272"/>
      <c r="M107" s="343"/>
      <c r="N107" s="340"/>
    </row>
    <row r="108" spans="1:14">
      <c r="A108" s="338" t="s">
        <v>281</v>
      </c>
      <c r="B108" s="339">
        <v>24.484</v>
      </c>
      <c r="C108" s="338">
        <v>18</v>
      </c>
      <c r="D108" s="340">
        <v>24.484</v>
      </c>
      <c r="E108" s="341">
        <v>18</v>
      </c>
      <c r="F108" s="340">
        <v>18.27</v>
      </c>
      <c r="G108" s="335">
        <v>45047</v>
      </c>
      <c r="H108" s="336">
        <f t="shared" si="13"/>
        <v>0.746201601045581</v>
      </c>
      <c r="I108" s="343">
        <f t="shared" si="14"/>
        <v>1.015</v>
      </c>
      <c r="J108" s="340"/>
      <c r="K108" s="45"/>
      <c r="L108" s="272"/>
      <c r="M108" s="343"/>
      <c r="N108" s="340"/>
    </row>
    <row r="109" spans="1:14">
      <c r="A109" s="338" t="s">
        <v>282</v>
      </c>
      <c r="B109" s="339">
        <v>42.7</v>
      </c>
      <c r="C109" s="338">
        <v>8</v>
      </c>
      <c r="D109" s="340">
        <v>42.7</v>
      </c>
      <c r="E109" s="341">
        <v>8</v>
      </c>
      <c r="F109" s="340">
        <v>5.7639</v>
      </c>
      <c r="G109" s="335">
        <v>45046</v>
      </c>
      <c r="H109" s="336">
        <f t="shared" si="13"/>
        <v>0.134985948477752</v>
      </c>
      <c r="I109" s="343">
        <f t="shared" si="14"/>
        <v>0.7204875</v>
      </c>
      <c r="J109" s="340"/>
      <c r="K109" s="45"/>
      <c r="L109" s="272"/>
      <c r="M109" s="343"/>
      <c r="N109" s="340"/>
    </row>
    <row r="110" spans="1:14">
      <c r="A110" s="338" t="s">
        <v>283</v>
      </c>
      <c r="B110" s="339">
        <v>43.152</v>
      </c>
      <c r="C110" s="338">
        <v>11</v>
      </c>
      <c r="D110" s="340">
        <v>43.152</v>
      </c>
      <c r="E110" s="341">
        <v>11</v>
      </c>
      <c r="F110" s="340">
        <v>1.92</v>
      </c>
      <c r="G110" s="335">
        <v>45413</v>
      </c>
      <c r="H110" s="336">
        <f t="shared" si="13"/>
        <v>0.0444938820912125</v>
      </c>
      <c r="I110" s="343">
        <f t="shared" si="14"/>
        <v>0.174545454545455</v>
      </c>
      <c r="J110" s="340"/>
      <c r="K110" s="45"/>
      <c r="L110" s="272"/>
      <c r="M110" s="343"/>
      <c r="N110" s="340"/>
    </row>
    <row r="111" spans="1:14">
      <c r="A111" s="325" t="s">
        <v>284</v>
      </c>
      <c r="B111" s="326">
        <v>38.63</v>
      </c>
      <c r="C111" s="325">
        <v>32</v>
      </c>
      <c r="D111" s="327">
        <v>38.63</v>
      </c>
      <c r="E111" s="328">
        <v>32</v>
      </c>
      <c r="F111" s="327">
        <v>60.77</v>
      </c>
      <c r="G111" s="329">
        <v>45549</v>
      </c>
      <c r="H111" s="330">
        <f t="shared" ref="H111:H122" si="15">F111/D111</f>
        <v>1.57312969194926</v>
      </c>
      <c r="I111" s="342">
        <f t="shared" ref="I111:I122" si="16">F111/E111</f>
        <v>1.8990625</v>
      </c>
      <c r="J111" s="327"/>
      <c r="K111" s="46"/>
      <c r="L111" s="265"/>
      <c r="M111" s="265"/>
      <c r="N111" s="327"/>
    </row>
    <row r="112" spans="1:14">
      <c r="A112" s="325" t="s">
        <v>285</v>
      </c>
      <c r="B112" s="326">
        <v>60.8</v>
      </c>
      <c r="C112" s="325">
        <v>38</v>
      </c>
      <c r="D112" s="327">
        <v>60.8</v>
      </c>
      <c r="E112" s="328">
        <v>38</v>
      </c>
      <c r="F112" s="327">
        <v>139.82</v>
      </c>
      <c r="G112" s="329">
        <v>45413</v>
      </c>
      <c r="H112" s="330">
        <f t="shared" si="15"/>
        <v>2.29967105263158</v>
      </c>
      <c r="I112" s="342">
        <f t="shared" si="16"/>
        <v>3.67947368421053</v>
      </c>
      <c r="J112" s="327">
        <v>27.7</v>
      </c>
      <c r="K112" s="46">
        <v>113.6</v>
      </c>
      <c r="L112" s="265">
        <v>42728</v>
      </c>
      <c r="M112" s="342">
        <f>K112/J112</f>
        <v>4.10108303249097</v>
      </c>
      <c r="N112" s="327"/>
    </row>
    <row r="113" spans="1:14">
      <c r="A113" s="325" t="s">
        <v>286</v>
      </c>
      <c r="B113" s="326">
        <v>30</v>
      </c>
      <c r="C113" s="325">
        <v>24</v>
      </c>
      <c r="D113" s="327">
        <v>30</v>
      </c>
      <c r="E113" s="328">
        <v>24</v>
      </c>
      <c r="F113" s="327">
        <v>55.3</v>
      </c>
      <c r="G113" s="329">
        <v>43559</v>
      </c>
      <c r="H113" s="330">
        <f t="shared" si="15"/>
        <v>1.84333333333333</v>
      </c>
      <c r="I113" s="342">
        <f t="shared" si="16"/>
        <v>2.30416666666667</v>
      </c>
      <c r="J113" s="327"/>
      <c r="K113" s="46"/>
      <c r="L113" s="265"/>
      <c r="M113" s="342"/>
      <c r="N113" s="327"/>
    </row>
    <row r="114" spans="1:14">
      <c r="A114" s="325" t="s">
        <v>287</v>
      </c>
      <c r="B114" s="326">
        <v>49.4</v>
      </c>
      <c r="C114" s="325">
        <v>37</v>
      </c>
      <c r="D114" s="327">
        <v>49.4</v>
      </c>
      <c r="E114" s="328">
        <v>37</v>
      </c>
      <c r="F114" s="327">
        <v>83.24</v>
      </c>
      <c r="G114" s="329">
        <v>43559</v>
      </c>
      <c r="H114" s="330">
        <f t="shared" si="15"/>
        <v>1.68502024291498</v>
      </c>
      <c r="I114" s="342">
        <f t="shared" si="16"/>
        <v>2.24972972972973</v>
      </c>
      <c r="J114" s="327"/>
      <c r="K114" s="46"/>
      <c r="L114" s="265"/>
      <c r="M114" s="342"/>
      <c r="N114" s="327"/>
    </row>
    <row r="115" spans="1:14">
      <c r="A115" s="325" t="s">
        <v>288</v>
      </c>
      <c r="B115" s="326">
        <v>35.1</v>
      </c>
      <c r="C115" s="325">
        <v>25</v>
      </c>
      <c r="D115" s="327">
        <v>35.1</v>
      </c>
      <c r="E115" s="328">
        <v>25</v>
      </c>
      <c r="F115" s="327">
        <v>62.81</v>
      </c>
      <c r="G115" s="329">
        <v>45549</v>
      </c>
      <c r="H115" s="330">
        <f t="shared" si="15"/>
        <v>1.78945868945869</v>
      </c>
      <c r="I115" s="342">
        <f t="shared" si="16"/>
        <v>2.5124</v>
      </c>
      <c r="J115" s="327"/>
      <c r="K115" s="46"/>
      <c r="L115" s="265"/>
      <c r="M115" s="342"/>
      <c r="N115" s="327"/>
    </row>
    <row r="116" spans="1:14">
      <c r="A116" s="325" t="s">
        <v>289</v>
      </c>
      <c r="B116" s="326">
        <v>35.95</v>
      </c>
      <c r="C116" s="325">
        <v>27</v>
      </c>
      <c r="D116" s="327">
        <v>35.95</v>
      </c>
      <c r="E116" s="328">
        <v>27</v>
      </c>
      <c r="F116" s="327">
        <v>59.06</v>
      </c>
      <c r="G116" s="329">
        <v>45549</v>
      </c>
      <c r="H116" s="330">
        <f t="shared" si="15"/>
        <v>1.64283727399166</v>
      </c>
      <c r="I116" s="342">
        <f t="shared" si="16"/>
        <v>2.18740740740741</v>
      </c>
      <c r="J116" s="327"/>
      <c r="K116" s="46"/>
      <c r="L116" s="265"/>
      <c r="M116" s="342"/>
      <c r="N116" s="327"/>
    </row>
    <row r="117" spans="1:14">
      <c r="A117" s="325" t="s">
        <v>290</v>
      </c>
      <c r="B117" s="326">
        <v>47.69</v>
      </c>
      <c r="C117" s="325">
        <v>26</v>
      </c>
      <c r="D117" s="327">
        <v>47.69</v>
      </c>
      <c r="E117" s="328">
        <v>26</v>
      </c>
      <c r="F117" s="327">
        <v>70.75</v>
      </c>
      <c r="G117" s="329">
        <v>45549</v>
      </c>
      <c r="H117" s="330">
        <f t="shared" si="15"/>
        <v>1.4835395261061</v>
      </c>
      <c r="I117" s="342">
        <f t="shared" si="16"/>
        <v>2.72115384615385</v>
      </c>
      <c r="J117" s="327"/>
      <c r="K117" s="46"/>
      <c r="L117" s="265"/>
      <c r="M117" s="342"/>
      <c r="N117" s="327"/>
    </row>
    <row r="118" spans="1:14">
      <c r="A118" s="325" t="s">
        <v>291</v>
      </c>
      <c r="B118" s="326">
        <v>39</v>
      </c>
      <c r="C118" s="325">
        <v>26</v>
      </c>
      <c r="D118" s="326">
        <v>39</v>
      </c>
      <c r="E118" s="325">
        <v>26</v>
      </c>
      <c r="F118" s="327">
        <v>46.96</v>
      </c>
      <c r="G118" s="329">
        <v>45046</v>
      </c>
      <c r="H118" s="330">
        <f t="shared" si="15"/>
        <v>1.20410256410256</v>
      </c>
      <c r="I118" s="342">
        <f t="shared" si="16"/>
        <v>1.80615384615385</v>
      </c>
      <c r="J118" s="327">
        <v>39</v>
      </c>
      <c r="K118" s="46">
        <v>46.96</v>
      </c>
      <c r="L118" s="265">
        <v>45046</v>
      </c>
      <c r="M118" s="342">
        <f>K118/J118</f>
        <v>1.20410256410256</v>
      </c>
      <c r="N118" s="327"/>
    </row>
    <row r="119" spans="1:14">
      <c r="A119" s="325" t="s">
        <v>292</v>
      </c>
      <c r="B119" s="346">
        <v>23.4</v>
      </c>
      <c r="C119" s="347">
        <v>14</v>
      </c>
      <c r="D119" s="327">
        <v>23.4</v>
      </c>
      <c r="E119" s="328">
        <v>14</v>
      </c>
      <c r="F119" s="327">
        <v>25.07</v>
      </c>
      <c r="G119" s="329">
        <v>45657</v>
      </c>
      <c r="H119" s="330">
        <f t="shared" si="15"/>
        <v>1.07136752136752</v>
      </c>
      <c r="I119" s="342">
        <f t="shared" si="16"/>
        <v>1.79071428571429</v>
      </c>
      <c r="J119" s="327">
        <v>23.4</v>
      </c>
      <c r="K119" s="46">
        <v>15</v>
      </c>
      <c r="L119" s="265">
        <v>45345</v>
      </c>
      <c r="M119" s="342">
        <f>K119/J119</f>
        <v>0.641025641025641</v>
      </c>
      <c r="N119" s="327"/>
    </row>
    <row r="120" spans="1:14">
      <c r="A120" s="325" t="s">
        <v>293</v>
      </c>
      <c r="B120" s="326">
        <v>37.32</v>
      </c>
      <c r="C120" s="325">
        <v>14</v>
      </c>
      <c r="D120" s="327">
        <v>37.32</v>
      </c>
      <c r="E120" s="328">
        <v>14</v>
      </c>
      <c r="F120" s="327">
        <v>3.78</v>
      </c>
      <c r="G120" s="329">
        <v>45565</v>
      </c>
      <c r="H120" s="330">
        <f t="shared" si="15"/>
        <v>0.101286173633441</v>
      </c>
      <c r="I120" s="342">
        <f t="shared" si="16"/>
        <v>0.27</v>
      </c>
      <c r="J120" s="327"/>
      <c r="K120" s="46"/>
      <c r="L120" s="265"/>
      <c r="M120" s="342"/>
      <c r="N120" s="327"/>
    </row>
    <row r="121" spans="1:14">
      <c r="A121" s="325" t="s">
        <v>294</v>
      </c>
      <c r="B121" s="326">
        <v>23.3</v>
      </c>
      <c r="C121" s="325">
        <v>7</v>
      </c>
      <c r="D121" s="327">
        <v>23.3</v>
      </c>
      <c r="E121" s="328">
        <v>7</v>
      </c>
      <c r="F121" s="327">
        <v>4.12</v>
      </c>
      <c r="G121" s="329">
        <v>45565</v>
      </c>
      <c r="H121" s="330">
        <f t="shared" si="15"/>
        <v>0.176824034334764</v>
      </c>
      <c r="I121" s="342">
        <f t="shared" si="16"/>
        <v>0.588571428571429</v>
      </c>
      <c r="J121" s="327"/>
      <c r="K121" s="46"/>
      <c r="L121" s="265"/>
      <c r="M121" s="342"/>
      <c r="N121" s="327"/>
    </row>
    <row r="122" spans="1:14">
      <c r="A122" s="325" t="s">
        <v>295</v>
      </c>
      <c r="B122" s="326">
        <v>35.012</v>
      </c>
      <c r="C122" s="325">
        <v>16</v>
      </c>
      <c r="D122" s="327">
        <v>35.012</v>
      </c>
      <c r="E122" s="328">
        <v>16</v>
      </c>
      <c r="F122" s="327">
        <v>9.6</v>
      </c>
      <c r="G122" s="329">
        <v>43738</v>
      </c>
      <c r="H122" s="330">
        <f t="shared" si="15"/>
        <v>0.274191705700903</v>
      </c>
      <c r="I122" s="342">
        <f t="shared" si="16"/>
        <v>0.6</v>
      </c>
      <c r="J122" s="327"/>
      <c r="K122" s="46"/>
      <c r="L122" s="265"/>
      <c r="M122" s="342"/>
      <c r="N122" s="327" t="s">
        <v>296</v>
      </c>
    </row>
    <row r="123" spans="1:14">
      <c r="A123" s="133" t="s">
        <v>297</v>
      </c>
      <c r="B123" s="348">
        <v>41</v>
      </c>
      <c r="C123" s="349">
        <v>30</v>
      </c>
      <c r="D123" s="350">
        <v>41</v>
      </c>
      <c r="E123" s="351">
        <v>30</v>
      </c>
      <c r="F123" s="350">
        <v>145.5154</v>
      </c>
      <c r="G123" s="352">
        <v>43532</v>
      </c>
      <c r="H123" s="353">
        <f t="shared" ref="H123:H140" si="17">F123/D123</f>
        <v>3.54915609756098</v>
      </c>
      <c r="I123" s="356">
        <f t="shared" ref="I123:I140" si="18">F123/E123</f>
        <v>4.85051333333333</v>
      </c>
      <c r="J123" s="350"/>
      <c r="K123" s="130"/>
      <c r="L123" s="282"/>
      <c r="M123" s="286"/>
      <c r="N123" s="350"/>
    </row>
    <row r="124" spans="1:14">
      <c r="A124" s="133" t="s">
        <v>298</v>
      </c>
      <c r="B124" s="348">
        <v>39.54</v>
      </c>
      <c r="C124" s="349">
        <v>32</v>
      </c>
      <c r="D124" s="350">
        <v>39.54</v>
      </c>
      <c r="E124" s="351">
        <v>32</v>
      </c>
      <c r="F124" s="350">
        <v>95.77</v>
      </c>
      <c r="G124" s="352">
        <v>45779</v>
      </c>
      <c r="H124" s="353">
        <f t="shared" si="17"/>
        <v>2.42210419828022</v>
      </c>
      <c r="I124" s="356">
        <f t="shared" si="18"/>
        <v>2.9928125</v>
      </c>
      <c r="J124" s="350"/>
      <c r="K124" s="130"/>
      <c r="L124" s="282"/>
      <c r="M124" s="286"/>
      <c r="N124" s="350"/>
    </row>
    <row r="125" spans="1:14">
      <c r="A125" s="133" t="s">
        <v>299</v>
      </c>
      <c r="B125" s="348">
        <v>43.2</v>
      </c>
      <c r="C125" s="349">
        <v>31</v>
      </c>
      <c r="D125" s="350">
        <v>41.7</v>
      </c>
      <c r="E125" s="351">
        <v>30</v>
      </c>
      <c r="F125" s="350">
        <v>109.9</v>
      </c>
      <c r="G125" s="352">
        <v>45657</v>
      </c>
      <c r="H125" s="353">
        <f t="shared" si="17"/>
        <v>2.63549160671463</v>
      </c>
      <c r="I125" s="356">
        <f t="shared" si="18"/>
        <v>3.66333333333333</v>
      </c>
      <c r="J125" s="350"/>
      <c r="K125" s="130"/>
      <c r="L125" s="282"/>
      <c r="M125" s="286"/>
      <c r="N125" s="350"/>
    </row>
    <row r="126" spans="1:14">
      <c r="A126" s="133" t="s">
        <v>300</v>
      </c>
      <c r="B126" s="348">
        <v>31.28</v>
      </c>
      <c r="C126" s="349">
        <v>23</v>
      </c>
      <c r="D126" s="350">
        <v>31.28</v>
      </c>
      <c r="E126" s="351">
        <v>23</v>
      </c>
      <c r="F126" s="350">
        <v>86.5</v>
      </c>
      <c r="G126" s="352">
        <v>45657</v>
      </c>
      <c r="H126" s="353">
        <f t="shared" si="17"/>
        <v>2.7653452685422</v>
      </c>
      <c r="I126" s="356">
        <f t="shared" si="18"/>
        <v>3.76086956521739</v>
      </c>
      <c r="J126" s="350"/>
      <c r="K126" s="130"/>
      <c r="L126" s="282"/>
      <c r="M126" s="286"/>
      <c r="N126" s="350"/>
    </row>
    <row r="127" spans="1:14">
      <c r="A127" s="349" t="s">
        <v>301</v>
      </c>
      <c r="B127" s="348">
        <v>47.65</v>
      </c>
      <c r="C127" s="349">
        <v>34</v>
      </c>
      <c r="D127" s="350">
        <v>47.65</v>
      </c>
      <c r="E127" s="351">
        <v>34</v>
      </c>
      <c r="F127" s="350">
        <v>161.47</v>
      </c>
      <c r="G127" s="352">
        <v>45657</v>
      </c>
      <c r="H127" s="353">
        <f t="shared" si="17"/>
        <v>3.38866736621196</v>
      </c>
      <c r="I127" s="356">
        <f t="shared" si="18"/>
        <v>4.74911764705882</v>
      </c>
      <c r="J127" s="350"/>
      <c r="K127" s="130"/>
      <c r="L127" s="282"/>
      <c r="M127" s="286"/>
      <c r="N127" s="350"/>
    </row>
    <row r="128" spans="1:14">
      <c r="A128" s="349" t="s">
        <v>302</v>
      </c>
      <c r="B128" s="348">
        <v>49.51</v>
      </c>
      <c r="C128" s="349">
        <v>27</v>
      </c>
      <c r="D128" s="350">
        <v>49.51</v>
      </c>
      <c r="E128" s="351">
        <v>27</v>
      </c>
      <c r="F128" s="350">
        <v>68.72</v>
      </c>
      <c r="G128" s="352">
        <v>45657</v>
      </c>
      <c r="H128" s="353">
        <f t="shared" si="17"/>
        <v>1.38800242375278</v>
      </c>
      <c r="I128" s="356">
        <f t="shared" si="18"/>
        <v>2.54518518518518</v>
      </c>
      <c r="J128" s="350">
        <v>49.51</v>
      </c>
      <c r="K128" s="130">
        <v>53.55</v>
      </c>
      <c r="L128" s="282">
        <v>45197</v>
      </c>
      <c r="M128" s="356">
        <f>K128/J128</f>
        <v>1.08159967683296</v>
      </c>
      <c r="N128" s="350"/>
    </row>
    <row r="129" spans="1:14">
      <c r="A129" s="349" t="s">
        <v>303</v>
      </c>
      <c r="B129" s="348">
        <v>6.13</v>
      </c>
      <c r="C129" s="349">
        <v>4</v>
      </c>
      <c r="D129" s="350">
        <v>6.13</v>
      </c>
      <c r="E129" s="351">
        <v>4</v>
      </c>
      <c r="F129" s="350">
        <v>3.01</v>
      </c>
      <c r="G129" s="352">
        <v>45778</v>
      </c>
      <c r="H129" s="353">
        <f t="shared" si="17"/>
        <v>0.491027732463295</v>
      </c>
      <c r="I129" s="356">
        <f t="shared" si="18"/>
        <v>0.7525</v>
      </c>
      <c r="J129" s="350"/>
      <c r="K129" s="130"/>
      <c r="L129" s="282"/>
      <c r="M129" s="366"/>
      <c r="N129" s="350"/>
    </row>
    <row r="130" spans="1:14">
      <c r="A130" s="349" t="s">
        <v>304</v>
      </c>
      <c r="B130" s="357">
        <v>30.1</v>
      </c>
      <c r="C130" s="358">
        <v>27</v>
      </c>
      <c r="D130" s="350">
        <v>30.1</v>
      </c>
      <c r="E130" s="351">
        <v>27</v>
      </c>
      <c r="F130" s="350">
        <v>72.98</v>
      </c>
      <c r="G130" s="352">
        <v>45657</v>
      </c>
      <c r="H130" s="353">
        <f t="shared" si="17"/>
        <v>2.42458471760797</v>
      </c>
      <c r="I130" s="356">
        <f t="shared" si="18"/>
        <v>2.70296296296296</v>
      </c>
      <c r="J130" s="350">
        <v>30.1</v>
      </c>
      <c r="K130" s="130">
        <v>71.3527</v>
      </c>
      <c r="L130" s="282">
        <v>43830</v>
      </c>
      <c r="M130" s="356">
        <f>K130/J130</f>
        <v>2.37052159468439</v>
      </c>
      <c r="N130" s="350"/>
    </row>
    <row r="131" spans="1:14">
      <c r="A131" s="349" t="s">
        <v>305</v>
      </c>
      <c r="B131" s="348">
        <v>20.38</v>
      </c>
      <c r="C131" s="349">
        <v>10</v>
      </c>
      <c r="D131" s="350">
        <v>20.38</v>
      </c>
      <c r="E131" s="351">
        <v>10</v>
      </c>
      <c r="F131" s="350">
        <v>52.35</v>
      </c>
      <c r="G131" s="352">
        <v>45779</v>
      </c>
      <c r="H131" s="353">
        <f t="shared" si="17"/>
        <v>2.56869479882238</v>
      </c>
      <c r="I131" s="356">
        <f t="shared" si="18"/>
        <v>5.235</v>
      </c>
      <c r="J131" s="350"/>
      <c r="K131" s="130"/>
      <c r="L131" s="282"/>
      <c r="M131" s="286"/>
      <c r="N131" s="350"/>
    </row>
    <row r="132" spans="1:14">
      <c r="A132" s="349" t="s">
        <v>306</v>
      </c>
      <c r="B132" s="348">
        <v>36.2</v>
      </c>
      <c r="C132" s="349">
        <v>32</v>
      </c>
      <c r="D132" s="350">
        <v>36.2</v>
      </c>
      <c r="E132" s="351">
        <v>32</v>
      </c>
      <c r="F132" s="350">
        <v>78.1</v>
      </c>
      <c r="G132" s="352">
        <v>45657</v>
      </c>
      <c r="H132" s="353">
        <f t="shared" si="17"/>
        <v>2.15745856353591</v>
      </c>
      <c r="I132" s="356">
        <f t="shared" si="18"/>
        <v>2.440625</v>
      </c>
      <c r="J132" s="350"/>
      <c r="K132" s="130"/>
      <c r="L132" s="282"/>
      <c r="M132" s="286"/>
      <c r="N132" s="350"/>
    </row>
    <row r="133" spans="1:14">
      <c r="A133" s="349" t="s">
        <v>307</v>
      </c>
      <c r="B133" s="348">
        <v>29.31</v>
      </c>
      <c r="C133" s="349">
        <v>23</v>
      </c>
      <c r="D133" s="350">
        <v>29.31</v>
      </c>
      <c r="E133" s="351">
        <v>23</v>
      </c>
      <c r="F133" s="350">
        <v>62.8</v>
      </c>
      <c r="G133" s="352">
        <v>45657</v>
      </c>
      <c r="H133" s="353">
        <f t="shared" si="17"/>
        <v>2.14261344251109</v>
      </c>
      <c r="I133" s="356">
        <f t="shared" si="18"/>
        <v>2.7304347826087</v>
      </c>
      <c r="J133" s="350">
        <v>29.31</v>
      </c>
      <c r="K133" s="130">
        <v>41.17</v>
      </c>
      <c r="L133" s="282">
        <v>44463</v>
      </c>
      <c r="M133" s="356">
        <f>K133/J133</f>
        <v>1.40464005458888</v>
      </c>
      <c r="N133" s="350"/>
    </row>
    <row r="134" spans="1:14">
      <c r="A134" s="349" t="s">
        <v>308</v>
      </c>
      <c r="B134" s="348">
        <v>53.5</v>
      </c>
      <c r="C134" s="349">
        <v>19</v>
      </c>
      <c r="D134" s="350">
        <v>53.5</v>
      </c>
      <c r="E134" s="351">
        <v>19</v>
      </c>
      <c r="F134" s="350">
        <v>121.3</v>
      </c>
      <c r="G134" s="352">
        <v>45657</v>
      </c>
      <c r="H134" s="353">
        <f t="shared" si="17"/>
        <v>2.26728971962617</v>
      </c>
      <c r="I134" s="356">
        <f t="shared" si="18"/>
        <v>6.38421052631579</v>
      </c>
      <c r="J134" s="350"/>
      <c r="K134" s="130"/>
      <c r="L134" s="282"/>
      <c r="M134" s="366"/>
      <c r="N134" s="350"/>
    </row>
    <row r="135" spans="1:14">
      <c r="A135" s="349" t="s">
        <v>309</v>
      </c>
      <c r="B135" s="348">
        <v>40.56</v>
      </c>
      <c r="C135" s="349">
        <v>33</v>
      </c>
      <c r="D135" s="350">
        <v>40.56</v>
      </c>
      <c r="E135" s="351">
        <v>33</v>
      </c>
      <c r="F135" s="350">
        <v>64.92</v>
      </c>
      <c r="G135" s="352">
        <v>45657</v>
      </c>
      <c r="H135" s="353">
        <f t="shared" si="17"/>
        <v>1.60059171597633</v>
      </c>
      <c r="I135" s="356">
        <f t="shared" si="18"/>
        <v>1.96727272727273</v>
      </c>
      <c r="J135" s="350"/>
      <c r="K135" s="130"/>
      <c r="L135" s="282"/>
      <c r="M135" s="366"/>
      <c r="N135" s="350"/>
    </row>
    <row r="136" spans="1:14">
      <c r="A136" s="349" t="s">
        <v>310</v>
      </c>
      <c r="B136" s="348"/>
      <c r="C136" s="349"/>
      <c r="D136" s="350"/>
      <c r="E136" s="351"/>
      <c r="F136" s="350">
        <v>13.1</v>
      </c>
      <c r="G136" s="352">
        <v>45657</v>
      </c>
      <c r="H136" s="353"/>
      <c r="I136" s="356"/>
      <c r="J136" s="350"/>
      <c r="K136" s="130"/>
      <c r="L136" s="282"/>
      <c r="M136" s="366"/>
      <c r="N136" s="350"/>
    </row>
    <row r="137" spans="1:14">
      <c r="A137" s="349" t="s">
        <v>311</v>
      </c>
      <c r="B137" s="348">
        <v>50.34</v>
      </c>
      <c r="C137" s="349">
        <v>18</v>
      </c>
      <c r="D137" s="350">
        <v>50.34</v>
      </c>
      <c r="E137" s="351">
        <v>18</v>
      </c>
      <c r="F137" s="350">
        <v>67.8</v>
      </c>
      <c r="G137" s="352">
        <v>45657</v>
      </c>
      <c r="H137" s="353">
        <f t="shared" si="17"/>
        <v>1.34684147794994</v>
      </c>
      <c r="I137" s="356">
        <f t="shared" si="18"/>
        <v>3.76666666666667</v>
      </c>
      <c r="J137" s="350"/>
      <c r="K137" s="130"/>
      <c r="L137" s="282"/>
      <c r="M137" s="366"/>
      <c r="N137" s="350"/>
    </row>
    <row r="138" spans="1:14">
      <c r="A138" s="349" t="s">
        <v>312</v>
      </c>
      <c r="B138" s="348"/>
      <c r="C138" s="349"/>
      <c r="D138" s="350"/>
      <c r="E138" s="351"/>
      <c r="F138" s="350"/>
      <c r="G138" s="352"/>
      <c r="H138" s="353"/>
      <c r="I138" s="356"/>
      <c r="J138" s="350"/>
      <c r="K138" s="130"/>
      <c r="L138" s="282"/>
      <c r="M138" s="366"/>
      <c r="N138" s="350"/>
    </row>
    <row r="139" spans="1:14">
      <c r="A139" s="349" t="s">
        <v>313</v>
      </c>
      <c r="B139" s="348">
        <v>29.2</v>
      </c>
      <c r="C139" s="349">
        <v>24</v>
      </c>
      <c r="D139" s="350">
        <v>29.2</v>
      </c>
      <c r="E139" s="351">
        <v>24</v>
      </c>
      <c r="F139" s="350">
        <v>30.56</v>
      </c>
      <c r="G139" s="352">
        <v>45779</v>
      </c>
      <c r="H139" s="353">
        <f>F139/D139</f>
        <v>1.04657534246575</v>
      </c>
      <c r="I139" s="356">
        <f>F139/E139</f>
        <v>1.27333333333333</v>
      </c>
      <c r="J139" s="350"/>
      <c r="K139" s="130"/>
      <c r="L139" s="282"/>
      <c r="M139" s="366"/>
      <c r="N139" s="350"/>
    </row>
    <row r="140" spans="1:14">
      <c r="A140" s="349" t="s">
        <v>314</v>
      </c>
      <c r="B140" s="348"/>
      <c r="C140" s="349"/>
      <c r="D140" s="350"/>
      <c r="E140" s="351"/>
      <c r="F140" s="350"/>
      <c r="G140" s="352"/>
      <c r="H140" s="353"/>
      <c r="I140" s="356"/>
      <c r="J140" s="350"/>
      <c r="K140" s="130"/>
      <c r="L140" s="282"/>
      <c r="M140" s="366"/>
      <c r="N140" s="350"/>
    </row>
    <row r="141" spans="1:14">
      <c r="A141" s="349" t="s">
        <v>315</v>
      </c>
      <c r="B141" s="348"/>
      <c r="C141" s="349"/>
      <c r="D141" s="350"/>
      <c r="E141" s="351"/>
      <c r="F141" s="350"/>
      <c r="G141" s="352"/>
      <c r="H141" s="353"/>
      <c r="I141" s="356"/>
      <c r="J141" s="350"/>
      <c r="K141" s="130"/>
      <c r="L141" s="282"/>
      <c r="M141" s="366"/>
      <c r="N141" s="350"/>
    </row>
    <row r="142" spans="1:14">
      <c r="A142" s="349" t="s">
        <v>316</v>
      </c>
      <c r="B142" s="348"/>
      <c r="C142" s="349"/>
      <c r="D142" s="350"/>
      <c r="E142" s="351"/>
      <c r="F142" s="350"/>
      <c r="G142" s="352"/>
      <c r="H142" s="353"/>
      <c r="I142" s="356"/>
      <c r="J142" s="350"/>
      <c r="K142" s="130"/>
      <c r="L142" s="282"/>
      <c r="M142" s="366"/>
      <c r="N142" s="350"/>
    </row>
    <row r="143" spans="1:14">
      <c r="A143" s="349" t="s">
        <v>317</v>
      </c>
      <c r="B143" s="348">
        <v>8.43</v>
      </c>
      <c r="C143" s="349">
        <v>5</v>
      </c>
      <c r="D143" s="350">
        <v>8.43</v>
      </c>
      <c r="E143" s="351">
        <v>5</v>
      </c>
      <c r="F143" s="350">
        <v>4.35</v>
      </c>
      <c r="G143" s="359">
        <v>45275</v>
      </c>
      <c r="H143" s="353">
        <f>F143/D143</f>
        <v>0.516014234875445</v>
      </c>
      <c r="I143" s="356">
        <f>F143/E143</f>
        <v>0.87</v>
      </c>
      <c r="J143" s="350"/>
      <c r="K143" s="130"/>
      <c r="L143" s="282"/>
      <c r="M143" s="286"/>
      <c r="N143" s="350"/>
    </row>
    <row r="144" spans="1:14">
      <c r="A144" s="360" t="s">
        <v>318</v>
      </c>
      <c r="B144" s="361">
        <v>50.88</v>
      </c>
      <c r="C144" s="360">
        <v>30</v>
      </c>
      <c r="D144" s="361">
        <v>50.88</v>
      </c>
      <c r="E144" s="360">
        <v>30</v>
      </c>
      <c r="F144" s="362">
        <v>82.3</v>
      </c>
      <c r="G144" s="363">
        <v>45197</v>
      </c>
      <c r="H144" s="364">
        <f t="shared" ref="H144:H154" si="19">F144/D144</f>
        <v>1.61753144654088</v>
      </c>
      <c r="I144" s="367">
        <f t="shared" ref="I144:I154" si="20">F144/E144</f>
        <v>2.74333333333333</v>
      </c>
      <c r="J144" s="362">
        <v>50.88</v>
      </c>
      <c r="K144" s="131">
        <v>82.3</v>
      </c>
      <c r="L144" s="288">
        <v>45197</v>
      </c>
      <c r="M144" s="367">
        <f>K144/J144</f>
        <v>1.61753144654088</v>
      </c>
      <c r="N144" s="362"/>
    </row>
    <row r="145" spans="1:14">
      <c r="A145" s="360" t="s">
        <v>319</v>
      </c>
      <c r="B145" s="361">
        <v>44.5</v>
      </c>
      <c r="C145" s="360">
        <v>25</v>
      </c>
      <c r="D145" s="362">
        <v>44.5</v>
      </c>
      <c r="E145" s="365">
        <v>25</v>
      </c>
      <c r="F145" s="362">
        <v>86.7</v>
      </c>
      <c r="G145" s="363">
        <v>45046</v>
      </c>
      <c r="H145" s="364">
        <f t="shared" si="19"/>
        <v>1.94831460674157</v>
      </c>
      <c r="I145" s="367">
        <f t="shared" si="20"/>
        <v>3.468</v>
      </c>
      <c r="J145" s="362">
        <v>38.9</v>
      </c>
      <c r="K145" s="131">
        <v>75.8</v>
      </c>
      <c r="L145" s="288">
        <v>42004</v>
      </c>
      <c r="M145" s="367">
        <f>K145/J145</f>
        <v>1.94858611825193</v>
      </c>
      <c r="N145" s="131" t="s">
        <v>320</v>
      </c>
    </row>
    <row r="146" spans="1:14">
      <c r="A146" s="360" t="s">
        <v>321</v>
      </c>
      <c r="B146" s="361">
        <v>31.31</v>
      </c>
      <c r="C146" s="360">
        <v>25</v>
      </c>
      <c r="D146" s="362">
        <v>31.31</v>
      </c>
      <c r="E146" s="365">
        <v>25</v>
      </c>
      <c r="F146" s="362">
        <v>58.2</v>
      </c>
      <c r="G146" s="363">
        <v>45046</v>
      </c>
      <c r="H146" s="364">
        <f t="shared" si="19"/>
        <v>1.85883104439476</v>
      </c>
      <c r="I146" s="367">
        <f t="shared" si="20"/>
        <v>2.328</v>
      </c>
      <c r="J146" s="362"/>
      <c r="K146" s="131"/>
      <c r="L146" s="288"/>
      <c r="M146" s="289"/>
      <c r="N146" s="362"/>
    </row>
    <row r="147" spans="1:14">
      <c r="A147" s="360" t="s">
        <v>322</v>
      </c>
      <c r="B147" s="361">
        <v>67.05</v>
      </c>
      <c r="C147" s="360">
        <v>45</v>
      </c>
      <c r="D147" s="362">
        <v>67.05</v>
      </c>
      <c r="E147" s="365">
        <v>45</v>
      </c>
      <c r="F147" s="362">
        <v>108.7553</v>
      </c>
      <c r="G147" s="363">
        <v>43373</v>
      </c>
      <c r="H147" s="364">
        <f t="shared" si="19"/>
        <v>1.62200298284862</v>
      </c>
      <c r="I147" s="367">
        <f t="shared" si="20"/>
        <v>2.41678444444444</v>
      </c>
      <c r="J147" s="362">
        <v>55.95</v>
      </c>
      <c r="K147" s="131">
        <v>108</v>
      </c>
      <c r="L147" s="288">
        <v>42643</v>
      </c>
      <c r="M147" s="367">
        <f>K147/J147</f>
        <v>1.93029490616622</v>
      </c>
      <c r="N147" s="362" t="s">
        <v>323</v>
      </c>
    </row>
    <row r="148" spans="1:14">
      <c r="A148" s="360" t="s">
        <v>324</v>
      </c>
      <c r="B148" s="361">
        <v>48.68</v>
      </c>
      <c r="C148" s="360">
        <v>23</v>
      </c>
      <c r="D148" s="362">
        <v>48.68</v>
      </c>
      <c r="E148" s="365">
        <v>23</v>
      </c>
      <c r="F148" s="362">
        <v>12.2</v>
      </c>
      <c r="G148" s="363">
        <v>45197</v>
      </c>
      <c r="H148" s="364">
        <f t="shared" si="19"/>
        <v>0.250616269515201</v>
      </c>
      <c r="I148" s="367">
        <f t="shared" si="20"/>
        <v>0.530434782608696</v>
      </c>
      <c r="J148" s="362"/>
      <c r="K148" s="131"/>
      <c r="L148" s="288"/>
      <c r="M148" s="367"/>
      <c r="N148" s="362"/>
    </row>
    <row r="149" spans="1:14">
      <c r="A149" s="360" t="s">
        <v>325</v>
      </c>
      <c r="B149" s="362">
        <v>48.36</v>
      </c>
      <c r="C149" s="365">
        <v>31</v>
      </c>
      <c r="D149" s="362">
        <v>48.36</v>
      </c>
      <c r="E149" s="365">
        <v>31</v>
      </c>
      <c r="F149" s="362">
        <v>51.9</v>
      </c>
      <c r="G149" s="363">
        <v>45657</v>
      </c>
      <c r="H149" s="364">
        <f t="shared" si="19"/>
        <v>1.07320099255583</v>
      </c>
      <c r="I149" s="367">
        <f t="shared" si="20"/>
        <v>1.6741935483871</v>
      </c>
      <c r="J149" s="362">
        <v>36</v>
      </c>
      <c r="K149" s="131">
        <v>32.1</v>
      </c>
      <c r="L149" s="288">
        <v>45197</v>
      </c>
      <c r="M149" s="367">
        <f>K149/J149</f>
        <v>0.891666666666667</v>
      </c>
      <c r="N149" s="362"/>
    </row>
    <row r="150" spans="1:14">
      <c r="A150" s="360" t="s">
        <v>326</v>
      </c>
      <c r="B150" s="361">
        <v>75.85</v>
      </c>
      <c r="C150" s="360">
        <v>33</v>
      </c>
      <c r="D150" s="362">
        <v>75.85</v>
      </c>
      <c r="E150" s="365">
        <v>33</v>
      </c>
      <c r="F150" s="362">
        <v>110.5</v>
      </c>
      <c r="G150" s="363">
        <v>45657</v>
      </c>
      <c r="H150" s="364">
        <f t="shared" si="19"/>
        <v>1.45682267633487</v>
      </c>
      <c r="I150" s="367">
        <f t="shared" si="20"/>
        <v>3.34848484848485</v>
      </c>
      <c r="J150" s="362"/>
      <c r="K150" s="131"/>
      <c r="L150" s="288"/>
      <c r="M150" s="367"/>
      <c r="N150" s="362" t="s">
        <v>327</v>
      </c>
    </row>
    <row r="151" spans="1:14">
      <c r="A151" s="360" t="s">
        <v>328</v>
      </c>
      <c r="B151" s="361"/>
      <c r="C151" s="360"/>
      <c r="D151" s="362"/>
      <c r="E151" s="365"/>
      <c r="F151" s="362"/>
      <c r="G151" s="363"/>
      <c r="H151" s="364"/>
      <c r="I151" s="367"/>
      <c r="J151" s="362"/>
      <c r="K151" s="131"/>
      <c r="L151" s="288"/>
      <c r="M151" s="367"/>
      <c r="N151" s="362" t="s">
        <v>329</v>
      </c>
    </row>
    <row r="152" spans="1:14">
      <c r="A152" s="360" t="s">
        <v>330</v>
      </c>
      <c r="B152" s="361">
        <v>40.7</v>
      </c>
      <c r="C152" s="360">
        <v>29</v>
      </c>
      <c r="D152" s="362">
        <v>40.7</v>
      </c>
      <c r="E152" s="365">
        <v>29</v>
      </c>
      <c r="F152" s="362">
        <v>46.3</v>
      </c>
      <c r="G152" s="363">
        <v>45657</v>
      </c>
      <c r="H152" s="364">
        <f>F152/D152</f>
        <v>1.13759213759214</v>
      </c>
      <c r="I152" s="367">
        <f>F152/E152</f>
        <v>1.59655172413793</v>
      </c>
      <c r="J152" s="362"/>
      <c r="K152" s="131"/>
      <c r="L152" s="288"/>
      <c r="M152" s="367"/>
      <c r="N152" s="362"/>
    </row>
    <row r="153" spans="1:14">
      <c r="A153" s="360" t="s">
        <v>331</v>
      </c>
      <c r="B153" s="361">
        <v>44.14</v>
      </c>
      <c r="C153" s="360">
        <v>26</v>
      </c>
      <c r="D153" s="362">
        <v>44.14</v>
      </c>
      <c r="E153" s="365">
        <v>26</v>
      </c>
      <c r="F153" s="362">
        <v>42.8</v>
      </c>
      <c r="G153" s="363">
        <v>45657</v>
      </c>
      <c r="H153" s="364">
        <f>F153/D153</f>
        <v>0.969642048028999</v>
      </c>
      <c r="I153" s="367">
        <f>F153/E153</f>
        <v>1.64615384615385</v>
      </c>
      <c r="J153" s="362">
        <v>34</v>
      </c>
      <c r="K153" s="131">
        <v>33.6</v>
      </c>
      <c r="L153" s="288">
        <v>45046</v>
      </c>
      <c r="M153" s="367">
        <f>K153/J153</f>
        <v>0.988235294117647</v>
      </c>
      <c r="N153" s="362"/>
    </row>
    <row r="154" spans="1:14">
      <c r="A154" s="360" t="s">
        <v>332</v>
      </c>
      <c r="B154" s="361">
        <v>28.96</v>
      </c>
      <c r="C154" s="360">
        <v>18</v>
      </c>
      <c r="D154" s="362">
        <v>28.96</v>
      </c>
      <c r="E154" s="365">
        <v>18</v>
      </c>
      <c r="F154" s="362">
        <v>12.2</v>
      </c>
      <c r="G154" s="363">
        <v>45291</v>
      </c>
      <c r="H154" s="364">
        <f>F154/D154</f>
        <v>0.421270718232044</v>
      </c>
      <c r="I154" s="367">
        <f>F154/E154</f>
        <v>0.677777777777778</v>
      </c>
      <c r="J154" s="362"/>
      <c r="K154" s="131"/>
      <c r="L154" s="288"/>
      <c r="M154" s="368"/>
      <c r="N154" s="362"/>
    </row>
    <row r="155" spans="1:14">
      <c r="A155" s="360" t="s">
        <v>333</v>
      </c>
      <c r="B155" s="361">
        <v>28.22</v>
      </c>
      <c r="C155" s="360">
        <v>7</v>
      </c>
      <c r="D155" s="362">
        <v>28.22</v>
      </c>
      <c r="E155" s="365">
        <v>7</v>
      </c>
      <c r="F155" s="362">
        <v>6.8</v>
      </c>
      <c r="G155" s="363">
        <v>45292</v>
      </c>
      <c r="H155" s="364">
        <f>F155/D155</f>
        <v>0.240963855421687</v>
      </c>
      <c r="I155" s="367">
        <f>F155/E155</f>
        <v>0.971428571428571</v>
      </c>
      <c r="J155" s="362"/>
      <c r="K155" s="131"/>
      <c r="L155" s="288"/>
      <c r="M155" s="368"/>
      <c r="N155" s="362"/>
    </row>
    <row r="156" spans="1:14">
      <c r="A156" s="360" t="s">
        <v>334</v>
      </c>
      <c r="B156" s="361"/>
      <c r="C156" s="360"/>
      <c r="D156" s="362"/>
      <c r="E156" s="365"/>
      <c r="F156" s="362"/>
      <c r="G156" s="363"/>
      <c r="H156" s="364"/>
      <c r="I156" s="367"/>
      <c r="J156" s="362"/>
      <c r="K156" s="131"/>
      <c r="L156" s="288"/>
      <c r="M156" s="368"/>
      <c r="N156" s="362"/>
    </row>
    <row r="157" spans="1:14">
      <c r="A157" s="338" t="s">
        <v>335</v>
      </c>
      <c r="B157" s="339">
        <v>38.88</v>
      </c>
      <c r="C157" s="338">
        <v>27</v>
      </c>
      <c r="D157" s="340">
        <v>38.88</v>
      </c>
      <c r="E157" s="341">
        <v>27</v>
      </c>
      <c r="F157" s="340">
        <v>124.7</v>
      </c>
      <c r="G157" s="335">
        <v>44196</v>
      </c>
      <c r="H157" s="336">
        <f>F157/D157</f>
        <v>3.20730452674897</v>
      </c>
      <c r="I157" s="343">
        <f>F157/E157</f>
        <v>4.61851851851852</v>
      </c>
      <c r="J157" s="340"/>
      <c r="K157" s="45"/>
      <c r="L157" s="272"/>
      <c r="M157" s="343"/>
      <c r="N157" s="340" t="s">
        <v>336</v>
      </c>
    </row>
    <row r="158" spans="1:14">
      <c r="A158" s="338" t="s">
        <v>337</v>
      </c>
      <c r="B158" s="339">
        <v>37.95</v>
      </c>
      <c r="C158" s="338">
        <v>26</v>
      </c>
      <c r="D158" s="340">
        <v>37.95</v>
      </c>
      <c r="E158" s="341">
        <v>26</v>
      </c>
      <c r="F158" s="340">
        <v>106.9</v>
      </c>
      <c r="G158" s="335">
        <v>43830</v>
      </c>
      <c r="H158" s="336">
        <f>F158/D158</f>
        <v>2.81686429512516</v>
      </c>
      <c r="I158" s="343">
        <f>F158/E158</f>
        <v>4.11153846153846</v>
      </c>
      <c r="J158" s="340"/>
      <c r="K158" s="45"/>
      <c r="L158" s="272"/>
      <c r="M158" s="343"/>
      <c r="N158" s="340"/>
    </row>
    <row r="159" spans="1:14">
      <c r="A159" s="338" t="s">
        <v>338</v>
      </c>
      <c r="B159" s="339">
        <v>44.9</v>
      </c>
      <c r="C159" s="338">
        <v>29</v>
      </c>
      <c r="D159" s="340">
        <v>44.9</v>
      </c>
      <c r="E159" s="341">
        <v>29</v>
      </c>
      <c r="F159" s="340">
        <v>106.2</v>
      </c>
      <c r="G159" s="335">
        <v>43586</v>
      </c>
      <c r="H159" s="336">
        <f>F159/D159</f>
        <v>2.3652561247216</v>
      </c>
      <c r="I159" s="343">
        <f>F159/E159</f>
        <v>3.66206896551724</v>
      </c>
      <c r="J159" s="340"/>
      <c r="K159" s="45"/>
      <c r="L159" s="272"/>
      <c r="M159" s="343"/>
      <c r="N159" s="340"/>
    </row>
    <row r="160" spans="1:14">
      <c r="A160" s="338" t="s">
        <v>339</v>
      </c>
      <c r="B160" s="339">
        <v>33.8</v>
      </c>
      <c r="C160" s="338">
        <v>18</v>
      </c>
      <c r="D160" s="340">
        <v>33.8</v>
      </c>
      <c r="E160" s="341">
        <v>18</v>
      </c>
      <c r="F160" s="340">
        <v>29.9</v>
      </c>
      <c r="G160" s="335">
        <v>43547</v>
      </c>
      <c r="H160" s="336">
        <f>F160/D160</f>
        <v>0.884615384615385</v>
      </c>
      <c r="I160" s="343">
        <f>F160/E160</f>
        <v>1.66111111111111</v>
      </c>
      <c r="J160" s="340"/>
      <c r="K160" s="45"/>
      <c r="L160" s="272"/>
      <c r="M160" s="343"/>
      <c r="N160" s="340"/>
    </row>
    <row r="161" spans="1:14">
      <c r="A161" s="338" t="s">
        <v>340</v>
      </c>
      <c r="B161" s="339"/>
      <c r="C161" s="338"/>
      <c r="D161" s="340"/>
      <c r="E161" s="341"/>
      <c r="F161" s="340">
        <v>4.2</v>
      </c>
      <c r="G161" s="335">
        <v>45657</v>
      </c>
      <c r="H161" s="336"/>
      <c r="I161" s="343"/>
      <c r="J161" s="340"/>
      <c r="K161" s="45"/>
      <c r="L161" s="272"/>
      <c r="M161" s="343"/>
      <c r="N161" s="340"/>
    </row>
    <row r="162" spans="1:14">
      <c r="A162" s="338" t="s">
        <v>341</v>
      </c>
      <c r="B162" s="339">
        <v>35.49</v>
      </c>
      <c r="C162" s="338">
        <v>27</v>
      </c>
      <c r="D162" s="340">
        <v>35.49</v>
      </c>
      <c r="E162" s="341">
        <v>27</v>
      </c>
      <c r="F162" s="340">
        <v>29.9</v>
      </c>
      <c r="G162" s="335">
        <v>45657</v>
      </c>
      <c r="H162" s="336">
        <f t="shared" ref="H162:H190" si="21">F162/D162</f>
        <v>0.842490842490842</v>
      </c>
      <c r="I162" s="343">
        <f t="shared" ref="I162:I190" si="22">F162/E162</f>
        <v>1.10740740740741</v>
      </c>
      <c r="J162" s="340"/>
      <c r="K162" s="45"/>
      <c r="L162" s="272"/>
      <c r="M162" s="343"/>
      <c r="N162" s="340"/>
    </row>
    <row r="163" spans="1:14">
      <c r="A163" s="338" t="s">
        <v>342</v>
      </c>
      <c r="B163" s="339">
        <v>21.6</v>
      </c>
      <c r="C163" s="338">
        <v>14</v>
      </c>
      <c r="D163" s="340">
        <v>21.6</v>
      </c>
      <c r="E163" s="341">
        <v>14</v>
      </c>
      <c r="F163" s="340">
        <v>24.8</v>
      </c>
      <c r="G163" s="335">
        <v>43770</v>
      </c>
      <c r="H163" s="336">
        <f t="shared" si="21"/>
        <v>1.14814814814815</v>
      </c>
      <c r="I163" s="343">
        <f t="shared" si="22"/>
        <v>1.77142857142857</v>
      </c>
      <c r="J163" s="340"/>
      <c r="K163" s="45"/>
      <c r="L163" s="272"/>
      <c r="M163" s="343"/>
      <c r="N163" s="340"/>
    </row>
    <row r="164" spans="1:14">
      <c r="A164" s="338" t="s">
        <v>343</v>
      </c>
      <c r="B164" s="339">
        <v>35.8</v>
      </c>
      <c r="C164" s="338">
        <v>9</v>
      </c>
      <c r="D164" s="340">
        <v>35.8</v>
      </c>
      <c r="E164" s="341">
        <v>9</v>
      </c>
      <c r="F164" s="340">
        <v>15.6</v>
      </c>
      <c r="G164" s="335">
        <v>45197</v>
      </c>
      <c r="H164" s="336">
        <f t="shared" si="21"/>
        <v>0.435754189944134</v>
      </c>
      <c r="I164" s="343">
        <f t="shared" si="22"/>
        <v>1.73333333333333</v>
      </c>
      <c r="J164" s="340"/>
      <c r="K164" s="45"/>
      <c r="L164" s="272"/>
      <c r="M164" s="343"/>
      <c r="N164" s="340"/>
    </row>
    <row r="165" spans="1:14">
      <c r="A165" s="338" t="s">
        <v>344</v>
      </c>
      <c r="B165" s="339">
        <v>37.6</v>
      </c>
      <c r="C165" s="338">
        <v>19</v>
      </c>
      <c r="D165" s="340">
        <v>37.6</v>
      </c>
      <c r="E165" s="341">
        <v>19</v>
      </c>
      <c r="F165" s="340">
        <v>13.1</v>
      </c>
      <c r="G165" s="335">
        <v>45657</v>
      </c>
      <c r="H165" s="336">
        <f t="shared" si="21"/>
        <v>0.348404255319149</v>
      </c>
      <c r="I165" s="343">
        <f t="shared" si="22"/>
        <v>0.689473684210526</v>
      </c>
      <c r="J165" s="340"/>
      <c r="K165" s="45"/>
      <c r="L165" s="272"/>
      <c r="M165" s="343"/>
      <c r="N165" s="340"/>
    </row>
    <row r="166" spans="1:14">
      <c r="A166" s="338" t="s">
        <v>345</v>
      </c>
      <c r="B166" s="339">
        <v>43.7</v>
      </c>
      <c r="C166" s="338">
        <v>13</v>
      </c>
      <c r="D166" s="339">
        <v>43.7</v>
      </c>
      <c r="E166" s="338">
        <v>13</v>
      </c>
      <c r="F166" s="340">
        <v>6.8</v>
      </c>
      <c r="G166" s="335">
        <v>45046</v>
      </c>
      <c r="H166" s="336">
        <f t="shared" si="21"/>
        <v>0.155606407322654</v>
      </c>
      <c r="I166" s="343">
        <f t="shared" si="22"/>
        <v>0.523076923076923</v>
      </c>
      <c r="J166" s="340"/>
      <c r="K166" s="45"/>
      <c r="L166" s="272"/>
      <c r="M166" s="343"/>
      <c r="N166" s="340"/>
    </row>
    <row r="167" spans="1:14">
      <c r="A167" s="338" t="s">
        <v>346</v>
      </c>
      <c r="B167" s="339">
        <v>30.16</v>
      </c>
      <c r="C167" s="338">
        <v>9</v>
      </c>
      <c r="D167" s="340">
        <v>30.16</v>
      </c>
      <c r="E167" s="341">
        <v>9</v>
      </c>
      <c r="F167" s="340">
        <v>2.6</v>
      </c>
      <c r="G167" s="335">
        <v>43247</v>
      </c>
      <c r="H167" s="336">
        <f t="shared" si="21"/>
        <v>0.0862068965517241</v>
      </c>
      <c r="I167" s="343">
        <f t="shared" si="22"/>
        <v>0.288888888888889</v>
      </c>
      <c r="J167" s="340"/>
      <c r="K167" s="45"/>
      <c r="L167" s="272"/>
      <c r="M167" s="343"/>
      <c r="N167" s="340"/>
    </row>
    <row r="168" spans="1:14">
      <c r="A168" s="338" t="s">
        <v>347</v>
      </c>
      <c r="B168" s="339">
        <v>45.2</v>
      </c>
      <c r="C168" s="338">
        <v>17</v>
      </c>
      <c r="D168" s="340">
        <v>45.2</v>
      </c>
      <c r="E168" s="341">
        <v>17</v>
      </c>
      <c r="F168" s="340">
        <v>16.7</v>
      </c>
      <c r="G168" s="335">
        <v>45197</v>
      </c>
      <c r="H168" s="336">
        <f t="shared" si="21"/>
        <v>0.369469026548673</v>
      </c>
      <c r="I168" s="343">
        <f t="shared" si="22"/>
        <v>0.982352941176471</v>
      </c>
      <c r="J168" s="340"/>
      <c r="K168" s="45"/>
      <c r="L168" s="272"/>
      <c r="M168" s="343"/>
      <c r="N168" s="340"/>
    </row>
    <row r="169" spans="1:14">
      <c r="A169" s="338" t="s">
        <v>348</v>
      </c>
      <c r="B169" s="339">
        <v>52.4</v>
      </c>
      <c r="C169" s="338">
        <v>6</v>
      </c>
      <c r="D169" s="340">
        <v>52.4</v>
      </c>
      <c r="E169" s="341">
        <v>6</v>
      </c>
      <c r="F169" s="340">
        <v>5.2</v>
      </c>
      <c r="G169" s="335">
        <v>45197</v>
      </c>
      <c r="H169" s="336">
        <f t="shared" si="21"/>
        <v>0.0992366412213741</v>
      </c>
      <c r="I169" s="343">
        <f t="shared" si="22"/>
        <v>0.866666666666667</v>
      </c>
      <c r="J169" s="340"/>
      <c r="K169" s="45"/>
      <c r="L169" s="272"/>
      <c r="M169" s="343"/>
      <c r="N169" s="340"/>
    </row>
    <row r="170" spans="1:14">
      <c r="A170" s="325" t="s">
        <v>349</v>
      </c>
      <c r="B170" s="326">
        <v>28.3</v>
      </c>
      <c r="C170" s="325">
        <v>24</v>
      </c>
      <c r="D170" s="327">
        <v>28.3</v>
      </c>
      <c r="E170" s="328">
        <v>24</v>
      </c>
      <c r="F170" s="344">
        <v>44.92</v>
      </c>
      <c r="G170" s="329">
        <v>41274</v>
      </c>
      <c r="H170" s="330">
        <f t="shared" si="21"/>
        <v>1.58727915194346</v>
      </c>
      <c r="I170" s="342">
        <f t="shared" si="22"/>
        <v>1.87166666666667</v>
      </c>
      <c r="J170" s="327"/>
      <c r="K170" s="46"/>
      <c r="L170" s="265"/>
      <c r="M170" s="342"/>
      <c r="N170" s="327" t="s">
        <v>350</v>
      </c>
    </row>
    <row r="171" spans="1:14">
      <c r="A171" s="325" t="s">
        <v>351</v>
      </c>
      <c r="B171" s="326">
        <v>14.4</v>
      </c>
      <c r="C171" s="325">
        <v>14</v>
      </c>
      <c r="D171" s="327">
        <v>14.4</v>
      </c>
      <c r="E171" s="328">
        <v>14</v>
      </c>
      <c r="F171" s="344">
        <v>15.5</v>
      </c>
      <c r="G171" s="329">
        <v>43503</v>
      </c>
      <c r="H171" s="330">
        <f t="shared" si="21"/>
        <v>1.07638888888889</v>
      </c>
      <c r="I171" s="342">
        <f t="shared" si="22"/>
        <v>1.10714285714286</v>
      </c>
      <c r="J171" s="327"/>
      <c r="K171" s="46"/>
      <c r="L171" s="265"/>
      <c r="M171" s="342"/>
      <c r="N171" s="327" t="s">
        <v>350</v>
      </c>
    </row>
    <row r="172" spans="1:14">
      <c r="A172" s="338" t="s">
        <v>352</v>
      </c>
      <c r="B172" s="339">
        <v>41</v>
      </c>
      <c r="C172" s="338">
        <v>35</v>
      </c>
      <c r="D172" s="340">
        <v>41</v>
      </c>
      <c r="E172" s="341">
        <v>35</v>
      </c>
      <c r="F172" s="340">
        <v>119.39</v>
      </c>
      <c r="G172" s="335">
        <v>43545</v>
      </c>
      <c r="H172" s="336">
        <f t="shared" si="21"/>
        <v>2.9119512195122</v>
      </c>
      <c r="I172" s="343">
        <f t="shared" si="22"/>
        <v>3.41114285714286</v>
      </c>
      <c r="J172" s="340">
        <v>22.9</v>
      </c>
      <c r="K172" s="45">
        <v>87.7</v>
      </c>
      <c r="L172" s="272">
        <v>42814</v>
      </c>
      <c r="M172" s="343">
        <f>K172/J172</f>
        <v>3.8296943231441</v>
      </c>
      <c r="N172" s="340"/>
    </row>
    <row r="173" spans="1:14">
      <c r="A173" s="338" t="s">
        <v>353</v>
      </c>
      <c r="B173" s="339">
        <v>42.32</v>
      </c>
      <c r="C173" s="338">
        <v>32</v>
      </c>
      <c r="D173" s="340">
        <v>42.32</v>
      </c>
      <c r="E173" s="341">
        <v>32</v>
      </c>
      <c r="F173" s="340">
        <v>107.87</v>
      </c>
      <c r="G173" s="335">
        <v>44316</v>
      </c>
      <c r="H173" s="336">
        <f t="shared" si="21"/>
        <v>2.54891304347826</v>
      </c>
      <c r="I173" s="343">
        <f t="shared" si="22"/>
        <v>3.3709375</v>
      </c>
      <c r="J173" s="340"/>
      <c r="K173" s="45"/>
      <c r="L173" s="272"/>
      <c r="M173" s="343"/>
      <c r="N173" s="340"/>
    </row>
    <row r="174" spans="1:14">
      <c r="A174" s="338" t="s">
        <v>354</v>
      </c>
      <c r="B174" s="339">
        <v>49.903</v>
      </c>
      <c r="C174" s="338">
        <v>37</v>
      </c>
      <c r="D174" s="340">
        <v>49.903</v>
      </c>
      <c r="E174" s="341">
        <v>37</v>
      </c>
      <c r="F174" s="340">
        <v>96.32</v>
      </c>
      <c r="G174" s="335">
        <v>45412</v>
      </c>
      <c r="H174" s="336">
        <f t="shared" si="21"/>
        <v>1.93014448029177</v>
      </c>
      <c r="I174" s="343">
        <f t="shared" si="22"/>
        <v>2.60324324324324</v>
      </c>
      <c r="J174" s="340">
        <v>19.5</v>
      </c>
      <c r="K174" s="45">
        <v>55.13</v>
      </c>
      <c r="L174" s="272">
        <v>43329</v>
      </c>
      <c r="M174" s="343">
        <f>K174/J174</f>
        <v>2.82717948717949</v>
      </c>
      <c r="N174" s="340"/>
    </row>
    <row r="175" spans="1:14">
      <c r="A175" s="338" t="s">
        <v>355</v>
      </c>
      <c r="B175" s="339">
        <v>43.3</v>
      </c>
      <c r="C175" s="338">
        <v>30</v>
      </c>
      <c r="D175" s="340">
        <v>43.3</v>
      </c>
      <c r="E175" s="341">
        <v>30</v>
      </c>
      <c r="F175" s="340">
        <v>89.29</v>
      </c>
      <c r="G175" s="335">
        <v>45657</v>
      </c>
      <c r="H175" s="336">
        <f t="shared" si="21"/>
        <v>2.0621247113164</v>
      </c>
      <c r="I175" s="343">
        <f t="shared" si="22"/>
        <v>2.97633333333333</v>
      </c>
      <c r="J175" s="340"/>
      <c r="K175" s="45"/>
      <c r="L175" s="272"/>
      <c r="M175" s="272"/>
      <c r="N175" s="340"/>
    </row>
    <row r="176" spans="1:14">
      <c r="A176" s="338" t="s">
        <v>356</v>
      </c>
      <c r="B176" s="339">
        <v>49.01</v>
      </c>
      <c r="C176" s="338">
        <v>41</v>
      </c>
      <c r="D176" s="340">
        <v>49.01</v>
      </c>
      <c r="E176" s="341">
        <v>41</v>
      </c>
      <c r="F176" s="340">
        <v>75.32</v>
      </c>
      <c r="G176" s="335">
        <v>45657</v>
      </c>
      <c r="H176" s="336">
        <f t="shared" si="21"/>
        <v>1.53682921852683</v>
      </c>
      <c r="I176" s="343">
        <f t="shared" si="22"/>
        <v>1.83707317073171</v>
      </c>
      <c r="J176" s="340"/>
      <c r="K176" s="45"/>
      <c r="L176" s="272"/>
      <c r="M176" s="272"/>
      <c r="N176" s="340"/>
    </row>
    <row r="177" spans="1:14">
      <c r="A177" s="338" t="s">
        <v>357</v>
      </c>
      <c r="B177" s="339">
        <v>68.77</v>
      </c>
      <c r="C177" s="338">
        <v>54</v>
      </c>
      <c r="D177" s="340">
        <v>68.77</v>
      </c>
      <c r="E177" s="341">
        <v>54</v>
      </c>
      <c r="F177" s="340">
        <v>77.48</v>
      </c>
      <c r="G177" s="335">
        <v>45657</v>
      </c>
      <c r="H177" s="336">
        <f t="shared" si="21"/>
        <v>1.12665406427221</v>
      </c>
      <c r="I177" s="343">
        <f t="shared" si="22"/>
        <v>1.43481481481481</v>
      </c>
      <c r="J177" s="340"/>
      <c r="K177" s="45"/>
      <c r="L177" s="272"/>
      <c r="M177" s="272"/>
      <c r="N177" s="340"/>
    </row>
    <row r="178" spans="1:14">
      <c r="A178" s="338" t="s">
        <v>358</v>
      </c>
      <c r="B178" s="339">
        <v>38.61</v>
      </c>
      <c r="C178" s="338">
        <v>31</v>
      </c>
      <c r="D178" s="340">
        <v>38.61</v>
      </c>
      <c r="E178" s="341">
        <v>31</v>
      </c>
      <c r="F178" s="340">
        <v>108.48</v>
      </c>
      <c r="G178" s="335">
        <v>44104</v>
      </c>
      <c r="H178" s="336">
        <f t="shared" si="21"/>
        <v>2.80963480963481</v>
      </c>
      <c r="I178" s="343">
        <f t="shared" si="22"/>
        <v>3.49935483870968</v>
      </c>
      <c r="J178" s="340"/>
      <c r="K178" s="45"/>
      <c r="L178" s="272"/>
      <c r="M178" s="272"/>
      <c r="N178" s="340"/>
    </row>
    <row r="179" spans="1:14">
      <c r="A179" s="338" t="s">
        <v>359</v>
      </c>
      <c r="B179" s="339">
        <v>29.1</v>
      </c>
      <c r="C179" s="338">
        <v>25</v>
      </c>
      <c r="D179" s="340">
        <v>29.1</v>
      </c>
      <c r="E179" s="341">
        <v>25</v>
      </c>
      <c r="F179" s="340">
        <v>53.85</v>
      </c>
      <c r="G179" s="335">
        <v>45657</v>
      </c>
      <c r="H179" s="336">
        <f t="shared" si="21"/>
        <v>1.85051546391753</v>
      </c>
      <c r="I179" s="343">
        <f t="shared" si="22"/>
        <v>2.154</v>
      </c>
      <c r="J179" s="340"/>
      <c r="K179" s="45"/>
      <c r="L179" s="272"/>
      <c r="M179" s="272"/>
      <c r="N179" s="340"/>
    </row>
    <row r="180" spans="1:14">
      <c r="A180" s="338" t="s">
        <v>360</v>
      </c>
      <c r="B180" s="339">
        <v>22.18</v>
      </c>
      <c r="C180" s="338">
        <v>13</v>
      </c>
      <c r="D180" s="340">
        <v>22.18</v>
      </c>
      <c r="E180" s="341">
        <v>13</v>
      </c>
      <c r="F180" s="340">
        <v>41.0409</v>
      </c>
      <c r="G180" s="335">
        <v>45197</v>
      </c>
      <c r="H180" s="336">
        <f t="shared" si="21"/>
        <v>1.8503561767358</v>
      </c>
      <c r="I180" s="343">
        <f t="shared" si="22"/>
        <v>3.15699230769231</v>
      </c>
      <c r="J180" s="340"/>
      <c r="K180" s="45"/>
      <c r="L180" s="272"/>
      <c r="M180" s="272"/>
      <c r="N180" s="340"/>
    </row>
    <row r="181" spans="1:14">
      <c r="A181" s="338" t="s">
        <v>361</v>
      </c>
      <c r="B181" s="339">
        <v>38.15</v>
      </c>
      <c r="C181" s="338">
        <v>16</v>
      </c>
      <c r="D181" s="340">
        <v>38.15</v>
      </c>
      <c r="E181" s="341">
        <v>16</v>
      </c>
      <c r="F181" s="340">
        <v>16.81</v>
      </c>
      <c r="G181" s="335">
        <v>44104</v>
      </c>
      <c r="H181" s="336">
        <f t="shared" si="21"/>
        <v>0.440629095674967</v>
      </c>
      <c r="I181" s="343">
        <f t="shared" si="22"/>
        <v>1.050625</v>
      </c>
      <c r="J181" s="340"/>
      <c r="K181" s="45"/>
      <c r="L181" s="272"/>
      <c r="M181" s="272"/>
      <c r="N181" s="340"/>
    </row>
    <row r="182" spans="1:14">
      <c r="A182" s="338" t="s">
        <v>362</v>
      </c>
      <c r="B182" s="339">
        <v>6.893</v>
      </c>
      <c r="C182" s="338">
        <v>3</v>
      </c>
      <c r="D182" s="340">
        <v>6.893</v>
      </c>
      <c r="E182" s="341">
        <v>3</v>
      </c>
      <c r="F182" s="340">
        <v>6.7309</v>
      </c>
      <c r="G182" s="335">
        <v>45197</v>
      </c>
      <c r="H182" s="336">
        <f t="shared" si="21"/>
        <v>0.976483388945307</v>
      </c>
      <c r="I182" s="343">
        <f t="shared" si="22"/>
        <v>2.24363333333333</v>
      </c>
      <c r="J182" s="340"/>
      <c r="K182" s="45"/>
      <c r="L182" s="272"/>
      <c r="M182" s="272"/>
      <c r="N182" s="340" t="s">
        <v>363</v>
      </c>
    </row>
    <row r="183" spans="1:14">
      <c r="A183" s="338" t="s">
        <v>364</v>
      </c>
      <c r="B183" s="339">
        <v>69.39</v>
      </c>
      <c r="C183" s="338">
        <v>10</v>
      </c>
      <c r="D183" s="340">
        <v>69.39</v>
      </c>
      <c r="E183" s="341">
        <v>10</v>
      </c>
      <c r="F183" s="340">
        <v>36.5</v>
      </c>
      <c r="G183" s="335">
        <v>45657</v>
      </c>
      <c r="H183" s="336">
        <f t="shared" si="21"/>
        <v>0.526012393716674</v>
      </c>
      <c r="I183" s="343">
        <f t="shared" si="22"/>
        <v>3.65</v>
      </c>
      <c r="J183" s="340"/>
      <c r="K183" s="45"/>
      <c r="L183" s="272"/>
      <c r="M183" s="272"/>
      <c r="N183" s="340"/>
    </row>
    <row r="184" spans="1:14">
      <c r="A184" s="338" t="s">
        <v>365</v>
      </c>
      <c r="B184" s="339">
        <v>19.78</v>
      </c>
      <c r="C184" s="338">
        <v>7</v>
      </c>
      <c r="D184" s="340">
        <v>19.78</v>
      </c>
      <c r="E184" s="341">
        <v>7</v>
      </c>
      <c r="F184" s="340">
        <v>20.49</v>
      </c>
      <c r="G184" s="335">
        <v>45657</v>
      </c>
      <c r="H184" s="336">
        <f t="shared" si="21"/>
        <v>1.03589484327604</v>
      </c>
      <c r="I184" s="343">
        <f t="shared" si="22"/>
        <v>2.92714285714286</v>
      </c>
      <c r="J184" s="340"/>
      <c r="K184" s="45"/>
      <c r="L184" s="272"/>
      <c r="M184" s="369"/>
      <c r="N184" s="340"/>
    </row>
    <row r="185" spans="1:14">
      <c r="A185" s="338" t="s">
        <v>366</v>
      </c>
      <c r="B185" s="339"/>
      <c r="C185" s="338"/>
      <c r="D185" s="340"/>
      <c r="E185" s="341"/>
      <c r="F185" s="340">
        <v>6.38</v>
      </c>
      <c r="G185" s="335">
        <v>45657</v>
      </c>
      <c r="H185" s="336"/>
      <c r="I185" s="343"/>
      <c r="J185" s="340"/>
      <c r="K185" s="45"/>
      <c r="L185" s="272"/>
      <c r="M185" s="369"/>
      <c r="N185" s="340"/>
    </row>
    <row r="186" spans="1:14">
      <c r="A186" s="338" t="s">
        <v>367</v>
      </c>
      <c r="B186" s="339"/>
      <c r="C186" s="338"/>
      <c r="D186" s="340"/>
      <c r="E186" s="341"/>
      <c r="F186" s="340">
        <v>7.6</v>
      </c>
      <c r="G186" s="335">
        <v>45566</v>
      </c>
      <c r="H186" s="336"/>
      <c r="I186" s="343"/>
      <c r="J186" s="340"/>
      <c r="K186" s="45"/>
      <c r="L186" s="272"/>
      <c r="M186" s="369"/>
      <c r="N186" s="340"/>
    </row>
    <row r="187" spans="1:14">
      <c r="A187" s="325" t="s">
        <v>368</v>
      </c>
      <c r="B187" s="326">
        <v>27.8</v>
      </c>
      <c r="C187" s="325">
        <v>22</v>
      </c>
      <c r="D187" s="327">
        <v>27.8</v>
      </c>
      <c r="E187" s="325">
        <v>22</v>
      </c>
      <c r="F187" s="327">
        <v>75.76</v>
      </c>
      <c r="G187" s="329">
        <v>45657</v>
      </c>
      <c r="H187" s="330">
        <f>F187/D187</f>
        <v>2.72517985611511</v>
      </c>
      <c r="I187" s="342">
        <f>F187/E187</f>
        <v>3.44363636363636</v>
      </c>
      <c r="J187" s="327"/>
      <c r="K187" s="46"/>
      <c r="L187" s="265"/>
      <c r="M187" s="342"/>
      <c r="N187" s="327"/>
    </row>
    <row r="188" spans="1:14">
      <c r="A188" s="325" t="s">
        <v>369</v>
      </c>
      <c r="B188" s="326">
        <v>47</v>
      </c>
      <c r="C188" s="325">
        <v>33</v>
      </c>
      <c r="D188" s="327">
        <v>47</v>
      </c>
      <c r="E188" s="325">
        <v>33</v>
      </c>
      <c r="F188" s="327">
        <v>66.83</v>
      </c>
      <c r="G188" s="329">
        <v>45657</v>
      </c>
      <c r="H188" s="330">
        <f>F188/D188</f>
        <v>1.42191489361702</v>
      </c>
      <c r="I188" s="342">
        <f>F188/E188</f>
        <v>2.02515151515151</v>
      </c>
      <c r="J188" s="327">
        <v>32.5</v>
      </c>
      <c r="K188" s="46">
        <v>57.97</v>
      </c>
      <c r="L188" s="265">
        <v>45197</v>
      </c>
      <c r="M188" s="342">
        <f>K188/J188</f>
        <v>1.78369230769231</v>
      </c>
      <c r="N188" s="327"/>
    </row>
    <row r="189" spans="1:14">
      <c r="A189" s="325" t="s">
        <v>370</v>
      </c>
      <c r="B189" s="326"/>
      <c r="C189" s="325"/>
      <c r="D189" s="327"/>
      <c r="E189" s="325"/>
      <c r="F189" s="327">
        <v>5.57</v>
      </c>
      <c r="G189" s="329">
        <v>45657</v>
      </c>
      <c r="H189" s="330"/>
      <c r="I189" s="342"/>
      <c r="J189" s="327"/>
      <c r="K189" s="46"/>
      <c r="L189" s="265"/>
      <c r="M189" s="342"/>
      <c r="N189" s="327"/>
    </row>
    <row r="190" spans="1:14">
      <c r="A190" s="325" t="s">
        <v>371</v>
      </c>
      <c r="B190" s="326">
        <v>34</v>
      </c>
      <c r="C190" s="325">
        <v>23</v>
      </c>
      <c r="D190" s="327">
        <v>34</v>
      </c>
      <c r="E190" s="325">
        <v>23</v>
      </c>
      <c r="F190" s="327">
        <v>33.85</v>
      </c>
      <c r="G190" s="329">
        <v>45657</v>
      </c>
      <c r="H190" s="330">
        <f>F190/D190</f>
        <v>0.995588235294118</v>
      </c>
      <c r="I190" s="342">
        <f>F190/E190</f>
        <v>1.47173913043478</v>
      </c>
      <c r="J190" s="327"/>
      <c r="K190" s="46"/>
      <c r="L190" s="265"/>
      <c r="M190" s="342"/>
      <c r="N190" s="327"/>
    </row>
    <row r="191" spans="1:14">
      <c r="A191" s="325" t="s">
        <v>372</v>
      </c>
      <c r="B191" s="326">
        <v>28.99</v>
      </c>
      <c r="C191" s="325">
        <v>23</v>
      </c>
      <c r="D191" s="327">
        <v>28.99</v>
      </c>
      <c r="E191" s="325">
        <v>23</v>
      </c>
      <c r="F191" s="327">
        <v>37.66</v>
      </c>
      <c r="G191" s="329">
        <v>45657</v>
      </c>
      <c r="H191" s="330">
        <f>F191/D191</f>
        <v>1.29906864436012</v>
      </c>
      <c r="I191" s="342">
        <f>F191/E191</f>
        <v>1.63739130434783</v>
      </c>
      <c r="J191" s="327"/>
      <c r="K191" s="46"/>
      <c r="L191" s="265"/>
      <c r="M191" s="342"/>
      <c r="N191" s="327"/>
    </row>
    <row r="192" spans="1:14">
      <c r="A192" s="325" t="s">
        <v>373</v>
      </c>
      <c r="B192" s="326">
        <v>27.21</v>
      </c>
      <c r="C192" s="325">
        <v>21</v>
      </c>
      <c r="D192" s="327">
        <v>27.21</v>
      </c>
      <c r="E192" s="325">
        <v>21</v>
      </c>
      <c r="F192" s="327">
        <v>35.43</v>
      </c>
      <c r="G192" s="329">
        <v>45657</v>
      </c>
      <c r="H192" s="330">
        <f>F192/D192</f>
        <v>1.30209481808159</v>
      </c>
      <c r="I192" s="342">
        <f>F192/E192</f>
        <v>1.68714285714286</v>
      </c>
      <c r="J192" s="327"/>
      <c r="K192" s="46"/>
      <c r="L192" s="265"/>
      <c r="M192" s="342"/>
      <c r="N192" s="327"/>
    </row>
    <row r="193" spans="1:14">
      <c r="A193" s="338" t="s">
        <v>374</v>
      </c>
      <c r="B193" s="339">
        <v>14.35</v>
      </c>
      <c r="C193" s="338">
        <v>15</v>
      </c>
      <c r="D193" s="340">
        <v>14.35</v>
      </c>
      <c r="E193" s="338">
        <v>15</v>
      </c>
      <c r="F193" s="340">
        <v>3</v>
      </c>
      <c r="G193" s="335">
        <v>45291</v>
      </c>
      <c r="H193" s="336">
        <f>F193/D193</f>
        <v>0.209059233449477</v>
      </c>
      <c r="I193" s="343">
        <f>F193/E193</f>
        <v>0.2</v>
      </c>
      <c r="J193" s="340"/>
      <c r="K193" s="45"/>
      <c r="L193" s="272"/>
      <c r="M193" s="343"/>
      <c r="N193" s="340"/>
    </row>
    <row r="194" spans="1:14">
      <c r="A194" s="338" t="s">
        <v>375</v>
      </c>
      <c r="B194" s="339">
        <v>32.4</v>
      </c>
      <c r="C194" s="338">
        <v>17</v>
      </c>
      <c r="D194" s="340">
        <v>32.4</v>
      </c>
      <c r="E194" s="338">
        <v>17</v>
      </c>
      <c r="F194" s="340">
        <v>20.06</v>
      </c>
      <c r="G194" s="335">
        <v>45567</v>
      </c>
      <c r="H194" s="336">
        <f t="shared" ref="H194:H201" si="23">F194/D194</f>
        <v>0.619135802469136</v>
      </c>
      <c r="I194" s="343">
        <f t="shared" ref="I194:I201" si="24">F194/E194</f>
        <v>1.18</v>
      </c>
      <c r="J194" s="340"/>
      <c r="K194" s="45"/>
      <c r="L194" s="272"/>
      <c r="M194" s="343"/>
      <c r="N194" s="340"/>
    </row>
    <row r="195" spans="1:14">
      <c r="A195" s="338" t="s">
        <v>376</v>
      </c>
      <c r="B195" s="339">
        <v>40.72</v>
      </c>
      <c r="C195" s="338">
        <v>22</v>
      </c>
      <c r="D195" s="340">
        <v>40.72</v>
      </c>
      <c r="E195" s="341">
        <v>22</v>
      </c>
      <c r="F195" s="340">
        <v>29.62</v>
      </c>
      <c r="G195" s="335">
        <v>45567</v>
      </c>
      <c r="H195" s="336">
        <f t="shared" si="23"/>
        <v>0.727406679764244</v>
      </c>
      <c r="I195" s="343">
        <f t="shared" si="24"/>
        <v>1.34636363636364</v>
      </c>
      <c r="J195" s="340"/>
      <c r="K195" s="45"/>
      <c r="L195" s="272"/>
      <c r="M195" s="343"/>
      <c r="N195" s="340"/>
    </row>
    <row r="196" spans="1:14">
      <c r="A196" s="325" t="s">
        <v>377</v>
      </c>
      <c r="B196" s="326">
        <v>31.5</v>
      </c>
      <c r="C196" s="325">
        <v>23</v>
      </c>
      <c r="D196" s="327">
        <v>31.5</v>
      </c>
      <c r="E196" s="328">
        <v>23</v>
      </c>
      <c r="F196" s="327">
        <v>93.34</v>
      </c>
      <c r="G196" s="329">
        <v>44316</v>
      </c>
      <c r="H196" s="330">
        <f t="shared" si="23"/>
        <v>2.9631746031746</v>
      </c>
      <c r="I196" s="342">
        <f t="shared" si="24"/>
        <v>4.05826086956522</v>
      </c>
      <c r="J196" s="327"/>
      <c r="K196" s="46"/>
      <c r="L196" s="265"/>
      <c r="M196" s="342"/>
      <c r="N196" s="327"/>
    </row>
    <row r="197" spans="1:14">
      <c r="A197" s="325" t="s">
        <v>378</v>
      </c>
      <c r="B197" s="326">
        <v>26.8</v>
      </c>
      <c r="C197" s="325">
        <v>21</v>
      </c>
      <c r="D197" s="327">
        <v>26.8</v>
      </c>
      <c r="E197" s="328">
        <v>21</v>
      </c>
      <c r="F197" s="327">
        <v>125.76</v>
      </c>
      <c r="G197" s="329">
        <v>43586</v>
      </c>
      <c r="H197" s="330">
        <f t="shared" si="23"/>
        <v>4.69253731343284</v>
      </c>
      <c r="I197" s="342">
        <f t="shared" si="24"/>
        <v>5.98857142857143</v>
      </c>
      <c r="J197" s="327">
        <v>26.8</v>
      </c>
      <c r="K197" s="46">
        <v>125.76</v>
      </c>
      <c r="L197" s="265">
        <v>43586</v>
      </c>
      <c r="M197" s="342">
        <f>K197/J197</f>
        <v>4.69253731343284</v>
      </c>
      <c r="N197" s="327"/>
    </row>
    <row r="198" spans="1:14">
      <c r="A198" s="325" t="s">
        <v>379</v>
      </c>
      <c r="B198" s="326">
        <v>39.15</v>
      </c>
      <c r="C198" s="325">
        <v>26</v>
      </c>
      <c r="D198" s="327">
        <v>39.15</v>
      </c>
      <c r="E198" s="328">
        <v>26</v>
      </c>
      <c r="F198" s="327">
        <v>85.48</v>
      </c>
      <c r="G198" s="329">
        <v>44316</v>
      </c>
      <c r="H198" s="330">
        <f t="shared" si="23"/>
        <v>2.18339719029374</v>
      </c>
      <c r="I198" s="342">
        <f t="shared" si="24"/>
        <v>3.28769230769231</v>
      </c>
      <c r="J198" s="327"/>
      <c r="K198" s="46"/>
      <c r="L198" s="265"/>
      <c r="M198" s="342"/>
      <c r="N198" s="327"/>
    </row>
    <row r="199" spans="1:14">
      <c r="A199" s="325" t="s">
        <v>380</v>
      </c>
      <c r="B199" s="326">
        <v>35.2</v>
      </c>
      <c r="C199" s="325">
        <v>29</v>
      </c>
      <c r="D199" s="327">
        <v>35.2</v>
      </c>
      <c r="E199" s="328">
        <v>29</v>
      </c>
      <c r="F199" s="327">
        <v>75.5</v>
      </c>
      <c r="G199" s="329">
        <v>45045</v>
      </c>
      <c r="H199" s="330">
        <f t="shared" si="23"/>
        <v>2.14488636363636</v>
      </c>
      <c r="I199" s="342">
        <f t="shared" si="24"/>
        <v>2.60344827586207</v>
      </c>
      <c r="J199" s="327"/>
      <c r="K199" s="46"/>
      <c r="L199" s="265"/>
      <c r="M199" s="342"/>
      <c r="N199" s="327"/>
    </row>
    <row r="200" spans="1:14">
      <c r="A200" s="325" t="s">
        <v>381</v>
      </c>
      <c r="B200" s="326">
        <v>41.6</v>
      </c>
      <c r="C200" s="325">
        <v>31</v>
      </c>
      <c r="D200" s="327">
        <v>41.6</v>
      </c>
      <c r="E200" s="328">
        <v>31</v>
      </c>
      <c r="F200" s="327">
        <v>43.6</v>
      </c>
      <c r="G200" s="329">
        <v>45657</v>
      </c>
      <c r="H200" s="330">
        <f t="shared" si="23"/>
        <v>1.04807692307692</v>
      </c>
      <c r="I200" s="342">
        <f t="shared" si="24"/>
        <v>1.40645161290323</v>
      </c>
      <c r="J200" s="327"/>
      <c r="K200" s="46"/>
      <c r="L200" s="265"/>
      <c r="M200" s="342"/>
      <c r="N200" s="327"/>
    </row>
    <row r="201" spans="1:14">
      <c r="A201" s="325" t="s">
        <v>382</v>
      </c>
      <c r="B201" s="326">
        <v>35.1</v>
      </c>
      <c r="C201" s="325">
        <v>30</v>
      </c>
      <c r="D201" s="327">
        <v>35.1</v>
      </c>
      <c r="E201" s="328">
        <v>30</v>
      </c>
      <c r="F201" s="327">
        <v>72.9</v>
      </c>
      <c r="G201" s="329">
        <v>45657</v>
      </c>
      <c r="H201" s="330">
        <f t="shared" si="23"/>
        <v>2.07692307692308</v>
      </c>
      <c r="I201" s="342">
        <f t="shared" si="24"/>
        <v>2.43</v>
      </c>
      <c r="J201" s="327"/>
      <c r="K201" s="46"/>
      <c r="L201" s="265"/>
      <c r="M201" s="342"/>
      <c r="N201" s="327"/>
    </row>
    <row r="202" spans="1:14">
      <c r="A202" s="325" t="s">
        <v>383</v>
      </c>
      <c r="B202" s="326"/>
      <c r="C202" s="325"/>
      <c r="D202" s="327"/>
      <c r="E202" s="328"/>
      <c r="F202" s="327">
        <v>73.3</v>
      </c>
      <c r="G202" s="329">
        <v>45652</v>
      </c>
      <c r="H202" s="330"/>
      <c r="I202" s="342"/>
      <c r="J202" s="327"/>
      <c r="K202" s="46"/>
      <c r="L202" s="265"/>
      <c r="M202" s="342"/>
      <c r="N202" s="327"/>
    </row>
    <row r="203" spans="1:14">
      <c r="A203" s="325" t="s">
        <v>384</v>
      </c>
      <c r="B203" s="326">
        <v>25.23</v>
      </c>
      <c r="C203" s="325">
        <v>15</v>
      </c>
      <c r="D203" s="327">
        <v>25.23</v>
      </c>
      <c r="E203" s="328">
        <v>15</v>
      </c>
      <c r="F203" s="327">
        <v>14.7</v>
      </c>
      <c r="G203" s="329">
        <v>45413</v>
      </c>
      <c r="H203" s="330">
        <f>F203/D203</f>
        <v>0.582639714625446</v>
      </c>
      <c r="I203" s="342">
        <f>F203/E203</f>
        <v>0.98</v>
      </c>
      <c r="J203" s="327"/>
      <c r="K203" s="46"/>
      <c r="L203" s="265"/>
      <c r="M203" s="342"/>
      <c r="N203" s="327"/>
    </row>
    <row r="204" spans="1:14">
      <c r="A204" s="325" t="s">
        <v>385</v>
      </c>
      <c r="B204" s="326"/>
      <c r="C204" s="325"/>
      <c r="D204" s="327"/>
      <c r="E204" s="328"/>
      <c r="F204" s="327">
        <v>10</v>
      </c>
      <c r="G204" s="329">
        <v>45657</v>
      </c>
      <c r="H204" s="330"/>
      <c r="I204" s="342"/>
      <c r="J204" s="327"/>
      <c r="K204" s="46"/>
      <c r="L204" s="265"/>
      <c r="M204" s="342"/>
      <c r="N204" s="327"/>
    </row>
    <row r="205" spans="1:14">
      <c r="A205" s="325" t="s">
        <v>386</v>
      </c>
      <c r="B205" s="326">
        <v>42.96</v>
      </c>
      <c r="C205" s="325">
        <v>17</v>
      </c>
      <c r="D205" s="327">
        <v>42.96</v>
      </c>
      <c r="E205" s="328">
        <v>17</v>
      </c>
      <c r="F205" s="327">
        <v>26.8</v>
      </c>
      <c r="G205" s="329">
        <v>45031</v>
      </c>
      <c r="H205" s="330">
        <f>F205/D205</f>
        <v>0.623836126629423</v>
      </c>
      <c r="I205" s="342">
        <f>F205/E205</f>
        <v>1.57647058823529</v>
      </c>
      <c r="J205" s="327"/>
      <c r="K205" s="46"/>
      <c r="L205" s="265"/>
      <c r="M205" s="342"/>
      <c r="N205" s="327"/>
    </row>
    <row r="206" spans="1:14">
      <c r="A206" s="325" t="s">
        <v>387</v>
      </c>
      <c r="B206" s="326">
        <v>15.1</v>
      </c>
      <c r="C206" s="325">
        <v>9</v>
      </c>
      <c r="D206" s="327">
        <v>15.1</v>
      </c>
      <c r="E206" s="328">
        <v>9</v>
      </c>
      <c r="F206" s="327">
        <v>3.3</v>
      </c>
      <c r="G206" s="329">
        <v>45373</v>
      </c>
      <c r="H206" s="330">
        <f>F206/D206</f>
        <v>0.218543046357616</v>
      </c>
      <c r="I206" s="342">
        <f>F206/E206</f>
        <v>0.366666666666667</v>
      </c>
      <c r="J206" s="327"/>
      <c r="K206" s="46"/>
      <c r="L206" s="265"/>
      <c r="M206" s="342"/>
      <c r="N206" s="327"/>
    </row>
    <row r="207" spans="1:14">
      <c r="A207" s="338" t="s">
        <v>388</v>
      </c>
      <c r="B207" s="339">
        <v>25.7</v>
      </c>
      <c r="C207" s="338">
        <v>24</v>
      </c>
      <c r="D207" s="340">
        <v>25.7</v>
      </c>
      <c r="E207" s="341">
        <v>24</v>
      </c>
      <c r="F207" s="340">
        <v>78.75</v>
      </c>
      <c r="G207" s="335">
        <v>45657</v>
      </c>
      <c r="H207" s="336">
        <f>F207/D207</f>
        <v>3.06420233463035</v>
      </c>
      <c r="I207" s="343">
        <f>F207/E207</f>
        <v>3.28125</v>
      </c>
      <c r="J207" s="340"/>
      <c r="K207" s="45"/>
      <c r="L207" s="272"/>
      <c r="M207" s="343"/>
      <c r="N207" s="340"/>
    </row>
    <row r="208" spans="1:14">
      <c r="A208" s="338" t="s">
        <v>389</v>
      </c>
      <c r="B208" s="339">
        <v>42</v>
      </c>
      <c r="C208" s="338">
        <v>35</v>
      </c>
      <c r="D208" s="340">
        <v>42</v>
      </c>
      <c r="E208" s="341">
        <v>35</v>
      </c>
      <c r="F208" s="340">
        <v>56.27</v>
      </c>
      <c r="G208" s="335">
        <v>45414</v>
      </c>
      <c r="H208" s="336">
        <f t="shared" ref="H208:H213" si="25">F208/D208</f>
        <v>1.3397619047619</v>
      </c>
      <c r="I208" s="343">
        <f t="shared" ref="I208:I213" si="26">F208/E208</f>
        <v>1.60771428571429</v>
      </c>
      <c r="J208" s="340"/>
      <c r="K208" s="45"/>
      <c r="L208" s="272"/>
      <c r="M208" s="343"/>
      <c r="N208" s="340"/>
    </row>
    <row r="209" spans="1:14">
      <c r="A209" s="338" t="s">
        <v>390</v>
      </c>
      <c r="B209" s="339">
        <v>45.2</v>
      </c>
      <c r="C209" s="338">
        <v>37</v>
      </c>
      <c r="D209" s="340">
        <v>45.2</v>
      </c>
      <c r="E209" s="341">
        <v>37</v>
      </c>
      <c r="F209" s="340">
        <v>54.58</v>
      </c>
      <c r="G209" s="335">
        <v>45657</v>
      </c>
      <c r="H209" s="336">
        <f t="shared" si="25"/>
        <v>1.20752212389381</v>
      </c>
      <c r="I209" s="343">
        <f t="shared" si="26"/>
        <v>1.47513513513514</v>
      </c>
      <c r="J209" s="340"/>
      <c r="K209" s="45"/>
      <c r="L209" s="272"/>
      <c r="M209" s="343"/>
      <c r="N209" s="340"/>
    </row>
    <row r="210" spans="1:14">
      <c r="A210" s="338" t="s">
        <v>391</v>
      </c>
      <c r="B210" s="339">
        <v>42</v>
      </c>
      <c r="C210" s="338">
        <v>31</v>
      </c>
      <c r="D210" s="340">
        <v>42</v>
      </c>
      <c r="E210" s="45">
        <v>31</v>
      </c>
      <c r="F210" s="340">
        <v>70.19</v>
      </c>
      <c r="G210" s="272">
        <v>45291</v>
      </c>
      <c r="H210" s="336">
        <f t="shared" si="25"/>
        <v>1.67119047619048</v>
      </c>
      <c r="I210" s="343">
        <f t="shared" si="26"/>
        <v>2.2641935483871</v>
      </c>
      <c r="J210" s="385"/>
      <c r="K210" s="45"/>
      <c r="L210" s="272"/>
      <c r="M210" s="343"/>
      <c r="N210" s="340"/>
    </row>
    <row r="211" spans="1:14">
      <c r="A211" s="338" t="s">
        <v>392</v>
      </c>
      <c r="B211" s="339">
        <v>44.1</v>
      </c>
      <c r="C211" s="338">
        <v>34</v>
      </c>
      <c r="D211" s="339">
        <v>44.1</v>
      </c>
      <c r="E211" s="338">
        <v>34</v>
      </c>
      <c r="F211" s="340">
        <v>29.4116</v>
      </c>
      <c r="G211" s="335">
        <v>45291</v>
      </c>
      <c r="H211" s="336">
        <f t="shared" si="25"/>
        <v>0.666929705215419</v>
      </c>
      <c r="I211" s="343">
        <f t="shared" si="26"/>
        <v>0.865047058823529</v>
      </c>
      <c r="J211" s="340"/>
      <c r="K211" s="45"/>
      <c r="L211" s="272"/>
      <c r="M211" s="343"/>
      <c r="N211" s="340"/>
    </row>
    <row r="212" ht="13.5" customHeight="1" spans="1:14">
      <c r="A212" s="338" t="s">
        <v>393</v>
      </c>
      <c r="B212" s="339">
        <v>10.8</v>
      </c>
      <c r="C212" s="338">
        <v>7</v>
      </c>
      <c r="D212" s="340">
        <v>10.8</v>
      </c>
      <c r="E212" s="45">
        <v>7</v>
      </c>
      <c r="F212" s="340">
        <v>16.18</v>
      </c>
      <c r="G212" s="335">
        <v>45657</v>
      </c>
      <c r="H212" s="336">
        <f t="shared" si="25"/>
        <v>1.49814814814815</v>
      </c>
      <c r="I212" s="343">
        <f t="shared" si="26"/>
        <v>2.31142857142857</v>
      </c>
      <c r="J212" s="385"/>
      <c r="K212" s="45"/>
      <c r="L212" s="272"/>
      <c r="M212" s="343"/>
      <c r="N212" s="340"/>
    </row>
    <row r="213" ht="13.5" customHeight="1" spans="1:14">
      <c r="A213" s="338" t="s">
        <v>394</v>
      </c>
      <c r="B213" s="339"/>
      <c r="C213" s="338"/>
      <c r="D213" s="340"/>
      <c r="E213" s="45"/>
      <c r="F213" s="340">
        <v>18.74</v>
      </c>
      <c r="G213" s="335">
        <v>45657</v>
      </c>
      <c r="H213" s="336"/>
      <c r="I213" s="343"/>
      <c r="J213" s="385"/>
      <c r="K213" s="45"/>
      <c r="L213" s="272"/>
      <c r="M213" s="343"/>
      <c r="N213" s="340"/>
    </row>
    <row r="214" spans="1:14">
      <c r="A214" s="338" t="s">
        <v>395</v>
      </c>
      <c r="B214" s="339">
        <v>41.27</v>
      </c>
      <c r="C214" s="338">
        <v>28</v>
      </c>
      <c r="D214" s="370">
        <v>41.27</v>
      </c>
      <c r="E214" s="371">
        <v>28</v>
      </c>
      <c r="F214" s="370">
        <v>20.75</v>
      </c>
      <c r="G214" s="335">
        <v>45413</v>
      </c>
      <c r="H214" s="372">
        <f>F214/D214</f>
        <v>0.502786527744124</v>
      </c>
      <c r="I214" s="386">
        <f>F214/E214</f>
        <v>0.741071428571429</v>
      </c>
      <c r="J214" s="340"/>
      <c r="K214" s="45"/>
      <c r="L214" s="272"/>
      <c r="M214" s="343"/>
      <c r="N214" s="340"/>
    </row>
    <row r="215" spans="1:14">
      <c r="A215" s="325" t="s">
        <v>396</v>
      </c>
      <c r="B215" s="326">
        <v>34.4</v>
      </c>
      <c r="C215" s="325">
        <v>23</v>
      </c>
      <c r="D215" s="373">
        <v>46.6</v>
      </c>
      <c r="E215" s="374">
        <v>36</v>
      </c>
      <c r="F215" s="373">
        <v>54.34</v>
      </c>
      <c r="G215" s="375">
        <v>45045</v>
      </c>
      <c r="H215" s="376">
        <f t="shared" ref="H215" si="27">F215/D215</f>
        <v>1.16609442060086</v>
      </c>
      <c r="I215" s="387">
        <f t="shared" ref="I215" si="28">F215/E215</f>
        <v>1.50944444444444</v>
      </c>
      <c r="J215" s="327"/>
      <c r="K215" s="46"/>
      <c r="L215" s="265"/>
      <c r="M215" s="342"/>
      <c r="N215" s="327"/>
    </row>
    <row r="216" spans="1:14">
      <c r="A216" s="325" t="s">
        <v>397</v>
      </c>
      <c r="B216" s="326">
        <v>12.2</v>
      </c>
      <c r="C216" s="325">
        <v>14</v>
      </c>
      <c r="D216" s="377"/>
      <c r="E216" s="378"/>
      <c r="F216" s="377"/>
      <c r="G216" s="379"/>
      <c r="H216" s="380"/>
      <c r="I216" s="388"/>
      <c r="J216" s="327"/>
      <c r="K216" s="46"/>
      <c r="L216" s="265"/>
      <c r="M216" s="342"/>
      <c r="N216" s="327"/>
    </row>
    <row r="217" spans="1:14">
      <c r="A217" s="325" t="s">
        <v>398</v>
      </c>
      <c r="B217" s="326">
        <v>23.4</v>
      </c>
      <c r="C217" s="325">
        <v>20</v>
      </c>
      <c r="D217" s="327">
        <v>23.4</v>
      </c>
      <c r="E217" s="328">
        <v>20</v>
      </c>
      <c r="F217" s="327">
        <v>25.19</v>
      </c>
      <c r="G217" s="329">
        <v>43738</v>
      </c>
      <c r="H217" s="330">
        <f t="shared" ref="H217:H223" si="29">F217/D217</f>
        <v>1.07649572649573</v>
      </c>
      <c r="I217" s="342">
        <f t="shared" ref="I217:I223" si="30">F217/E217</f>
        <v>1.2595</v>
      </c>
      <c r="J217" s="327"/>
      <c r="K217" s="46"/>
      <c r="L217" s="265"/>
      <c r="M217" s="342"/>
      <c r="N217" s="327"/>
    </row>
    <row r="218" spans="1:14">
      <c r="A218" s="325" t="s">
        <v>399</v>
      </c>
      <c r="B218" s="326">
        <v>43.5</v>
      </c>
      <c r="C218" s="325">
        <v>28</v>
      </c>
      <c r="D218" s="327">
        <v>43.5</v>
      </c>
      <c r="E218" s="328">
        <v>28</v>
      </c>
      <c r="F218" s="327">
        <v>26.82</v>
      </c>
      <c r="G218" s="329">
        <v>45045</v>
      </c>
      <c r="H218" s="330">
        <f t="shared" si="29"/>
        <v>0.616551724137931</v>
      </c>
      <c r="I218" s="342">
        <f t="shared" si="30"/>
        <v>0.957857142857143</v>
      </c>
      <c r="J218" s="327"/>
      <c r="K218" s="46"/>
      <c r="L218" s="265"/>
      <c r="M218" s="342"/>
      <c r="N218" s="327"/>
    </row>
    <row r="219" spans="1:14">
      <c r="A219" s="325" t="s">
        <v>400</v>
      </c>
      <c r="B219" s="326">
        <v>26.45</v>
      </c>
      <c r="C219" s="325">
        <v>22</v>
      </c>
      <c r="D219" s="326">
        <v>26.45</v>
      </c>
      <c r="E219" s="325">
        <v>22</v>
      </c>
      <c r="F219" s="327">
        <v>22.08</v>
      </c>
      <c r="G219" s="329">
        <v>45291</v>
      </c>
      <c r="H219" s="330">
        <f t="shared" si="29"/>
        <v>0.834782608695652</v>
      </c>
      <c r="I219" s="342">
        <f t="shared" si="30"/>
        <v>1.00363636363636</v>
      </c>
      <c r="J219" s="327"/>
      <c r="K219" s="46"/>
      <c r="L219" s="265"/>
      <c r="M219" s="342"/>
      <c r="N219" s="327"/>
    </row>
    <row r="220" spans="1:14">
      <c r="A220" s="325" t="s">
        <v>401</v>
      </c>
      <c r="B220" s="326">
        <v>25.328</v>
      </c>
      <c r="C220" s="325">
        <v>8</v>
      </c>
      <c r="D220" s="326">
        <v>25.328</v>
      </c>
      <c r="E220" s="325">
        <v>8</v>
      </c>
      <c r="F220" s="327">
        <v>7.45</v>
      </c>
      <c r="G220" s="329">
        <v>45565</v>
      </c>
      <c r="H220" s="330">
        <f t="shared" si="29"/>
        <v>0.294140871762476</v>
      </c>
      <c r="I220" s="342">
        <f t="shared" si="30"/>
        <v>0.93125</v>
      </c>
      <c r="J220" s="327"/>
      <c r="K220" s="46"/>
      <c r="L220" s="265"/>
      <c r="M220" s="342"/>
      <c r="N220" s="327"/>
    </row>
    <row r="221" spans="1:14">
      <c r="A221" s="338" t="s">
        <v>402</v>
      </c>
      <c r="B221" s="339">
        <v>51.8</v>
      </c>
      <c r="C221" s="338">
        <v>33</v>
      </c>
      <c r="D221" s="340">
        <v>53.57</v>
      </c>
      <c r="E221" s="341">
        <v>34</v>
      </c>
      <c r="F221" s="381">
        <v>127.09</v>
      </c>
      <c r="G221" s="382">
        <v>43586</v>
      </c>
      <c r="H221" s="336">
        <f t="shared" si="29"/>
        <v>2.37240993093149</v>
      </c>
      <c r="I221" s="343">
        <f t="shared" si="30"/>
        <v>3.73794117647059</v>
      </c>
      <c r="J221" s="340"/>
      <c r="K221" s="45"/>
      <c r="L221" s="272"/>
      <c r="M221" s="338"/>
      <c r="N221" s="340"/>
    </row>
    <row r="222" spans="1:14">
      <c r="A222" s="338" t="s">
        <v>403</v>
      </c>
      <c r="B222" s="339">
        <v>43.36</v>
      </c>
      <c r="C222" s="338">
        <v>33</v>
      </c>
      <c r="D222" s="340">
        <v>43.36</v>
      </c>
      <c r="E222" s="341">
        <v>33</v>
      </c>
      <c r="F222" s="381">
        <v>77.19</v>
      </c>
      <c r="G222" s="382">
        <v>43830</v>
      </c>
      <c r="H222" s="336">
        <f t="shared" si="29"/>
        <v>1.78021217712177</v>
      </c>
      <c r="I222" s="343">
        <f t="shared" si="30"/>
        <v>2.33909090909091</v>
      </c>
      <c r="J222" s="340"/>
      <c r="K222" s="45"/>
      <c r="L222" s="272"/>
      <c r="M222" s="338"/>
      <c r="N222" s="340"/>
    </row>
    <row r="223" spans="1:14">
      <c r="A223" s="338" t="s">
        <v>404</v>
      </c>
      <c r="B223" s="339">
        <v>57.5</v>
      </c>
      <c r="C223" s="338">
        <v>39</v>
      </c>
      <c r="D223" s="340">
        <v>57.5</v>
      </c>
      <c r="E223" s="341">
        <v>39</v>
      </c>
      <c r="F223" s="381">
        <v>46.95</v>
      </c>
      <c r="G223" s="382">
        <v>45359</v>
      </c>
      <c r="H223" s="336">
        <f t="shared" si="29"/>
        <v>0.816521739130435</v>
      </c>
      <c r="I223" s="343">
        <f t="shared" si="30"/>
        <v>1.20384615384615</v>
      </c>
      <c r="J223" s="340"/>
      <c r="K223" s="45"/>
      <c r="L223" s="272"/>
      <c r="M223" s="338"/>
      <c r="N223" s="340"/>
    </row>
    <row r="224" spans="1:14">
      <c r="A224" s="338" t="s">
        <v>405</v>
      </c>
      <c r="B224" s="339">
        <v>20.8</v>
      </c>
      <c r="C224" s="338">
        <v>18</v>
      </c>
      <c r="D224" s="340">
        <v>20.8</v>
      </c>
      <c r="E224" s="341">
        <v>18</v>
      </c>
      <c r="F224" s="381">
        <v>57.78</v>
      </c>
      <c r="G224" s="382">
        <v>44962</v>
      </c>
      <c r="H224" s="336">
        <f t="shared" ref="H224:H230" si="31">F224/D224</f>
        <v>2.77788461538462</v>
      </c>
      <c r="I224" s="343">
        <f t="shared" ref="I224:I230" si="32">F224/E224</f>
        <v>3.21</v>
      </c>
      <c r="J224" s="340"/>
      <c r="K224" s="45"/>
      <c r="L224" s="272"/>
      <c r="M224" s="338"/>
      <c r="N224" s="340"/>
    </row>
    <row r="225" spans="1:14">
      <c r="A225" s="338" t="s">
        <v>406</v>
      </c>
      <c r="B225" s="339">
        <v>56.21</v>
      </c>
      <c r="C225" s="338">
        <v>40</v>
      </c>
      <c r="D225" s="340">
        <v>56.21</v>
      </c>
      <c r="E225" s="341">
        <v>40</v>
      </c>
      <c r="F225" s="381">
        <v>85.58</v>
      </c>
      <c r="G225" s="382">
        <v>45359</v>
      </c>
      <c r="H225" s="336">
        <f t="shared" si="31"/>
        <v>1.52250489236791</v>
      </c>
      <c r="I225" s="343">
        <f t="shared" si="32"/>
        <v>2.1395</v>
      </c>
      <c r="J225" s="340"/>
      <c r="K225" s="45"/>
      <c r="L225" s="272"/>
      <c r="M225" s="338"/>
      <c r="N225" s="340"/>
    </row>
    <row r="226" spans="1:14">
      <c r="A226" s="338" t="s">
        <v>407</v>
      </c>
      <c r="B226" s="339">
        <v>58.47</v>
      </c>
      <c r="C226" s="338">
        <v>36</v>
      </c>
      <c r="D226" s="340">
        <v>58.47</v>
      </c>
      <c r="E226" s="341">
        <v>36</v>
      </c>
      <c r="F226" s="381">
        <v>44.4155</v>
      </c>
      <c r="G226" s="382">
        <v>45197</v>
      </c>
      <c r="H226" s="336">
        <f t="shared" si="31"/>
        <v>0.759628869505729</v>
      </c>
      <c r="I226" s="343">
        <f t="shared" si="32"/>
        <v>1.23376388888889</v>
      </c>
      <c r="J226" s="340"/>
      <c r="K226" s="45"/>
      <c r="L226" s="272"/>
      <c r="M226" s="338"/>
      <c r="N226" s="340"/>
    </row>
    <row r="227" spans="1:14">
      <c r="A227" s="338" t="s">
        <v>408</v>
      </c>
      <c r="B227" s="339">
        <v>42.3</v>
      </c>
      <c r="C227" s="338">
        <v>20</v>
      </c>
      <c r="D227" s="340">
        <v>42.3</v>
      </c>
      <c r="E227" s="341">
        <v>20</v>
      </c>
      <c r="F227" s="381">
        <v>30.9043</v>
      </c>
      <c r="G227" s="382">
        <v>45200</v>
      </c>
      <c r="H227" s="336">
        <f t="shared" si="31"/>
        <v>0.730598108747045</v>
      </c>
      <c r="I227" s="343">
        <f t="shared" si="32"/>
        <v>1.545215</v>
      </c>
      <c r="J227" s="340"/>
      <c r="K227" s="45"/>
      <c r="L227" s="272"/>
      <c r="M227" s="338"/>
      <c r="N227" s="340"/>
    </row>
    <row r="228" spans="1:14">
      <c r="A228" s="338" t="s">
        <v>409</v>
      </c>
      <c r="B228" s="339">
        <v>17.1</v>
      </c>
      <c r="C228" s="338">
        <v>9</v>
      </c>
      <c r="D228" s="340">
        <v>17.1</v>
      </c>
      <c r="E228" s="341">
        <v>9</v>
      </c>
      <c r="F228" s="381">
        <v>5.09</v>
      </c>
      <c r="G228" s="382">
        <v>45359</v>
      </c>
      <c r="H228" s="336">
        <f t="shared" si="31"/>
        <v>0.29766081871345</v>
      </c>
      <c r="I228" s="343">
        <f t="shared" si="32"/>
        <v>0.565555555555556</v>
      </c>
      <c r="J228" s="340"/>
      <c r="K228" s="45"/>
      <c r="L228" s="272"/>
      <c r="M228" s="338"/>
      <c r="N228" s="340"/>
    </row>
    <row r="229" spans="1:14">
      <c r="A229" s="338" t="s">
        <v>410</v>
      </c>
      <c r="B229" s="339">
        <v>12.5</v>
      </c>
      <c r="C229" s="338">
        <v>7</v>
      </c>
      <c r="D229" s="340">
        <v>12.5</v>
      </c>
      <c r="E229" s="341">
        <v>7</v>
      </c>
      <c r="F229" s="381">
        <v>29.3686</v>
      </c>
      <c r="G229" s="382">
        <v>45200</v>
      </c>
      <c r="H229" s="336">
        <f t="shared" si="31"/>
        <v>2.349488</v>
      </c>
      <c r="I229" s="343">
        <f t="shared" si="32"/>
        <v>4.19551428571429</v>
      </c>
      <c r="J229" s="340"/>
      <c r="K229" s="45"/>
      <c r="L229" s="272"/>
      <c r="M229" s="338"/>
      <c r="N229" s="340"/>
    </row>
    <row r="230" spans="1:14">
      <c r="A230" s="338" t="s">
        <v>411</v>
      </c>
      <c r="B230" s="339">
        <v>15.18</v>
      </c>
      <c r="C230" s="338">
        <v>12</v>
      </c>
      <c r="D230" s="340">
        <v>15.18</v>
      </c>
      <c r="E230" s="341">
        <v>12</v>
      </c>
      <c r="F230" s="381">
        <v>16.01</v>
      </c>
      <c r="G230" s="382">
        <v>45359</v>
      </c>
      <c r="H230" s="336">
        <f t="shared" si="31"/>
        <v>1.05467720685112</v>
      </c>
      <c r="I230" s="343">
        <f t="shared" si="32"/>
        <v>1.33416666666667</v>
      </c>
      <c r="J230" s="340"/>
      <c r="K230" s="45"/>
      <c r="L230" s="272"/>
      <c r="M230" s="338"/>
      <c r="N230" s="340"/>
    </row>
    <row r="231" spans="1:14">
      <c r="A231" s="338" t="s">
        <v>412</v>
      </c>
      <c r="B231" s="339">
        <v>34.8</v>
      </c>
      <c r="C231" s="338">
        <v>12</v>
      </c>
      <c r="D231" s="340">
        <v>34.8</v>
      </c>
      <c r="E231" s="341">
        <v>12</v>
      </c>
      <c r="F231" s="381">
        <v>9.0686</v>
      </c>
      <c r="G231" s="382">
        <v>45197</v>
      </c>
      <c r="H231" s="336">
        <f t="shared" ref="H231:H263" si="33">F231/D231</f>
        <v>0.260591954022989</v>
      </c>
      <c r="I231" s="343">
        <f t="shared" ref="I231:I253" si="34">F231/E231</f>
        <v>0.755716666666667</v>
      </c>
      <c r="J231" s="340"/>
      <c r="K231" s="45"/>
      <c r="L231" s="272"/>
      <c r="M231" s="338"/>
      <c r="N231" s="340"/>
    </row>
    <row r="232" spans="1:14">
      <c r="A232" s="338" t="s">
        <v>413</v>
      </c>
      <c r="B232" s="339">
        <v>59.14</v>
      </c>
      <c r="C232" s="338">
        <v>18</v>
      </c>
      <c r="D232" s="340">
        <v>59.14</v>
      </c>
      <c r="E232" s="341">
        <v>18</v>
      </c>
      <c r="F232" s="381">
        <v>28.5058</v>
      </c>
      <c r="G232" s="382">
        <v>45197</v>
      </c>
      <c r="H232" s="336">
        <f t="shared" si="33"/>
        <v>0.482005410889415</v>
      </c>
      <c r="I232" s="343">
        <f t="shared" si="34"/>
        <v>1.58365555555556</v>
      </c>
      <c r="J232" s="340"/>
      <c r="K232" s="45"/>
      <c r="L232" s="272"/>
      <c r="M232" s="338"/>
      <c r="N232" s="340"/>
    </row>
    <row r="233" spans="1:14">
      <c r="A233" s="325" t="s">
        <v>414</v>
      </c>
      <c r="B233" s="326">
        <v>26.01</v>
      </c>
      <c r="C233" s="325">
        <v>23</v>
      </c>
      <c r="D233" s="327">
        <v>26.01</v>
      </c>
      <c r="E233" s="328">
        <v>23</v>
      </c>
      <c r="F233" s="327">
        <v>48.45</v>
      </c>
      <c r="G233" s="329">
        <v>45413</v>
      </c>
      <c r="H233" s="330">
        <f t="shared" si="33"/>
        <v>1.86274509803922</v>
      </c>
      <c r="I233" s="342">
        <f t="shared" si="34"/>
        <v>2.10652173913043</v>
      </c>
      <c r="J233" s="327">
        <v>17.47</v>
      </c>
      <c r="K233" s="46">
        <v>31.1</v>
      </c>
      <c r="L233" s="265">
        <v>43455</v>
      </c>
      <c r="M233" s="342">
        <f>K233/J233</f>
        <v>1.78019461934745</v>
      </c>
      <c r="N233" s="327"/>
    </row>
    <row r="234" spans="1:14">
      <c r="A234" s="325" t="s">
        <v>415</v>
      </c>
      <c r="B234" s="326">
        <v>28.7</v>
      </c>
      <c r="C234" s="325">
        <v>19</v>
      </c>
      <c r="D234" s="327">
        <v>28.7</v>
      </c>
      <c r="E234" s="328">
        <v>19</v>
      </c>
      <c r="F234" s="327">
        <v>59.27</v>
      </c>
      <c r="G234" s="329">
        <v>45657</v>
      </c>
      <c r="H234" s="330">
        <f t="shared" si="33"/>
        <v>2.06515679442509</v>
      </c>
      <c r="I234" s="342">
        <f t="shared" si="34"/>
        <v>3.11947368421053</v>
      </c>
      <c r="J234" s="327"/>
      <c r="K234" s="46"/>
      <c r="L234" s="265"/>
      <c r="M234" s="342"/>
      <c r="N234" s="327"/>
    </row>
    <row r="235" spans="1:14">
      <c r="A235" s="325" t="s">
        <v>416</v>
      </c>
      <c r="B235" s="346">
        <v>27.94</v>
      </c>
      <c r="C235" s="347">
        <v>28</v>
      </c>
      <c r="D235" s="327">
        <v>27.94</v>
      </c>
      <c r="E235" s="328">
        <v>28</v>
      </c>
      <c r="F235" s="327">
        <v>66.82</v>
      </c>
      <c r="G235" s="329">
        <v>45657</v>
      </c>
      <c r="H235" s="330">
        <f t="shared" si="33"/>
        <v>2.3915533285612</v>
      </c>
      <c r="I235" s="342">
        <f t="shared" si="34"/>
        <v>2.38642857142857</v>
      </c>
      <c r="J235" s="327">
        <v>5.71</v>
      </c>
      <c r="K235" s="46">
        <v>10.44</v>
      </c>
      <c r="L235" s="265">
        <v>43830</v>
      </c>
      <c r="M235" s="342">
        <f>K235/J235</f>
        <v>1.82837127845884</v>
      </c>
      <c r="N235" s="327"/>
    </row>
    <row r="236" spans="1:14">
      <c r="A236" s="338" t="s">
        <v>417</v>
      </c>
      <c r="B236" s="339">
        <v>41.3</v>
      </c>
      <c r="C236" s="338">
        <v>30</v>
      </c>
      <c r="D236" s="340">
        <v>41.3</v>
      </c>
      <c r="E236" s="341">
        <v>30</v>
      </c>
      <c r="F236" s="340">
        <v>81.3</v>
      </c>
      <c r="G236" s="335">
        <v>45291</v>
      </c>
      <c r="H236" s="336">
        <f t="shared" si="33"/>
        <v>1.96852300242131</v>
      </c>
      <c r="I236" s="343">
        <f t="shared" si="34"/>
        <v>2.71</v>
      </c>
      <c r="J236" s="340"/>
      <c r="K236" s="45"/>
      <c r="L236" s="272"/>
      <c r="M236" s="338"/>
      <c r="N236" s="340"/>
    </row>
    <row r="237" spans="1:14">
      <c r="A237" s="338" t="s">
        <v>418</v>
      </c>
      <c r="B237" s="339">
        <v>30.6</v>
      </c>
      <c r="C237" s="338">
        <v>22</v>
      </c>
      <c r="D237" s="340">
        <v>30.6</v>
      </c>
      <c r="E237" s="341">
        <v>22</v>
      </c>
      <c r="F237" s="340">
        <v>72.5</v>
      </c>
      <c r="G237" s="335">
        <v>45291</v>
      </c>
      <c r="H237" s="336">
        <f t="shared" si="33"/>
        <v>2.36928104575163</v>
      </c>
      <c r="I237" s="343">
        <f t="shared" si="34"/>
        <v>3.29545454545455</v>
      </c>
      <c r="J237" s="340"/>
      <c r="K237" s="45"/>
      <c r="L237" s="272"/>
      <c r="M237" s="338"/>
      <c r="N237" s="340"/>
    </row>
    <row r="238" spans="1:14">
      <c r="A238" s="338" t="s">
        <v>419</v>
      </c>
      <c r="B238" s="339">
        <v>31.8</v>
      </c>
      <c r="C238" s="338">
        <v>25</v>
      </c>
      <c r="D238" s="340">
        <v>31.8</v>
      </c>
      <c r="E238" s="341">
        <v>25</v>
      </c>
      <c r="F238" s="340">
        <v>43.4</v>
      </c>
      <c r="G238" s="335">
        <v>45291</v>
      </c>
      <c r="H238" s="336">
        <f t="shared" si="33"/>
        <v>1.36477987421384</v>
      </c>
      <c r="I238" s="343">
        <f t="shared" si="34"/>
        <v>1.736</v>
      </c>
      <c r="J238" s="340"/>
      <c r="K238" s="45"/>
      <c r="L238" s="272"/>
      <c r="M238" s="338"/>
      <c r="N238" s="340"/>
    </row>
    <row r="239" spans="1:14">
      <c r="A239" s="338" t="s">
        <v>420</v>
      </c>
      <c r="B239" s="339">
        <v>29.2</v>
      </c>
      <c r="C239" s="338">
        <v>27</v>
      </c>
      <c r="D239" s="340">
        <v>29.2</v>
      </c>
      <c r="E239" s="341">
        <v>27</v>
      </c>
      <c r="F239" s="340">
        <v>32.59</v>
      </c>
      <c r="G239" s="335">
        <v>45291</v>
      </c>
      <c r="H239" s="336">
        <f t="shared" si="33"/>
        <v>1.11609589041096</v>
      </c>
      <c r="I239" s="343">
        <f t="shared" si="34"/>
        <v>1.20703703703704</v>
      </c>
      <c r="J239" s="340"/>
      <c r="K239" s="45"/>
      <c r="L239" s="272"/>
      <c r="M239" s="338"/>
      <c r="N239" s="340"/>
    </row>
    <row r="240" spans="1:14">
      <c r="A240" s="338" t="s">
        <v>421</v>
      </c>
      <c r="B240" s="339">
        <v>40.7</v>
      </c>
      <c r="C240" s="338">
        <v>32</v>
      </c>
      <c r="D240" s="340">
        <v>40.7</v>
      </c>
      <c r="E240" s="341">
        <v>32</v>
      </c>
      <c r="F240" s="340">
        <v>67.78</v>
      </c>
      <c r="G240" s="335">
        <v>45343</v>
      </c>
      <c r="H240" s="336">
        <f t="shared" si="33"/>
        <v>1.66535626535627</v>
      </c>
      <c r="I240" s="343">
        <f t="shared" si="34"/>
        <v>2.118125</v>
      </c>
      <c r="J240" s="340"/>
      <c r="K240" s="45"/>
      <c r="L240" s="272"/>
      <c r="M240" s="338"/>
      <c r="N240" s="340"/>
    </row>
    <row r="241" spans="1:14">
      <c r="A241" s="338" t="s">
        <v>422</v>
      </c>
      <c r="B241" s="339">
        <v>17</v>
      </c>
      <c r="C241" s="338">
        <v>10</v>
      </c>
      <c r="D241" s="340">
        <v>17</v>
      </c>
      <c r="E241" s="341">
        <v>10</v>
      </c>
      <c r="F241" s="340">
        <v>4.48</v>
      </c>
      <c r="G241" s="335">
        <v>45066</v>
      </c>
      <c r="H241" s="336">
        <f t="shared" si="33"/>
        <v>0.263529411764706</v>
      </c>
      <c r="I241" s="343">
        <f t="shared" si="34"/>
        <v>0.448</v>
      </c>
      <c r="J241" s="340"/>
      <c r="K241" s="45"/>
      <c r="L241" s="272"/>
      <c r="M241" s="338"/>
      <c r="N241" s="340"/>
    </row>
    <row r="242" spans="1:14">
      <c r="A242" s="338" t="s">
        <v>423</v>
      </c>
      <c r="B242" s="339">
        <v>40.7</v>
      </c>
      <c r="C242" s="338">
        <v>18</v>
      </c>
      <c r="D242" s="340">
        <v>40.7</v>
      </c>
      <c r="E242" s="341">
        <v>18</v>
      </c>
      <c r="F242" s="340">
        <v>23.1</v>
      </c>
      <c r="G242" s="335">
        <v>45292</v>
      </c>
      <c r="H242" s="336">
        <f t="shared" si="33"/>
        <v>0.567567567567568</v>
      </c>
      <c r="I242" s="343">
        <f t="shared" si="34"/>
        <v>1.28333333333333</v>
      </c>
      <c r="J242" s="340">
        <v>31.7</v>
      </c>
      <c r="K242" s="45">
        <v>19.02</v>
      </c>
      <c r="L242" s="272">
        <v>45197</v>
      </c>
      <c r="M242" s="343">
        <f>K242/J242</f>
        <v>0.6</v>
      </c>
      <c r="N242" s="340"/>
    </row>
    <row r="243" spans="1:14">
      <c r="A243" s="338" t="s">
        <v>424</v>
      </c>
      <c r="B243" s="339">
        <v>21.849</v>
      </c>
      <c r="C243" s="338">
        <v>12</v>
      </c>
      <c r="D243" s="340">
        <v>21.849</v>
      </c>
      <c r="E243" s="341">
        <v>12</v>
      </c>
      <c r="F243" s="340">
        <v>14.77</v>
      </c>
      <c r="G243" s="335">
        <v>45291</v>
      </c>
      <c r="H243" s="336">
        <f t="shared" si="33"/>
        <v>0.676003478420065</v>
      </c>
      <c r="I243" s="343">
        <f t="shared" si="34"/>
        <v>1.23083333333333</v>
      </c>
      <c r="J243" s="340"/>
      <c r="K243" s="45"/>
      <c r="L243" s="272"/>
      <c r="M243" s="338"/>
      <c r="N243" s="340"/>
    </row>
    <row r="244" spans="1:14">
      <c r="A244" s="338" t="s">
        <v>425</v>
      </c>
      <c r="B244" s="339">
        <v>16.54</v>
      </c>
      <c r="C244" s="338">
        <v>11</v>
      </c>
      <c r="D244" s="340">
        <v>16.54</v>
      </c>
      <c r="E244" s="341">
        <v>11</v>
      </c>
      <c r="F244" s="340">
        <v>7.64</v>
      </c>
      <c r="G244" s="335">
        <v>45291</v>
      </c>
      <c r="H244" s="336">
        <f t="shared" si="33"/>
        <v>0.461910519951632</v>
      </c>
      <c r="I244" s="343">
        <f t="shared" si="34"/>
        <v>0.694545454545454</v>
      </c>
      <c r="J244" s="340"/>
      <c r="K244" s="45"/>
      <c r="L244" s="272"/>
      <c r="M244" s="338"/>
      <c r="N244" s="340"/>
    </row>
    <row r="245" spans="1:14">
      <c r="A245" s="338" t="s">
        <v>426</v>
      </c>
      <c r="B245" s="339">
        <v>7.46</v>
      </c>
      <c r="C245" s="338">
        <v>6</v>
      </c>
      <c r="D245" s="340">
        <v>7.46</v>
      </c>
      <c r="E245" s="341">
        <v>6</v>
      </c>
      <c r="F245" s="340">
        <v>13.57</v>
      </c>
      <c r="G245" s="335">
        <v>45066</v>
      </c>
      <c r="H245" s="336">
        <f t="shared" si="33"/>
        <v>1.81903485254692</v>
      </c>
      <c r="I245" s="343">
        <f t="shared" si="34"/>
        <v>2.26166666666667</v>
      </c>
      <c r="J245" s="340"/>
      <c r="K245" s="45"/>
      <c r="L245" s="272"/>
      <c r="M245" s="338"/>
      <c r="N245" s="340"/>
    </row>
    <row r="246" spans="1:14">
      <c r="A246" s="338" t="s">
        <v>427</v>
      </c>
      <c r="B246" s="339">
        <v>67.13</v>
      </c>
      <c r="C246" s="338">
        <v>27</v>
      </c>
      <c r="D246" s="340">
        <v>67.13</v>
      </c>
      <c r="E246" s="341">
        <v>27</v>
      </c>
      <c r="F246" s="340">
        <v>8.47</v>
      </c>
      <c r="G246" s="335">
        <v>45291</v>
      </c>
      <c r="H246" s="336">
        <f t="shared" si="33"/>
        <v>0.126173096976017</v>
      </c>
      <c r="I246" s="343">
        <f t="shared" si="34"/>
        <v>0.313703703703704</v>
      </c>
      <c r="J246" s="340"/>
      <c r="K246" s="45"/>
      <c r="L246" s="272"/>
      <c r="M246" s="338"/>
      <c r="N246" s="340"/>
    </row>
    <row r="247" spans="1:14">
      <c r="A247" s="325" t="s">
        <v>428</v>
      </c>
      <c r="B247" s="326">
        <v>23.55</v>
      </c>
      <c r="C247" s="325">
        <v>20</v>
      </c>
      <c r="D247" s="327">
        <v>23.55</v>
      </c>
      <c r="E247" s="328">
        <v>20</v>
      </c>
      <c r="F247" s="327">
        <v>69.18</v>
      </c>
      <c r="G247" s="329">
        <v>45046</v>
      </c>
      <c r="H247" s="330">
        <f t="shared" si="33"/>
        <v>2.93757961783439</v>
      </c>
      <c r="I247" s="342">
        <f t="shared" si="34"/>
        <v>3.459</v>
      </c>
      <c r="J247" s="327"/>
      <c r="K247" s="46"/>
      <c r="L247" s="265"/>
      <c r="M247" s="342"/>
      <c r="N247" s="327"/>
    </row>
    <row r="248" spans="1:14">
      <c r="A248" s="325" t="s">
        <v>429</v>
      </c>
      <c r="B248" s="326">
        <v>26.38</v>
      </c>
      <c r="C248" s="325">
        <v>23</v>
      </c>
      <c r="D248" s="327">
        <v>26.38</v>
      </c>
      <c r="E248" s="325">
        <v>23</v>
      </c>
      <c r="F248" s="327">
        <v>112.9</v>
      </c>
      <c r="G248" s="329">
        <v>45413</v>
      </c>
      <c r="H248" s="330">
        <f t="shared" si="33"/>
        <v>4.27975739196361</v>
      </c>
      <c r="I248" s="342">
        <f t="shared" si="34"/>
        <v>4.90869565217391</v>
      </c>
      <c r="J248" s="327"/>
      <c r="K248" s="46"/>
      <c r="L248" s="265"/>
      <c r="M248" s="342"/>
      <c r="N248" s="327"/>
    </row>
    <row r="249" spans="1:14">
      <c r="A249" s="325" t="s">
        <v>430</v>
      </c>
      <c r="B249" s="326">
        <v>36.5</v>
      </c>
      <c r="C249" s="325">
        <v>25</v>
      </c>
      <c r="D249" s="327">
        <v>36.5</v>
      </c>
      <c r="E249" s="325">
        <v>25</v>
      </c>
      <c r="F249" s="327">
        <v>47.48</v>
      </c>
      <c r="G249" s="329">
        <v>45046</v>
      </c>
      <c r="H249" s="330">
        <f t="shared" si="33"/>
        <v>1.30082191780822</v>
      </c>
      <c r="I249" s="342">
        <f t="shared" si="34"/>
        <v>1.8992</v>
      </c>
      <c r="J249" s="327"/>
      <c r="K249" s="46"/>
      <c r="L249" s="265"/>
      <c r="M249" s="342"/>
      <c r="N249" s="327"/>
    </row>
    <row r="250" spans="1:14">
      <c r="A250" s="325" t="s">
        <v>431</v>
      </c>
      <c r="B250" s="326">
        <v>33.5</v>
      </c>
      <c r="C250" s="325">
        <v>25</v>
      </c>
      <c r="D250" s="327">
        <v>33.5</v>
      </c>
      <c r="E250" s="325">
        <v>25</v>
      </c>
      <c r="F250" s="327">
        <v>61.46</v>
      </c>
      <c r="G250" s="329">
        <v>45046</v>
      </c>
      <c r="H250" s="330">
        <f t="shared" si="33"/>
        <v>1.83462686567164</v>
      </c>
      <c r="I250" s="342">
        <f t="shared" si="34"/>
        <v>2.4584</v>
      </c>
      <c r="J250" s="327"/>
      <c r="K250" s="46"/>
      <c r="L250" s="265"/>
      <c r="M250" s="342"/>
      <c r="N250" s="327"/>
    </row>
    <row r="251" spans="1:14">
      <c r="A251" s="325" t="s">
        <v>432</v>
      </c>
      <c r="B251" s="326">
        <v>22.5</v>
      </c>
      <c r="C251" s="325">
        <v>18</v>
      </c>
      <c r="D251" s="327">
        <v>22.5</v>
      </c>
      <c r="E251" s="325">
        <v>18</v>
      </c>
      <c r="F251" s="327">
        <v>34.17</v>
      </c>
      <c r="G251" s="329">
        <v>45197</v>
      </c>
      <c r="H251" s="330">
        <f t="shared" si="33"/>
        <v>1.51866666666667</v>
      </c>
      <c r="I251" s="342">
        <f t="shared" si="34"/>
        <v>1.89833333333333</v>
      </c>
      <c r="J251" s="327"/>
      <c r="K251" s="46"/>
      <c r="L251" s="265"/>
      <c r="M251" s="342"/>
      <c r="N251" s="327"/>
    </row>
    <row r="252" spans="1:14">
      <c r="A252" s="325" t="s">
        <v>433</v>
      </c>
      <c r="B252" s="326">
        <v>48.11</v>
      </c>
      <c r="C252" s="325">
        <v>34</v>
      </c>
      <c r="D252" s="327">
        <v>48.11</v>
      </c>
      <c r="E252" s="328">
        <v>34</v>
      </c>
      <c r="F252" s="327">
        <v>64.63</v>
      </c>
      <c r="G252" s="329">
        <v>45197</v>
      </c>
      <c r="H252" s="330">
        <f t="shared" si="33"/>
        <v>1.34337975472875</v>
      </c>
      <c r="I252" s="342">
        <f t="shared" si="34"/>
        <v>1.90088235294118</v>
      </c>
      <c r="J252" s="327"/>
      <c r="K252" s="46"/>
      <c r="L252" s="265"/>
      <c r="M252" s="342"/>
      <c r="N252" s="327"/>
    </row>
    <row r="253" spans="1:14">
      <c r="A253" s="325" t="s">
        <v>434</v>
      </c>
      <c r="B253" s="326">
        <v>17.29</v>
      </c>
      <c r="C253" s="325">
        <v>8</v>
      </c>
      <c r="D253" s="327">
        <v>17.29</v>
      </c>
      <c r="E253" s="328">
        <v>8</v>
      </c>
      <c r="F253" s="327">
        <v>2.25</v>
      </c>
      <c r="G253" s="329">
        <v>45107</v>
      </c>
      <c r="H253" s="330">
        <f t="shared" si="33"/>
        <v>0.130133024869867</v>
      </c>
      <c r="I253" s="342">
        <f t="shared" si="34"/>
        <v>0.28125</v>
      </c>
      <c r="J253" s="327"/>
      <c r="K253" s="46"/>
      <c r="L253" s="265"/>
      <c r="M253" s="342"/>
      <c r="N253" s="327"/>
    </row>
    <row r="254" spans="1:14">
      <c r="A254" s="383" t="s">
        <v>435</v>
      </c>
      <c r="B254" s="340">
        <v>46.17</v>
      </c>
      <c r="C254" s="338">
        <v>29</v>
      </c>
      <c r="D254" s="340">
        <v>46.17</v>
      </c>
      <c r="E254" s="341">
        <v>29</v>
      </c>
      <c r="F254" s="384">
        <v>66.47</v>
      </c>
      <c r="G254" s="345">
        <v>42448</v>
      </c>
      <c r="H254" s="336">
        <f t="shared" si="33"/>
        <v>1.4396794455274</v>
      </c>
      <c r="I254" s="343">
        <f t="shared" ref="I254:I263" si="35">F254/E254</f>
        <v>2.29206896551724</v>
      </c>
      <c r="J254" s="340"/>
      <c r="K254" s="45"/>
      <c r="L254" s="272"/>
      <c r="M254" s="343"/>
      <c r="N254" s="384" t="s">
        <v>436</v>
      </c>
    </row>
    <row r="255" spans="1:14">
      <c r="A255" s="383" t="s">
        <v>437</v>
      </c>
      <c r="B255" s="340">
        <v>34</v>
      </c>
      <c r="C255" s="338">
        <v>25</v>
      </c>
      <c r="D255" s="340">
        <v>28.35</v>
      </c>
      <c r="E255" s="341">
        <v>22</v>
      </c>
      <c r="F255" s="384">
        <v>33.11</v>
      </c>
      <c r="G255" s="345">
        <v>42448</v>
      </c>
      <c r="H255" s="336">
        <f t="shared" si="33"/>
        <v>1.1679012345679</v>
      </c>
      <c r="I255" s="343">
        <f t="shared" si="35"/>
        <v>1.505</v>
      </c>
      <c r="J255" s="340"/>
      <c r="K255" s="45"/>
      <c r="L255" s="272"/>
      <c r="M255" s="343"/>
      <c r="N255" s="384" t="s">
        <v>436</v>
      </c>
    </row>
    <row r="256" spans="1:14">
      <c r="A256" s="383" t="s">
        <v>438</v>
      </c>
      <c r="B256" s="339">
        <v>38.26</v>
      </c>
      <c r="C256" s="338">
        <v>24</v>
      </c>
      <c r="D256" s="340">
        <v>16.73</v>
      </c>
      <c r="E256" s="341">
        <v>15</v>
      </c>
      <c r="F256" s="340">
        <v>13.3</v>
      </c>
      <c r="G256" s="335">
        <v>43646</v>
      </c>
      <c r="H256" s="336">
        <f t="shared" si="33"/>
        <v>0.794979079497908</v>
      </c>
      <c r="I256" s="343">
        <f t="shared" si="35"/>
        <v>0.886666666666667</v>
      </c>
      <c r="J256" s="340"/>
      <c r="K256" s="45"/>
      <c r="L256" s="272"/>
      <c r="M256" s="343"/>
      <c r="N256" s="340"/>
    </row>
    <row r="257" spans="1:14">
      <c r="A257" s="338" t="s">
        <v>439</v>
      </c>
      <c r="B257" s="339">
        <v>35.95</v>
      </c>
      <c r="C257" s="338">
        <v>25</v>
      </c>
      <c r="D257" s="340">
        <v>35.95</v>
      </c>
      <c r="E257" s="341">
        <v>25</v>
      </c>
      <c r="F257" s="340">
        <v>17.3</v>
      </c>
      <c r="G257" s="335">
        <v>44196</v>
      </c>
      <c r="H257" s="336">
        <f t="shared" si="33"/>
        <v>0.481223922114047</v>
      </c>
      <c r="I257" s="343">
        <f t="shared" si="35"/>
        <v>0.692</v>
      </c>
      <c r="J257" s="340"/>
      <c r="K257" s="45"/>
      <c r="L257" s="272"/>
      <c r="M257" s="343"/>
      <c r="N257" s="340"/>
    </row>
    <row r="258" spans="1:14">
      <c r="A258" s="325" t="s">
        <v>440</v>
      </c>
      <c r="B258" s="326">
        <v>34.61</v>
      </c>
      <c r="C258" s="325">
        <v>27</v>
      </c>
      <c r="D258" s="327">
        <v>29.42</v>
      </c>
      <c r="E258" s="328">
        <v>24</v>
      </c>
      <c r="F258" s="327">
        <v>62.33</v>
      </c>
      <c r="G258" s="329">
        <v>45657</v>
      </c>
      <c r="H258" s="330">
        <f t="shared" si="33"/>
        <v>2.11862678450034</v>
      </c>
      <c r="I258" s="342">
        <f t="shared" si="35"/>
        <v>2.59708333333333</v>
      </c>
      <c r="J258" s="327"/>
      <c r="K258" s="46"/>
      <c r="L258" s="265"/>
      <c r="M258" s="342"/>
      <c r="N258" s="327"/>
    </row>
    <row r="259" spans="1:14">
      <c r="A259" s="325" t="s">
        <v>441</v>
      </c>
      <c r="B259" s="326">
        <v>26.74</v>
      </c>
      <c r="C259" s="325">
        <v>21</v>
      </c>
      <c r="D259" s="327">
        <v>26.74</v>
      </c>
      <c r="E259" s="328">
        <v>21</v>
      </c>
      <c r="F259" s="327">
        <v>31</v>
      </c>
      <c r="G259" s="329">
        <v>45291</v>
      </c>
      <c r="H259" s="330">
        <f t="shared" si="33"/>
        <v>1.15931189229619</v>
      </c>
      <c r="I259" s="342">
        <f t="shared" si="35"/>
        <v>1.47619047619048</v>
      </c>
      <c r="J259" s="327"/>
      <c r="K259" s="46"/>
      <c r="L259" s="265"/>
      <c r="M259" s="342"/>
      <c r="N259" s="327"/>
    </row>
    <row r="260" spans="1:14">
      <c r="A260" s="325" t="s">
        <v>442</v>
      </c>
      <c r="B260" s="326">
        <v>28.5</v>
      </c>
      <c r="C260" s="325">
        <v>21</v>
      </c>
      <c r="D260" s="327">
        <v>28.5</v>
      </c>
      <c r="E260" s="328">
        <v>21</v>
      </c>
      <c r="F260" s="389">
        <v>19.6853</v>
      </c>
      <c r="G260" s="390">
        <v>44951</v>
      </c>
      <c r="H260" s="330">
        <f t="shared" si="33"/>
        <v>0.690712280701754</v>
      </c>
      <c r="I260" s="342">
        <f t="shared" si="35"/>
        <v>0.937395238095238</v>
      </c>
      <c r="J260" s="327"/>
      <c r="K260" s="46"/>
      <c r="L260" s="265"/>
      <c r="M260" s="342"/>
      <c r="N260" s="327"/>
    </row>
    <row r="261" spans="1:14">
      <c r="A261" s="325" t="s">
        <v>443</v>
      </c>
      <c r="B261" s="326">
        <v>24.6</v>
      </c>
      <c r="C261" s="325">
        <v>18</v>
      </c>
      <c r="D261" s="327">
        <v>24.6</v>
      </c>
      <c r="E261" s="328">
        <v>18</v>
      </c>
      <c r="F261" s="327">
        <v>16.78</v>
      </c>
      <c r="G261" s="329">
        <v>45048</v>
      </c>
      <c r="H261" s="330">
        <f t="shared" si="33"/>
        <v>0.682113821138211</v>
      </c>
      <c r="I261" s="342">
        <f t="shared" si="35"/>
        <v>0.932222222222222</v>
      </c>
      <c r="J261" s="327"/>
      <c r="K261" s="46"/>
      <c r="L261" s="265"/>
      <c r="M261" s="342"/>
      <c r="N261" s="327"/>
    </row>
    <row r="262" spans="1:14">
      <c r="A262" s="325" t="s">
        <v>444</v>
      </c>
      <c r="B262" s="326">
        <v>30.4</v>
      </c>
      <c r="C262" s="325"/>
      <c r="D262" s="327">
        <v>30.4</v>
      </c>
      <c r="E262" s="328"/>
      <c r="F262" s="327">
        <v>35.06</v>
      </c>
      <c r="G262" s="390">
        <v>45332</v>
      </c>
      <c r="H262" s="330">
        <f t="shared" si="33"/>
        <v>1.15328947368421</v>
      </c>
      <c r="I262" s="342"/>
      <c r="J262" s="327"/>
      <c r="K262" s="46"/>
      <c r="L262" s="265"/>
      <c r="M262" s="342"/>
      <c r="N262" s="327"/>
    </row>
    <row r="263" spans="1:14">
      <c r="A263" s="338" t="s">
        <v>445</v>
      </c>
      <c r="B263" s="340">
        <v>60.11</v>
      </c>
      <c r="C263" s="338">
        <v>41</v>
      </c>
      <c r="D263" s="340">
        <v>60.11</v>
      </c>
      <c r="E263" s="341">
        <v>41</v>
      </c>
      <c r="F263" s="340">
        <v>63.32</v>
      </c>
      <c r="G263" s="335">
        <v>45047</v>
      </c>
      <c r="H263" s="336">
        <f t="shared" si="33"/>
        <v>1.05340209615705</v>
      </c>
      <c r="I263" s="343">
        <f t="shared" si="35"/>
        <v>1.54439024390244</v>
      </c>
      <c r="J263" s="340"/>
      <c r="K263" s="45"/>
      <c r="L263" s="272"/>
      <c r="M263" s="343"/>
      <c r="N263" s="340"/>
    </row>
    <row r="264" spans="1:14">
      <c r="A264" s="338" t="s">
        <v>446</v>
      </c>
      <c r="B264" s="339">
        <v>26.4</v>
      </c>
      <c r="C264" s="338">
        <v>21</v>
      </c>
      <c r="D264" s="340">
        <v>26.4</v>
      </c>
      <c r="E264" s="341">
        <v>21</v>
      </c>
      <c r="F264" s="340">
        <v>48.26</v>
      </c>
      <c r="G264" s="335">
        <v>45047</v>
      </c>
      <c r="H264" s="336">
        <f t="shared" ref="H264:H274" si="36">F264/D264</f>
        <v>1.8280303030303</v>
      </c>
      <c r="I264" s="343">
        <f t="shared" ref="I264:I274" si="37">F264/E264</f>
        <v>2.29809523809524</v>
      </c>
      <c r="J264" s="340"/>
      <c r="K264" s="45"/>
      <c r="L264" s="272"/>
      <c r="M264" s="343"/>
      <c r="N264" s="340"/>
    </row>
    <row r="265" spans="1:14">
      <c r="A265" s="338" t="s">
        <v>447</v>
      </c>
      <c r="B265" s="339">
        <v>24.9</v>
      </c>
      <c r="C265" s="338">
        <v>22</v>
      </c>
      <c r="D265" s="340">
        <v>24.9</v>
      </c>
      <c r="E265" s="338">
        <v>22</v>
      </c>
      <c r="F265" s="340">
        <v>58.23</v>
      </c>
      <c r="G265" s="335">
        <v>45046</v>
      </c>
      <c r="H265" s="336">
        <f t="shared" si="36"/>
        <v>2.33855421686747</v>
      </c>
      <c r="I265" s="343">
        <f t="shared" si="37"/>
        <v>2.64681818181818</v>
      </c>
      <c r="J265" s="340"/>
      <c r="K265" s="45"/>
      <c r="L265" s="272"/>
      <c r="M265" s="343"/>
      <c r="N265" s="340"/>
    </row>
    <row r="266" spans="1:14">
      <c r="A266" s="338" t="s">
        <v>448</v>
      </c>
      <c r="B266" s="339">
        <v>30.7</v>
      </c>
      <c r="C266" s="338">
        <v>25</v>
      </c>
      <c r="D266" s="340">
        <v>30.7</v>
      </c>
      <c r="E266" s="338">
        <v>25</v>
      </c>
      <c r="F266" s="340">
        <v>20.98</v>
      </c>
      <c r="G266" s="335">
        <v>45047</v>
      </c>
      <c r="H266" s="336">
        <f t="shared" si="36"/>
        <v>0.683387622149837</v>
      </c>
      <c r="I266" s="343">
        <f t="shared" si="37"/>
        <v>0.8392</v>
      </c>
      <c r="J266" s="340"/>
      <c r="K266" s="45"/>
      <c r="L266" s="272"/>
      <c r="M266" s="343"/>
      <c r="N266" s="340"/>
    </row>
    <row r="267" spans="1:14">
      <c r="A267" s="338" t="s">
        <v>449</v>
      </c>
      <c r="B267" s="339"/>
      <c r="C267" s="338"/>
      <c r="D267" s="340"/>
      <c r="E267" s="338"/>
      <c r="F267" s="340">
        <v>6.65</v>
      </c>
      <c r="G267" s="335">
        <v>45413</v>
      </c>
      <c r="H267" s="336"/>
      <c r="I267" s="343"/>
      <c r="J267" s="340"/>
      <c r="K267" s="45"/>
      <c r="L267" s="272"/>
      <c r="M267" s="343"/>
      <c r="N267" s="340"/>
    </row>
    <row r="268" spans="1:14">
      <c r="A268" s="338" t="s">
        <v>450</v>
      </c>
      <c r="B268" s="339">
        <v>48.3</v>
      </c>
      <c r="C268" s="338">
        <v>11</v>
      </c>
      <c r="D268" s="340">
        <v>48.3</v>
      </c>
      <c r="E268" s="338">
        <v>11</v>
      </c>
      <c r="F268" s="340">
        <v>12.13</v>
      </c>
      <c r="G268" s="335">
        <v>45116</v>
      </c>
      <c r="H268" s="336">
        <f t="shared" si="36"/>
        <v>0.251138716356108</v>
      </c>
      <c r="I268" s="343">
        <f t="shared" si="37"/>
        <v>1.10272727272727</v>
      </c>
      <c r="J268" s="340"/>
      <c r="K268" s="45"/>
      <c r="L268" s="272"/>
      <c r="M268" s="343"/>
      <c r="N268" s="340"/>
    </row>
    <row r="269" spans="1:14">
      <c r="A269" s="338" t="s">
        <v>451</v>
      </c>
      <c r="B269" s="339">
        <v>58.35</v>
      </c>
      <c r="C269" s="338">
        <v>22</v>
      </c>
      <c r="D269" s="340">
        <v>58.35</v>
      </c>
      <c r="E269" s="338">
        <v>22</v>
      </c>
      <c r="F269" s="340">
        <v>12.08</v>
      </c>
      <c r="G269" s="335">
        <v>43204</v>
      </c>
      <c r="H269" s="336">
        <f t="shared" si="36"/>
        <v>0.207026563838903</v>
      </c>
      <c r="I269" s="343">
        <f t="shared" si="37"/>
        <v>0.549090909090909</v>
      </c>
      <c r="J269" s="340"/>
      <c r="K269" s="45"/>
      <c r="L269" s="272"/>
      <c r="M269" s="343"/>
      <c r="N269" s="340"/>
    </row>
    <row r="270" spans="1:14">
      <c r="A270" s="338" t="s">
        <v>452</v>
      </c>
      <c r="B270" s="339">
        <v>67</v>
      </c>
      <c r="C270" s="338">
        <v>21</v>
      </c>
      <c r="D270" s="340">
        <v>67</v>
      </c>
      <c r="E270" s="338">
        <v>21</v>
      </c>
      <c r="F270" s="340">
        <v>14.92</v>
      </c>
      <c r="G270" s="335">
        <v>45291</v>
      </c>
      <c r="H270" s="336">
        <f t="shared" si="36"/>
        <v>0.222686567164179</v>
      </c>
      <c r="I270" s="343">
        <f t="shared" si="37"/>
        <v>0.71047619047619</v>
      </c>
      <c r="J270" s="340"/>
      <c r="K270" s="45"/>
      <c r="L270" s="272"/>
      <c r="M270" s="343"/>
      <c r="N270" s="340"/>
    </row>
    <row r="271" spans="1:14">
      <c r="A271" s="325" t="s">
        <v>453</v>
      </c>
      <c r="B271" s="326">
        <v>28.84</v>
      </c>
      <c r="C271" s="325">
        <v>24</v>
      </c>
      <c r="D271" s="327">
        <v>28.84</v>
      </c>
      <c r="E271" s="325">
        <v>24</v>
      </c>
      <c r="F271" s="327">
        <v>114.2584</v>
      </c>
      <c r="G271" s="329">
        <v>45291</v>
      </c>
      <c r="H271" s="330">
        <f t="shared" si="36"/>
        <v>3.96180305131761</v>
      </c>
      <c r="I271" s="342">
        <f t="shared" si="37"/>
        <v>4.76076666666667</v>
      </c>
      <c r="J271" s="327"/>
      <c r="K271" s="46"/>
      <c r="L271" s="265"/>
      <c r="M271" s="342"/>
      <c r="N271" s="327"/>
    </row>
    <row r="272" spans="1:14">
      <c r="A272" s="325" t="s">
        <v>454</v>
      </c>
      <c r="B272" s="326">
        <v>31.51</v>
      </c>
      <c r="C272" s="325">
        <v>28</v>
      </c>
      <c r="D272" s="327">
        <v>31.51</v>
      </c>
      <c r="E272" s="325">
        <v>28</v>
      </c>
      <c r="F272" s="327">
        <v>64.302</v>
      </c>
      <c r="G272" s="329">
        <v>45291</v>
      </c>
      <c r="H272" s="330">
        <f t="shared" si="36"/>
        <v>2.04068549666772</v>
      </c>
      <c r="I272" s="342">
        <f t="shared" si="37"/>
        <v>2.2965</v>
      </c>
      <c r="J272" s="327"/>
      <c r="K272" s="46"/>
      <c r="L272" s="265"/>
      <c r="M272" s="342"/>
      <c r="N272" s="327"/>
    </row>
    <row r="273" spans="1:14">
      <c r="A273" s="325" t="s">
        <v>455</v>
      </c>
      <c r="B273" s="326">
        <v>28.5</v>
      </c>
      <c r="C273" s="325">
        <v>22</v>
      </c>
      <c r="D273" s="327">
        <v>28.5</v>
      </c>
      <c r="E273" s="325">
        <v>22</v>
      </c>
      <c r="F273" s="327">
        <v>46.8914</v>
      </c>
      <c r="G273" s="329">
        <v>45291</v>
      </c>
      <c r="H273" s="330">
        <f t="shared" si="36"/>
        <v>1.64531228070175</v>
      </c>
      <c r="I273" s="342">
        <f t="shared" si="37"/>
        <v>2.13142727272727</v>
      </c>
      <c r="J273" s="327"/>
      <c r="K273" s="46"/>
      <c r="L273" s="265"/>
      <c r="M273" s="342"/>
      <c r="N273" s="327"/>
    </row>
    <row r="274" spans="1:14">
      <c r="A274" s="325" t="s">
        <v>456</v>
      </c>
      <c r="B274" s="326">
        <v>39.6</v>
      </c>
      <c r="C274" s="325">
        <v>29</v>
      </c>
      <c r="D274" s="327">
        <v>39.6</v>
      </c>
      <c r="E274" s="325">
        <v>29</v>
      </c>
      <c r="F274" s="327">
        <v>42.8119</v>
      </c>
      <c r="G274" s="329">
        <v>45291</v>
      </c>
      <c r="H274" s="330">
        <f t="shared" si="36"/>
        <v>1.08110858585859</v>
      </c>
      <c r="I274" s="342">
        <f t="shared" si="37"/>
        <v>1.4762724137931</v>
      </c>
      <c r="J274" s="327"/>
      <c r="K274" s="46"/>
      <c r="L274" s="265"/>
      <c r="M274" s="342"/>
      <c r="N274" s="327"/>
    </row>
    <row r="275" spans="1:14">
      <c r="A275" s="338" t="s">
        <v>457</v>
      </c>
      <c r="B275" s="339">
        <v>28.91</v>
      </c>
      <c r="C275" s="338">
        <v>26</v>
      </c>
      <c r="D275" s="340">
        <v>28.91</v>
      </c>
      <c r="E275" s="341">
        <v>26</v>
      </c>
      <c r="F275" s="391">
        <v>50.07</v>
      </c>
      <c r="G275" s="345">
        <v>45047</v>
      </c>
      <c r="H275" s="336">
        <f t="shared" ref="H275:H289" si="38">F275/D275</f>
        <v>1.73192666897267</v>
      </c>
      <c r="I275" s="343">
        <f t="shared" ref="I275:I289" si="39">F275/E275</f>
        <v>1.92576923076923</v>
      </c>
      <c r="J275" s="340"/>
      <c r="K275" s="45"/>
      <c r="L275" s="272"/>
      <c r="M275" s="343"/>
      <c r="N275" s="340"/>
    </row>
    <row r="276" spans="1:14">
      <c r="A276" s="338" t="s">
        <v>458</v>
      </c>
      <c r="B276" s="339">
        <v>30.17</v>
      </c>
      <c r="C276" s="338">
        <v>21</v>
      </c>
      <c r="D276" s="340">
        <v>30.17</v>
      </c>
      <c r="E276" s="341">
        <v>21</v>
      </c>
      <c r="F276" s="391">
        <v>40.04</v>
      </c>
      <c r="G276" s="345">
        <v>45291</v>
      </c>
      <c r="H276" s="336">
        <f t="shared" si="38"/>
        <v>1.32714617169374</v>
      </c>
      <c r="I276" s="343">
        <f t="shared" si="39"/>
        <v>1.90666666666667</v>
      </c>
      <c r="J276" s="340"/>
      <c r="K276" s="45"/>
      <c r="L276" s="272"/>
      <c r="M276" s="343"/>
      <c r="N276" s="340"/>
    </row>
    <row r="277" spans="1:14">
      <c r="A277" s="338" t="s">
        <v>459</v>
      </c>
      <c r="B277" s="339">
        <v>24</v>
      </c>
      <c r="C277" s="338">
        <v>19</v>
      </c>
      <c r="D277" s="340">
        <v>24</v>
      </c>
      <c r="E277" s="341">
        <v>19</v>
      </c>
      <c r="F277" s="391">
        <v>24.33</v>
      </c>
      <c r="G277" s="345">
        <v>45291</v>
      </c>
      <c r="H277" s="336">
        <f t="shared" si="38"/>
        <v>1.01375</v>
      </c>
      <c r="I277" s="343">
        <f t="shared" si="39"/>
        <v>1.28052631578947</v>
      </c>
      <c r="J277" s="340"/>
      <c r="K277" s="45"/>
      <c r="L277" s="272"/>
      <c r="M277" s="343"/>
      <c r="N277" s="391"/>
    </row>
    <row r="278" spans="1:14">
      <c r="A278" s="338" t="s">
        <v>460</v>
      </c>
      <c r="B278" s="339">
        <v>22.4</v>
      </c>
      <c r="C278" s="338">
        <v>17</v>
      </c>
      <c r="D278" s="340">
        <v>22.4</v>
      </c>
      <c r="E278" s="341">
        <v>17</v>
      </c>
      <c r="F278" s="391">
        <v>14.6759</v>
      </c>
      <c r="G278" s="345">
        <v>45212</v>
      </c>
      <c r="H278" s="336">
        <f t="shared" si="38"/>
        <v>0.655174107142857</v>
      </c>
      <c r="I278" s="343">
        <f t="shared" si="39"/>
        <v>0.863288235294118</v>
      </c>
      <c r="J278" s="340"/>
      <c r="K278" s="45"/>
      <c r="L278" s="272"/>
      <c r="M278" s="343"/>
      <c r="N278" s="340"/>
    </row>
    <row r="279" spans="1:14">
      <c r="A279" s="338" t="s">
        <v>461</v>
      </c>
      <c r="B279" s="339">
        <v>31.35</v>
      </c>
      <c r="C279" s="338">
        <v>16</v>
      </c>
      <c r="D279" s="340">
        <v>31.35</v>
      </c>
      <c r="E279" s="341">
        <v>16</v>
      </c>
      <c r="F279" s="391">
        <v>21.16</v>
      </c>
      <c r="G279" s="345">
        <v>45047</v>
      </c>
      <c r="H279" s="336">
        <f t="shared" si="38"/>
        <v>0.674960127591707</v>
      </c>
      <c r="I279" s="343">
        <f t="shared" si="39"/>
        <v>1.3225</v>
      </c>
      <c r="J279" s="340"/>
      <c r="K279" s="45"/>
      <c r="L279" s="272"/>
      <c r="M279" s="343"/>
      <c r="N279" s="391" t="s">
        <v>462</v>
      </c>
    </row>
    <row r="280" spans="1:14">
      <c r="A280" s="325" t="s">
        <v>463</v>
      </c>
      <c r="B280" s="326">
        <v>37.7</v>
      </c>
      <c r="C280" s="325">
        <v>15</v>
      </c>
      <c r="D280" s="327">
        <v>37.7</v>
      </c>
      <c r="E280" s="328">
        <v>15</v>
      </c>
      <c r="F280" s="327">
        <v>30.03</v>
      </c>
      <c r="G280" s="329">
        <v>43739</v>
      </c>
      <c r="H280" s="330">
        <f t="shared" si="38"/>
        <v>0.796551724137931</v>
      </c>
      <c r="I280" s="342">
        <f t="shared" si="39"/>
        <v>2.002</v>
      </c>
      <c r="J280" s="327"/>
      <c r="K280" s="46"/>
      <c r="L280" s="265"/>
      <c r="M280" s="342"/>
      <c r="N280" s="327"/>
    </row>
    <row r="281" spans="1:14">
      <c r="A281" s="338" t="s">
        <v>464</v>
      </c>
      <c r="B281" s="339">
        <v>32.1</v>
      </c>
      <c r="C281" s="338">
        <v>25</v>
      </c>
      <c r="D281" s="340">
        <v>32.1</v>
      </c>
      <c r="E281" s="338">
        <v>25</v>
      </c>
      <c r="F281" s="391">
        <v>115</v>
      </c>
      <c r="G281" s="345">
        <v>45394</v>
      </c>
      <c r="H281" s="336">
        <f t="shared" si="38"/>
        <v>3.58255451713396</v>
      </c>
      <c r="I281" s="343">
        <f t="shared" si="39"/>
        <v>4.6</v>
      </c>
      <c r="J281" s="340"/>
      <c r="K281" s="45"/>
      <c r="L281" s="272"/>
      <c r="M281" s="343"/>
      <c r="N281" s="340"/>
    </row>
    <row r="282" spans="1:14">
      <c r="A282" s="338" t="s">
        <v>465</v>
      </c>
      <c r="B282" s="339">
        <v>27.5</v>
      </c>
      <c r="C282" s="338">
        <v>23</v>
      </c>
      <c r="D282" s="340">
        <v>27.5</v>
      </c>
      <c r="E282" s="338">
        <v>23</v>
      </c>
      <c r="F282" s="391">
        <v>50</v>
      </c>
      <c r="G282" s="345">
        <v>45394</v>
      </c>
      <c r="H282" s="336">
        <f t="shared" si="38"/>
        <v>1.81818181818182</v>
      </c>
      <c r="I282" s="343">
        <f t="shared" si="39"/>
        <v>2.17391304347826</v>
      </c>
      <c r="J282" s="340"/>
      <c r="K282" s="45"/>
      <c r="L282" s="272"/>
      <c r="M282" s="343"/>
      <c r="N282" s="340"/>
    </row>
    <row r="283" spans="1:14">
      <c r="A283" s="338" t="s">
        <v>466</v>
      </c>
      <c r="B283" s="339">
        <v>27.9</v>
      </c>
      <c r="C283" s="338">
        <v>23</v>
      </c>
      <c r="D283" s="340">
        <v>27.9</v>
      </c>
      <c r="E283" s="338">
        <v>23</v>
      </c>
      <c r="F283" s="391">
        <v>30</v>
      </c>
      <c r="G283" s="345">
        <v>45394</v>
      </c>
      <c r="H283" s="336">
        <f t="shared" si="38"/>
        <v>1.0752688172043</v>
      </c>
      <c r="I283" s="343">
        <f t="shared" si="39"/>
        <v>1.30434782608696</v>
      </c>
      <c r="J283" s="340"/>
      <c r="K283" s="45"/>
      <c r="L283" s="272"/>
      <c r="M283" s="343"/>
      <c r="N283" s="340"/>
    </row>
    <row r="284" spans="1:14">
      <c r="A284" s="338" t="s">
        <v>467</v>
      </c>
      <c r="B284" s="339">
        <v>20.44</v>
      </c>
      <c r="C284" s="338">
        <v>16</v>
      </c>
      <c r="D284" s="340">
        <v>20.44</v>
      </c>
      <c r="E284" s="338">
        <v>16</v>
      </c>
      <c r="F284" s="391">
        <v>16</v>
      </c>
      <c r="G284" s="345">
        <v>45394</v>
      </c>
      <c r="H284" s="336">
        <f t="shared" si="38"/>
        <v>0.782778864970646</v>
      </c>
      <c r="I284" s="343">
        <f t="shared" si="39"/>
        <v>1</v>
      </c>
      <c r="J284" s="340"/>
      <c r="K284" s="45"/>
      <c r="L284" s="272"/>
      <c r="M284" s="343"/>
      <c r="N284" s="340"/>
    </row>
    <row r="285" spans="1:14">
      <c r="A285" s="338" t="s">
        <v>468</v>
      </c>
      <c r="B285" s="339">
        <v>20.21</v>
      </c>
      <c r="C285" s="338">
        <v>17</v>
      </c>
      <c r="D285" s="340">
        <v>20.21</v>
      </c>
      <c r="E285" s="338">
        <v>17</v>
      </c>
      <c r="F285" s="391">
        <v>24</v>
      </c>
      <c r="G285" s="345">
        <v>45394</v>
      </c>
      <c r="H285" s="336">
        <f t="shared" si="38"/>
        <v>1.18753092528451</v>
      </c>
      <c r="I285" s="343">
        <f t="shared" si="39"/>
        <v>1.41176470588235</v>
      </c>
      <c r="J285" s="340"/>
      <c r="K285" s="45"/>
      <c r="L285" s="272"/>
      <c r="M285" s="343"/>
      <c r="N285" s="340"/>
    </row>
    <row r="286" spans="1:14">
      <c r="A286" s="325" t="s">
        <v>469</v>
      </c>
      <c r="B286" s="326">
        <v>29.12</v>
      </c>
      <c r="C286" s="325">
        <v>26</v>
      </c>
      <c r="D286" s="327">
        <v>29.12</v>
      </c>
      <c r="E286" s="325">
        <v>26</v>
      </c>
      <c r="F286" s="327">
        <v>64.19</v>
      </c>
      <c r="G286" s="329">
        <v>45291</v>
      </c>
      <c r="H286" s="330">
        <f t="shared" si="38"/>
        <v>2.20432692307692</v>
      </c>
      <c r="I286" s="342">
        <f t="shared" si="39"/>
        <v>2.46884615384615</v>
      </c>
      <c r="J286" s="327"/>
      <c r="K286" s="46"/>
      <c r="L286" s="265"/>
      <c r="M286" s="342"/>
      <c r="N286" s="327"/>
    </row>
    <row r="287" spans="1:14">
      <c r="A287" s="325" t="s">
        <v>470</v>
      </c>
      <c r="B287" s="326">
        <v>42.26</v>
      </c>
      <c r="C287" s="325">
        <v>35</v>
      </c>
      <c r="D287" s="327">
        <v>42.26</v>
      </c>
      <c r="E287" s="325">
        <v>35</v>
      </c>
      <c r="F287" s="327">
        <v>67.72</v>
      </c>
      <c r="G287" s="329">
        <v>45291</v>
      </c>
      <c r="H287" s="330">
        <f t="shared" si="38"/>
        <v>1.60246095598675</v>
      </c>
      <c r="I287" s="342">
        <f t="shared" si="39"/>
        <v>1.93485714285714</v>
      </c>
      <c r="J287" s="327"/>
      <c r="K287" s="46"/>
      <c r="L287" s="265"/>
      <c r="M287" s="342"/>
      <c r="N287" s="327"/>
    </row>
    <row r="288" spans="1:14">
      <c r="A288" s="325" t="s">
        <v>471</v>
      </c>
      <c r="B288" s="326">
        <v>48.5</v>
      </c>
      <c r="C288" s="325">
        <v>40</v>
      </c>
      <c r="D288" s="327">
        <v>48.5</v>
      </c>
      <c r="E288" s="325">
        <v>40</v>
      </c>
      <c r="F288" s="327">
        <v>57.3</v>
      </c>
      <c r="G288" s="329">
        <v>45291</v>
      </c>
      <c r="H288" s="330">
        <f t="shared" si="38"/>
        <v>1.18144329896907</v>
      </c>
      <c r="I288" s="342">
        <f t="shared" si="39"/>
        <v>1.4325</v>
      </c>
      <c r="J288" s="327"/>
      <c r="K288" s="46"/>
      <c r="L288" s="265"/>
      <c r="M288" s="342"/>
      <c r="N288" s="327"/>
    </row>
    <row r="289" spans="1:14">
      <c r="A289" s="325" t="s">
        <v>472</v>
      </c>
      <c r="B289" s="326">
        <v>41.37</v>
      </c>
      <c r="C289" s="325">
        <v>31</v>
      </c>
      <c r="D289" s="327">
        <v>41.37</v>
      </c>
      <c r="E289" s="325">
        <v>31</v>
      </c>
      <c r="F289" s="327">
        <v>32.64</v>
      </c>
      <c r="G289" s="329">
        <v>45291</v>
      </c>
      <c r="H289" s="330">
        <f t="shared" si="38"/>
        <v>0.788977519941987</v>
      </c>
      <c r="I289" s="342">
        <f t="shared" si="39"/>
        <v>1.05290322580645</v>
      </c>
      <c r="J289" s="327"/>
      <c r="K289" s="46"/>
      <c r="L289" s="265"/>
      <c r="M289" s="342"/>
      <c r="N289" s="327"/>
    </row>
    <row r="290" spans="1:14">
      <c r="A290" s="325" t="s">
        <v>473</v>
      </c>
      <c r="B290" s="326">
        <v>40.7</v>
      </c>
      <c r="C290" s="325">
        <v>33</v>
      </c>
      <c r="D290" s="327">
        <v>40.7</v>
      </c>
      <c r="E290" s="325">
        <v>33</v>
      </c>
      <c r="F290" s="327">
        <v>31.36</v>
      </c>
      <c r="G290" s="329">
        <v>45291</v>
      </c>
      <c r="H290" s="330">
        <f t="shared" ref="H290:H300" si="40">F290/D290</f>
        <v>0.77051597051597</v>
      </c>
      <c r="I290" s="342">
        <f t="shared" ref="I290:I300" si="41">F290/E290</f>
        <v>0.95030303030303</v>
      </c>
      <c r="J290" s="327"/>
      <c r="K290" s="46"/>
      <c r="L290" s="265"/>
      <c r="M290" s="342"/>
      <c r="N290" s="327"/>
    </row>
    <row r="291" spans="1:14">
      <c r="A291" s="338" t="s">
        <v>474</v>
      </c>
      <c r="B291" s="339">
        <v>34.33</v>
      </c>
      <c r="C291" s="338">
        <v>26</v>
      </c>
      <c r="D291" s="340">
        <v>34.33</v>
      </c>
      <c r="E291" s="341">
        <v>26</v>
      </c>
      <c r="F291" s="391">
        <v>177.34</v>
      </c>
      <c r="G291" s="345">
        <v>45291</v>
      </c>
      <c r="H291" s="336">
        <f t="shared" si="40"/>
        <v>5.16574424701427</v>
      </c>
      <c r="I291" s="343">
        <f t="shared" si="41"/>
        <v>6.82076923076923</v>
      </c>
      <c r="J291" s="340"/>
      <c r="K291" s="45"/>
      <c r="L291" s="272"/>
      <c r="M291" s="343"/>
      <c r="N291" s="340"/>
    </row>
    <row r="292" spans="1:14">
      <c r="A292" s="338" t="s">
        <v>475</v>
      </c>
      <c r="B292" s="339">
        <v>15.5</v>
      </c>
      <c r="C292" s="338">
        <v>15</v>
      </c>
      <c r="D292" s="340">
        <v>15.5</v>
      </c>
      <c r="E292" s="341">
        <v>15</v>
      </c>
      <c r="F292" s="391">
        <v>50.55</v>
      </c>
      <c r="G292" s="345">
        <v>45291</v>
      </c>
      <c r="H292" s="336">
        <f t="shared" si="40"/>
        <v>3.26129032258064</v>
      </c>
      <c r="I292" s="343">
        <f t="shared" si="41"/>
        <v>3.37</v>
      </c>
      <c r="J292" s="340"/>
      <c r="K292" s="45"/>
      <c r="L292" s="272"/>
      <c r="M292" s="343"/>
      <c r="N292" s="340"/>
    </row>
    <row r="293" spans="1:14">
      <c r="A293" s="338" t="s">
        <v>476</v>
      </c>
      <c r="B293" s="339">
        <v>29.7</v>
      </c>
      <c r="C293" s="338">
        <v>15</v>
      </c>
      <c r="D293" s="340">
        <v>29.7</v>
      </c>
      <c r="E293" s="341">
        <v>15</v>
      </c>
      <c r="F293" s="391">
        <v>67.89</v>
      </c>
      <c r="G293" s="345">
        <v>45291</v>
      </c>
      <c r="H293" s="336">
        <f t="shared" si="40"/>
        <v>2.28585858585859</v>
      </c>
      <c r="I293" s="343">
        <f t="shared" si="41"/>
        <v>4.526</v>
      </c>
      <c r="J293" s="340">
        <v>11.8</v>
      </c>
      <c r="K293" s="45">
        <v>9.42</v>
      </c>
      <c r="L293" s="272">
        <v>44190</v>
      </c>
      <c r="M293" s="343">
        <f>K293/J293</f>
        <v>0.798305084745763</v>
      </c>
      <c r="N293" s="340"/>
    </row>
    <row r="294" spans="1:14">
      <c r="A294" s="325" t="s">
        <v>477</v>
      </c>
      <c r="B294" s="326">
        <v>51.03</v>
      </c>
      <c r="C294" s="325">
        <v>22</v>
      </c>
      <c r="D294" s="327">
        <v>51.03</v>
      </c>
      <c r="E294" s="328">
        <v>22</v>
      </c>
      <c r="F294" s="327">
        <v>14.36</v>
      </c>
      <c r="G294" s="329">
        <v>43830</v>
      </c>
      <c r="H294" s="330">
        <f t="shared" si="40"/>
        <v>0.281403096217911</v>
      </c>
      <c r="I294" s="342">
        <f t="shared" si="41"/>
        <v>0.652727272727273</v>
      </c>
      <c r="J294" s="327"/>
      <c r="K294" s="46"/>
      <c r="L294" s="265"/>
      <c r="M294" s="342"/>
      <c r="N294" s="327"/>
    </row>
    <row r="295" spans="1:14">
      <c r="A295" s="338" t="s">
        <v>478</v>
      </c>
      <c r="B295" s="339">
        <v>35.11</v>
      </c>
      <c r="C295" s="338">
        <v>25</v>
      </c>
      <c r="D295" s="340">
        <v>35.11</v>
      </c>
      <c r="E295" s="341">
        <v>25</v>
      </c>
      <c r="F295" s="340">
        <v>27.11</v>
      </c>
      <c r="G295" s="335">
        <v>45291</v>
      </c>
      <c r="H295" s="336">
        <f t="shared" si="40"/>
        <v>0.772144688123042</v>
      </c>
      <c r="I295" s="343">
        <f t="shared" si="41"/>
        <v>1.0844</v>
      </c>
      <c r="J295" s="340"/>
      <c r="K295" s="45"/>
      <c r="L295" s="272"/>
      <c r="M295" s="343"/>
      <c r="N295" s="340"/>
    </row>
    <row r="296" spans="1:14">
      <c r="A296" s="338" t="s">
        <v>479</v>
      </c>
      <c r="B296" s="339">
        <v>40.6</v>
      </c>
      <c r="C296" s="338">
        <v>32</v>
      </c>
      <c r="D296" s="340">
        <v>40.6</v>
      </c>
      <c r="E296" s="341">
        <v>32</v>
      </c>
      <c r="F296" s="340">
        <v>33.05</v>
      </c>
      <c r="G296" s="335">
        <v>45291</v>
      </c>
      <c r="H296" s="336">
        <f t="shared" si="40"/>
        <v>0.814039408866995</v>
      </c>
      <c r="I296" s="343">
        <f t="shared" si="41"/>
        <v>1.0328125</v>
      </c>
      <c r="J296" s="340"/>
      <c r="K296" s="45"/>
      <c r="L296" s="272"/>
      <c r="M296" s="343"/>
      <c r="N296" s="340"/>
    </row>
    <row r="297" spans="1:14">
      <c r="A297" s="338" t="s">
        <v>480</v>
      </c>
      <c r="B297" s="339">
        <v>43.03</v>
      </c>
      <c r="C297" s="338">
        <v>29</v>
      </c>
      <c r="D297" s="340">
        <v>43.03</v>
      </c>
      <c r="E297" s="341">
        <v>29</v>
      </c>
      <c r="F297" s="340">
        <v>32.62</v>
      </c>
      <c r="G297" s="335">
        <v>45568</v>
      </c>
      <c r="H297" s="336">
        <f t="shared" si="40"/>
        <v>0.758075761096909</v>
      </c>
      <c r="I297" s="343">
        <f t="shared" si="41"/>
        <v>1.1248275862069</v>
      </c>
      <c r="J297" s="340"/>
      <c r="K297" s="45"/>
      <c r="L297" s="272"/>
      <c r="M297" s="343"/>
      <c r="N297" s="340"/>
    </row>
    <row r="298" spans="1:14">
      <c r="A298" s="374" t="s">
        <v>481</v>
      </c>
      <c r="B298" s="327">
        <v>30.3</v>
      </c>
      <c r="C298" s="325">
        <v>24</v>
      </c>
      <c r="D298" s="327">
        <v>30.3</v>
      </c>
      <c r="E298" s="328">
        <v>24</v>
      </c>
      <c r="F298" s="389">
        <v>61.03</v>
      </c>
      <c r="G298" s="390">
        <v>44318</v>
      </c>
      <c r="H298" s="330">
        <f t="shared" si="40"/>
        <v>2.01419141914191</v>
      </c>
      <c r="I298" s="342">
        <f t="shared" si="41"/>
        <v>2.54291666666667</v>
      </c>
      <c r="J298" s="327"/>
      <c r="K298" s="46"/>
      <c r="L298" s="265"/>
      <c r="M298" s="342"/>
      <c r="N298" s="327"/>
    </row>
    <row r="299" spans="1:14">
      <c r="A299" s="374" t="s">
        <v>482</v>
      </c>
      <c r="B299" s="327">
        <v>41.6</v>
      </c>
      <c r="C299" s="325">
        <v>29</v>
      </c>
      <c r="D299" s="327">
        <v>41.6</v>
      </c>
      <c r="E299" s="328">
        <v>29</v>
      </c>
      <c r="F299" s="389">
        <v>33.39</v>
      </c>
      <c r="G299" s="390">
        <v>44318</v>
      </c>
      <c r="H299" s="330">
        <f t="shared" si="40"/>
        <v>0.802644230769231</v>
      </c>
      <c r="I299" s="342">
        <f t="shared" si="41"/>
        <v>1.15137931034483</v>
      </c>
      <c r="J299" s="327"/>
      <c r="K299" s="46"/>
      <c r="L299" s="265"/>
      <c r="M299" s="342"/>
      <c r="N299" s="327"/>
    </row>
    <row r="300" spans="1:14">
      <c r="A300" s="325" t="s">
        <v>483</v>
      </c>
      <c r="B300" s="326">
        <v>26.5</v>
      </c>
      <c r="C300" s="325">
        <v>16</v>
      </c>
      <c r="D300" s="327">
        <v>26.5</v>
      </c>
      <c r="E300" s="328">
        <v>16</v>
      </c>
      <c r="F300" s="327">
        <v>20.9</v>
      </c>
      <c r="G300" s="329">
        <v>45197</v>
      </c>
      <c r="H300" s="330">
        <f t="shared" si="40"/>
        <v>0.788679245283019</v>
      </c>
      <c r="I300" s="342">
        <f t="shared" si="41"/>
        <v>1.30625</v>
      </c>
      <c r="J300" s="327"/>
      <c r="K300" s="46"/>
      <c r="L300" s="265"/>
      <c r="M300" s="342"/>
      <c r="N300" s="327"/>
    </row>
    <row r="301" spans="1:14">
      <c r="A301" s="338" t="s">
        <v>484</v>
      </c>
      <c r="B301" s="339">
        <v>27.61</v>
      </c>
      <c r="C301" s="338">
        <v>21</v>
      </c>
      <c r="D301" s="340">
        <v>27.61</v>
      </c>
      <c r="E301" s="341">
        <v>21</v>
      </c>
      <c r="F301" s="340">
        <v>16.2</v>
      </c>
      <c r="G301" s="335">
        <v>45046</v>
      </c>
      <c r="H301" s="336">
        <f t="shared" ref="H301" si="42">F301/D301</f>
        <v>0.586743933357479</v>
      </c>
      <c r="I301" s="343">
        <f t="shared" ref="I301" si="43">F301/E301</f>
        <v>0.771428571428571</v>
      </c>
      <c r="J301" s="340"/>
      <c r="K301" s="45"/>
      <c r="L301" s="272"/>
      <c r="M301" s="343"/>
      <c r="N301" s="340"/>
    </row>
    <row r="302" spans="1:14">
      <c r="A302" s="325" t="s">
        <v>485</v>
      </c>
      <c r="B302" s="326">
        <v>53.5</v>
      </c>
      <c r="C302" s="325">
        <v>18</v>
      </c>
      <c r="D302" s="327">
        <v>53.5</v>
      </c>
      <c r="E302" s="328">
        <v>18</v>
      </c>
      <c r="F302" s="327">
        <v>15.0756</v>
      </c>
      <c r="G302" s="329">
        <v>43740</v>
      </c>
      <c r="H302" s="330">
        <f t="shared" ref="H302:H310" si="44">F302/D302</f>
        <v>0.28178691588785</v>
      </c>
      <c r="I302" s="342">
        <f t="shared" ref="I302:I310" si="45">F302/E302</f>
        <v>0.837533333333333</v>
      </c>
      <c r="J302" s="327"/>
      <c r="K302" s="46"/>
      <c r="L302" s="265"/>
      <c r="M302" s="342"/>
      <c r="N302" s="327"/>
    </row>
    <row r="303" spans="1:14">
      <c r="A303" s="325" t="s">
        <v>486</v>
      </c>
      <c r="B303" s="392">
        <v>63.63</v>
      </c>
      <c r="C303" s="325">
        <v>18</v>
      </c>
      <c r="D303" s="327">
        <v>63.63</v>
      </c>
      <c r="E303" s="392">
        <v>18</v>
      </c>
      <c r="F303" s="389">
        <v>23.15</v>
      </c>
      <c r="G303" s="390">
        <v>45172</v>
      </c>
      <c r="H303" s="330"/>
      <c r="I303" s="342"/>
      <c r="J303" s="327"/>
      <c r="K303" s="46"/>
      <c r="L303" s="265"/>
      <c r="M303" s="342"/>
      <c r="N303" s="327"/>
    </row>
    <row r="304" spans="1:14">
      <c r="A304" s="338" t="s">
        <v>487</v>
      </c>
      <c r="B304" s="45">
        <v>26.1</v>
      </c>
      <c r="C304" s="338">
        <v>11</v>
      </c>
      <c r="D304" s="340">
        <v>26.1</v>
      </c>
      <c r="E304" s="45">
        <v>11</v>
      </c>
      <c r="F304" s="340">
        <v>11.4195</v>
      </c>
      <c r="G304" s="393">
        <v>45044</v>
      </c>
      <c r="H304" s="336">
        <f t="shared" si="44"/>
        <v>0.437528735632184</v>
      </c>
      <c r="I304" s="343">
        <f t="shared" si="45"/>
        <v>1.03813636363636</v>
      </c>
      <c r="J304" s="340"/>
      <c r="K304" s="45"/>
      <c r="L304" s="272"/>
      <c r="M304" s="343"/>
      <c r="N304" s="340"/>
    </row>
    <row r="305" spans="1:14">
      <c r="A305" s="338" t="s">
        <v>488</v>
      </c>
      <c r="B305" s="45">
        <v>36.4</v>
      </c>
      <c r="C305" s="338">
        <v>19</v>
      </c>
      <c r="D305" s="45">
        <v>36.4</v>
      </c>
      <c r="E305" s="338">
        <v>19</v>
      </c>
      <c r="F305" s="340">
        <v>24.462</v>
      </c>
      <c r="G305" s="393">
        <v>45197</v>
      </c>
      <c r="H305" s="336">
        <f t="shared" si="44"/>
        <v>0.672032967032967</v>
      </c>
      <c r="I305" s="343">
        <f t="shared" si="45"/>
        <v>1.28747368421053</v>
      </c>
      <c r="J305" s="340"/>
      <c r="K305" s="45"/>
      <c r="L305" s="272"/>
      <c r="M305" s="343"/>
      <c r="N305" s="340"/>
    </row>
    <row r="306" spans="1:14">
      <c r="A306" s="338" t="s">
        <v>489</v>
      </c>
      <c r="B306" s="45">
        <v>21.6</v>
      </c>
      <c r="C306" s="338">
        <v>13</v>
      </c>
      <c r="D306" s="340">
        <v>21.6</v>
      </c>
      <c r="E306" s="45">
        <v>13</v>
      </c>
      <c r="F306" s="340">
        <v>10.5994</v>
      </c>
      <c r="G306" s="393">
        <v>45197</v>
      </c>
      <c r="H306" s="336">
        <f t="shared" si="44"/>
        <v>0.490712962962963</v>
      </c>
      <c r="I306" s="343">
        <f t="shared" si="45"/>
        <v>0.815338461538461</v>
      </c>
      <c r="J306" s="340"/>
      <c r="K306" s="45"/>
      <c r="L306" s="272"/>
      <c r="M306" s="343"/>
      <c r="N306" s="340"/>
    </row>
    <row r="307" spans="1:14">
      <c r="A307" s="325" t="s">
        <v>490</v>
      </c>
      <c r="B307" s="46">
        <v>25.97</v>
      </c>
      <c r="C307" s="325">
        <v>20</v>
      </c>
      <c r="D307" s="327">
        <v>25.97</v>
      </c>
      <c r="E307" s="46">
        <v>20</v>
      </c>
      <c r="F307" s="327">
        <v>52.39</v>
      </c>
      <c r="G307" s="262">
        <v>45291</v>
      </c>
      <c r="H307" s="330">
        <f t="shared" si="44"/>
        <v>2.0173276857913</v>
      </c>
      <c r="I307" s="342">
        <f t="shared" si="45"/>
        <v>2.6195</v>
      </c>
      <c r="J307" s="327"/>
      <c r="K307" s="46"/>
      <c r="L307" s="265"/>
      <c r="M307" s="342"/>
      <c r="N307" s="327"/>
    </row>
    <row r="308" spans="1:14">
      <c r="A308" s="325" t="s">
        <v>491</v>
      </c>
      <c r="B308" s="392">
        <v>9.06</v>
      </c>
      <c r="C308" s="325">
        <v>9</v>
      </c>
      <c r="D308" s="327">
        <v>9.06</v>
      </c>
      <c r="E308" s="392">
        <v>9</v>
      </c>
      <c r="F308" s="327">
        <v>13.55</v>
      </c>
      <c r="G308" s="262">
        <v>45197</v>
      </c>
      <c r="H308" s="330">
        <f t="shared" si="44"/>
        <v>1.49558498896247</v>
      </c>
      <c r="I308" s="342">
        <f t="shared" si="45"/>
        <v>1.50555555555556</v>
      </c>
      <c r="J308" s="327"/>
      <c r="K308" s="46"/>
      <c r="L308" s="265"/>
      <c r="M308" s="342"/>
      <c r="N308" s="327"/>
    </row>
    <row r="309" spans="1:14">
      <c r="A309" s="338" t="s">
        <v>492</v>
      </c>
      <c r="B309" s="394">
        <v>34.24</v>
      </c>
      <c r="C309" s="338">
        <v>29</v>
      </c>
      <c r="D309" s="340">
        <v>34.24</v>
      </c>
      <c r="E309" s="394">
        <v>29</v>
      </c>
      <c r="F309" s="340">
        <v>28.55</v>
      </c>
      <c r="G309" s="335">
        <v>45520</v>
      </c>
      <c r="H309" s="336">
        <f t="shared" si="44"/>
        <v>0.833820093457944</v>
      </c>
      <c r="I309" s="343">
        <f t="shared" si="45"/>
        <v>0.98448275862069</v>
      </c>
      <c r="J309" s="340"/>
      <c r="K309" s="45"/>
      <c r="L309" s="272"/>
      <c r="M309" s="343"/>
      <c r="N309" s="340"/>
    </row>
    <row r="310" spans="1:14">
      <c r="A310" s="338" t="s">
        <v>493</v>
      </c>
      <c r="B310" s="394">
        <v>19.79</v>
      </c>
      <c r="C310" s="338">
        <v>15</v>
      </c>
      <c r="D310" s="340">
        <v>19.79</v>
      </c>
      <c r="E310" s="394">
        <v>15</v>
      </c>
      <c r="F310" s="340">
        <v>16.57</v>
      </c>
      <c r="G310" s="335">
        <v>44367</v>
      </c>
      <c r="H310" s="336">
        <f t="shared" si="44"/>
        <v>0.837291561394644</v>
      </c>
      <c r="I310" s="343">
        <f t="shared" si="45"/>
        <v>1.10466666666667</v>
      </c>
      <c r="J310" s="340"/>
      <c r="K310" s="45"/>
      <c r="L310" s="272"/>
      <c r="M310" s="343"/>
      <c r="N310" s="340"/>
    </row>
    <row r="311" spans="1:14">
      <c r="A311" s="325" t="s">
        <v>494</v>
      </c>
      <c r="B311" s="46">
        <v>21.97</v>
      </c>
      <c r="C311" s="325">
        <v>18</v>
      </c>
      <c r="D311" s="46">
        <v>21.97</v>
      </c>
      <c r="E311" s="46">
        <v>18</v>
      </c>
      <c r="F311" s="327">
        <v>30.56</v>
      </c>
      <c r="G311" s="262">
        <v>45291</v>
      </c>
      <c r="H311" s="330">
        <f t="shared" ref="H311:H322" si="46">F311/D311</f>
        <v>1.39098771051434</v>
      </c>
      <c r="I311" s="342">
        <f t="shared" ref="I311:I322" si="47">F311/E311</f>
        <v>1.69777777777778</v>
      </c>
      <c r="J311" s="327"/>
      <c r="K311" s="46"/>
      <c r="L311" s="265"/>
      <c r="M311" s="342"/>
      <c r="N311" s="327"/>
    </row>
    <row r="312" spans="1:14">
      <c r="A312" s="325" t="s">
        <v>495</v>
      </c>
      <c r="B312" s="46">
        <v>24.25</v>
      </c>
      <c r="C312" s="325">
        <v>20</v>
      </c>
      <c r="D312" s="46">
        <v>24.25</v>
      </c>
      <c r="E312" s="46">
        <v>20</v>
      </c>
      <c r="F312" s="327">
        <v>18.28</v>
      </c>
      <c r="G312" s="262">
        <v>45291</v>
      </c>
      <c r="H312" s="330">
        <f t="shared" si="46"/>
        <v>0.753814432989691</v>
      </c>
      <c r="I312" s="342">
        <f t="shared" si="47"/>
        <v>0.914</v>
      </c>
      <c r="J312" s="327"/>
      <c r="K312" s="46"/>
      <c r="L312" s="265"/>
      <c r="M312" s="342"/>
      <c r="N312" s="327"/>
    </row>
    <row r="313" spans="1:14">
      <c r="A313" s="325" t="s">
        <v>496</v>
      </c>
      <c r="B313" s="46">
        <v>18.1</v>
      </c>
      <c r="C313" s="325">
        <v>16</v>
      </c>
      <c r="D313" s="395">
        <v>18.1</v>
      </c>
      <c r="E313" s="46">
        <v>16</v>
      </c>
      <c r="F313" s="327">
        <v>12.95</v>
      </c>
      <c r="G313" s="262">
        <v>45291</v>
      </c>
      <c r="H313" s="330">
        <f t="shared" si="46"/>
        <v>0.715469613259668</v>
      </c>
      <c r="I313" s="342">
        <f t="shared" si="47"/>
        <v>0.809375</v>
      </c>
      <c r="J313" s="327"/>
      <c r="K313" s="46"/>
      <c r="L313" s="265"/>
      <c r="M313" s="342"/>
      <c r="N313" s="327"/>
    </row>
    <row r="314" spans="1:14">
      <c r="A314" s="170" t="s">
        <v>497</v>
      </c>
      <c r="B314" s="333">
        <v>9.3</v>
      </c>
      <c r="C314" s="170">
        <v>11</v>
      </c>
      <c r="D314" s="340">
        <v>9.3</v>
      </c>
      <c r="E314" s="341">
        <v>11</v>
      </c>
      <c r="F314" s="391">
        <v>4.87</v>
      </c>
      <c r="G314" s="345">
        <v>43824</v>
      </c>
      <c r="H314" s="396">
        <f t="shared" si="46"/>
        <v>0.523655913978495</v>
      </c>
      <c r="I314" s="343">
        <f t="shared" si="47"/>
        <v>0.442727272727273</v>
      </c>
      <c r="J314" s="391"/>
      <c r="K314" s="280"/>
      <c r="L314" s="278"/>
      <c r="M314" s="397"/>
      <c r="N314" s="196"/>
    </row>
    <row r="315" spans="1:14">
      <c r="A315" s="325" t="s">
        <v>498</v>
      </c>
      <c r="B315" s="46">
        <v>23.2</v>
      </c>
      <c r="C315" s="325">
        <v>20</v>
      </c>
      <c r="D315" s="327">
        <v>23.2</v>
      </c>
      <c r="E315" s="46">
        <v>20</v>
      </c>
      <c r="F315" s="327">
        <v>35.03</v>
      </c>
      <c r="G315" s="329">
        <v>45291</v>
      </c>
      <c r="H315" s="330">
        <f t="shared" si="46"/>
        <v>1.50991379310345</v>
      </c>
      <c r="I315" s="342">
        <f t="shared" si="47"/>
        <v>1.7515</v>
      </c>
      <c r="J315" s="327"/>
      <c r="K315" s="46"/>
      <c r="L315" s="265"/>
      <c r="M315" s="342"/>
      <c r="N315" s="327"/>
    </row>
    <row r="316" spans="1:14">
      <c r="A316" s="325" t="s">
        <v>499</v>
      </c>
      <c r="B316" s="46">
        <v>25.83</v>
      </c>
      <c r="C316" s="325">
        <v>24</v>
      </c>
      <c r="D316" s="327">
        <v>25.83</v>
      </c>
      <c r="E316" s="46">
        <v>24</v>
      </c>
      <c r="F316" s="327">
        <v>37.41</v>
      </c>
      <c r="G316" s="329">
        <v>45291</v>
      </c>
      <c r="H316" s="330">
        <f t="shared" si="46"/>
        <v>1.44831591173055</v>
      </c>
      <c r="I316" s="342">
        <f t="shared" si="47"/>
        <v>1.55875</v>
      </c>
      <c r="J316" s="327"/>
      <c r="K316" s="46"/>
      <c r="L316" s="265"/>
      <c r="M316" s="342"/>
      <c r="N316" s="344" t="s">
        <v>436</v>
      </c>
    </row>
    <row r="317" spans="1:14">
      <c r="A317" s="338" t="s">
        <v>500</v>
      </c>
      <c r="B317" s="394">
        <v>23.647</v>
      </c>
      <c r="C317" s="338">
        <v>23</v>
      </c>
      <c r="D317" s="385">
        <v>23.647</v>
      </c>
      <c r="E317" s="394">
        <v>23</v>
      </c>
      <c r="F317" s="340">
        <v>21.61</v>
      </c>
      <c r="G317" s="335">
        <v>44197</v>
      </c>
      <c r="H317" s="336">
        <f t="shared" si="46"/>
        <v>0.913857994671629</v>
      </c>
      <c r="I317" s="343">
        <f t="shared" si="47"/>
        <v>0.939565217391304</v>
      </c>
      <c r="J317" s="340"/>
      <c r="K317" s="45"/>
      <c r="L317" s="272"/>
      <c r="M317" s="343"/>
      <c r="N317" s="340"/>
    </row>
    <row r="318" spans="1:14">
      <c r="A318" s="325" t="s">
        <v>501</v>
      </c>
      <c r="B318" s="331">
        <v>25.34</v>
      </c>
      <c r="C318" s="177">
        <v>19</v>
      </c>
      <c r="D318" s="327">
        <v>25.34</v>
      </c>
      <c r="E318" s="328">
        <v>19</v>
      </c>
      <c r="F318" s="327">
        <v>33.05</v>
      </c>
      <c r="G318" s="329">
        <v>45387</v>
      </c>
      <c r="H318" s="330">
        <f t="shared" si="46"/>
        <v>1.30426203630624</v>
      </c>
      <c r="I318" s="342">
        <f t="shared" si="47"/>
        <v>1.73947368421053</v>
      </c>
      <c r="J318" s="389"/>
      <c r="K318" s="398"/>
      <c r="L318" s="399"/>
      <c r="M318" s="400"/>
      <c r="N318" s="401"/>
    </row>
    <row r="319" spans="1:14">
      <c r="A319" s="325" t="s">
        <v>502</v>
      </c>
      <c r="B319" s="331">
        <v>18.22</v>
      </c>
      <c r="C319" s="177">
        <v>15</v>
      </c>
      <c r="D319" s="327">
        <v>18.22</v>
      </c>
      <c r="E319" s="328">
        <v>15</v>
      </c>
      <c r="F319" s="327">
        <v>21.27</v>
      </c>
      <c r="G319" s="329">
        <v>45387</v>
      </c>
      <c r="H319" s="330">
        <f t="shared" si="46"/>
        <v>1.16739846322722</v>
      </c>
      <c r="I319" s="342">
        <f t="shared" si="47"/>
        <v>1.418</v>
      </c>
      <c r="J319" s="389"/>
      <c r="K319" s="398"/>
      <c r="L319" s="399"/>
      <c r="M319" s="400"/>
      <c r="N319" s="401"/>
    </row>
    <row r="320" spans="1:14">
      <c r="A320" s="338" t="s">
        <v>48</v>
      </c>
      <c r="B320" s="333">
        <v>1</v>
      </c>
      <c r="C320" s="170">
        <v>1</v>
      </c>
      <c r="D320" s="340">
        <v>1</v>
      </c>
      <c r="E320" s="341">
        <v>1</v>
      </c>
      <c r="F320" s="340">
        <v>1</v>
      </c>
      <c r="G320" s="335"/>
      <c r="H320" s="336">
        <f t="shared" si="46"/>
        <v>1</v>
      </c>
      <c r="I320" s="343">
        <f t="shared" si="47"/>
        <v>1</v>
      </c>
      <c r="J320" s="391"/>
      <c r="K320" s="280"/>
      <c r="L320" s="278"/>
      <c r="M320" s="397"/>
      <c r="N320" s="196"/>
    </row>
    <row r="321" spans="1:14">
      <c r="A321" s="325" t="s">
        <v>503</v>
      </c>
      <c r="B321" s="331">
        <v>46.38</v>
      </c>
      <c r="C321" s="177">
        <v>12</v>
      </c>
      <c r="D321" s="327">
        <v>46.38</v>
      </c>
      <c r="E321" s="328">
        <v>12</v>
      </c>
      <c r="F321" s="327">
        <v>7.2475</v>
      </c>
      <c r="G321" s="329">
        <v>44388</v>
      </c>
      <c r="H321" s="330">
        <f t="shared" si="46"/>
        <v>0.15626347563605</v>
      </c>
      <c r="I321" s="342">
        <f t="shared" si="47"/>
        <v>0.603958333333333</v>
      </c>
      <c r="J321" s="389"/>
      <c r="K321" s="398"/>
      <c r="L321" s="399"/>
      <c r="M321" s="400"/>
      <c r="N321" s="401"/>
    </row>
    <row r="322" spans="1:14">
      <c r="A322" s="338" t="s">
        <v>504</v>
      </c>
      <c r="B322" s="333">
        <v>47.1</v>
      </c>
      <c r="C322" s="170">
        <v>27</v>
      </c>
      <c r="D322" s="340">
        <v>47.1</v>
      </c>
      <c r="E322" s="341">
        <v>27</v>
      </c>
      <c r="F322" s="340">
        <v>24.53</v>
      </c>
      <c r="G322" s="335">
        <v>45414</v>
      </c>
      <c r="H322" s="336">
        <f t="shared" si="46"/>
        <v>0.520806794055202</v>
      </c>
      <c r="I322" s="343">
        <f t="shared" si="47"/>
        <v>0.908518518518519</v>
      </c>
      <c r="J322" s="391"/>
      <c r="K322" s="280"/>
      <c r="L322" s="278"/>
      <c r="M322" s="397"/>
      <c r="N322" s="196"/>
    </row>
    <row r="323" spans="1:14">
      <c r="A323" s="338" t="s">
        <v>505</v>
      </c>
      <c r="B323" s="333"/>
      <c r="C323" s="170"/>
      <c r="D323" s="340"/>
      <c r="E323" s="341"/>
      <c r="F323" s="340">
        <v>1.46</v>
      </c>
      <c r="G323" s="335">
        <v>45414</v>
      </c>
      <c r="H323" s="336"/>
      <c r="I323" s="343"/>
      <c r="J323" s="391"/>
      <c r="K323" s="280"/>
      <c r="L323" s="278"/>
      <c r="M323" s="397"/>
      <c r="N323" s="196"/>
    </row>
    <row r="324" s="42" customFormat="1" spans="1:15">
      <c r="A324" s="325" t="s">
        <v>506</v>
      </c>
      <c r="B324" s="331">
        <v>30.46</v>
      </c>
      <c r="C324" s="177">
        <v>25</v>
      </c>
      <c r="D324" s="327">
        <v>30.46</v>
      </c>
      <c r="E324" s="328">
        <v>25</v>
      </c>
      <c r="F324" s="327">
        <v>11.26</v>
      </c>
      <c r="G324" s="329">
        <v>45291</v>
      </c>
      <c r="H324" s="330">
        <f>F324/D324</f>
        <v>0.369665134602758</v>
      </c>
      <c r="I324" s="342">
        <f>F324/E324</f>
        <v>0.4504</v>
      </c>
      <c r="J324" s="389"/>
      <c r="K324" s="398"/>
      <c r="L324" s="399"/>
      <c r="M324" s="400"/>
      <c r="N324" s="401"/>
      <c r="O324" s="1"/>
    </row>
    <row r="325" s="42" customFormat="1" spans="1:15">
      <c r="A325" s="325" t="s">
        <v>507</v>
      </c>
      <c r="B325" s="331">
        <v>15.79</v>
      </c>
      <c r="C325" s="177">
        <v>11</v>
      </c>
      <c r="D325" s="327">
        <v>15.79</v>
      </c>
      <c r="E325" s="328">
        <v>11</v>
      </c>
      <c r="F325" s="327">
        <v>9.81</v>
      </c>
      <c r="G325" s="329">
        <v>45291</v>
      </c>
      <c r="H325" s="330">
        <f>F325/D325</f>
        <v>0.62127929069031</v>
      </c>
      <c r="I325" s="342">
        <f>F325/E325</f>
        <v>0.891818181818182</v>
      </c>
      <c r="J325" s="389"/>
      <c r="K325" s="398"/>
      <c r="L325" s="399"/>
      <c r="M325" s="400"/>
      <c r="N325" s="401"/>
      <c r="O325" s="1"/>
    </row>
    <row r="326" spans="1:14">
      <c r="A326" s="338" t="s">
        <v>508</v>
      </c>
      <c r="B326" s="333"/>
      <c r="C326" s="170"/>
      <c r="D326" s="340"/>
      <c r="E326" s="341"/>
      <c r="F326" s="340">
        <v>17.16</v>
      </c>
      <c r="G326" s="335">
        <v>45291</v>
      </c>
      <c r="H326" s="336"/>
      <c r="I326" s="343"/>
      <c r="J326" s="391"/>
      <c r="K326" s="280"/>
      <c r="L326" s="278"/>
      <c r="M326" s="397"/>
      <c r="N326" s="196"/>
    </row>
    <row r="327" spans="1:14">
      <c r="A327" s="338" t="s">
        <v>509</v>
      </c>
      <c r="B327" s="333"/>
      <c r="C327" s="170"/>
      <c r="D327" s="340"/>
      <c r="E327" s="341"/>
      <c r="F327" s="340">
        <v>6.84</v>
      </c>
      <c r="G327" s="335">
        <v>45291</v>
      </c>
      <c r="H327" s="336"/>
      <c r="I327" s="343"/>
      <c r="J327" s="391"/>
      <c r="K327" s="280"/>
      <c r="L327" s="278"/>
      <c r="M327" s="397"/>
      <c r="N327" s="196"/>
    </row>
    <row r="328" spans="1:1">
      <c r="A328" s="90" t="s">
        <v>510</v>
      </c>
    </row>
    <row r="329" spans="1:1">
      <c r="A329" s="318" t="s">
        <v>511</v>
      </c>
    </row>
    <row r="330" spans="1:1">
      <c r="A330" s="319" t="s">
        <v>512</v>
      </c>
    </row>
    <row r="331" spans="1:1">
      <c r="A331" s="8" t="s">
        <v>513</v>
      </c>
    </row>
  </sheetData>
  <mergeCells count="6">
    <mergeCell ref="D215:D216"/>
    <mergeCell ref="E215:E216"/>
    <mergeCell ref="F215:F216"/>
    <mergeCell ref="G215:G216"/>
    <mergeCell ref="H215:H216"/>
    <mergeCell ref="I215:I216"/>
  </mergeCells>
  <conditionalFormatting sqref="D210">
    <cfRule type="cellIs" dxfId="0" priority="6" operator="notEqual">
      <formula>$B210</formula>
    </cfRule>
  </conditionalFormatting>
  <conditionalFormatting sqref="D212">
    <cfRule type="cellIs" dxfId="0" priority="5" operator="notEqual">
      <formula>$B212</formula>
    </cfRule>
  </conditionalFormatting>
  <conditionalFormatting sqref="D213">
    <cfRule type="cellIs" dxfId="0" priority="1" operator="notEqual">
      <formula>$B213</formula>
    </cfRule>
  </conditionalFormatting>
  <conditionalFormatting sqref="D2:D165 D167:D209 D306:D327 D214:D304">
    <cfRule type="cellIs" dxfId="0" priority="7" operator="notEqual">
      <formula>$B2</formula>
    </cfRule>
  </conditionalFormatting>
  <conditionalFormatting sqref="F2:F215 F217:F327">
    <cfRule type="dataBar" priority="5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{f7cb14b2-7155-46e5-b471-affa6c6dec2c}</x14:id>
        </ext>
      </extLst>
    </cfRule>
  </conditionalFormatting>
  <conditionalFormatting sqref="H2:H215 H217:H327">
    <cfRule type="dataBar" priority="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{d6cddd4a-2b5e-41a5-8c98-579e44c42a12}</x14:id>
        </ext>
      </extLst>
    </cfRule>
  </conditionalFormatting>
  <conditionalFormatting sqref="I2:I215 I217:I327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{db2e000c-12fb-4897-ac13-5c45c346f803}</x14:id>
        </ext>
      </extLst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b14b2-7155-46e5-b471-affa6c6dec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F2:F215 F217:F327</xm:sqref>
        </x14:conditionalFormatting>
        <x14:conditionalFormatting xmlns:xm="http://schemas.microsoft.com/office/excel/2006/main">
          <x14:cfRule type="dataBar" id="{d6cddd4a-2b5e-41a5-8c98-579e44c42a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H2:H215 H217:H327</xm:sqref>
        </x14:conditionalFormatting>
        <x14:conditionalFormatting xmlns:xm="http://schemas.microsoft.com/office/excel/2006/main">
          <x14:cfRule type="dataBar" id="{db2e000c-12fb-4897-ac13-5c45c346f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I2:I215 I217:I327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8"/>
  <sheetViews>
    <sheetView workbookViewId="0">
      <pane ySplit="1" topLeftCell="A273" activePane="bottomLeft" state="frozen"/>
      <selection/>
      <selection pane="bottomLeft" activeCell="B300" sqref="B300"/>
    </sheetView>
  </sheetViews>
  <sheetFormatPr defaultColWidth="8.50833333333333" defaultRowHeight="14"/>
  <cols>
    <col min="1" max="1" width="25.625" style="1" customWidth="1"/>
    <col min="2" max="2" width="8.75" style="256" customWidth="1"/>
    <col min="3" max="3" width="10.125" style="51" customWidth="1"/>
    <col min="4" max="4" width="15.75" style="23" customWidth="1"/>
    <col min="5" max="5" width="11.75" style="1" customWidth="1"/>
    <col min="6" max="6" width="9" style="257" customWidth="1"/>
    <col min="7" max="7" width="6.25" style="257" customWidth="1"/>
    <col min="8" max="8" width="51.0833333333333" style="1" customWidth="1"/>
    <col min="9" max="16384" width="8.50833333333333" style="1"/>
  </cols>
  <sheetData>
    <row r="1" s="42" customFormat="1" ht="42" spans="1:8">
      <c r="A1" s="147" t="s">
        <v>139</v>
      </c>
      <c r="B1" s="147" t="s">
        <v>514</v>
      </c>
      <c r="C1" s="258" t="s">
        <v>515</v>
      </c>
      <c r="D1" s="259" t="s">
        <v>516</v>
      </c>
      <c r="E1" s="147" t="s">
        <v>517</v>
      </c>
      <c r="F1" s="260" t="s">
        <v>516</v>
      </c>
      <c r="G1" s="260" t="s">
        <v>518</v>
      </c>
      <c r="H1" s="147" t="s">
        <v>8</v>
      </c>
    </row>
    <row r="2" spans="1:8">
      <c r="A2" s="46" t="s">
        <v>151</v>
      </c>
      <c r="B2" s="46">
        <v>12</v>
      </c>
      <c r="C2" s="261">
        <v>1.5</v>
      </c>
      <c r="D2" s="262">
        <v>25948</v>
      </c>
      <c r="E2" s="263">
        <f>C2/B2</f>
        <v>0.125</v>
      </c>
      <c r="F2" s="264"/>
      <c r="G2" s="264" t="s">
        <v>519</v>
      </c>
      <c r="H2" s="49" t="s">
        <v>520</v>
      </c>
    </row>
    <row r="3" spans="1:8">
      <c r="A3" s="46" t="s">
        <v>152</v>
      </c>
      <c r="B3" s="46">
        <v>15.1</v>
      </c>
      <c r="C3" s="261">
        <v>2</v>
      </c>
      <c r="D3" s="265">
        <v>30945</v>
      </c>
      <c r="E3" s="263">
        <f>C3/B3</f>
        <v>0.132450331125828</v>
      </c>
      <c r="F3" s="264"/>
      <c r="G3" s="266" t="s">
        <v>519</v>
      </c>
      <c r="H3" s="49" t="s">
        <v>521</v>
      </c>
    </row>
    <row r="4" spans="1:8">
      <c r="A4" s="46" t="s">
        <v>153</v>
      </c>
      <c r="B4" s="46">
        <v>15.7</v>
      </c>
      <c r="C4" s="267">
        <v>12.3</v>
      </c>
      <c r="D4" s="265">
        <v>45641</v>
      </c>
      <c r="E4" s="268">
        <f>C4/B4</f>
        <v>0.78343949044586</v>
      </c>
      <c r="F4" s="264"/>
      <c r="G4" s="264" t="s">
        <v>522</v>
      </c>
      <c r="H4" s="46"/>
    </row>
    <row r="5" spans="1:8">
      <c r="A5" s="46" t="s">
        <v>154</v>
      </c>
      <c r="B5" s="46">
        <v>28.2</v>
      </c>
      <c r="C5" s="267">
        <v>20</v>
      </c>
      <c r="D5" s="265">
        <v>40084</v>
      </c>
      <c r="E5" s="268">
        <f t="shared" ref="E5:E19" si="0">C5/B5</f>
        <v>0.709219858156028</v>
      </c>
      <c r="F5" s="264"/>
      <c r="G5" s="264"/>
      <c r="H5" s="46"/>
    </row>
    <row r="6" spans="1:8">
      <c r="A6" s="46" t="s">
        <v>155</v>
      </c>
      <c r="B6" s="46">
        <v>27.6</v>
      </c>
      <c r="C6" s="267">
        <v>36.59</v>
      </c>
      <c r="D6" s="265">
        <v>39362</v>
      </c>
      <c r="E6" s="268">
        <f t="shared" si="0"/>
        <v>1.32572463768116</v>
      </c>
      <c r="F6" s="264"/>
      <c r="G6" s="264"/>
      <c r="H6" s="46" t="s">
        <v>523</v>
      </c>
    </row>
    <row r="7" spans="1:8">
      <c r="A7" s="46" t="s">
        <v>156</v>
      </c>
      <c r="B7" s="46">
        <v>29.3</v>
      </c>
      <c r="C7" s="267">
        <v>21.06</v>
      </c>
      <c r="D7" s="265">
        <v>41273</v>
      </c>
      <c r="E7" s="268">
        <f t="shared" si="0"/>
        <v>0.71877133105802</v>
      </c>
      <c r="F7" s="264"/>
      <c r="G7" s="264"/>
      <c r="H7" s="46"/>
    </row>
    <row r="8" spans="1:8">
      <c r="A8" s="46" t="s">
        <v>157</v>
      </c>
      <c r="B8" s="46">
        <v>23.7</v>
      </c>
      <c r="C8" s="267">
        <v>13.03</v>
      </c>
      <c r="D8" s="265">
        <v>42001</v>
      </c>
      <c r="E8" s="268">
        <f t="shared" si="0"/>
        <v>0.549789029535865</v>
      </c>
      <c r="F8" s="264"/>
      <c r="G8" s="264"/>
      <c r="H8" s="46"/>
    </row>
    <row r="9" spans="1:8">
      <c r="A9" s="46" t="s">
        <v>158</v>
      </c>
      <c r="B9" s="46">
        <v>3.5</v>
      </c>
      <c r="C9" s="261">
        <v>0.01</v>
      </c>
      <c r="D9" s="265">
        <v>39648</v>
      </c>
      <c r="E9" s="263">
        <f t="shared" si="0"/>
        <v>0.00285714285714286</v>
      </c>
      <c r="F9" s="264"/>
      <c r="G9" s="264"/>
      <c r="H9" s="49" t="s">
        <v>524</v>
      </c>
    </row>
    <row r="10" spans="1:8">
      <c r="A10" s="46" t="s">
        <v>160</v>
      </c>
      <c r="B10" s="46">
        <v>11</v>
      </c>
      <c r="C10" s="267">
        <v>1.55</v>
      </c>
      <c r="D10" s="265">
        <v>40908</v>
      </c>
      <c r="E10" s="268">
        <f t="shared" si="0"/>
        <v>0.140909090909091</v>
      </c>
      <c r="F10" s="264"/>
      <c r="G10" s="264"/>
      <c r="H10" s="46"/>
    </row>
    <row r="11" spans="1:8">
      <c r="A11" s="46" t="s">
        <v>161</v>
      </c>
      <c r="B11" s="46">
        <v>23.5</v>
      </c>
      <c r="C11" s="267">
        <v>13.8</v>
      </c>
      <c r="D11" s="265">
        <v>39648</v>
      </c>
      <c r="E11" s="268">
        <f t="shared" si="0"/>
        <v>0.587234042553192</v>
      </c>
      <c r="F11" s="264"/>
      <c r="G11" s="264"/>
      <c r="H11" s="46"/>
    </row>
    <row r="12" spans="1:8">
      <c r="A12" s="46" t="s">
        <v>162</v>
      </c>
      <c r="B12" s="46">
        <v>2.8</v>
      </c>
      <c r="C12" s="267">
        <v>0.2029</v>
      </c>
      <c r="D12" s="265">
        <v>44561</v>
      </c>
      <c r="E12" s="268">
        <f t="shared" si="0"/>
        <v>0.0724642857142857</v>
      </c>
      <c r="F12" s="264"/>
      <c r="G12" s="264"/>
      <c r="H12" s="46"/>
    </row>
    <row r="13" spans="1:8">
      <c r="A13" s="46" t="s">
        <v>163</v>
      </c>
      <c r="B13" s="46">
        <v>28.9</v>
      </c>
      <c r="C13" s="267">
        <v>12.79</v>
      </c>
      <c r="D13" s="265">
        <v>45641</v>
      </c>
      <c r="E13" s="268">
        <f t="shared" si="0"/>
        <v>0.442560553633218</v>
      </c>
      <c r="F13" s="264"/>
      <c r="G13" s="264" t="s">
        <v>522</v>
      </c>
      <c r="H13" s="46"/>
    </row>
    <row r="14" spans="1:8">
      <c r="A14" s="46" t="s">
        <v>164</v>
      </c>
      <c r="B14" s="46">
        <v>20</v>
      </c>
      <c r="C14" s="261">
        <v>2</v>
      </c>
      <c r="D14" s="265">
        <v>37527</v>
      </c>
      <c r="E14" s="263">
        <f t="shared" si="0"/>
        <v>0.1</v>
      </c>
      <c r="F14" s="264"/>
      <c r="G14" s="264"/>
      <c r="H14" s="49" t="s">
        <v>525</v>
      </c>
    </row>
    <row r="15" spans="1:8">
      <c r="A15" s="46" t="s">
        <v>165</v>
      </c>
      <c r="B15" s="46">
        <v>12</v>
      </c>
      <c r="C15" s="267">
        <v>2.4</v>
      </c>
      <c r="D15" s="265">
        <v>41399</v>
      </c>
      <c r="E15" s="268">
        <f t="shared" si="0"/>
        <v>0.2</v>
      </c>
      <c r="F15" s="264"/>
      <c r="G15" s="264"/>
      <c r="H15" s="46"/>
    </row>
    <row r="16" spans="1:8">
      <c r="A16" s="46" t="s">
        <v>166</v>
      </c>
      <c r="B16" s="5">
        <v>20.2</v>
      </c>
      <c r="C16" s="267">
        <v>1.33</v>
      </c>
      <c r="D16" s="265">
        <v>40542</v>
      </c>
      <c r="E16" s="268">
        <f t="shared" si="0"/>
        <v>0.0658415841584158</v>
      </c>
      <c r="F16" s="264"/>
      <c r="G16" s="264"/>
      <c r="H16" s="46"/>
    </row>
    <row r="17" spans="1:8">
      <c r="A17" s="46" t="s">
        <v>167</v>
      </c>
      <c r="B17" s="5">
        <v>19.7</v>
      </c>
      <c r="C17" s="267">
        <v>4.6</v>
      </c>
      <c r="D17" s="265">
        <v>42735</v>
      </c>
      <c r="E17" s="268">
        <f t="shared" si="0"/>
        <v>0.233502538071066</v>
      </c>
      <c r="F17" s="264"/>
      <c r="G17" s="264"/>
      <c r="H17" s="46"/>
    </row>
    <row r="18" spans="1:8">
      <c r="A18" s="46" t="s">
        <v>526</v>
      </c>
      <c r="B18" s="5">
        <v>16.5</v>
      </c>
      <c r="C18" s="267">
        <v>2.5</v>
      </c>
      <c r="D18" s="265">
        <v>44561</v>
      </c>
      <c r="E18" s="268">
        <f t="shared" si="0"/>
        <v>0.151515151515152</v>
      </c>
      <c r="F18" s="264"/>
      <c r="G18" s="264"/>
      <c r="H18" s="46"/>
    </row>
    <row r="19" spans="1:8">
      <c r="A19" s="46" t="s">
        <v>170</v>
      </c>
      <c r="B19" s="5">
        <v>22.4</v>
      </c>
      <c r="C19" s="267">
        <v>4.96</v>
      </c>
      <c r="D19" s="265">
        <v>44561</v>
      </c>
      <c r="E19" s="268">
        <f t="shared" si="0"/>
        <v>0.221428571428571</v>
      </c>
      <c r="F19" s="264"/>
      <c r="G19" s="264"/>
      <c r="H19" s="46"/>
    </row>
    <row r="20" spans="1:8">
      <c r="A20" s="46" t="s">
        <v>172</v>
      </c>
      <c r="B20" s="5">
        <v>21.3</v>
      </c>
      <c r="C20" s="267">
        <v>3.03</v>
      </c>
      <c r="D20" s="265">
        <v>40542</v>
      </c>
      <c r="E20" s="268">
        <f t="shared" ref="E20:E29" si="1">C20/B20</f>
        <v>0.142253521126761</v>
      </c>
      <c r="F20" s="264"/>
      <c r="G20" s="264"/>
      <c r="H20" s="46"/>
    </row>
    <row r="21" spans="1:8">
      <c r="A21" s="46" t="s">
        <v>173</v>
      </c>
      <c r="B21" s="5">
        <v>22.1</v>
      </c>
      <c r="C21" s="267">
        <v>0.44</v>
      </c>
      <c r="D21" s="265">
        <v>40542</v>
      </c>
      <c r="E21" s="268">
        <f t="shared" si="1"/>
        <v>0.0199095022624434</v>
      </c>
      <c r="F21" s="264"/>
      <c r="G21" s="264"/>
      <c r="H21" s="46" t="s">
        <v>527</v>
      </c>
    </row>
    <row r="22" spans="1:8">
      <c r="A22" s="46" t="s">
        <v>174</v>
      </c>
      <c r="B22" s="46">
        <v>14.4</v>
      </c>
      <c r="C22" s="269">
        <v>1.2</v>
      </c>
      <c r="D22" s="265">
        <v>43099</v>
      </c>
      <c r="E22" s="270">
        <f t="shared" si="1"/>
        <v>0.0833333333333333</v>
      </c>
      <c r="F22" s="264"/>
      <c r="G22" s="264"/>
      <c r="H22" s="46" t="s">
        <v>528</v>
      </c>
    </row>
    <row r="23" spans="1:8">
      <c r="A23" s="46" t="s">
        <v>176</v>
      </c>
      <c r="B23" s="5">
        <v>21.3</v>
      </c>
      <c r="C23" s="267">
        <v>1.95</v>
      </c>
      <c r="D23" s="265">
        <v>40542</v>
      </c>
      <c r="E23" s="268">
        <f t="shared" si="1"/>
        <v>0.0915492957746479</v>
      </c>
      <c r="F23" s="264"/>
      <c r="G23" s="264"/>
      <c r="H23" s="46"/>
    </row>
    <row r="24" spans="1:8">
      <c r="A24" s="46" t="s">
        <v>175</v>
      </c>
      <c r="B24" s="46">
        <v>9</v>
      </c>
      <c r="C24" s="267">
        <v>1.27</v>
      </c>
      <c r="D24" s="265">
        <v>43099</v>
      </c>
      <c r="E24" s="268">
        <f t="shared" si="1"/>
        <v>0.141111111111111</v>
      </c>
      <c r="F24" s="264"/>
      <c r="G24" s="264"/>
      <c r="H24" s="46"/>
    </row>
    <row r="25" spans="1:8">
      <c r="A25" s="46" t="s">
        <v>178</v>
      </c>
      <c r="B25" s="5">
        <v>28.2</v>
      </c>
      <c r="C25" s="267">
        <v>0.43</v>
      </c>
      <c r="D25" s="265">
        <v>39648</v>
      </c>
      <c r="E25" s="268">
        <f t="shared" si="1"/>
        <v>0.0152482269503546</v>
      </c>
      <c r="F25" s="264"/>
      <c r="G25" s="264"/>
      <c r="H25" s="46"/>
    </row>
    <row r="26" spans="1:8">
      <c r="A26" s="46" t="s">
        <v>179</v>
      </c>
      <c r="B26" s="46">
        <v>41.4</v>
      </c>
      <c r="C26" s="267">
        <v>1.2259</v>
      </c>
      <c r="D26" s="265">
        <v>43734</v>
      </c>
      <c r="E26" s="268">
        <f t="shared" si="1"/>
        <v>0.0296111111111111</v>
      </c>
      <c r="F26" s="264"/>
      <c r="G26" s="264"/>
      <c r="H26" s="46"/>
    </row>
    <row r="27" spans="1:8">
      <c r="A27" s="45" t="s">
        <v>197</v>
      </c>
      <c r="B27" s="45">
        <v>7.4</v>
      </c>
      <c r="C27" s="271">
        <v>1</v>
      </c>
      <c r="D27" s="272">
        <v>31044</v>
      </c>
      <c r="E27" s="273">
        <f t="shared" si="1"/>
        <v>0.135135135135135</v>
      </c>
      <c r="F27" s="274"/>
      <c r="G27" s="274"/>
      <c r="H27" s="50" t="s">
        <v>529</v>
      </c>
    </row>
    <row r="28" spans="1:8">
      <c r="A28" s="45" t="s">
        <v>199</v>
      </c>
      <c r="B28" s="45">
        <v>20.6</v>
      </c>
      <c r="C28" s="275">
        <v>5</v>
      </c>
      <c r="D28" s="272">
        <v>41091</v>
      </c>
      <c r="E28" s="276">
        <f t="shared" si="1"/>
        <v>0.242718446601942</v>
      </c>
      <c r="F28" s="274"/>
      <c r="G28" s="274"/>
      <c r="H28" s="45" t="s">
        <v>530</v>
      </c>
    </row>
    <row r="29" spans="1:8">
      <c r="A29" s="45" t="s">
        <v>200</v>
      </c>
      <c r="B29" s="45">
        <v>29.7</v>
      </c>
      <c r="C29" s="275">
        <v>12.8368</v>
      </c>
      <c r="D29" s="272">
        <v>41183</v>
      </c>
      <c r="E29" s="276">
        <f t="shared" si="1"/>
        <v>0.432215488215488</v>
      </c>
      <c r="F29" s="274"/>
      <c r="G29" s="274"/>
      <c r="H29" s="45"/>
    </row>
    <row r="30" spans="1:8">
      <c r="A30" s="45" t="s">
        <v>201</v>
      </c>
      <c r="B30" s="45">
        <v>19.4</v>
      </c>
      <c r="C30" s="275">
        <v>4.8</v>
      </c>
      <c r="D30" s="272">
        <v>44558</v>
      </c>
      <c r="E30" s="276">
        <f t="shared" ref="E30:E37" si="2">C30/B30</f>
        <v>0.247422680412371</v>
      </c>
      <c r="F30" s="274"/>
      <c r="G30" s="274"/>
      <c r="H30" s="45"/>
    </row>
    <row r="31" spans="1:8">
      <c r="A31" s="45" t="s">
        <v>202</v>
      </c>
      <c r="B31" s="45">
        <v>30.6</v>
      </c>
      <c r="C31" s="275">
        <v>11</v>
      </c>
      <c r="D31" s="272">
        <v>43395</v>
      </c>
      <c r="E31" s="276">
        <f t="shared" si="2"/>
        <v>0.359477124183007</v>
      </c>
      <c r="F31" s="274"/>
      <c r="G31" s="274"/>
      <c r="H31" s="45"/>
    </row>
    <row r="32" spans="1:8">
      <c r="A32" s="45" t="s">
        <v>203</v>
      </c>
      <c r="B32" s="45">
        <v>6.5</v>
      </c>
      <c r="C32" s="275">
        <v>2.75</v>
      </c>
      <c r="D32" s="272">
        <v>42588</v>
      </c>
      <c r="E32" s="276">
        <f t="shared" si="2"/>
        <v>0.423076923076923</v>
      </c>
      <c r="F32" s="274"/>
      <c r="G32" s="274"/>
      <c r="H32" s="45" t="s">
        <v>531</v>
      </c>
    </row>
    <row r="33" spans="1:8">
      <c r="A33" s="45" t="s">
        <v>532</v>
      </c>
      <c r="B33" s="45">
        <v>13.5</v>
      </c>
      <c r="C33" s="275">
        <v>2.47</v>
      </c>
      <c r="D33" s="272">
        <v>44558</v>
      </c>
      <c r="E33" s="276">
        <f t="shared" si="2"/>
        <v>0.182962962962963</v>
      </c>
      <c r="F33" s="274"/>
      <c r="G33" s="274"/>
      <c r="H33" s="45" t="s">
        <v>533</v>
      </c>
    </row>
    <row r="34" spans="1:8">
      <c r="A34" s="45" t="s">
        <v>205</v>
      </c>
      <c r="B34" s="45">
        <v>44.5</v>
      </c>
      <c r="C34" s="275">
        <v>2</v>
      </c>
      <c r="D34" s="272">
        <v>38074</v>
      </c>
      <c r="E34" s="276">
        <f t="shared" si="2"/>
        <v>0.0449438202247191</v>
      </c>
      <c r="F34" s="274"/>
      <c r="G34" s="274"/>
      <c r="H34" s="45" t="s">
        <v>534</v>
      </c>
    </row>
    <row r="35" spans="1:8">
      <c r="A35" s="45" t="s">
        <v>206</v>
      </c>
      <c r="B35" s="45">
        <v>21.2</v>
      </c>
      <c r="C35" s="275">
        <v>2.49</v>
      </c>
      <c r="D35" s="272">
        <v>44883</v>
      </c>
      <c r="E35" s="276">
        <f t="shared" si="2"/>
        <v>0.117452830188679</v>
      </c>
      <c r="F35" s="274"/>
      <c r="G35" s="274"/>
      <c r="H35" s="45"/>
    </row>
    <row r="36" spans="1:8">
      <c r="A36" s="45" t="s">
        <v>207</v>
      </c>
      <c r="B36" s="45">
        <v>11.9</v>
      </c>
      <c r="C36" s="271">
        <v>0.5</v>
      </c>
      <c r="D36" s="272">
        <v>45288</v>
      </c>
      <c r="E36" s="273">
        <f t="shared" si="2"/>
        <v>0.0420168067226891</v>
      </c>
      <c r="F36" s="274"/>
      <c r="G36" s="274"/>
      <c r="H36" s="50" t="s">
        <v>535</v>
      </c>
    </row>
    <row r="37" spans="1:8">
      <c r="A37" s="45" t="s">
        <v>208</v>
      </c>
      <c r="B37" s="45">
        <v>13.4</v>
      </c>
      <c r="C37" s="275">
        <v>2.19</v>
      </c>
      <c r="D37" s="272">
        <v>45563</v>
      </c>
      <c r="E37" s="276">
        <f t="shared" si="2"/>
        <v>0.163432835820896</v>
      </c>
      <c r="F37" s="274"/>
      <c r="G37" s="274"/>
      <c r="H37" s="45"/>
    </row>
    <row r="38" spans="1:8">
      <c r="A38" s="46" t="s">
        <v>209</v>
      </c>
      <c r="B38" s="46">
        <v>6</v>
      </c>
      <c r="C38" s="261">
        <v>0.5</v>
      </c>
      <c r="D38" s="265">
        <v>34117</v>
      </c>
      <c r="E38" s="263">
        <f t="shared" ref="E38:E56" si="3">C38/B38</f>
        <v>0.0833333333333333</v>
      </c>
      <c r="F38" s="264"/>
      <c r="G38" s="264" t="s">
        <v>536</v>
      </c>
      <c r="H38" s="49" t="s">
        <v>537</v>
      </c>
    </row>
    <row r="39" spans="1:8">
      <c r="A39" s="46" t="s">
        <v>210</v>
      </c>
      <c r="B39" s="46">
        <v>16.3</v>
      </c>
      <c r="C39" s="267">
        <v>3.9</v>
      </c>
      <c r="D39" s="265">
        <v>36688</v>
      </c>
      <c r="E39" s="268">
        <f t="shared" si="3"/>
        <v>0.239263803680982</v>
      </c>
      <c r="F39" s="264"/>
      <c r="G39" s="264"/>
      <c r="H39" s="75"/>
    </row>
    <row r="40" spans="1:8">
      <c r="A40" s="46" t="s">
        <v>211</v>
      </c>
      <c r="B40" s="46">
        <v>24.6</v>
      </c>
      <c r="C40" s="267">
        <v>1.5</v>
      </c>
      <c r="D40" s="265">
        <v>36886</v>
      </c>
      <c r="E40" s="268">
        <f t="shared" si="3"/>
        <v>0.0609756097560976</v>
      </c>
      <c r="F40" s="264"/>
      <c r="G40" s="264"/>
      <c r="H40" s="5"/>
    </row>
    <row r="41" spans="1:8">
      <c r="A41" s="46" t="s">
        <v>212</v>
      </c>
      <c r="B41" s="46">
        <v>26.4</v>
      </c>
      <c r="C41" s="267">
        <v>8.98</v>
      </c>
      <c r="D41" s="265">
        <v>38717</v>
      </c>
      <c r="E41" s="268">
        <f t="shared" si="3"/>
        <v>0.340151515151515</v>
      </c>
      <c r="F41" s="264"/>
      <c r="G41" s="264"/>
      <c r="H41" s="46"/>
    </row>
    <row r="42" ht="42" spans="1:8">
      <c r="A42" s="46" t="s">
        <v>214</v>
      </c>
      <c r="B42" s="46">
        <v>16.6</v>
      </c>
      <c r="C42" s="261">
        <v>0.8</v>
      </c>
      <c r="D42" s="265">
        <v>37950</v>
      </c>
      <c r="E42" s="263">
        <f t="shared" si="3"/>
        <v>0.0481927710843373</v>
      </c>
      <c r="F42" s="264"/>
      <c r="G42" s="264"/>
      <c r="H42" s="86" t="s">
        <v>538</v>
      </c>
    </row>
    <row r="43" spans="1:8">
      <c r="A43" s="46" t="s">
        <v>215</v>
      </c>
      <c r="B43" s="46">
        <v>31.5</v>
      </c>
      <c r="C43" s="261">
        <v>10</v>
      </c>
      <c r="D43" s="265">
        <v>39445</v>
      </c>
      <c r="E43" s="263">
        <f t="shared" si="3"/>
        <v>0.317460317460317</v>
      </c>
      <c r="F43" s="264"/>
      <c r="G43" s="264"/>
      <c r="H43" s="49" t="s">
        <v>539</v>
      </c>
    </row>
    <row r="44" spans="1:8">
      <c r="A44" s="46" t="s">
        <v>216</v>
      </c>
      <c r="B44" s="46">
        <v>32.2</v>
      </c>
      <c r="C44" s="267">
        <v>9.4</v>
      </c>
      <c r="D44" s="265">
        <v>40152</v>
      </c>
      <c r="E44" s="268">
        <f t="shared" si="3"/>
        <v>0.291925465838509</v>
      </c>
      <c r="F44" s="264"/>
      <c r="G44" s="264"/>
      <c r="H44" s="46"/>
    </row>
    <row r="45" spans="1:8">
      <c r="A45" s="46" t="s">
        <v>217</v>
      </c>
      <c r="B45" s="46">
        <v>22.2</v>
      </c>
      <c r="C45" s="269">
        <v>12</v>
      </c>
      <c r="D45" s="265">
        <v>39445</v>
      </c>
      <c r="E45" s="270">
        <f t="shared" si="3"/>
        <v>0.540540540540541</v>
      </c>
      <c r="F45" s="264"/>
      <c r="G45" s="264"/>
      <c r="H45" s="46" t="s">
        <v>540</v>
      </c>
    </row>
    <row r="46" ht="28" spans="1:8">
      <c r="A46" s="46" t="s">
        <v>218</v>
      </c>
      <c r="B46" s="46">
        <v>29</v>
      </c>
      <c r="C46" s="261">
        <v>10</v>
      </c>
      <c r="D46" s="265">
        <v>39445</v>
      </c>
      <c r="E46" s="263">
        <f t="shared" si="3"/>
        <v>0.344827586206897</v>
      </c>
      <c r="F46" s="264"/>
      <c r="G46" s="264"/>
      <c r="H46" s="5" t="s">
        <v>541</v>
      </c>
    </row>
    <row r="47" spans="1:8">
      <c r="A47" s="46" t="s">
        <v>219</v>
      </c>
      <c r="B47" s="46">
        <v>29.8</v>
      </c>
      <c r="C47" s="267">
        <v>7.5999</v>
      </c>
      <c r="D47" s="265">
        <v>40278</v>
      </c>
      <c r="E47" s="268">
        <f t="shared" si="3"/>
        <v>0.255030201342282</v>
      </c>
      <c r="F47" s="264"/>
      <c r="G47" s="264"/>
      <c r="H47" s="46"/>
    </row>
    <row r="48" spans="1:8">
      <c r="A48" s="46" t="s">
        <v>220</v>
      </c>
      <c r="B48" s="46">
        <v>33</v>
      </c>
      <c r="C48" s="267">
        <v>3.6199</v>
      </c>
      <c r="D48" s="265">
        <v>40178</v>
      </c>
      <c r="E48" s="268">
        <f t="shared" si="3"/>
        <v>0.109693939393939</v>
      </c>
      <c r="F48" s="264"/>
      <c r="G48" s="264"/>
      <c r="H48" s="46"/>
    </row>
    <row r="49" spans="1:8">
      <c r="A49" s="46" t="s">
        <v>221</v>
      </c>
      <c r="B49" s="46">
        <v>17.8</v>
      </c>
      <c r="C49" s="269">
        <v>6</v>
      </c>
      <c r="D49" s="265">
        <v>41637</v>
      </c>
      <c r="E49" s="270">
        <f t="shared" si="3"/>
        <v>0.337078651685393</v>
      </c>
      <c r="F49" s="264"/>
      <c r="G49" s="264"/>
      <c r="H49" s="46" t="s">
        <v>542</v>
      </c>
    </row>
    <row r="50" spans="1:8">
      <c r="A50" s="46" t="s">
        <v>222</v>
      </c>
      <c r="B50" s="46">
        <v>3.2</v>
      </c>
      <c r="C50" s="267">
        <v>5.8</v>
      </c>
      <c r="D50" s="265">
        <v>40288</v>
      </c>
      <c r="E50" s="268">
        <f t="shared" si="3"/>
        <v>1.8125</v>
      </c>
      <c r="F50" s="264"/>
      <c r="G50" s="264"/>
      <c r="H50" s="46" t="s">
        <v>527</v>
      </c>
    </row>
    <row r="51" spans="1:8">
      <c r="A51" s="46" t="s">
        <v>223</v>
      </c>
      <c r="B51" s="46">
        <v>38</v>
      </c>
      <c r="C51" s="267">
        <v>25.3</v>
      </c>
      <c r="D51" s="265">
        <v>44560</v>
      </c>
      <c r="E51" s="268">
        <f t="shared" si="3"/>
        <v>0.665789473684211</v>
      </c>
      <c r="F51" s="264"/>
      <c r="G51" s="264"/>
      <c r="H51" s="46"/>
    </row>
    <row r="52" ht="42" spans="1:8">
      <c r="A52" s="46" t="s">
        <v>224</v>
      </c>
      <c r="B52" s="46">
        <v>42.3</v>
      </c>
      <c r="C52" s="269">
        <f>9.9*2-13.41</f>
        <v>6.39</v>
      </c>
      <c r="D52" s="265">
        <v>44219</v>
      </c>
      <c r="E52" s="270">
        <f t="shared" si="3"/>
        <v>0.151063829787234</v>
      </c>
      <c r="F52" s="264"/>
      <c r="G52" s="264"/>
      <c r="H52" s="5" t="s">
        <v>543</v>
      </c>
    </row>
    <row r="53" spans="1:8">
      <c r="A53" s="46" t="s">
        <v>225</v>
      </c>
      <c r="B53" s="46">
        <v>51.5</v>
      </c>
      <c r="C53" s="269">
        <v>6</v>
      </c>
      <c r="D53" s="265">
        <v>41637</v>
      </c>
      <c r="E53" s="270">
        <f t="shared" si="3"/>
        <v>0.116504854368932</v>
      </c>
      <c r="F53" s="264"/>
      <c r="G53" s="264"/>
      <c r="H53" s="46" t="s">
        <v>542</v>
      </c>
    </row>
    <row r="54" spans="1:8">
      <c r="A54" s="46" t="s">
        <v>226</v>
      </c>
      <c r="B54" s="46">
        <v>35.3</v>
      </c>
      <c r="C54" s="267">
        <v>6.8</v>
      </c>
      <c r="D54" s="265">
        <v>43099</v>
      </c>
      <c r="E54" s="268">
        <f t="shared" si="3"/>
        <v>0.192634560906516</v>
      </c>
      <c r="F54" s="264"/>
      <c r="G54" s="264"/>
      <c r="H54" s="46"/>
    </row>
    <row r="55" spans="1:8">
      <c r="A55" s="46" t="s">
        <v>227</v>
      </c>
      <c r="B55" s="46">
        <v>14.5</v>
      </c>
      <c r="C55" s="267">
        <v>4.83</v>
      </c>
      <c r="D55" s="265">
        <v>44191</v>
      </c>
      <c r="E55" s="268">
        <f t="shared" si="3"/>
        <v>0.333103448275862</v>
      </c>
      <c r="F55" s="264"/>
      <c r="G55" s="264"/>
      <c r="H55" s="46"/>
    </row>
    <row r="56" spans="1:8">
      <c r="A56" s="46" t="s">
        <v>544</v>
      </c>
      <c r="B56" s="46">
        <v>59</v>
      </c>
      <c r="C56" s="267">
        <v>3.34</v>
      </c>
      <c r="D56" s="265">
        <v>45653</v>
      </c>
      <c r="E56" s="268">
        <f t="shared" si="3"/>
        <v>0.0566101694915254</v>
      </c>
      <c r="F56" s="264"/>
      <c r="G56" s="264"/>
      <c r="H56" s="46"/>
    </row>
    <row r="57" ht="42" spans="1:8">
      <c r="A57" s="46" t="s">
        <v>231</v>
      </c>
      <c r="B57" s="46">
        <v>6.7</v>
      </c>
      <c r="C57" s="261">
        <v>2.5</v>
      </c>
      <c r="D57" s="265">
        <v>43190</v>
      </c>
      <c r="E57" s="263">
        <f t="shared" ref="E57:E68" si="4">C57/B57</f>
        <v>0.373134328358209</v>
      </c>
      <c r="F57" s="264"/>
      <c r="G57" s="264"/>
      <c r="H57" s="5" t="s">
        <v>545</v>
      </c>
    </row>
    <row r="58" ht="28" spans="1:8">
      <c r="A58" s="46" t="s">
        <v>229</v>
      </c>
      <c r="B58" s="46">
        <v>29</v>
      </c>
      <c r="C58" s="267">
        <v>0.12</v>
      </c>
      <c r="D58" s="265">
        <v>37621</v>
      </c>
      <c r="E58" s="268">
        <f t="shared" si="4"/>
        <v>0.00413793103448276</v>
      </c>
      <c r="F58" s="264"/>
      <c r="G58" s="264"/>
      <c r="H58" s="5" t="s">
        <v>546</v>
      </c>
    </row>
    <row r="59" spans="1:8">
      <c r="A59" s="45" t="s">
        <v>248</v>
      </c>
      <c r="B59" s="45">
        <v>6</v>
      </c>
      <c r="C59" s="275">
        <v>0.5</v>
      </c>
      <c r="D59" s="272">
        <v>35735</v>
      </c>
      <c r="E59" s="276">
        <f t="shared" si="4"/>
        <v>0.0833333333333333</v>
      </c>
      <c r="F59" s="274"/>
      <c r="G59" s="274" t="s">
        <v>536</v>
      </c>
      <c r="H59" s="45" t="s">
        <v>547</v>
      </c>
    </row>
    <row r="60" spans="1:8">
      <c r="A60" s="45" t="s">
        <v>250</v>
      </c>
      <c r="B60" s="45">
        <v>8.5</v>
      </c>
      <c r="C60" s="275">
        <v>5</v>
      </c>
      <c r="D60" s="272">
        <v>37619</v>
      </c>
      <c r="E60" s="276">
        <f t="shared" si="4"/>
        <v>0.588235294117647</v>
      </c>
      <c r="F60" s="274"/>
      <c r="G60" s="274" t="s">
        <v>536</v>
      </c>
      <c r="H60" s="45" t="s">
        <v>548</v>
      </c>
    </row>
    <row r="61" spans="1:8">
      <c r="A61" s="45" t="s">
        <v>549</v>
      </c>
      <c r="B61" s="45">
        <v>6.2</v>
      </c>
      <c r="C61" s="271">
        <v>1</v>
      </c>
      <c r="D61" s="272">
        <v>38712</v>
      </c>
      <c r="E61" s="273">
        <f t="shared" si="4"/>
        <v>0.161290322580645</v>
      </c>
      <c r="F61" s="274"/>
      <c r="G61" s="274" t="s">
        <v>550</v>
      </c>
      <c r="H61" s="50" t="s">
        <v>551</v>
      </c>
    </row>
    <row r="62" spans="1:8">
      <c r="A62" s="45" t="s">
        <v>256</v>
      </c>
      <c r="B62" s="45">
        <v>11</v>
      </c>
      <c r="C62" s="271">
        <v>1.5</v>
      </c>
      <c r="D62" s="272">
        <v>38712</v>
      </c>
      <c r="E62" s="273">
        <f t="shared" si="4"/>
        <v>0.136363636363636</v>
      </c>
      <c r="F62" s="274"/>
      <c r="G62" s="274" t="s">
        <v>552</v>
      </c>
      <c r="H62" s="94" t="s">
        <v>553</v>
      </c>
    </row>
    <row r="63" spans="1:8">
      <c r="A63" s="45" t="s">
        <v>257</v>
      </c>
      <c r="B63" s="45">
        <v>31.8</v>
      </c>
      <c r="C63" s="275">
        <v>28</v>
      </c>
      <c r="D63" s="272">
        <v>40175</v>
      </c>
      <c r="E63" s="276">
        <f t="shared" si="4"/>
        <v>0.880503144654088</v>
      </c>
      <c r="F63" s="274"/>
      <c r="G63" s="274" t="s">
        <v>554</v>
      </c>
      <c r="H63" s="45"/>
    </row>
    <row r="64" spans="1:8">
      <c r="A64" s="45" t="s">
        <v>258</v>
      </c>
      <c r="B64" s="45">
        <v>24.5</v>
      </c>
      <c r="C64" s="275">
        <v>30.8</v>
      </c>
      <c r="D64" s="272">
        <v>41636</v>
      </c>
      <c r="E64" s="276">
        <f t="shared" si="4"/>
        <v>1.25714285714286</v>
      </c>
      <c r="F64" s="274"/>
      <c r="G64" s="274" t="s">
        <v>552</v>
      </c>
      <c r="H64" s="45"/>
    </row>
    <row r="65" spans="1:8">
      <c r="A65" s="45" t="s">
        <v>259</v>
      </c>
      <c r="B65" s="45">
        <v>18.6</v>
      </c>
      <c r="C65" s="275">
        <v>9.4</v>
      </c>
      <c r="D65" s="272">
        <v>42732</v>
      </c>
      <c r="E65" s="276">
        <f t="shared" si="4"/>
        <v>0.505376344086022</v>
      </c>
      <c r="F65" s="274"/>
      <c r="G65" s="274" t="s">
        <v>555</v>
      </c>
      <c r="H65" s="45"/>
    </row>
    <row r="66" spans="1:8">
      <c r="A66" s="45" t="s">
        <v>260</v>
      </c>
      <c r="B66" s="45">
        <f>8.6+2+0.6</f>
        <v>11.2</v>
      </c>
      <c r="C66" s="275">
        <v>19</v>
      </c>
      <c r="D66" s="272">
        <v>40446</v>
      </c>
      <c r="E66" s="276">
        <f t="shared" si="4"/>
        <v>1.69642857142857</v>
      </c>
      <c r="F66" s="274"/>
      <c r="G66" s="274" t="s">
        <v>536</v>
      </c>
      <c r="H66" s="45" t="s">
        <v>556</v>
      </c>
    </row>
    <row r="67" spans="1:8">
      <c r="A67" s="45" t="s">
        <v>261</v>
      </c>
      <c r="B67" s="45">
        <v>20.1</v>
      </c>
      <c r="C67" s="275">
        <v>8</v>
      </c>
      <c r="D67" s="272">
        <v>43097</v>
      </c>
      <c r="E67" s="276">
        <f t="shared" si="4"/>
        <v>0.398009950248756</v>
      </c>
      <c r="F67" s="274"/>
      <c r="G67" s="274" t="s">
        <v>555</v>
      </c>
      <c r="H67" s="45"/>
    </row>
    <row r="68" spans="1:8">
      <c r="A68" s="45" t="s">
        <v>262</v>
      </c>
      <c r="B68" s="45">
        <v>44.2</v>
      </c>
      <c r="C68" s="275">
        <v>45.6</v>
      </c>
      <c r="D68" s="272">
        <v>45654</v>
      </c>
      <c r="E68" s="276">
        <f t="shared" si="4"/>
        <v>1.0316742081448</v>
      </c>
      <c r="F68" s="274" t="s">
        <v>557</v>
      </c>
      <c r="G68" s="274" t="s">
        <v>558</v>
      </c>
      <c r="H68" s="45"/>
    </row>
    <row r="69" spans="1:8">
      <c r="A69" s="45" t="s">
        <v>263</v>
      </c>
      <c r="B69" s="45">
        <v>27</v>
      </c>
      <c r="C69" s="275">
        <v>8.2</v>
      </c>
      <c r="D69" s="272">
        <v>43097</v>
      </c>
      <c r="E69" s="276">
        <f t="shared" ref="E69:E82" si="5">C69/B69</f>
        <v>0.303703703703704</v>
      </c>
      <c r="F69" s="274"/>
      <c r="G69" s="274" t="s">
        <v>558</v>
      </c>
      <c r="H69" s="45"/>
    </row>
    <row r="70" spans="1:8">
      <c r="A70" s="45" t="s">
        <v>264</v>
      </c>
      <c r="B70" s="45">
        <v>54.4</v>
      </c>
      <c r="C70" s="275">
        <v>13.46</v>
      </c>
      <c r="D70" s="272">
        <v>43462</v>
      </c>
      <c r="E70" s="276">
        <f t="shared" si="5"/>
        <v>0.247426470588235</v>
      </c>
      <c r="F70" s="274"/>
      <c r="G70" s="274" t="s">
        <v>555</v>
      </c>
      <c r="H70" s="45"/>
    </row>
    <row r="71" spans="1:8">
      <c r="A71" s="45" t="s">
        <v>265</v>
      </c>
      <c r="B71" s="45">
        <v>21.9</v>
      </c>
      <c r="C71" s="275">
        <v>2</v>
      </c>
      <c r="D71" s="272">
        <v>43097</v>
      </c>
      <c r="E71" s="276">
        <f t="shared" si="5"/>
        <v>0.091324200913242</v>
      </c>
      <c r="F71" s="274"/>
      <c r="G71" s="274" t="s">
        <v>555</v>
      </c>
      <c r="H71" s="45" t="s">
        <v>527</v>
      </c>
    </row>
    <row r="72" spans="1:8">
      <c r="A72" s="45" t="s">
        <v>266</v>
      </c>
      <c r="B72" s="45">
        <v>58.3</v>
      </c>
      <c r="C72" s="275">
        <v>6.88</v>
      </c>
      <c r="D72" s="272">
        <v>44467</v>
      </c>
      <c r="E72" s="276">
        <f t="shared" si="5"/>
        <v>0.118010291595197</v>
      </c>
      <c r="F72" s="274"/>
      <c r="G72" s="274" t="s">
        <v>559</v>
      </c>
      <c r="H72" s="45"/>
    </row>
    <row r="73" spans="1:8">
      <c r="A73" s="45" t="s">
        <v>267</v>
      </c>
      <c r="B73" s="45">
        <v>24.9</v>
      </c>
      <c r="C73" s="275">
        <v>4.38</v>
      </c>
      <c r="D73" s="272">
        <v>43462</v>
      </c>
      <c r="E73" s="276">
        <f t="shared" si="5"/>
        <v>0.175903614457831</v>
      </c>
      <c r="F73" s="274"/>
      <c r="G73" s="274" t="s">
        <v>555</v>
      </c>
      <c r="H73" s="45"/>
    </row>
    <row r="74" spans="1:8">
      <c r="A74" s="45" t="s">
        <v>268</v>
      </c>
      <c r="B74" s="45">
        <v>18.2</v>
      </c>
      <c r="C74" s="275">
        <v>3.9</v>
      </c>
      <c r="D74" s="272">
        <v>44651</v>
      </c>
      <c r="E74" s="276">
        <f t="shared" si="5"/>
        <v>0.214285714285714</v>
      </c>
      <c r="F74" s="274"/>
      <c r="G74" s="274" t="s">
        <v>559</v>
      </c>
      <c r="H74" s="45"/>
    </row>
    <row r="75" spans="1:8">
      <c r="A75" s="45" t="s">
        <v>269</v>
      </c>
      <c r="B75" s="45">
        <v>4</v>
      </c>
      <c r="C75" s="271">
        <v>1</v>
      </c>
      <c r="D75" s="272">
        <v>40490</v>
      </c>
      <c r="E75" s="273">
        <f t="shared" si="5"/>
        <v>0.25</v>
      </c>
      <c r="F75" s="274"/>
      <c r="G75" s="274" t="s">
        <v>560</v>
      </c>
      <c r="H75" s="50" t="s">
        <v>561</v>
      </c>
    </row>
    <row r="76" spans="1:8">
      <c r="A76" s="45" t="s">
        <v>270</v>
      </c>
      <c r="B76" s="45">
        <v>18.9</v>
      </c>
      <c r="C76" s="277">
        <v>17</v>
      </c>
      <c r="D76" s="278">
        <v>40485</v>
      </c>
      <c r="E76" s="279">
        <f t="shared" si="5"/>
        <v>0.8994708994709</v>
      </c>
      <c r="F76" s="274"/>
      <c r="G76" s="274" t="s">
        <v>519</v>
      </c>
      <c r="H76" s="280" t="s">
        <v>562</v>
      </c>
    </row>
    <row r="77" spans="1:8">
      <c r="A77" s="46" t="s">
        <v>271</v>
      </c>
      <c r="B77" s="46">
        <v>18.1</v>
      </c>
      <c r="C77" s="267">
        <v>10</v>
      </c>
      <c r="D77" s="265">
        <v>42916</v>
      </c>
      <c r="E77" s="268">
        <f t="shared" si="5"/>
        <v>0.552486187845304</v>
      </c>
      <c r="F77" s="264"/>
      <c r="G77" s="264"/>
      <c r="H77" s="46"/>
    </row>
    <row r="78" spans="1:8">
      <c r="A78" s="46" t="s">
        <v>272</v>
      </c>
      <c r="B78" s="46">
        <v>20.5</v>
      </c>
      <c r="C78" s="261">
        <v>5</v>
      </c>
      <c r="D78" s="265">
        <v>43342</v>
      </c>
      <c r="E78" s="263">
        <f t="shared" si="5"/>
        <v>0.24390243902439</v>
      </c>
      <c r="F78" s="264"/>
      <c r="G78" s="264"/>
      <c r="H78" s="49" t="s">
        <v>563</v>
      </c>
    </row>
    <row r="79" spans="1:8">
      <c r="A79" s="46" t="s">
        <v>273</v>
      </c>
      <c r="B79" s="46">
        <v>14.6</v>
      </c>
      <c r="C79" s="261">
        <v>1</v>
      </c>
      <c r="D79" s="265">
        <v>37559</v>
      </c>
      <c r="E79" s="263">
        <f t="shared" si="5"/>
        <v>0.0684931506849315</v>
      </c>
      <c r="F79" s="264"/>
      <c r="G79" s="264"/>
      <c r="H79" s="49" t="s">
        <v>564</v>
      </c>
    </row>
    <row r="80" spans="1:8">
      <c r="A80" s="46" t="s">
        <v>275</v>
      </c>
      <c r="B80" s="46">
        <v>13</v>
      </c>
      <c r="C80" s="267">
        <v>0.8</v>
      </c>
      <c r="D80" s="265">
        <v>40724</v>
      </c>
      <c r="E80" s="268">
        <f t="shared" si="5"/>
        <v>0.0615384615384615</v>
      </c>
      <c r="F80" s="264"/>
      <c r="G80" s="264"/>
      <c r="H80" s="46" t="s">
        <v>565</v>
      </c>
    </row>
    <row r="81" spans="1:8">
      <c r="A81" s="46" t="s">
        <v>276</v>
      </c>
      <c r="B81" s="46">
        <v>29.6</v>
      </c>
      <c r="C81" s="261">
        <v>7</v>
      </c>
      <c r="D81" s="265">
        <v>45379</v>
      </c>
      <c r="E81" s="263">
        <f t="shared" si="5"/>
        <v>0.236486486486486</v>
      </c>
      <c r="F81" s="264"/>
      <c r="G81" s="264"/>
      <c r="H81" s="49" t="s">
        <v>563</v>
      </c>
    </row>
    <row r="82" spans="1:8">
      <c r="A82" s="46" t="s">
        <v>277</v>
      </c>
      <c r="B82" s="46">
        <v>13.3</v>
      </c>
      <c r="C82" s="261">
        <v>1</v>
      </c>
      <c r="D82" s="265">
        <v>43403</v>
      </c>
      <c r="E82" s="263">
        <f t="shared" si="5"/>
        <v>0.075187969924812</v>
      </c>
      <c r="F82" s="264"/>
      <c r="G82" s="264"/>
      <c r="H82" s="49" t="s">
        <v>566</v>
      </c>
    </row>
    <row r="83" spans="1:8">
      <c r="A83" s="45" t="s">
        <v>278</v>
      </c>
      <c r="B83" s="45">
        <v>16.9</v>
      </c>
      <c r="C83" s="275">
        <v>3.0816</v>
      </c>
      <c r="D83" s="272">
        <v>42307</v>
      </c>
      <c r="E83" s="276">
        <f t="shared" ref="E83:E88" si="6">C83/B83</f>
        <v>0.182343195266272</v>
      </c>
      <c r="F83" s="274"/>
      <c r="G83" s="274"/>
      <c r="H83" s="45"/>
    </row>
    <row r="84" spans="1:8">
      <c r="A84" s="45" t="s">
        <v>279</v>
      </c>
      <c r="B84" s="45">
        <v>19</v>
      </c>
      <c r="C84" s="275">
        <v>3.9264</v>
      </c>
      <c r="D84" s="272">
        <v>42146</v>
      </c>
      <c r="E84" s="276">
        <f t="shared" si="6"/>
        <v>0.206652631578947</v>
      </c>
      <c r="F84" s="274"/>
      <c r="G84" s="274"/>
      <c r="H84" s="45"/>
    </row>
    <row r="85" spans="1:8">
      <c r="A85" s="45" t="s">
        <v>280</v>
      </c>
      <c r="B85" s="45">
        <v>46.6</v>
      </c>
      <c r="C85" s="271">
        <v>2</v>
      </c>
      <c r="D85" s="272">
        <v>37742</v>
      </c>
      <c r="E85" s="273">
        <f t="shared" si="6"/>
        <v>0.0429184549356223</v>
      </c>
      <c r="F85" s="274"/>
      <c r="G85" s="274"/>
      <c r="H85" s="50" t="s">
        <v>567</v>
      </c>
    </row>
    <row r="86" spans="1:8">
      <c r="A86" s="45" t="s">
        <v>281</v>
      </c>
      <c r="B86" s="45">
        <v>24.5</v>
      </c>
      <c r="C86" s="275">
        <v>3.55</v>
      </c>
      <c r="D86" s="272">
        <v>45002</v>
      </c>
      <c r="E86" s="276">
        <f t="shared" si="6"/>
        <v>0.144897959183673</v>
      </c>
      <c r="F86" s="274"/>
      <c r="G86" s="274"/>
      <c r="H86" s="45"/>
    </row>
    <row r="87" spans="1:8">
      <c r="A87" s="45" t="s">
        <v>282</v>
      </c>
      <c r="B87" s="45">
        <v>38.3</v>
      </c>
      <c r="C87" s="275">
        <v>1.4</v>
      </c>
      <c r="D87" s="272">
        <v>41760</v>
      </c>
      <c r="E87" s="276">
        <f t="shared" si="6"/>
        <v>0.0365535248041775</v>
      </c>
      <c r="F87" s="274"/>
      <c r="G87" s="274"/>
      <c r="H87" s="45"/>
    </row>
    <row r="88" spans="1:8">
      <c r="A88" s="45" t="s">
        <v>283</v>
      </c>
      <c r="B88" s="45">
        <v>43.2</v>
      </c>
      <c r="C88" s="275">
        <v>1.01</v>
      </c>
      <c r="D88" s="272">
        <v>44558</v>
      </c>
      <c r="E88" s="276">
        <f t="shared" si="6"/>
        <v>0.0233796296296296</v>
      </c>
      <c r="F88" s="274"/>
      <c r="G88" s="274"/>
      <c r="H88" s="45"/>
    </row>
    <row r="89" spans="1:8">
      <c r="A89" s="46" t="s">
        <v>284</v>
      </c>
      <c r="B89" s="46">
        <v>10.2</v>
      </c>
      <c r="C89" s="267">
        <v>2</v>
      </c>
      <c r="D89" s="265">
        <v>38196</v>
      </c>
      <c r="E89" s="268">
        <f t="shared" ref="E89:E100" si="7">C89/B89</f>
        <v>0.196078431372549</v>
      </c>
      <c r="F89" s="264"/>
      <c r="G89" s="264"/>
      <c r="H89" s="46"/>
    </row>
    <row r="90" spans="1:8">
      <c r="A90" s="46" t="s">
        <v>285</v>
      </c>
      <c r="B90" s="46">
        <v>27.6</v>
      </c>
      <c r="C90" s="269">
        <v>37.6</v>
      </c>
      <c r="D90" s="265">
        <v>41271</v>
      </c>
      <c r="E90" s="270">
        <f t="shared" si="7"/>
        <v>1.36231884057971</v>
      </c>
      <c r="F90" s="264"/>
      <c r="G90" s="264"/>
      <c r="H90" s="46" t="s">
        <v>568</v>
      </c>
    </row>
    <row r="91" spans="1:8">
      <c r="A91" s="46" t="s">
        <v>286</v>
      </c>
      <c r="B91" s="46">
        <v>30.1</v>
      </c>
      <c r="C91" s="269">
        <v>16.5</v>
      </c>
      <c r="D91" s="265">
        <v>42366</v>
      </c>
      <c r="E91" s="270">
        <f t="shared" si="7"/>
        <v>0.548172757475083</v>
      </c>
      <c r="F91" s="264"/>
      <c r="G91" s="264"/>
      <c r="H91" s="46" t="s">
        <v>569</v>
      </c>
    </row>
    <row r="92" spans="1:8">
      <c r="A92" s="46" t="s">
        <v>287</v>
      </c>
      <c r="B92" s="46">
        <v>16.5</v>
      </c>
      <c r="C92" s="269">
        <v>9.3</v>
      </c>
      <c r="D92" s="265">
        <v>41636</v>
      </c>
      <c r="E92" s="270">
        <f t="shared" si="7"/>
        <v>0.563636363636364</v>
      </c>
      <c r="F92" s="264"/>
      <c r="G92" s="264"/>
      <c r="H92" s="46" t="s">
        <v>570</v>
      </c>
    </row>
    <row r="93" spans="1:8">
      <c r="A93" s="46" t="s">
        <v>288</v>
      </c>
      <c r="B93" s="46">
        <v>35.1</v>
      </c>
      <c r="C93" s="267">
        <v>17.42</v>
      </c>
      <c r="D93" s="265">
        <v>44556</v>
      </c>
      <c r="E93" s="268">
        <f t="shared" si="7"/>
        <v>0.496296296296296</v>
      </c>
      <c r="F93" s="264"/>
      <c r="G93" s="264"/>
      <c r="H93" s="46"/>
    </row>
    <row r="94" spans="1:8">
      <c r="A94" s="46" t="s">
        <v>289</v>
      </c>
      <c r="B94" s="46">
        <v>35.9</v>
      </c>
      <c r="C94" s="267">
        <v>22.78</v>
      </c>
      <c r="D94" s="265">
        <v>42732</v>
      </c>
      <c r="E94" s="268">
        <f t="shared" si="7"/>
        <v>0.634540389972145</v>
      </c>
      <c r="F94" s="264"/>
      <c r="G94" s="264"/>
      <c r="H94" s="46"/>
    </row>
    <row r="95" spans="1:8">
      <c r="A95" s="46" t="s">
        <v>290</v>
      </c>
      <c r="B95" s="46">
        <v>31</v>
      </c>
      <c r="C95" s="267">
        <v>23.46</v>
      </c>
      <c r="D95" s="262">
        <v>43374</v>
      </c>
      <c r="E95" s="268">
        <f t="shared" si="7"/>
        <v>0.756774193548387</v>
      </c>
      <c r="F95" s="264"/>
      <c r="G95" s="264"/>
      <c r="H95" s="46"/>
    </row>
    <row r="96" spans="1:8">
      <c r="A96" s="46" t="s">
        <v>291</v>
      </c>
      <c r="B96" s="46">
        <v>16.8</v>
      </c>
      <c r="C96" s="267">
        <v>3</v>
      </c>
      <c r="D96" s="265">
        <v>43095</v>
      </c>
      <c r="E96" s="268">
        <f t="shared" si="7"/>
        <v>0.178571428571429</v>
      </c>
      <c r="F96" s="264"/>
      <c r="G96" s="264"/>
      <c r="H96" s="46" t="s">
        <v>571</v>
      </c>
    </row>
    <row r="97" spans="1:8">
      <c r="A97" s="46" t="s">
        <v>292</v>
      </c>
      <c r="B97" s="46">
        <v>19.7</v>
      </c>
      <c r="C97" s="267">
        <v>0.95</v>
      </c>
      <c r="D97" s="262">
        <v>43374</v>
      </c>
      <c r="E97" s="268">
        <f t="shared" si="7"/>
        <v>0.0482233502538071</v>
      </c>
      <c r="F97" s="264"/>
      <c r="G97" s="264"/>
      <c r="H97" s="46" t="s">
        <v>527</v>
      </c>
    </row>
    <row r="98" spans="1:8">
      <c r="A98" s="46" t="s">
        <v>293</v>
      </c>
      <c r="B98" s="46">
        <v>33.1</v>
      </c>
      <c r="C98" s="267">
        <v>2.49</v>
      </c>
      <c r="D98" s="265">
        <v>44556</v>
      </c>
      <c r="E98" s="268">
        <f t="shared" si="7"/>
        <v>0.075226586102719</v>
      </c>
      <c r="F98" s="264"/>
      <c r="G98" s="264"/>
      <c r="H98" s="46"/>
    </row>
    <row r="99" spans="1:8">
      <c r="A99" s="46" t="s">
        <v>294</v>
      </c>
      <c r="B99" s="46">
        <v>23.3</v>
      </c>
      <c r="C99" s="267">
        <v>2.57</v>
      </c>
      <c r="D99" s="265">
        <v>45290</v>
      </c>
      <c r="E99" s="268">
        <f t="shared" si="7"/>
        <v>0.110300429184549</v>
      </c>
      <c r="F99" s="264"/>
      <c r="G99" s="264"/>
      <c r="H99" s="46"/>
    </row>
    <row r="100" spans="1:8">
      <c r="A100" s="46" t="s">
        <v>295</v>
      </c>
      <c r="B100" s="46">
        <v>35</v>
      </c>
      <c r="C100" s="267">
        <v>4.2</v>
      </c>
      <c r="D100" s="265">
        <v>43095</v>
      </c>
      <c r="E100" s="268">
        <f t="shared" si="7"/>
        <v>0.12</v>
      </c>
      <c r="F100" s="264"/>
      <c r="G100" s="264"/>
      <c r="H100" s="46"/>
    </row>
    <row r="101" spans="1:8">
      <c r="A101" s="130" t="s">
        <v>297</v>
      </c>
      <c r="B101" s="130">
        <v>16.4</v>
      </c>
      <c r="C101" s="281">
        <v>9</v>
      </c>
      <c r="D101" s="282">
        <v>38349</v>
      </c>
      <c r="E101" s="283">
        <f t="shared" ref="E101:E116" si="8">C101/B101</f>
        <v>0.548780487804878</v>
      </c>
      <c r="F101" s="284"/>
      <c r="G101" s="284"/>
      <c r="H101" s="130" t="s">
        <v>572</v>
      </c>
    </row>
    <row r="102" spans="1:8">
      <c r="A102" s="130" t="s">
        <v>298</v>
      </c>
      <c r="B102" s="130">
        <v>14.4</v>
      </c>
      <c r="C102" s="285">
        <v>1.7</v>
      </c>
      <c r="D102" s="282">
        <v>40479</v>
      </c>
      <c r="E102" s="286">
        <f t="shared" si="8"/>
        <v>0.118055555555556</v>
      </c>
      <c r="F102" s="284"/>
      <c r="G102" s="284"/>
      <c r="H102" s="130"/>
    </row>
    <row r="103" spans="1:8">
      <c r="A103" s="130" t="s">
        <v>299</v>
      </c>
      <c r="B103" s="130">
        <v>26.4</v>
      </c>
      <c r="C103" s="285">
        <v>5.4</v>
      </c>
      <c r="D103" s="282">
        <v>40479</v>
      </c>
      <c r="E103" s="286">
        <f t="shared" si="8"/>
        <v>0.204545454545455</v>
      </c>
      <c r="F103" s="284"/>
      <c r="G103" s="284"/>
      <c r="H103" s="130" t="s">
        <v>527</v>
      </c>
    </row>
    <row r="104" spans="1:8">
      <c r="A104" s="130" t="s">
        <v>300</v>
      </c>
      <c r="B104" s="130">
        <v>3.7</v>
      </c>
      <c r="C104" s="281">
        <v>1.1</v>
      </c>
      <c r="D104" s="282">
        <v>38349</v>
      </c>
      <c r="E104" s="283">
        <f t="shared" si="8"/>
        <v>0.297297297297297</v>
      </c>
      <c r="F104" s="284"/>
      <c r="G104" s="284"/>
      <c r="H104" s="130"/>
    </row>
    <row r="105" spans="1:8">
      <c r="A105" s="130" t="s">
        <v>301</v>
      </c>
      <c r="B105" s="130">
        <v>39.8</v>
      </c>
      <c r="C105" s="285">
        <v>5</v>
      </c>
      <c r="D105" s="282">
        <v>40716</v>
      </c>
      <c r="E105" s="286">
        <f t="shared" si="8"/>
        <v>0.125628140703518</v>
      </c>
      <c r="F105" s="284"/>
      <c r="G105" s="284"/>
      <c r="H105" s="130" t="s">
        <v>573</v>
      </c>
    </row>
    <row r="106" spans="1:8">
      <c r="A106" s="130" t="s">
        <v>302</v>
      </c>
      <c r="B106" s="130">
        <v>49.4</v>
      </c>
      <c r="C106" s="285">
        <v>15.98</v>
      </c>
      <c r="D106" s="282">
        <v>44061</v>
      </c>
      <c r="E106" s="286">
        <f t="shared" si="8"/>
        <v>0.323481781376518</v>
      </c>
      <c r="F106" s="284"/>
      <c r="G106" s="284"/>
      <c r="H106" s="130"/>
    </row>
    <row r="107" spans="1:8">
      <c r="A107" s="130" t="s">
        <v>303</v>
      </c>
      <c r="B107" s="130">
        <v>6.1</v>
      </c>
      <c r="C107" s="285">
        <v>0.35</v>
      </c>
      <c r="D107" s="282">
        <v>44893</v>
      </c>
      <c r="E107" s="286">
        <f t="shared" si="8"/>
        <v>0.0573770491803279</v>
      </c>
      <c r="F107" s="284"/>
      <c r="G107" s="284"/>
      <c r="H107" s="130"/>
    </row>
    <row r="108" spans="1:8">
      <c r="A108" s="130" t="s">
        <v>304</v>
      </c>
      <c r="B108" s="130">
        <v>30.2</v>
      </c>
      <c r="C108" s="285">
        <v>22.1</v>
      </c>
      <c r="D108" s="282">
        <v>42671</v>
      </c>
      <c r="E108" s="286">
        <f t="shared" si="8"/>
        <v>0.731788079470199</v>
      </c>
      <c r="F108" s="284"/>
      <c r="G108" s="284"/>
      <c r="H108" s="130"/>
    </row>
    <row r="109" spans="1:8">
      <c r="A109" s="130" t="s">
        <v>305</v>
      </c>
      <c r="B109" s="130">
        <v>12.4</v>
      </c>
      <c r="C109" s="285">
        <v>5.52</v>
      </c>
      <c r="D109" s="282">
        <v>44132</v>
      </c>
      <c r="E109" s="286">
        <f t="shared" si="8"/>
        <v>0.445161290322581</v>
      </c>
      <c r="F109" s="284"/>
      <c r="G109" s="284"/>
      <c r="H109" s="130"/>
    </row>
    <row r="110" spans="1:8">
      <c r="A110" s="130" t="s">
        <v>306</v>
      </c>
      <c r="B110" s="130">
        <v>25.4</v>
      </c>
      <c r="C110" s="285">
        <v>14</v>
      </c>
      <c r="D110" s="282">
        <v>42671</v>
      </c>
      <c r="E110" s="286">
        <f t="shared" si="8"/>
        <v>0.551181102362205</v>
      </c>
      <c r="F110" s="284"/>
      <c r="G110" s="284"/>
      <c r="H110" s="130"/>
    </row>
    <row r="111" spans="1:8">
      <c r="A111" s="130" t="s">
        <v>307</v>
      </c>
      <c r="B111" s="130">
        <v>29.3</v>
      </c>
      <c r="C111" s="285">
        <v>17.56</v>
      </c>
      <c r="D111" s="282">
        <v>44061</v>
      </c>
      <c r="E111" s="286">
        <f t="shared" si="8"/>
        <v>0.599317406143345</v>
      </c>
      <c r="F111" s="284"/>
      <c r="G111" s="284"/>
      <c r="H111" s="130"/>
    </row>
    <row r="112" spans="1:8">
      <c r="A112" s="130" t="s">
        <v>308</v>
      </c>
      <c r="B112" s="130">
        <v>51.9</v>
      </c>
      <c r="C112" s="285">
        <v>14.26</v>
      </c>
      <c r="D112" s="282">
        <v>42549</v>
      </c>
      <c r="E112" s="286">
        <f t="shared" si="8"/>
        <v>0.2747591522158</v>
      </c>
      <c r="F112" s="284"/>
      <c r="G112" s="284"/>
      <c r="H112" s="130"/>
    </row>
    <row r="113" spans="1:8">
      <c r="A113" s="130" t="s">
        <v>309</v>
      </c>
      <c r="B113" s="130">
        <v>40.5</v>
      </c>
      <c r="C113" s="285">
        <v>17.4726</v>
      </c>
      <c r="D113" s="282">
        <v>44893</v>
      </c>
      <c r="E113" s="286">
        <f t="shared" si="8"/>
        <v>0.431422222222222</v>
      </c>
      <c r="F113" s="284"/>
      <c r="G113" s="284"/>
      <c r="H113" s="130"/>
    </row>
    <row r="114" spans="1:8">
      <c r="A114" s="130" t="s">
        <v>310</v>
      </c>
      <c r="B114" s="130">
        <v>6.4</v>
      </c>
      <c r="C114" s="285">
        <v>7.9558</v>
      </c>
      <c r="D114" s="282">
        <v>45654</v>
      </c>
      <c r="E114" s="286">
        <f t="shared" si="8"/>
        <v>1.24309375</v>
      </c>
      <c r="F114" s="284"/>
      <c r="G114" s="284"/>
      <c r="H114" s="130"/>
    </row>
    <row r="115" spans="1:8">
      <c r="A115" s="130" t="s">
        <v>311</v>
      </c>
      <c r="B115" s="130">
        <v>50.3</v>
      </c>
      <c r="C115" s="285">
        <v>21.09</v>
      </c>
      <c r="D115" s="282">
        <v>44862</v>
      </c>
      <c r="E115" s="286">
        <f t="shared" si="8"/>
        <v>0.419284294234592</v>
      </c>
      <c r="F115" s="284"/>
      <c r="G115" s="284"/>
      <c r="H115" s="130"/>
    </row>
    <row r="116" spans="1:8">
      <c r="A116" s="130" t="s">
        <v>313</v>
      </c>
      <c r="B116" s="130">
        <v>29.2</v>
      </c>
      <c r="C116" s="285">
        <v>3.89</v>
      </c>
      <c r="D116" s="282">
        <v>44923</v>
      </c>
      <c r="E116" s="286">
        <f t="shared" si="8"/>
        <v>0.133219178082192</v>
      </c>
      <c r="F116" s="284"/>
      <c r="G116" s="284"/>
      <c r="H116" s="130"/>
    </row>
    <row r="117" spans="1:8">
      <c r="A117" s="130" t="s">
        <v>317</v>
      </c>
      <c r="B117" s="130">
        <v>8.4</v>
      </c>
      <c r="C117" s="285">
        <v>0.23</v>
      </c>
      <c r="D117" s="282">
        <v>44558</v>
      </c>
      <c r="E117" s="286">
        <f t="shared" ref="E117:E130" si="9">C117/B117</f>
        <v>0.0273809523809524</v>
      </c>
      <c r="F117" s="284"/>
      <c r="G117" s="284"/>
      <c r="H117" s="130"/>
    </row>
    <row r="118" spans="1:8">
      <c r="A118" s="131" t="s">
        <v>574</v>
      </c>
      <c r="B118" s="131">
        <v>33.7</v>
      </c>
      <c r="C118" s="287">
        <v>7.64</v>
      </c>
      <c r="D118" s="288">
        <v>43462</v>
      </c>
      <c r="E118" s="289">
        <f t="shared" si="9"/>
        <v>0.226706231454006</v>
      </c>
      <c r="F118" s="290"/>
      <c r="G118" s="290"/>
      <c r="H118" s="131"/>
    </row>
    <row r="119" spans="1:8">
      <c r="A119" s="131" t="s">
        <v>319</v>
      </c>
      <c r="B119" s="131">
        <v>15.6</v>
      </c>
      <c r="C119" s="287">
        <v>9.9255</v>
      </c>
      <c r="D119" s="288">
        <v>40752</v>
      </c>
      <c r="E119" s="289">
        <f t="shared" si="9"/>
        <v>0.63625</v>
      </c>
      <c r="F119" s="290"/>
      <c r="G119" s="290"/>
      <c r="H119" s="131"/>
    </row>
    <row r="120" spans="1:8">
      <c r="A120" s="131" t="s">
        <v>321</v>
      </c>
      <c r="B120" s="131">
        <v>13.7</v>
      </c>
      <c r="C120" s="291">
        <v>3</v>
      </c>
      <c r="D120" s="288">
        <v>38521</v>
      </c>
      <c r="E120" s="292">
        <f t="shared" si="9"/>
        <v>0.218978102189781</v>
      </c>
      <c r="F120" s="290"/>
      <c r="G120" s="290"/>
      <c r="H120" s="131"/>
    </row>
    <row r="121" spans="1:8">
      <c r="A121" s="131" t="s">
        <v>322</v>
      </c>
      <c r="B121" s="131">
        <v>17.6</v>
      </c>
      <c r="C121" s="291">
        <v>4</v>
      </c>
      <c r="D121" s="288">
        <v>40815</v>
      </c>
      <c r="E121" s="292">
        <f t="shared" si="9"/>
        <v>0.227272727272727</v>
      </c>
      <c r="F121" s="290"/>
      <c r="G121" s="290"/>
      <c r="H121" s="293" t="s">
        <v>563</v>
      </c>
    </row>
    <row r="122" spans="1:8">
      <c r="A122" s="131" t="s">
        <v>324</v>
      </c>
      <c r="B122" s="131">
        <v>15.6</v>
      </c>
      <c r="C122" s="287">
        <v>0.84</v>
      </c>
      <c r="D122" s="288">
        <v>43462</v>
      </c>
      <c r="E122" s="289">
        <f t="shared" si="9"/>
        <v>0.0538461538461538</v>
      </c>
      <c r="F122" s="290"/>
      <c r="G122" s="290"/>
      <c r="H122" s="131"/>
    </row>
    <row r="123" spans="1:8">
      <c r="A123" s="131" t="s">
        <v>325</v>
      </c>
      <c r="B123" s="131">
        <v>15</v>
      </c>
      <c r="C123" s="291">
        <v>5</v>
      </c>
      <c r="D123" s="288">
        <v>43097</v>
      </c>
      <c r="E123" s="292">
        <f t="shared" si="9"/>
        <v>0.333333333333333</v>
      </c>
      <c r="F123" s="290"/>
      <c r="G123" s="290"/>
      <c r="H123" s="293" t="s">
        <v>563</v>
      </c>
    </row>
    <row r="124" spans="1:8">
      <c r="A124" s="131" t="s">
        <v>326</v>
      </c>
      <c r="B124" s="131">
        <v>16</v>
      </c>
      <c r="C124" s="291">
        <v>8</v>
      </c>
      <c r="D124" s="288">
        <v>41180</v>
      </c>
      <c r="E124" s="292">
        <f t="shared" si="9"/>
        <v>0.5</v>
      </c>
      <c r="F124" s="290"/>
      <c r="G124" s="290"/>
      <c r="H124" s="293" t="s">
        <v>563</v>
      </c>
    </row>
    <row r="125" spans="1:8">
      <c r="A125" s="131" t="s">
        <v>330</v>
      </c>
      <c r="B125" s="131">
        <v>32.3</v>
      </c>
      <c r="C125" s="287">
        <v>9.3</v>
      </c>
      <c r="D125" s="288">
        <v>44586</v>
      </c>
      <c r="E125" s="289">
        <f t="shared" si="9"/>
        <v>0.287925696594427</v>
      </c>
      <c r="F125" s="290"/>
      <c r="G125" s="290"/>
      <c r="H125" s="131"/>
    </row>
    <row r="126" spans="1:8">
      <c r="A126" s="131" t="s">
        <v>331</v>
      </c>
      <c r="B126" s="131">
        <v>34.3</v>
      </c>
      <c r="C126" s="291">
        <v>10</v>
      </c>
      <c r="D126" s="288">
        <v>43097</v>
      </c>
      <c r="E126" s="292">
        <f t="shared" si="9"/>
        <v>0.291545189504373</v>
      </c>
      <c r="F126" s="290"/>
      <c r="G126" s="290"/>
      <c r="H126" s="293" t="s">
        <v>563</v>
      </c>
    </row>
    <row r="127" spans="1:8">
      <c r="A127" s="131" t="s">
        <v>332</v>
      </c>
      <c r="B127" s="131">
        <v>29</v>
      </c>
      <c r="C127" s="287">
        <v>6.1</v>
      </c>
      <c r="D127" s="288">
        <v>45288</v>
      </c>
      <c r="E127" s="289">
        <f t="shared" si="9"/>
        <v>0.210344827586207</v>
      </c>
      <c r="F127" s="290"/>
      <c r="G127" s="290"/>
      <c r="H127" s="131"/>
    </row>
    <row r="128" spans="1:8">
      <c r="A128" s="131" t="s">
        <v>328</v>
      </c>
      <c r="B128" s="131">
        <v>12.6</v>
      </c>
      <c r="C128" s="291">
        <v>1.5</v>
      </c>
      <c r="D128" s="288">
        <v>41409</v>
      </c>
      <c r="E128" s="292">
        <f t="shared" si="9"/>
        <v>0.119047619047619</v>
      </c>
      <c r="F128" s="290"/>
      <c r="G128" s="290"/>
      <c r="H128" s="293" t="s">
        <v>563</v>
      </c>
    </row>
    <row r="129" spans="1:8">
      <c r="A129" s="131" t="s">
        <v>333</v>
      </c>
      <c r="B129" s="131">
        <v>28.2</v>
      </c>
      <c r="C129" s="287">
        <v>1.5</v>
      </c>
      <c r="D129" s="288">
        <v>44779</v>
      </c>
      <c r="E129" s="289">
        <f t="shared" si="9"/>
        <v>0.0531914893617021</v>
      </c>
      <c r="F129" s="290"/>
      <c r="G129" s="290"/>
      <c r="H129" s="131"/>
    </row>
    <row r="130" spans="1:8">
      <c r="A130" s="131" t="s">
        <v>334</v>
      </c>
      <c r="B130" s="131">
        <v>37.5</v>
      </c>
      <c r="C130" s="287">
        <v>1.9</v>
      </c>
      <c r="D130" s="288">
        <v>45659</v>
      </c>
      <c r="E130" s="289">
        <f t="shared" si="9"/>
        <v>0.0506666666666667</v>
      </c>
      <c r="F130" s="290"/>
      <c r="G130" s="290"/>
      <c r="H130" s="131" t="s">
        <v>575</v>
      </c>
    </row>
    <row r="131" spans="1:8">
      <c r="A131" s="45" t="s">
        <v>335</v>
      </c>
      <c r="B131" s="45">
        <v>21.2</v>
      </c>
      <c r="C131" s="271">
        <v>16</v>
      </c>
      <c r="D131" s="272">
        <v>38598</v>
      </c>
      <c r="E131" s="273">
        <f t="shared" ref="E131:E140" si="10">C131/B131</f>
        <v>0.754716981132076</v>
      </c>
      <c r="F131" s="274"/>
      <c r="G131" s="274"/>
      <c r="H131" s="50" t="s">
        <v>576</v>
      </c>
    </row>
    <row r="132" spans="1:8">
      <c r="A132" s="45" t="s">
        <v>337</v>
      </c>
      <c r="B132" s="45">
        <v>37.9</v>
      </c>
      <c r="C132" s="275">
        <v>15.88</v>
      </c>
      <c r="D132" s="272">
        <v>40326</v>
      </c>
      <c r="E132" s="276">
        <f t="shared" si="10"/>
        <v>0.418997361477573</v>
      </c>
      <c r="F132" s="274"/>
      <c r="G132" s="274"/>
      <c r="H132" s="45"/>
    </row>
    <row r="133" spans="1:8">
      <c r="A133" s="45" t="s">
        <v>338</v>
      </c>
      <c r="B133" s="45">
        <v>44.9</v>
      </c>
      <c r="C133" s="275">
        <v>40.7</v>
      </c>
      <c r="D133" s="272">
        <v>42095</v>
      </c>
      <c r="E133" s="276">
        <f t="shared" si="10"/>
        <v>0.906458797327394</v>
      </c>
      <c r="F133" s="274"/>
      <c r="G133" s="274"/>
      <c r="H133" s="45"/>
    </row>
    <row r="134" spans="1:8">
      <c r="A134" s="45" t="s">
        <v>339</v>
      </c>
      <c r="B134" s="45">
        <v>33.8</v>
      </c>
      <c r="C134" s="275">
        <v>12.05</v>
      </c>
      <c r="D134" s="272">
        <v>42753</v>
      </c>
      <c r="E134" s="276">
        <f t="shared" si="10"/>
        <v>0.356508875739645</v>
      </c>
      <c r="F134" s="274"/>
      <c r="G134" s="274"/>
      <c r="H134" s="45"/>
    </row>
    <row r="135" spans="1:8">
      <c r="A135" s="45" t="s">
        <v>340</v>
      </c>
      <c r="B135" s="45">
        <v>12.9</v>
      </c>
      <c r="C135" s="275">
        <v>3.09</v>
      </c>
      <c r="D135" s="272">
        <v>45382</v>
      </c>
      <c r="E135" s="276">
        <f t="shared" si="10"/>
        <v>0.23953488372093</v>
      </c>
      <c r="F135" s="274"/>
      <c r="G135" s="274"/>
      <c r="H135" s="45"/>
    </row>
    <row r="136" spans="1:8">
      <c r="A136" s="45" t="s">
        <v>341</v>
      </c>
      <c r="B136" s="45">
        <v>13.8</v>
      </c>
      <c r="C136" s="275">
        <v>1.2</v>
      </c>
      <c r="D136" s="272">
        <v>44923</v>
      </c>
      <c r="E136" s="276">
        <f t="shared" si="10"/>
        <v>0.0869565217391304</v>
      </c>
      <c r="F136" s="274"/>
      <c r="G136" s="274"/>
      <c r="H136" s="45"/>
    </row>
    <row r="137" spans="1:8">
      <c r="A137" s="45" t="s">
        <v>342</v>
      </c>
      <c r="B137" s="45">
        <v>21.6</v>
      </c>
      <c r="C137" s="275">
        <v>12.04</v>
      </c>
      <c r="D137" s="272">
        <v>41821</v>
      </c>
      <c r="E137" s="276">
        <f t="shared" si="10"/>
        <v>0.557407407407407</v>
      </c>
      <c r="F137" s="274"/>
      <c r="G137" s="274"/>
      <c r="H137" s="45"/>
    </row>
    <row r="138" spans="1:8">
      <c r="A138" s="45" t="s">
        <v>343</v>
      </c>
      <c r="B138" s="45">
        <v>35.8</v>
      </c>
      <c r="C138" s="275">
        <v>4.8</v>
      </c>
      <c r="D138" s="272">
        <v>41821</v>
      </c>
      <c r="E138" s="276">
        <f t="shared" si="10"/>
        <v>0.134078212290503</v>
      </c>
      <c r="F138" s="274"/>
      <c r="G138" s="274"/>
      <c r="H138" s="45"/>
    </row>
    <row r="139" spans="1:8">
      <c r="A139" s="45" t="s">
        <v>344</v>
      </c>
      <c r="B139" s="45">
        <v>36.2</v>
      </c>
      <c r="C139" s="275">
        <v>6.9</v>
      </c>
      <c r="D139" s="272">
        <v>43075</v>
      </c>
      <c r="E139" s="276">
        <f t="shared" si="10"/>
        <v>0.19060773480663</v>
      </c>
      <c r="F139" s="274"/>
      <c r="G139" s="274"/>
      <c r="H139" s="45"/>
    </row>
    <row r="140" spans="1:8">
      <c r="A140" s="45" t="s">
        <v>577</v>
      </c>
      <c r="B140" s="45">
        <v>45.7</v>
      </c>
      <c r="C140" s="275">
        <v>1.4</v>
      </c>
      <c r="D140" s="282">
        <v>45105</v>
      </c>
      <c r="E140" s="276">
        <f t="shared" si="10"/>
        <v>0.0306345733041575</v>
      </c>
      <c r="F140" s="274"/>
      <c r="G140" s="274"/>
      <c r="H140" s="45" t="s">
        <v>578</v>
      </c>
    </row>
    <row r="141" spans="1:8">
      <c r="A141" s="45" t="s">
        <v>345</v>
      </c>
      <c r="B141" s="45">
        <v>43.6</v>
      </c>
      <c r="C141" s="275">
        <v>3.4</v>
      </c>
      <c r="D141" s="272">
        <v>44558</v>
      </c>
      <c r="E141" s="276">
        <f t="shared" ref="E141:E163" si="11">C141/B141</f>
        <v>0.0779816513761468</v>
      </c>
      <c r="F141" s="274"/>
      <c r="G141" s="274"/>
      <c r="H141" s="45"/>
    </row>
    <row r="142" spans="1:8">
      <c r="A142" s="45" t="s">
        <v>346</v>
      </c>
      <c r="B142" s="45">
        <v>30.2</v>
      </c>
      <c r="C142" s="275">
        <v>1.8</v>
      </c>
      <c r="D142" s="272">
        <v>43246</v>
      </c>
      <c r="E142" s="276">
        <f t="shared" si="11"/>
        <v>0.0596026490066225</v>
      </c>
      <c r="F142" s="274"/>
      <c r="G142" s="274"/>
      <c r="H142" s="45"/>
    </row>
    <row r="143" spans="1:8">
      <c r="A143" s="45" t="s">
        <v>347</v>
      </c>
      <c r="B143" s="45">
        <v>45.2</v>
      </c>
      <c r="C143" s="275">
        <v>6.97</v>
      </c>
      <c r="D143" s="272">
        <v>41852</v>
      </c>
      <c r="E143" s="276">
        <f t="shared" si="11"/>
        <v>0.154203539823009</v>
      </c>
      <c r="F143" s="274"/>
      <c r="G143" s="274"/>
      <c r="H143" s="45" t="s">
        <v>527</v>
      </c>
    </row>
    <row r="144" spans="1:8">
      <c r="A144" s="45" t="s">
        <v>348</v>
      </c>
      <c r="B144" s="45">
        <v>52.4</v>
      </c>
      <c r="C144" s="275">
        <v>3.1</v>
      </c>
      <c r="D144" s="272">
        <v>43099</v>
      </c>
      <c r="E144" s="276">
        <f t="shared" si="11"/>
        <v>0.0591603053435115</v>
      </c>
      <c r="F144" s="274"/>
      <c r="G144" s="274"/>
      <c r="H144" s="45"/>
    </row>
    <row r="145" spans="1:8">
      <c r="A145" s="46" t="s">
        <v>352</v>
      </c>
      <c r="B145" s="46">
        <v>18.5</v>
      </c>
      <c r="C145" s="267">
        <v>5.918</v>
      </c>
      <c r="D145" s="265">
        <v>40448</v>
      </c>
      <c r="E145" s="268">
        <f t="shared" si="11"/>
        <v>0.319891891891892</v>
      </c>
      <c r="F145" s="264"/>
      <c r="G145" s="264"/>
      <c r="H145" s="46"/>
    </row>
    <row r="146" spans="1:8">
      <c r="A146" s="46" t="s">
        <v>353</v>
      </c>
      <c r="B146" s="46">
        <v>22.4</v>
      </c>
      <c r="C146" s="267">
        <v>12.5227</v>
      </c>
      <c r="D146" s="265">
        <v>41168</v>
      </c>
      <c r="E146" s="268">
        <f t="shared" si="11"/>
        <v>0.559049107142857</v>
      </c>
      <c r="F146" s="264"/>
      <c r="G146" s="264"/>
      <c r="H146" s="46"/>
    </row>
    <row r="147" spans="1:8">
      <c r="A147" s="46" t="s">
        <v>354</v>
      </c>
      <c r="B147" s="46">
        <v>20.4</v>
      </c>
      <c r="C147" s="267">
        <v>18.89</v>
      </c>
      <c r="D147" s="265">
        <v>42582</v>
      </c>
      <c r="E147" s="268">
        <f t="shared" si="11"/>
        <v>0.925980392156863</v>
      </c>
      <c r="F147" s="264"/>
      <c r="G147" s="264"/>
      <c r="H147" s="46"/>
    </row>
    <row r="148" spans="1:8">
      <c r="A148" s="46" t="s">
        <v>355</v>
      </c>
      <c r="B148" s="46">
        <v>21.7</v>
      </c>
      <c r="C148" s="267">
        <v>13.91</v>
      </c>
      <c r="D148" s="265">
        <v>42364</v>
      </c>
      <c r="E148" s="268">
        <f t="shared" si="11"/>
        <v>0.641013824884793</v>
      </c>
      <c r="F148" s="264"/>
      <c r="G148" s="264"/>
      <c r="H148" s="46"/>
    </row>
    <row r="149" spans="1:8">
      <c r="A149" s="46" t="s">
        <v>356</v>
      </c>
      <c r="B149" s="46">
        <v>49</v>
      </c>
      <c r="C149" s="267">
        <v>31.71</v>
      </c>
      <c r="D149" s="265">
        <v>43826</v>
      </c>
      <c r="E149" s="268">
        <f t="shared" si="11"/>
        <v>0.647142857142857</v>
      </c>
      <c r="F149" s="264"/>
      <c r="G149" s="264"/>
      <c r="H149" s="46"/>
    </row>
    <row r="150" spans="1:8">
      <c r="A150" s="46" t="s">
        <v>357</v>
      </c>
      <c r="B150" s="46">
        <v>68.8</v>
      </c>
      <c r="C150" s="267">
        <v>18.04</v>
      </c>
      <c r="D150" s="265">
        <v>44183</v>
      </c>
      <c r="E150" s="268">
        <f t="shared" si="11"/>
        <v>0.262209302325581</v>
      </c>
      <c r="F150" s="264"/>
      <c r="G150" s="264"/>
      <c r="H150" s="46"/>
    </row>
    <row r="151" spans="1:8">
      <c r="A151" s="46" t="s">
        <v>358</v>
      </c>
      <c r="B151" s="46">
        <v>38.6</v>
      </c>
      <c r="C151" s="267">
        <v>26.08</v>
      </c>
      <c r="D151" s="265">
        <v>43075</v>
      </c>
      <c r="E151" s="268">
        <f t="shared" si="11"/>
        <v>0.675647668393782</v>
      </c>
      <c r="F151" s="264"/>
      <c r="G151" s="264"/>
      <c r="H151" s="46"/>
    </row>
    <row r="152" spans="1:8">
      <c r="A152" s="46" t="s">
        <v>359</v>
      </c>
      <c r="B152" s="46">
        <v>29.1</v>
      </c>
      <c r="C152" s="267">
        <v>12.29</v>
      </c>
      <c r="D152" s="265">
        <v>44183</v>
      </c>
      <c r="E152" s="268">
        <f t="shared" si="11"/>
        <v>0.42233676975945</v>
      </c>
      <c r="F152" s="264"/>
      <c r="G152" s="264"/>
      <c r="H152" s="46"/>
    </row>
    <row r="153" spans="1:8">
      <c r="A153" s="46" t="s">
        <v>360</v>
      </c>
      <c r="B153" s="46">
        <v>22.2</v>
      </c>
      <c r="C153" s="267">
        <v>10.34</v>
      </c>
      <c r="D153" s="265">
        <v>44183</v>
      </c>
      <c r="E153" s="268">
        <f t="shared" si="11"/>
        <v>0.465765765765766</v>
      </c>
      <c r="F153" s="264"/>
      <c r="G153" s="264"/>
      <c r="H153" s="46"/>
    </row>
    <row r="154" spans="1:8">
      <c r="A154" s="46" t="s">
        <v>361</v>
      </c>
      <c r="B154" s="46">
        <v>10.9</v>
      </c>
      <c r="C154" s="267">
        <v>2.49</v>
      </c>
      <c r="D154" s="265">
        <v>42984</v>
      </c>
      <c r="E154" s="268">
        <f t="shared" si="11"/>
        <v>0.228440366972477</v>
      </c>
      <c r="F154" s="264"/>
      <c r="G154" s="264"/>
      <c r="H154" s="46"/>
    </row>
    <row r="155" spans="1:8">
      <c r="A155" s="46" t="s">
        <v>362</v>
      </c>
      <c r="B155" s="46">
        <v>26.1</v>
      </c>
      <c r="C155" s="267">
        <v>2.42</v>
      </c>
      <c r="D155" s="265">
        <v>44183</v>
      </c>
      <c r="E155" s="268">
        <f t="shared" si="11"/>
        <v>0.09272030651341</v>
      </c>
      <c r="F155" s="264"/>
      <c r="G155" s="264" t="s">
        <v>579</v>
      </c>
      <c r="H155" s="46" t="s">
        <v>580</v>
      </c>
    </row>
    <row r="156" spans="1:8">
      <c r="A156" s="46" t="s">
        <v>364</v>
      </c>
      <c r="B156" s="46">
        <v>46.8</v>
      </c>
      <c r="C156" s="267">
        <v>8.36</v>
      </c>
      <c r="D156" s="265">
        <v>44101</v>
      </c>
      <c r="E156" s="268">
        <f t="shared" si="11"/>
        <v>0.178632478632479</v>
      </c>
      <c r="F156" s="264"/>
      <c r="G156" s="264"/>
      <c r="H156" s="46"/>
    </row>
    <row r="157" spans="1:8">
      <c r="A157" s="46" t="s">
        <v>365</v>
      </c>
      <c r="B157" s="46">
        <v>20.5</v>
      </c>
      <c r="C157" s="267">
        <v>6.08</v>
      </c>
      <c r="D157" s="265">
        <v>45191</v>
      </c>
      <c r="E157" s="268">
        <f t="shared" si="11"/>
        <v>0.296585365853659</v>
      </c>
      <c r="F157" s="264"/>
      <c r="G157" s="264" t="s">
        <v>581</v>
      </c>
      <c r="H157" s="46" t="s">
        <v>582</v>
      </c>
    </row>
    <row r="158" spans="1:8">
      <c r="A158" s="46" t="s">
        <v>366</v>
      </c>
      <c r="B158" s="46">
        <v>24.9</v>
      </c>
      <c r="C158" s="267">
        <v>4.85</v>
      </c>
      <c r="D158" s="265">
        <v>45645</v>
      </c>
      <c r="E158" s="268">
        <f t="shared" si="11"/>
        <v>0.194779116465863</v>
      </c>
      <c r="F158" s="264"/>
      <c r="G158" s="264"/>
      <c r="H158" s="46"/>
    </row>
    <row r="159" spans="1:8">
      <c r="A159" s="46" t="s">
        <v>583</v>
      </c>
      <c r="B159" s="46">
        <v>38.7</v>
      </c>
      <c r="C159" s="267">
        <v>2.56</v>
      </c>
      <c r="D159" s="265">
        <v>45564</v>
      </c>
      <c r="E159" s="268">
        <f t="shared" si="11"/>
        <v>0.0661498708010336</v>
      </c>
      <c r="F159" s="264"/>
      <c r="G159" s="264"/>
      <c r="H159" s="46"/>
    </row>
    <row r="160" spans="1:8">
      <c r="A160" s="45" t="s">
        <v>368</v>
      </c>
      <c r="B160" s="45">
        <v>27.8</v>
      </c>
      <c r="C160" s="275">
        <v>11.8</v>
      </c>
      <c r="D160" s="272">
        <v>40459</v>
      </c>
      <c r="E160" s="276">
        <f t="shared" si="11"/>
        <v>0.424460431654676</v>
      </c>
      <c r="F160" s="274"/>
      <c r="G160" s="274"/>
      <c r="H160" s="45" t="s">
        <v>584</v>
      </c>
    </row>
    <row r="161" spans="1:9">
      <c r="A161" s="45" t="s">
        <v>369</v>
      </c>
      <c r="B161" s="45">
        <v>21.9</v>
      </c>
      <c r="C161" s="275">
        <v>7.3119</v>
      </c>
      <c r="D161" s="272">
        <v>40917</v>
      </c>
      <c r="E161" s="276">
        <f t="shared" si="11"/>
        <v>0.333876712328767</v>
      </c>
      <c r="F161" s="274"/>
      <c r="G161" s="274"/>
      <c r="H161" s="45" t="s">
        <v>585</v>
      </c>
      <c r="I161" s="8" t="s">
        <v>586</v>
      </c>
    </row>
    <row r="162" spans="1:8">
      <c r="A162" s="45" t="s">
        <v>370</v>
      </c>
      <c r="B162" s="45">
        <v>23</v>
      </c>
      <c r="C162" s="275">
        <v>4.34</v>
      </c>
      <c r="D162" s="272">
        <v>45656</v>
      </c>
      <c r="E162" s="276">
        <f t="shared" si="11"/>
        <v>0.188695652173913</v>
      </c>
      <c r="F162" s="274"/>
      <c r="G162" s="274"/>
      <c r="H162" s="45"/>
    </row>
    <row r="163" spans="1:8">
      <c r="A163" s="45" t="s">
        <v>371</v>
      </c>
      <c r="B163" s="45">
        <v>34</v>
      </c>
      <c r="C163" s="275">
        <v>17.92</v>
      </c>
      <c r="D163" s="272">
        <v>45198</v>
      </c>
      <c r="E163" s="276">
        <f t="shared" si="11"/>
        <v>0.527058823529412</v>
      </c>
      <c r="F163" s="274"/>
      <c r="G163" s="274"/>
      <c r="H163" s="45"/>
    </row>
    <row r="164" spans="1:8">
      <c r="A164" s="45" t="s">
        <v>372</v>
      </c>
      <c r="B164" s="45">
        <v>29</v>
      </c>
      <c r="C164" s="275">
        <v>15.47</v>
      </c>
      <c r="D164" s="272">
        <v>43610</v>
      </c>
      <c r="E164" s="276">
        <f t="shared" ref="E164:E172" si="12">C164/B164</f>
        <v>0.533448275862069</v>
      </c>
      <c r="F164" s="274"/>
      <c r="G164" s="274"/>
      <c r="H164" s="45"/>
    </row>
    <row r="165" spans="1:8">
      <c r="A165" s="45" t="s">
        <v>373</v>
      </c>
      <c r="B165" s="45">
        <v>27.2</v>
      </c>
      <c r="C165" s="275">
        <v>9.06</v>
      </c>
      <c r="D165" s="272">
        <v>43950</v>
      </c>
      <c r="E165" s="276">
        <f t="shared" si="12"/>
        <v>0.333088235294118</v>
      </c>
      <c r="F165" s="274"/>
      <c r="G165" s="274"/>
      <c r="H165" s="45"/>
    </row>
    <row r="166" spans="1:8">
      <c r="A166" s="131" t="s">
        <v>377</v>
      </c>
      <c r="B166" s="131">
        <v>25.4</v>
      </c>
      <c r="C166" s="291">
        <v>10.3</v>
      </c>
      <c r="D166" s="288">
        <v>41532</v>
      </c>
      <c r="E166" s="289">
        <f t="shared" si="12"/>
        <v>0.405511811023622</v>
      </c>
      <c r="F166" s="290"/>
      <c r="G166" s="290"/>
      <c r="H166" s="131" t="s">
        <v>587</v>
      </c>
    </row>
    <row r="167" spans="1:8">
      <c r="A167" s="131" t="s">
        <v>378</v>
      </c>
      <c r="B167" s="131">
        <v>20.5</v>
      </c>
      <c r="C167" s="287">
        <v>15.4</v>
      </c>
      <c r="D167" s="288">
        <v>40802</v>
      </c>
      <c r="E167" s="289">
        <f t="shared" si="12"/>
        <v>0.751219512195122</v>
      </c>
      <c r="F167" s="290"/>
      <c r="G167" s="290"/>
      <c r="H167" s="131"/>
    </row>
    <row r="168" spans="1:8">
      <c r="A168" s="131" t="s">
        <v>379</v>
      </c>
      <c r="B168" s="131">
        <v>39.2</v>
      </c>
      <c r="C168" s="287">
        <v>25.22</v>
      </c>
      <c r="D168" s="288">
        <v>42682</v>
      </c>
      <c r="E168" s="289">
        <f t="shared" si="12"/>
        <v>0.643367346938775</v>
      </c>
      <c r="F168" s="290"/>
      <c r="G168" s="290"/>
      <c r="H168" s="131"/>
    </row>
    <row r="169" spans="1:8">
      <c r="A169" s="131" t="s">
        <v>380</v>
      </c>
      <c r="B169" s="131">
        <v>35.2</v>
      </c>
      <c r="C169" s="287">
        <v>24.06</v>
      </c>
      <c r="D169" s="288">
        <v>43460</v>
      </c>
      <c r="E169" s="289">
        <f t="shared" si="12"/>
        <v>0.683522727272727</v>
      </c>
      <c r="F169" s="290"/>
      <c r="G169" s="290"/>
      <c r="H169" s="131"/>
    </row>
    <row r="170" spans="1:8">
      <c r="A170" s="131" t="s">
        <v>381</v>
      </c>
      <c r="B170" s="131">
        <v>41.6</v>
      </c>
      <c r="C170" s="287">
        <v>19.78</v>
      </c>
      <c r="D170" s="288">
        <v>44193</v>
      </c>
      <c r="E170" s="289">
        <f t="shared" si="12"/>
        <v>0.475480769230769</v>
      </c>
      <c r="F170" s="290"/>
      <c r="G170" s="290"/>
      <c r="H170" s="131"/>
    </row>
    <row r="171" spans="1:8">
      <c r="A171" s="131" t="s">
        <v>382</v>
      </c>
      <c r="B171" s="131">
        <v>15.9</v>
      </c>
      <c r="C171" s="287">
        <v>9.52</v>
      </c>
      <c r="D171" s="288">
        <v>44193</v>
      </c>
      <c r="E171" s="289">
        <f t="shared" si="12"/>
        <v>0.59874213836478</v>
      </c>
      <c r="F171" s="290"/>
      <c r="G171" s="290"/>
      <c r="H171" s="131"/>
    </row>
    <row r="172" spans="1:8">
      <c r="A172" s="131" t="s">
        <v>383</v>
      </c>
      <c r="B172" s="131">
        <v>49.9</v>
      </c>
      <c r="C172" s="287">
        <v>73.3</v>
      </c>
      <c r="D172" s="288">
        <v>45652</v>
      </c>
      <c r="E172" s="289">
        <f t="shared" si="12"/>
        <v>1.4689378757515</v>
      </c>
      <c r="F172" s="290"/>
      <c r="G172" s="290"/>
      <c r="H172" s="131"/>
    </row>
    <row r="173" spans="1:8">
      <c r="A173" s="131" t="s">
        <v>384</v>
      </c>
      <c r="B173" s="131">
        <v>25.3</v>
      </c>
      <c r="C173" s="287">
        <v>8.08</v>
      </c>
      <c r="D173" s="288">
        <v>44193</v>
      </c>
      <c r="E173" s="289">
        <f t="shared" ref="E173:E185" si="13">C173/B173</f>
        <v>0.319367588932806</v>
      </c>
      <c r="F173" s="290"/>
      <c r="G173" s="290"/>
      <c r="H173" s="131"/>
    </row>
    <row r="174" spans="1:8">
      <c r="A174" s="131" t="s">
        <v>385</v>
      </c>
      <c r="B174" s="131">
        <v>34.4</v>
      </c>
      <c r="C174" s="287">
        <v>6.5</v>
      </c>
      <c r="D174" s="288">
        <v>45561</v>
      </c>
      <c r="E174" s="289">
        <f t="shared" si="13"/>
        <v>0.188953488372093</v>
      </c>
      <c r="F174" s="290"/>
      <c r="G174" s="290"/>
      <c r="H174" s="131"/>
    </row>
    <row r="175" spans="1:8">
      <c r="A175" s="131" t="s">
        <v>386</v>
      </c>
      <c r="B175" s="131">
        <v>29.3</v>
      </c>
      <c r="C175" s="287">
        <v>0.96</v>
      </c>
      <c r="D175" s="288">
        <v>43737</v>
      </c>
      <c r="E175" s="289">
        <f t="shared" si="13"/>
        <v>0.0327645051194539</v>
      </c>
      <c r="F175" s="290"/>
      <c r="G175" s="290"/>
      <c r="H175" s="131" t="s">
        <v>588</v>
      </c>
    </row>
    <row r="176" spans="1:8">
      <c r="A176" s="131" t="s">
        <v>387</v>
      </c>
      <c r="B176" s="131">
        <v>15.1</v>
      </c>
      <c r="C176" s="287">
        <v>1.42</v>
      </c>
      <c r="D176" s="288">
        <v>45104</v>
      </c>
      <c r="E176" s="289">
        <f t="shared" si="13"/>
        <v>0.0940397350993377</v>
      </c>
      <c r="F176" s="290"/>
      <c r="G176" s="290"/>
      <c r="H176" s="131"/>
    </row>
    <row r="177" spans="1:8">
      <c r="A177" s="130" t="s">
        <v>388</v>
      </c>
      <c r="B177" s="130">
        <v>25.7</v>
      </c>
      <c r="C177" s="285">
        <v>10.687</v>
      </c>
      <c r="D177" s="294">
        <v>41027</v>
      </c>
      <c r="E177" s="286">
        <f t="shared" si="13"/>
        <v>0.415836575875486</v>
      </c>
      <c r="F177" s="284"/>
      <c r="G177" s="284"/>
      <c r="H177" s="130"/>
    </row>
    <row r="178" spans="1:8">
      <c r="A178" s="130" t="s">
        <v>389</v>
      </c>
      <c r="B178" s="130">
        <v>26.5</v>
      </c>
      <c r="C178" s="285">
        <v>7.5736</v>
      </c>
      <c r="D178" s="294">
        <v>41636</v>
      </c>
      <c r="E178" s="286">
        <f t="shared" si="13"/>
        <v>0.285796226415094</v>
      </c>
      <c r="F178" s="284"/>
      <c r="G178" s="284"/>
      <c r="H178" s="130"/>
    </row>
    <row r="179" spans="1:8">
      <c r="A179" s="130" t="s">
        <v>390</v>
      </c>
      <c r="B179" s="130">
        <v>45.2</v>
      </c>
      <c r="C179" s="285">
        <v>7.9</v>
      </c>
      <c r="D179" s="294">
        <v>43824</v>
      </c>
      <c r="E179" s="286">
        <f t="shared" si="13"/>
        <v>0.174778761061947</v>
      </c>
      <c r="F179" s="284"/>
      <c r="G179" s="284"/>
      <c r="H179" s="130"/>
    </row>
    <row r="180" spans="1:8">
      <c r="A180" s="130" t="s">
        <v>589</v>
      </c>
      <c r="B180" s="130">
        <v>42</v>
      </c>
      <c r="C180" s="285">
        <v>18.4676</v>
      </c>
      <c r="D180" s="294">
        <v>42840</v>
      </c>
      <c r="E180" s="286">
        <f t="shared" si="13"/>
        <v>0.439704761904762</v>
      </c>
      <c r="F180" s="284"/>
      <c r="G180" s="284"/>
      <c r="H180" s="130" t="s">
        <v>590</v>
      </c>
    </row>
    <row r="181" spans="1:8">
      <c r="A181" s="130" t="s">
        <v>392</v>
      </c>
      <c r="B181" s="130">
        <v>44.1</v>
      </c>
      <c r="C181" s="285">
        <v>7.5</v>
      </c>
      <c r="D181" s="282">
        <v>44376</v>
      </c>
      <c r="E181" s="286">
        <f t="shared" si="13"/>
        <v>0.170068027210884</v>
      </c>
      <c r="F181" s="284"/>
      <c r="G181" s="284"/>
      <c r="H181" s="130"/>
    </row>
    <row r="182" spans="1:8">
      <c r="A182" s="130" t="s">
        <v>591</v>
      </c>
      <c r="B182" s="130">
        <v>35.1</v>
      </c>
      <c r="C182" s="285">
        <v>11.79</v>
      </c>
      <c r="D182" s="282">
        <v>45472</v>
      </c>
      <c r="E182" s="286">
        <f t="shared" si="13"/>
        <v>0.335897435897436</v>
      </c>
      <c r="F182" s="284"/>
      <c r="G182" s="284"/>
      <c r="H182" s="130"/>
    </row>
    <row r="183" spans="1:8">
      <c r="A183" s="130" t="s">
        <v>393</v>
      </c>
      <c r="B183" s="130">
        <v>35.2</v>
      </c>
      <c r="C183" s="285">
        <v>8.7413</v>
      </c>
      <c r="D183" s="294">
        <v>45627</v>
      </c>
      <c r="E183" s="286">
        <f t="shared" si="13"/>
        <v>0.248332386363636</v>
      </c>
      <c r="F183" s="284"/>
      <c r="G183" s="284"/>
      <c r="H183" s="130" t="s">
        <v>592</v>
      </c>
    </row>
    <row r="184" spans="1:8">
      <c r="A184" s="130" t="s">
        <v>394</v>
      </c>
      <c r="B184" s="130">
        <v>35.6</v>
      </c>
      <c r="C184" s="295">
        <v>9.16</v>
      </c>
      <c r="D184" s="296">
        <v>45545</v>
      </c>
      <c r="E184" s="297">
        <f t="shared" si="13"/>
        <v>0.257303370786517</v>
      </c>
      <c r="F184" s="284"/>
      <c r="G184" s="284"/>
      <c r="H184" s="298" t="s">
        <v>593</v>
      </c>
    </row>
    <row r="185" spans="1:8">
      <c r="A185" s="130" t="s">
        <v>395</v>
      </c>
      <c r="B185" s="130">
        <v>41.3</v>
      </c>
      <c r="C185" s="285">
        <v>4.5</v>
      </c>
      <c r="D185" s="294">
        <v>45101</v>
      </c>
      <c r="E185" s="286">
        <f t="shared" si="13"/>
        <v>0.108958837772397</v>
      </c>
      <c r="F185" s="284"/>
      <c r="G185" s="284"/>
      <c r="H185" s="130" t="s">
        <v>594</v>
      </c>
    </row>
    <row r="186" spans="1:8">
      <c r="A186" s="131" t="s">
        <v>396</v>
      </c>
      <c r="B186" s="131">
        <v>22.3</v>
      </c>
      <c r="C186" s="287">
        <v>0.8168</v>
      </c>
      <c r="D186" s="288">
        <v>41414</v>
      </c>
      <c r="E186" s="289">
        <f t="shared" ref="E186:E191" si="14">C186/B186</f>
        <v>0.036627802690583</v>
      </c>
      <c r="F186" s="290"/>
      <c r="G186" s="290"/>
      <c r="H186" s="131" t="s">
        <v>595</v>
      </c>
    </row>
    <row r="187" spans="1:8">
      <c r="A187" s="131" t="s">
        <v>596</v>
      </c>
      <c r="B187" s="131">
        <v>41.5</v>
      </c>
      <c r="C187" s="287">
        <v>10.84</v>
      </c>
      <c r="D187" s="288">
        <v>41759</v>
      </c>
      <c r="E187" s="289">
        <f t="shared" si="14"/>
        <v>0.261204819277108</v>
      </c>
      <c r="F187" s="290"/>
      <c r="G187" s="290"/>
      <c r="H187" s="131" t="s">
        <v>597</v>
      </c>
    </row>
    <row r="188" spans="1:8">
      <c r="A188" s="131" t="s">
        <v>398</v>
      </c>
      <c r="B188" s="131">
        <v>23.4</v>
      </c>
      <c r="C188" s="287">
        <v>5.6586</v>
      </c>
      <c r="D188" s="288">
        <v>42976</v>
      </c>
      <c r="E188" s="289">
        <f t="shared" si="14"/>
        <v>0.241820512820513</v>
      </c>
      <c r="F188" s="290"/>
      <c r="G188" s="290"/>
      <c r="H188" s="131"/>
    </row>
    <row r="189" spans="1:8">
      <c r="A189" s="131" t="s">
        <v>399</v>
      </c>
      <c r="B189" s="131">
        <v>43.4</v>
      </c>
      <c r="C189" s="287">
        <v>3.8516</v>
      </c>
      <c r="D189" s="288">
        <v>44097</v>
      </c>
      <c r="E189" s="289">
        <f t="shared" si="14"/>
        <v>0.0887465437788018</v>
      </c>
      <c r="F189" s="290"/>
      <c r="G189" s="290"/>
      <c r="H189" s="131"/>
    </row>
    <row r="190" spans="1:8">
      <c r="A190" s="131" t="s">
        <v>400</v>
      </c>
      <c r="B190" s="131">
        <v>26.5</v>
      </c>
      <c r="C190" s="287">
        <v>6.44</v>
      </c>
      <c r="D190" s="288">
        <v>44741</v>
      </c>
      <c r="E190" s="289">
        <f t="shared" si="14"/>
        <v>0.243018867924528</v>
      </c>
      <c r="F190" s="290"/>
      <c r="G190" s="290"/>
      <c r="H190" s="131"/>
    </row>
    <row r="191" spans="1:8">
      <c r="A191" s="131" t="s">
        <v>401</v>
      </c>
      <c r="B191" s="131">
        <v>18.1</v>
      </c>
      <c r="C191" s="287">
        <v>1.7</v>
      </c>
      <c r="D191" s="288">
        <v>41088</v>
      </c>
      <c r="E191" s="289">
        <f t="shared" si="14"/>
        <v>0.0939226519337017</v>
      </c>
      <c r="F191" s="290"/>
      <c r="G191" s="290"/>
      <c r="H191" s="131"/>
    </row>
    <row r="192" spans="1:8">
      <c r="A192" s="130" t="s">
        <v>402</v>
      </c>
      <c r="B192" s="130">
        <v>47</v>
      </c>
      <c r="C192" s="285">
        <v>9.7</v>
      </c>
      <c r="D192" s="282">
        <v>41237</v>
      </c>
      <c r="E192" s="286">
        <f t="shared" ref="E192:E208" si="15">C192/B192</f>
        <v>0.206382978723404</v>
      </c>
      <c r="F192" s="284"/>
      <c r="G192" s="284"/>
      <c r="H192" s="130" t="s">
        <v>598</v>
      </c>
    </row>
    <row r="193" spans="1:8">
      <c r="A193" s="130" t="s">
        <v>403</v>
      </c>
      <c r="B193" s="130">
        <v>18.2</v>
      </c>
      <c r="C193" s="285">
        <v>1.4121</v>
      </c>
      <c r="D193" s="282">
        <v>41967</v>
      </c>
      <c r="E193" s="286">
        <f t="shared" si="15"/>
        <v>0.0775879120879121</v>
      </c>
      <c r="F193" s="284"/>
      <c r="G193" s="284"/>
      <c r="H193" s="130"/>
    </row>
    <row r="194" spans="1:8">
      <c r="A194" s="130" t="s">
        <v>404</v>
      </c>
      <c r="B194" s="130">
        <v>21</v>
      </c>
      <c r="C194" s="285">
        <v>6.15</v>
      </c>
      <c r="D194" s="282">
        <v>44613</v>
      </c>
      <c r="E194" s="286">
        <f t="shared" si="15"/>
        <v>0.292857142857143</v>
      </c>
      <c r="F194" s="284"/>
      <c r="G194" s="284"/>
      <c r="H194" s="130"/>
    </row>
    <row r="195" spans="1:8">
      <c r="A195" s="130" t="s">
        <v>405</v>
      </c>
      <c r="B195" s="130">
        <v>9.7</v>
      </c>
      <c r="C195" s="285">
        <v>2.12</v>
      </c>
      <c r="D195" s="282">
        <v>42037</v>
      </c>
      <c r="E195" s="286">
        <f t="shared" si="15"/>
        <v>0.218556701030928</v>
      </c>
      <c r="F195" s="284"/>
      <c r="G195" s="284"/>
      <c r="H195" s="130"/>
    </row>
    <row r="196" spans="1:8">
      <c r="A196" s="130" t="s">
        <v>406</v>
      </c>
      <c r="B196" s="130">
        <v>17.2</v>
      </c>
      <c r="C196" s="285">
        <v>4.93</v>
      </c>
      <c r="D196" s="282">
        <v>43640</v>
      </c>
      <c r="E196" s="286">
        <f t="shared" si="15"/>
        <v>0.286627906976744</v>
      </c>
      <c r="F196" s="284"/>
      <c r="G196" s="284"/>
      <c r="H196" s="130"/>
    </row>
    <row r="197" spans="1:8">
      <c r="A197" s="130" t="s">
        <v>407</v>
      </c>
      <c r="B197" s="130">
        <v>48.9</v>
      </c>
      <c r="C197" s="285">
        <v>9.7</v>
      </c>
      <c r="D197" s="282">
        <v>44195</v>
      </c>
      <c r="E197" s="286">
        <f t="shared" si="15"/>
        <v>0.198364008179959</v>
      </c>
      <c r="F197" s="284"/>
      <c r="G197" s="284"/>
      <c r="H197" s="130"/>
    </row>
    <row r="198" spans="1:8">
      <c r="A198" s="130" t="s">
        <v>408</v>
      </c>
      <c r="B198" s="130">
        <v>38</v>
      </c>
      <c r="C198" s="285">
        <v>3.35</v>
      </c>
      <c r="D198" s="282">
        <v>44195</v>
      </c>
      <c r="E198" s="286">
        <f t="shared" si="15"/>
        <v>0.0881578947368421</v>
      </c>
      <c r="F198" s="284"/>
      <c r="G198" s="284"/>
      <c r="H198" s="130"/>
    </row>
    <row r="199" spans="1:8">
      <c r="A199" s="130" t="s">
        <v>409</v>
      </c>
      <c r="B199" s="130">
        <v>17.1</v>
      </c>
      <c r="C199" s="285">
        <v>1.73</v>
      </c>
      <c r="D199" s="282">
        <v>44375</v>
      </c>
      <c r="E199" s="286">
        <f t="shared" si="15"/>
        <v>0.101169590643275</v>
      </c>
      <c r="F199" s="284"/>
      <c r="G199" s="284"/>
      <c r="H199" s="130"/>
    </row>
    <row r="200" spans="1:8">
      <c r="A200" s="130" t="s">
        <v>410</v>
      </c>
      <c r="B200" s="130">
        <v>17.5</v>
      </c>
      <c r="C200" s="285">
        <v>13.02</v>
      </c>
      <c r="D200" s="282">
        <v>44387</v>
      </c>
      <c r="E200" s="286">
        <f t="shared" si="15"/>
        <v>0.744</v>
      </c>
      <c r="F200" s="284"/>
      <c r="G200" s="284"/>
      <c r="H200" s="130" t="s">
        <v>599</v>
      </c>
    </row>
    <row r="201" spans="1:8">
      <c r="A201" s="130" t="s">
        <v>411</v>
      </c>
      <c r="B201" s="130">
        <v>12</v>
      </c>
      <c r="C201" s="285">
        <v>3.03</v>
      </c>
      <c r="D201" s="282">
        <v>44613</v>
      </c>
      <c r="E201" s="286">
        <f t="shared" si="15"/>
        <v>0.2525</v>
      </c>
      <c r="F201" s="284"/>
      <c r="G201" s="284"/>
      <c r="H201" s="130"/>
    </row>
    <row r="202" spans="1:8">
      <c r="A202" s="130" t="s">
        <v>412</v>
      </c>
      <c r="B202" s="130">
        <v>35.1</v>
      </c>
      <c r="C202" s="285">
        <v>1.75</v>
      </c>
      <c r="D202" s="282">
        <v>43944</v>
      </c>
      <c r="E202" s="286">
        <f t="shared" si="15"/>
        <v>0.0498575498575499</v>
      </c>
      <c r="F202" s="284"/>
      <c r="G202" s="284"/>
      <c r="H202" s="130"/>
    </row>
    <row r="203" spans="1:8">
      <c r="A203" s="130" t="s">
        <v>413</v>
      </c>
      <c r="B203" s="130">
        <v>59.1</v>
      </c>
      <c r="C203" s="285">
        <v>5.2204</v>
      </c>
      <c r="D203" s="282">
        <v>44826</v>
      </c>
      <c r="E203" s="286">
        <f t="shared" si="15"/>
        <v>0.088331641285956</v>
      </c>
      <c r="F203" s="284"/>
      <c r="G203" s="284"/>
      <c r="H203" s="130"/>
    </row>
    <row r="204" spans="1:8">
      <c r="A204" s="131" t="s">
        <v>414</v>
      </c>
      <c r="B204" s="131">
        <v>17.5</v>
      </c>
      <c r="C204" s="287">
        <v>8.54</v>
      </c>
      <c r="D204" s="288">
        <v>41543</v>
      </c>
      <c r="E204" s="289">
        <f t="shared" si="15"/>
        <v>0.488</v>
      </c>
      <c r="F204" s="290"/>
      <c r="G204" s="290"/>
      <c r="H204" s="131"/>
    </row>
    <row r="205" spans="1:8">
      <c r="A205" s="131" t="s">
        <v>415</v>
      </c>
      <c r="B205" s="131">
        <v>28.7</v>
      </c>
      <c r="C205" s="287">
        <v>9.84</v>
      </c>
      <c r="D205" s="299">
        <v>44458</v>
      </c>
      <c r="E205" s="289">
        <f t="shared" si="15"/>
        <v>0.342857142857143</v>
      </c>
      <c r="F205" s="290"/>
      <c r="G205" s="290"/>
      <c r="H205" s="131"/>
    </row>
    <row r="206" spans="1:8">
      <c r="A206" s="131" t="s">
        <v>416</v>
      </c>
      <c r="B206" s="131">
        <v>4.5</v>
      </c>
      <c r="C206" s="291">
        <v>1.5</v>
      </c>
      <c r="D206" s="288">
        <v>42761</v>
      </c>
      <c r="E206" s="292">
        <f t="shared" si="15"/>
        <v>0.333333333333333</v>
      </c>
      <c r="F206" s="290"/>
      <c r="G206" s="290"/>
      <c r="H206" s="293" t="s">
        <v>600</v>
      </c>
    </row>
    <row r="207" spans="1:8">
      <c r="A207" s="130" t="s">
        <v>417</v>
      </c>
      <c r="B207" s="130">
        <v>26.2</v>
      </c>
      <c r="C207" s="285">
        <v>14.2443</v>
      </c>
      <c r="D207" s="282">
        <v>41632</v>
      </c>
      <c r="E207" s="286">
        <f t="shared" si="15"/>
        <v>0.543675572519084</v>
      </c>
      <c r="F207" s="284"/>
      <c r="G207" s="284"/>
      <c r="H207" s="130"/>
    </row>
    <row r="208" spans="1:8">
      <c r="A208" s="130" t="s">
        <v>418</v>
      </c>
      <c r="B208" s="130">
        <v>20.7</v>
      </c>
      <c r="C208" s="281">
        <v>10</v>
      </c>
      <c r="D208" s="282">
        <v>42601</v>
      </c>
      <c r="E208" s="283">
        <f t="shared" si="15"/>
        <v>0.483091787439614</v>
      </c>
      <c r="F208" s="284"/>
      <c r="G208" s="284"/>
      <c r="H208" s="130" t="s">
        <v>601</v>
      </c>
    </row>
    <row r="209" spans="1:8">
      <c r="A209" s="130" t="s">
        <v>419</v>
      </c>
      <c r="B209" s="130">
        <v>20.6</v>
      </c>
      <c r="C209" s="285">
        <v>8.5</v>
      </c>
      <c r="D209" s="282">
        <v>44191</v>
      </c>
      <c r="E209" s="286">
        <f t="shared" ref="E209:E219" si="16">C209/B209</f>
        <v>0.412621359223301</v>
      </c>
      <c r="F209" s="284"/>
      <c r="G209" s="284"/>
      <c r="H209" s="130"/>
    </row>
    <row r="210" spans="1:8">
      <c r="A210" s="130" t="s">
        <v>420</v>
      </c>
      <c r="B210" s="130">
        <v>29.3</v>
      </c>
      <c r="C210" s="285">
        <v>6.23</v>
      </c>
      <c r="D210" s="282">
        <v>44191</v>
      </c>
      <c r="E210" s="286">
        <f t="shared" si="16"/>
        <v>0.212627986348123</v>
      </c>
      <c r="F210" s="284"/>
      <c r="G210" s="284"/>
      <c r="H210" s="130"/>
    </row>
    <row r="211" spans="1:8">
      <c r="A211" s="130" t="s">
        <v>421</v>
      </c>
      <c r="B211" s="130">
        <v>40.4</v>
      </c>
      <c r="C211" s="285">
        <v>18.51</v>
      </c>
      <c r="D211" s="282">
        <v>43605</v>
      </c>
      <c r="E211" s="286">
        <f t="shared" si="16"/>
        <v>0.458168316831683</v>
      </c>
      <c r="F211" s="284"/>
      <c r="G211" s="284"/>
      <c r="H211" s="130"/>
    </row>
    <row r="212" spans="1:8">
      <c r="A212" s="130" t="s">
        <v>422</v>
      </c>
      <c r="B212" s="130">
        <v>17</v>
      </c>
      <c r="C212" s="285">
        <v>1.18</v>
      </c>
      <c r="D212" s="282">
        <v>44834</v>
      </c>
      <c r="E212" s="286">
        <f t="shared" si="16"/>
        <v>0.0694117647058824</v>
      </c>
      <c r="F212" s="284"/>
      <c r="G212" s="284"/>
      <c r="H212" s="130"/>
    </row>
    <row r="213" spans="1:8">
      <c r="A213" s="130" t="s">
        <v>602</v>
      </c>
      <c r="B213" s="130">
        <v>26.8</v>
      </c>
      <c r="C213" s="285">
        <v>11.52</v>
      </c>
      <c r="D213" s="282">
        <v>45655</v>
      </c>
      <c r="E213" s="286">
        <f t="shared" si="16"/>
        <v>0.429850746268657</v>
      </c>
      <c r="F213" s="284"/>
      <c r="G213" s="284"/>
      <c r="H213" s="130"/>
    </row>
    <row r="214" spans="1:8">
      <c r="A214" s="130" t="s">
        <v>603</v>
      </c>
      <c r="B214" s="130">
        <v>51.8</v>
      </c>
      <c r="C214" s="285">
        <v>16.01</v>
      </c>
      <c r="D214" s="282">
        <v>45655</v>
      </c>
      <c r="E214" s="286">
        <f t="shared" si="16"/>
        <v>0.309073359073359</v>
      </c>
      <c r="F214" s="284"/>
      <c r="G214" s="284"/>
      <c r="H214" s="130"/>
    </row>
    <row r="215" spans="1:8">
      <c r="A215" s="130" t="s">
        <v>423</v>
      </c>
      <c r="B215" s="130">
        <v>31.7</v>
      </c>
      <c r="C215" s="285">
        <v>2.5</v>
      </c>
      <c r="D215" s="282">
        <v>42747</v>
      </c>
      <c r="E215" s="286">
        <f t="shared" si="16"/>
        <v>0.0788643533123028</v>
      </c>
      <c r="F215" s="284"/>
      <c r="G215" s="284"/>
      <c r="H215" s="130"/>
    </row>
    <row r="216" spans="1:8">
      <c r="A216" s="130" t="s">
        <v>424</v>
      </c>
      <c r="B216" s="130">
        <v>21.8</v>
      </c>
      <c r="C216" s="285">
        <v>7.51</v>
      </c>
      <c r="D216" s="282">
        <v>45197</v>
      </c>
      <c r="E216" s="286">
        <f t="shared" si="16"/>
        <v>0.344495412844037</v>
      </c>
      <c r="F216" s="284"/>
      <c r="G216" s="284"/>
      <c r="H216" s="130"/>
    </row>
    <row r="217" spans="1:8">
      <c r="A217" s="130" t="s">
        <v>425</v>
      </c>
      <c r="B217" s="130">
        <v>16.5</v>
      </c>
      <c r="C217" s="285">
        <v>2.85</v>
      </c>
      <c r="D217" s="282">
        <v>45280</v>
      </c>
      <c r="E217" s="286">
        <f t="shared" si="16"/>
        <v>0.172727272727273</v>
      </c>
      <c r="F217" s="284" t="s">
        <v>604</v>
      </c>
      <c r="G217" s="284"/>
      <c r="H217" s="130"/>
    </row>
    <row r="218" spans="1:8">
      <c r="A218" s="130" t="s">
        <v>426</v>
      </c>
      <c r="B218" s="130">
        <v>7.5</v>
      </c>
      <c r="C218" s="285">
        <v>0.37</v>
      </c>
      <c r="D218" s="282">
        <v>43727</v>
      </c>
      <c r="E218" s="286">
        <f t="shared" si="16"/>
        <v>0.0493333333333333</v>
      </c>
      <c r="F218" s="284"/>
      <c r="G218" s="284"/>
      <c r="H218" s="130"/>
    </row>
    <row r="219" spans="1:8">
      <c r="A219" s="130" t="s">
        <v>427</v>
      </c>
      <c r="B219" s="130">
        <v>67.1</v>
      </c>
      <c r="C219" s="285">
        <v>2</v>
      </c>
      <c r="D219" s="282">
        <v>45288</v>
      </c>
      <c r="E219" s="286">
        <f t="shared" si="16"/>
        <v>0.029806259314456</v>
      </c>
      <c r="F219" s="284"/>
      <c r="G219" s="284"/>
      <c r="H219" s="130"/>
    </row>
    <row r="220" spans="1:8">
      <c r="A220" s="131" t="s">
        <v>428</v>
      </c>
      <c r="B220" s="131">
        <v>23.6</v>
      </c>
      <c r="C220" s="287">
        <v>10.5174</v>
      </c>
      <c r="D220" s="288">
        <v>42549</v>
      </c>
      <c r="E220" s="289">
        <f t="shared" ref="E220:E231" si="17">C220/B220</f>
        <v>0.445652542372881</v>
      </c>
      <c r="F220" s="290"/>
      <c r="G220" s="290"/>
      <c r="H220" s="131"/>
    </row>
    <row r="221" spans="1:8">
      <c r="A221" s="131" t="s">
        <v>429</v>
      </c>
      <c r="B221" s="131">
        <v>21.9</v>
      </c>
      <c r="C221" s="287">
        <v>14</v>
      </c>
      <c r="D221" s="288">
        <v>41758</v>
      </c>
      <c r="E221" s="289">
        <f t="shared" si="17"/>
        <v>0.639269406392694</v>
      </c>
      <c r="F221" s="290"/>
      <c r="G221" s="290"/>
      <c r="H221" s="131"/>
    </row>
    <row r="222" spans="1:8">
      <c r="A222" s="131" t="s">
        <v>430</v>
      </c>
      <c r="B222" s="131">
        <v>36.5</v>
      </c>
      <c r="C222" s="287">
        <v>11.56</v>
      </c>
      <c r="D222" s="288">
        <v>44010</v>
      </c>
      <c r="E222" s="289">
        <f t="shared" si="17"/>
        <v>0.316712328767123</v>
      </c>
      <c r="F222" s="290"/>
      <c r="G222" s="290"/>
      <c r="H222" s="131"/>
    </row>
    <row r="223" spans="1:8">
      <c r="A223" s="131" t="s">
        <v>431</v>
      </c>
      <c r="B223" s="131">
        <v>33.5</v>
      </c>
      <c r="C223" s="287">
        <v>18.64</v>
      </c>
      <c r="D223" s="288">
        <v>43611</v>
      </c>
      <c r="E223" s="289">
        <f t="shared" si="17"/>
        <v>0.556417910447761</v>
      </c>
      <c r="F223" s="290"/>
      <c r="G223" s="290"/>
      <c r="H223" s="131"/>
    </row>
    <row r="224" spans="1:8">
      <c r="A224" s="131" t="s">
        <v>432</v>
      </c>
      <c r="B224" s="131">
        <v>22.5</v>
      </c>
      <c r="C224" s="287">
        <v>6.74</v>
      </c>
      <c r="D224" s="288">
        <v>44010</v>
      </c>
      <c r="E224" s="289">
        <f t="shared" si="17"/>
        <v>0.299555555555556</v>
      </c>
      <c r="F224" s="290"/>
      <c r="G224" s="290"/>
      <c r="H224" s="131"/>
    </row>
    <row r="225" spans="1:8">
      <c r="A225" s="131" t="s">
        <v>433</v>
      </c>
      <c r="B225" s="131">
        <v>48.1</v>
      </c>
      <c r="C225" s="287">
        <v>25.89</v>
      </c>
      <c r="D225" s="288">
        <v>44740</v>
      </c>
      <c r="E225" s="289">
        <f t="shared" si="17"/>
        <v>0.538253638253638</v>
      </c>
      <c r="F225" s="290"/>
      <c r="G225" s="290"/>
      <c r="H225" s="131"/>
    </row>
    <row r="226" spans="1:8">
      <c r="A226" s="300" t="s">
        <v>435</v>
      </c>
      <c r="B226" s="130">
        <v>20.9</v>
      </c>
      <c r="C226" s="285">
        <v>6</v>
      </c>
      <c r="D226" s="282">
        <v>41789</v>
      </c>
      <c r="E226" s="286">
        <f t="shared" si="17"/>
        <v>0.287081339712919</v>
      </c>
      <c r="F226" s="284"/>
      <c r="G226" s="284"/>
      <c r="H226" s="130"/>
    </row>
    <row r="227" spans="1:8">
      <c r="A227" s="300" t="s">
        <v>437</v>
      </c>
      <c r="B227" s="130">
        <v>28.4</v>
      </c>
      <c r="C227" s="285">
        <v>9.7106</v>
      </c>
      <c r="D227" s="282">
        <v>42273</v>
      </c>
      <c r="E227" s="286">
        <f t="shared" si="17"/>
        <v>0.341922535211268</v>
      </c>
      <c r="F227" s="284"/>
      <c r="G227" s="284"/>
      <c r="H227" s="130"/>
    </row>
    <row r="228" spans="1:8">
      <c r="A228" s="130" t="s">
        <v>438</v>
      </c>
      <c r="B228" s="130">
        <v>16.7</v>
      </c>
      <c r="C228" s="285">
        <v>13.3</v>
      </c>
      <c r="D228" s="282">
        <v>43646</v>
      </c>
      <c r="E228" s="286">
        <f t="shared" si="17"/>
        <v>0.796407185628743</v>
      </c>
      <c r="F228" s="284"/>
      <c r="G228" s="284"/>
      <c r="H228" s="130"/>
    </row>
    <row r="229" spans="1:8">
      <c r="A229" s="130" t="s">
        <v>439</v>
      </c>
      <c r="B229" s="130">
        <v>36</v>
      </c>
      <c r="C229" s="301">
        <v>10</v>
      </c>
      <c r="D229" s="282">
        <v>44188</v>
      </c>
      <c r="E229" s="302">
        <f t="shared" si="17"/>
        <v>0.277777777777778</v>
      </c>
      <c r="F229" s="284"/>
      <c r="G229" s="284"/>
      <c r="H229" s="303" t="s">
        <v>605</v>
      </c>
    </row>
    <row r="230" spans="1:8">
      <c r="A230" s="130" t="s">
        <v>606</v>
      </c>
      <c r="B230" s="130">
        <v>27.9</v>
      </c>
      <c r="C230" s="301">
        <v>5</v>
      </c>
      <c r="D230" s="282">
        <v>44558</v>
      </c>
      <c r="E230" s="302">
        <f t="shared" si="17"/>
        <v>0.17921146953405</v>
      </c>
      <c r="F230" s="284"/>
      <c r="G230" s="284"/>
      <c r="H230" s="303" t="s">
        <v>607</v>
      </c>
    </row>
    <row r="231" spans="1:8">
      <c r="A231" s="131" t="s">
        <v>440</v>
      </c>
      <c r="B231" s="131">
        <v>29.4</v>
      </c>
      <c r="C231" s="287">
        <v>7.4921</v>
      </c>
      <c r="D231" s="288">
        <v>41821</v>
      </c>
      <c r="E231" s="289">
        <f t="shared" si="17"/>
        <v>0.254833333333333</v>
      </c>
      <c r="F231" s="290"/>
      <c r="G231" s="290"/>
      <c r="H231" s="131"/>
    </row>
    <row r="232" spans="1:8">
      <c r="A232" s="131" t="s">
        <v>441</v>
      </c>
      <c r="B232" s="131">
        <v>26.4</v>
      </c>
      <c r="C232" s="287">
        <v>7.7</v>
      </c>
      <c r="D232" s="288">
        <v>42001</v>
      </c>
      <c r="E232" s="289">
        <f t="shared" ref="E232:E243" si="18">C232/B232</f>
        <v>0.291666666666667</v>
      </c>
      <c r="F232" s="290"/>
      <c r="G232" s="290"/>
      <c r="H232" s="131"/>
    </row>
    <row r="233" spans="1:8">
      <c r="A233" s="131" t="s">
        <v>442</v>
      </c>
      <c r="B233" s="131">
        <v>28.5</v>
      </c>
      <c r="C233" s="291">
        <v>3</v>
      </c>
      <c r="D233" s="288">
        <v>44132</v>
      </c>
      <c r="E233" s="292">
        <f t="shared" si="18"/>
        <v>0.105263157894737</v>
      </c>
      <c r="F233" s="290"/>
      <c r="G233" s="290"/>
      <c r="H233" s="293" t="s">
        <v>563</v>
      </c>
    </row>
    <row r="234" spans="1:8">
      <c r="A234" s="131" t="s">
        <v>443</v>
      </c>
      <c r="B234" s="131">
        <v>24.1</v>
      </c>
      <c r="C234" s="291">
        <v>4</v>
      </c>
      <c r="D234" s="288">
        <v>44547</v>
      </c>
      <c r="E234" s="292">
        <f t="shared" si="18"/>
        <v>0.16597510373444</v>
      </c>
      <c r="F234" s="290"/>
      <c r="G234" s="290"/>
      <c r="H234" s="293" t="s">
        <v>563</v>
      </c>
    </row>
    <row r="235" spans="1:8">
      <c r="A235" s="131" t="s">
        <v>444</v>
      </c>
      <c r="B235" s="131">
        <v>30.4</v>
      </c>
      <c r="C235" s="291">
        <v>6</v>
      </c>
      <c r="D235" s="288">
        <v>45322</v>
      </c>
      <c r="E235" s="292">
        <f t="shared" si="18"/>
        <v>0.197368421052632</v>
      </c>
      <c r="F235" s="290"/>
      <c r="G235" s="290"/>
      <c r="H235" s="293" t="s">
        <v>563</v>
      </c>
    </row>
    <row r="236" spans="1:8">
      <c r="A236" s="130" t="s">
        <v>445</v>
      </c>
      <c r="B236" s="130">
        <v>21.3</v>
      </c>
      <c r="C236" s="285">
        <v>2.68</v>
      </c>
      <c r="D236" s="282">
        <v>44189</v>
      </c>
      <c r="E236" s="286">
        <f t="shared" si="18"/>
        <v>0.125821596244131</v>
      </c>
      <c r="F236" s="284"/>
      <c r="G236" s="284"/>
      <c r="H236" s="130"/>
    </row>
    <row r="237" spans="1:8">
      <c r="A237" s="130" t="s">
        <v>446</v>
      </c>
      <c r="B237" s="130">
        <v>21.2</v>
      </c>
      <c r="C237" s="285">
        <v>7.61</v>
      </c>
      <c r="D237" s="282">
        <v>43079</v>
      </c>
      <c r="E237" s="286">
        <f t="shared" si="18"/>
        <v>0.358962264150943</v>
      </c>
      <c r="F237" s="284"/>
      <c r="G237" s="284"/>
      <c r="H237" s="130"/>
    </row>
    <row r="238" spans="1:8">
      <c r="A238" s="130" t="s">
        <v>447</v>
      </c>
      <c r="B238" s="130">
        <v>12</v>
      </c>
      <c r="C238" s="285">
        <v>2.8841</v>
      </c>
      <c r="D238" s="282">
        <v>42354</v>
      </c>
      <c r="E238" s="286">
        <f t="shared" si="18"/>
        <v>0.240341666666667</v>
      </c>
      <c r="F238" s="284"/>
      <c r="G238" s="284"/>
      <c r="H238" s="130"/>
    </row>
    <row r="239" spans="1:8">
      <c r="A239" s="130" t="s">
        <v>448</v>
      </c>
      <c r="B239" s="130">
        <v>30.7</v>
      </c>
      <c r="C239" s="285">
        <v>2.9</v>
      </c>
      <c r="D239" s="282">
        <v>44921</v>
      </c>
      <c r="E239" s="286">
        <f t="shared" si="18"/>
        <v>0.0944625407166124</v>
      </c>
      <c r="F239" s="284"/>
      <c r="G239" s="284"/>
      <c r="H239" s="130"/>
    </row>
    <row r="240" spans="1:8">
      <c r="A240" s="130" t="s">
        <v>449</v>
      </c>
      <c r="B240" s="130">
        <v>30.8</v>
      </c>
      <c r="C240" s="285">
        <v>5.06</v>
      </c>
      <c r="D240" s="282">
        <v>45408</v>
      </c>
      <c r="E240" s="286">
        <f t="shared" si="18"/>
        <v>0.164285714285714</v>
      </c>
      <c r="F240" s="284"/>
      <c r="G240" s="284"/>
      <c r="H240" s="303"/>
    </row>
    <row r="241" spans="1:8">
      <c r="A241" s="130" t="s">
        <v>450</v>
      </c>
      <c r="B241" s="130">
        <v>48.3</v>
      </c>
      <c r="C241" s="301">
        <v>2.22</v>
      </c>
      <c r="D241" s="282">
        <v>44189</v>
      </c>
      <c r="E241" s="302">
        <f t="shared" si="18"/>
        <v>0.0459627329192547</v>
      </c>
      <c r="F241" s="284"/>
      <c r="G241" s="284"/>
      <c r="H241" s="130"/>
    </row>
    <row r="242" spans="1:8">
      <c r="A242" s="130" t="s">
        <v>451</v>
      </c>
      <c r="B242" s="130">
        <v>58.4</v>
      </c>
      <c r="C242" s="285">
        <v>3.93</v>
      </c>
      <c r="D242" s="282">
        <v>43213</v>
      </c>
      <c r="E242" s="286">
        <f t="shared" si="18"/>
        <v>0.0672945205479452</v>
      </c>
      <c r="F242" s="284"/>
      <c r="G242" s="284"/>
      <c r="H242" s="130"/>
    </row>
    <row r="243" spans="1:8">
      <c r="A243" s="130" t="s">
        <v>452</v>
      </c>
      <c r="B243" s="130">
        <v>67.5</v>
      </c>
      <c r="C243" s="285">
        <v>2.26</v>
      </c>
      <c r="D243" s="282">
        <v>43460</v>
      </c>
      <c r="E243" s="286">
        <f t="shared" si="18"/>
        <v>0.0334814814814815</v>
      </c>
      <c r="F243" s="284"/>
      <c r="G243" s="284"/>
      <c r="H243" s="130" t="s">
        <v>527</v>
      </c>
    </row>
    <row r="244" spans="1:8">
      <c r="A244" s="131" t="s">
        <v>453</v>
      </c>
      <c r="B244" s="131">
        <v>28.8</v>
      </c>
      <c r="C244" s="287">
        <v>24.709</v>
      </c>
      <c r="D244" s="288">
        <v>42364</v>
      </c>
      <c r="E244" s="289">
        <f t="shared" ref="E244:E252" si="19">C244/B244</f>
        <v>0.857951388888889</v>
      </c>
      <c r="F244" s="290"/>
      <c r="G244" s="290"/>
      <c r="H244" s="131"/>
    </row>
    <row r="245" spans="1:8">
      <c r="A245" s="131" t="s">
        <v>454</v>
      </c>
      <c r="B245" s="131">
        <v>19.6</v>
      </c>
      <c r="C245" s="291">
        <v>5</v>
      </c>
      <c r="D245" s="288">
        <v>42965</v>
      </c>
      <c r="E245" s="292">
        <f t="shared" si="19"/>
        <v>0.255102040816327</v>
      </c>
      <c r="F245" s="290"/>
      <c r="G245" s="290"/>
      <c r="H245" s="293" t="s">
        <v>608</v>
      </c>
    </row>
    <row r="246" spans="1:8">
      <c r="A246" s="131" t="s">
        <v>455</v>
      </c>
      <c r="B246" s="131">
        <v>28.5</v>
      </c>
      <c r="C246" s="287">
        <v>11.08</v>
      </c>
      <c r="D246" s="288">
        <v>44191</v>
      </c>
      <c r="E246" s="289">
        <f t="shared" si="19"/>
        <v>0.388771929824561</v>
      </c>
      <c r="F246" s="290"/>
      <c r="G246" s="290"/>
      <c r="H246" s="131"/>
    </row>
    <row r="247" spans="1:8">
      <c r="A247" s="131" t="s">
        <v>456</v>
      </c>
      <c r="B247" s="131">
        <v>39.6</v>
      </c>
      <c r="C247" s="287">
        <v>14.75</v>
      </c>
      <c r="D247" s="288">
        <v>44556</v>
      </c>
      <c r="E247" s="289">
        <f t="shared" si="19"/>
        <v>0.372474747474747</v>
      </c>
      <c r="F247" s="290"/>
      <c r="G247" s="290"/>
      <c r="H247" s="131"/>
    </row>
    <row r="248" spans="1:8">
      <c r="A248" s="130" t="s">
        <v>457</v>
      </c>
      <c r="B248" s="130">
        <v>9.2</v>
      </c>
      <c r="C248" s="285">
        <v>1.3</v>
      </c>
      <c r="D248" s="282">
        <v>42508</v>
      </c>
      <c r="E248" s="286">
        <f t="shared" si="19"/>
        <v>0.141304347826087</v>
      </c>
      <c r="F248" s="284"/>
      <c r="G248" s="284"/>
      <c r="H248" s="130" t="s">
        <v>609</v>
      </c>
    </row>
    <row r="249" spans="1:8">
      <c r="A249" s="130" t="s">
        <v>458</v>
      </c>
      <c r="B249" s="130">
        <v>30.2</v>
      </c>
      <c r="C249" s="285">
        <v>8.49</v>
      </c>
      <c r="D249" s="282">
        <v>43581</v>
      </c>
      <c r="E249" s="286">
        <f t="shared" si="19"/>
        <v>0.28112582781457</v>
      </c>
      <c r="F249" s="284"/>
      <c r="G249" s="284"/>
      <c r="H249" s="130"/>
    </row>
    <row r="250" spans="1:8">
      <c r="A250" s="130" t="s">
        <v>459</v>
      </c>
      <c r="B250" s="130">
        <v>24</v>
      </c>
      <c r="C250" s="285">
        <v>12.35</v>
      </c>
      <c r="D250" s="282">
        <v>45165</v>
      </c>
      <c r="E250" s="286">
        <f t="shared" si="19"/>
        <v>0.514583333333333</v>
      </c>
      <c r="F250" s="284"/>
      <c r="G250" s="284"/>
      <c r="H250" s="130"/>
    </row>
    <row r="251" spans="1:8">
      <c r="A251" s="130" t="s">
        <v>460</v>
      </c>
      <c r="B251" s="130">
        <v>22.4</v>
      </c>
      <c r="C251" s="301">
        <v>5</v>
      </c>
      <c r="D251" s="282">
        <v>44680</v>
      </c>
      <c r="E251" s="302">
        <f t="shared" si="19"/>
        <v>0.223214285714286</v>
      </c>
      <c r="F251" s="284"/>
      <c r="G251" s="284"/>
      <c r="H251" s="303" t="s">
        <v>563</v>
      </c>
    </row>
    <row r="252" spans="1:8">
      <c r="A252" s="130" t="s">
        <v>461</v>
      </c>
      <c r="B252" s="130">
        <v>31.3</v>
      </c>
      <c r="C252" s="301">
        <v>5</v>
      </c>
      <c r="D252" s="282">
        <v>44801</v>
      </c>
      <c r="E252" s="302">
        <f t="shared" si="19"/>
        <v>0.159744408945687</v>
      </c>
      <c r="F252" s="284"/>
      <c r="G252" s="284"/>
      <c r="H252" s="303" t="s">
        <v>610</v>
      </c>
    </row>
    <row r="253" spans="1:8">
      <c r="A253" s="131" t="s">
        <v>463</v>
      </c>
      <c r="B253" s="131">
        <v>37.8</v>
      </c>
      <c r="C253" s="287">
        <v>7.6</v>
      </c>
      <c r="D253" s="288">
        <v>42517</v>
      </c>
      <c r="E253" s="289">
        <f t="shared" ref="E253:E274" si="20">C253/B253</f>
        <v>0.201058201058201</v>
      </c>
      <c r="F253" s="290"/>
      <c r="G253" s="290"/>
      <c r="H253" s="131"/>
    </row>
    <row r="254" spans="1:8">
      <c r="A254" s="130" t="s">
        <v>464</v>
      </c>
      <c r="B254" s="130">
        <v>10</v>
      </c>
      <c r="C254" s="285">
        <v>3.82</v>
      </c>
      <c r="D254" s="282">
        <v>42549</v>
      </c>
      <c r="E254" s="286">
        <f t="shared" si="20"/>
        <v>0.382</v>
      </c>
      <c r="F254" s="284"/>
      <c r="G254" s="284"/>
      <c r="H254" s="130"/>
    </row>
    <row r="255" spans="1:8">
      <c r="A255" s="130" t="s">
        <v>465</v>
      </c>
      <c r="B255" s="130">
        <v>21</v>
      </c>
      <c r="C255" s="285">
        <v>12.49</v>
      </c>
      <c r="D255" s="282">
        <v>43097</v>
      </c>
      <c r="E255" s="286">
        <f t="shared" si="20"/>
        <v>0.594761904761905</v>
      </c>
      <c r="F255" s="284"/>
      <c r="G255" s="284"/>
      <c r="H255" s="130"/>
    </row>
    <row r="256" spans="1:8">
      <c r="A256" s="130" t="s">
        <v>466</v>
      </c>
      <c r="B256" s="130">
        <v>27.9</v>
      </c>
      <c r="C256" s="285">
        <v>9.65</v>
      </c>
      <c r="D256" s="282">
        <v>43622</v>
      </c>
      <c r="E256" s="286">
        <f t="shared" si="20"/>
        <v>0.345878136200717</v>
      </c>
      <c r="F256" s="284"/>
      <c r="G256" s="284"/>
      <c r="H256" s="130"/>
    </row>
    <row r="257" spans="1:8">
      <c r="A257" s="130" t="s">
        <v>467</v>
      </c>
      <c r="B257" s="130">
        <v>20.7</v>
      </c>
      <c r="C257" s="285">
        <v>3.31</v>
      </c>
      <c r="D257" s="282">
        <v>44158</v>
      </c>
      <c r="E257" s="286">
        <f t="shared" si="20"/>
        <v>0.159903381642512</v>
      </c>
      <c r="F257" s="284"/>
      <c r="G257" s="284"/>
      <c r="H257" s="130"/>
    </row>
    <row r="258" spans="1:8">
      <c r="A258" s="130" t="s">
        <v>468</v>
      </c>
      <c r="B258" s="130">
        <v>20.2</v>
      </c>
      <c r="C258" s="285">
        <v>6.12</v>
      </c>
      <c r="D258" s="282">
        <v>44546</v>
      </c>
      <c r="E258" s="286">
        <f t="shared" si="20"/>
        <v>0.302970297029703</v>
      </c>
      <c r="F258" s="284"/>
      <c r="G258" s="284"/>
      <c r="H258" s="130"/>
    </row>
    <row r="259" spans="1:8">
      <c r="A259" s="131" t="s">
        <v>469</v>
      </c>
      <c r="B259" s="131">
        <v>24.6</v>
      </c>
      <c r="C259" s="287">
        <v>6.7743</v>
      </c>
      <c r="D259" s="288">
        <v>42730</v>
      </c>
      <c r="E259" s="289">
        <f t="shared" si="20"/>
        <v>0.275378048780488</v>
      </c>
      <c r="F259" s="290"/>
      <c r="G259" s="290"/>
      <c r="H259" s="131"/>
    </row>
    <row r="260" spans="1:8">
      <c r="A260" s="131" t="s">
        <v>470</v>
      </c>
      <c r="B260" s="131">
        <v>27.8</v>
      </c>
      <c r="C260" s="287">
        <v>14.38</v>
      </c>
      <c r="D260" s="288">
        <v>43095</v>
      </c>
      <c r="E260" s="289">
        <f t="shared" si="20"/>
        <v>0.51726618705036</v>
      </c>
      <c r="F260" s="290"/>
      <c r="G260" s="290"/>
      <c r="H260" s="131"/>
    </row>
    <row r="261" spans="1:8">
      <c r="A261" s="131" t="s">
        <v>471</v>
      </c>
      <c r="B261" s="131">
        <v>37.2</v>
      </c>
      <c r="C261" s="287">
        <v>12.4384</v>
      </c>
      <c r="D261" s="288">
        <v>43825</v>
      </c>
      <c r="E261" s="289">
        <f t="shared" si="20"/>
        <v>0.334365591397849</v>
      </c>
      <c r="F261" s="290"/>
      <c r="G261" s="290"/>
      <c r="H261" s="131"/>
    </row>
    <row r="262" spans="1:8">
      <c r="A262" s="131" t="s">
        <v>472</v>
      </c>
      <c r="B262" s="131">
        <v>41.4</v>
      </c>
      <c r="C262" s="287">
        <v>9.09</v>
      </c>
      <c r="D262" s="288">
        <v>44556</v>
      </c>
      <c r="E262" s="289">
        <f t="shared" si="20"/>
        <v>0.219565217391304</v>
      </c>
      <c r="F262" s="290"/>
      <c r="G262" s="290"/>
      <c r="H262" s="131"/>
    </row>
    <row r="263" spans="1:8">
      <c r="A263" s="131" t="s">
        <v>473</v>
      </c>
      <c r="B263" s="131">
        <v>25.2</v>
      </c>
      <c r="C263" s="287">
        <v>2.61</v>
      </c>
      <c r="D263" s="288">
        <v>44191</v>
      </c>
      <c r="E263" s="289">
        <f t="shared" si="20"/>
        <v>0.103571428571429</v>
      </c>
      <c r="F263" s="290"/>
      <c r="G263" s="290"/>
      <c r="H263" s="131"/>
    </row>
    <row r="264" spans="1:8">
      <c r="A264" s="131" t="s">
        <v>611</v>
      </c>
      <c r="B264" s="131">
        <v>22.5</v>
      </c>
      <c r="C264" s="287">
        <v>4.12</v>
      </c>
      <c r="D264" s="288">
        <v>45652</v>
      </c>
      <c r="E264" s="289">
        <f t="shared" si="20"/>
        <v>0.183111111111111</v>
      </c>
      <c r="F264" s="290"/>
      <c r="G264" s="290"/>
      <c r="H264" s="131"/>
    </row>
    <row r="265" spans="1:8">
      <c r="A265" s="130" t="s">
        <v>474</v>
      </c>
      <c r="B265" s="130">
        <v>23.9</v>
      </c>
      <c r="C265" s="285">
        <v>12.3155</v>
      </c>
      <c r="D265" s="282">
        <v>42912</v>
      </c>
      <c r="E265" s="286">
        <f t="shared" si="20"/>
        <v>0.515292887029289</v>
      </c>
      <c r="F265" s="284"/>
      <c r="G265" s="284"/>
      <c r="H265" s="130"/>
    </row>
    <row r="266" spans="1:8">
      <c r="A266" s="130" t="s">
        <v>475</v>
      </c>
      <c r="B266" s="130">
        <v>15.5</v>
      </c>
      <c r="C266" s="285">
        <v>4.2</v>
      </c>
      <c r="D266" s="282">
        <v>44069</v>
      </c>
      <c r="E266" s="286">
        <f t="shared" si="20"/>
        <v>0.270967741935484</v>
      </c>
      <c r="F266" s="284"/>
      <c r="G266" s="284"/>
      <c r="H266" s="130"/>
    </row>
    <row r="267" spans="1:8">
      <c r="A267" s="130" t="s">
        <v>476</v>
      </c>
      <c r="B267" s="130">
        <v>6.4</v>
      </c>
      <c r="C267" s="285">
        <v>2.6435</v>
      </c>
      <c r="D267" s="282">
        <v>42912</v>
      </c>
      <c r="E267" s="286">
        <f t="shared" si="20"/>
        <v>0.413046875</v>
      </c>
      <c r="F267" s="284"/>
      <c r="G267" s="284"/>
      <c r="H267" s="130"/>
    </row>
    <row r="268" spans="1:8">
      <c r="A268" s="131" t="s">
        <v>478</v>
      </c>
      <c r="B268" s="131">
        <v>12.9</v>
      </c>
      <c r="C268" s="287">
        <v>0.674</v>
      </c>
      <c r="D268" s="304">
        <v>43097</v>
      </c>
      <c r="E268" s="289">
        <f t="shared" si="20"/>
        <v>0.0522480620155039</v>
      </c>
      <c r="F268" s="290"/>
      <c r="G268" s="290"/>
      <c r="H268" s="131"/>
    </row>
    <row r="269" spans="1:8">
      <c r="A269" s="131" t="s">
        <v>479</v>
      </c>
      <c r="B269" s="131">
        <v>40.6</v>
      </c>
      <c r="C269" s="287">
        <v>7.8</v>
      </c>
      <c r="D269" s="304">
        <v>44314</v>
      </c>
      <c r="E269" s="289">
        <f t="shared" si="20"/>
        <v>0.192118226600985</v>
      </c>
      <c r="F269" s="290"/>
      <c r="G269" s="290"/>
      <c r="H269" s="131"/>
    </row>
    <row r="270" spans="1:8">
      <c r="A270" s="131" t="s">
        <v>480</v>
      </c>
      <c r="B270" s="131">
        <v>43</v>
      </c>
      <c r="C270" s="287">
        <v>17.7153</v>
      </c>
      <c r="D270" s="304">
        <v>45276</v>
      </c>
      <c r="E270" s="289">
        <f t="shared" si="20"/>
        <v>0.411983720930233</v>
      </c>
      <c r="F270" s="290"/>
      <c r="G270" s="290"/>
      <c r="H270" s="131"/>
    </row>
    <row r="271" spans="1:8">
      <c r="A271" s="131" t="s">
        <v>612</v>
      </c>
      <c r="B271" s="131">
        <v>30.3</v>
      </c>
      <c r="C271" s="287">
        <v>5.1</v>
      </c>
      <c r="D271" s="304">
        <v>45654</v>
      </c>
      <c r="E271" s="289">
        <f t="shared" si="20"/>
        <v>0.168316831683168</v>
      </c>
      <c r="F271" s="290"/>
      <c r="G271" s="290"/>
      <c r="H271" s="131"/>
    </row>
    <row r="272" spans="1:8">
      <c r="A272" s="300" t="s">
        <v>481</v>
      </c>
      <c r="B272" s="130">
        <v>30.3</v>
      </c>
      <c r="C272" s="285">
        <v>20.3776</v>
      </c>
      <c r="D272" s="282">
        <v>43100</v>
      </c>
      <c r="E272" s="286">
        <f t="shared" si="20"/>
        <v>0.67252805280528</v>
      </c>
      <c r="F272" s="284"/>
      <c r="G272" s="284"/>
      <c r="H272" s="130"/>
    </row>
    <row r="273" spans="1:8">
      <c r="A273" s="300" t="s">
        <v>482</v>
      </c>
      <c r="B273" s="130">
        <v>41.6</v>
      </c>
      <c r="C273" s="285">
        <v>13.55</v>
      </c>
      <c r="D273" s="282">
        <v>43824</v>
      </c>
      <c r="E273" s="286">
        <f t="shared" si="20"/>
        <v>0.325721153846154</v>
      </c>
      <c r="F273" s="284"/>
      <c r="G273" s="284"/>
      <c r="H273" s="130"/>
    </row>
    <row r="274" spans="1:8">
      <c r="A274" s="130" t="s">
        <v>483</v>
      </c>
      <c r="B274" s="130">
        <v>26.5</v>
      </c>
      <c r="C274" s="285">
        <v>8.42</v>
      </c>
      <c r="D274" s="282">
        <v>44372</v>
      </c>
      <c r="E274" s="286">
        <f t="shared" si="20"/>
        <v>0.317735849056604</v>
      </c>
      <c r="F274" s="284"/>
      <c r="G274" s="284"/>
      <c r="H274" s="130"/>
    </row>
    <row r="275" spans="1:8">
      <c r="A275" s="131" t="s">
        <v>484</v>
      </c>
      <c r="B275" s="131">
        <v>16.6</v>
      </c>
      <c r="C275" s="287">
        <v>3.1832</v>
      </c>
      <c r="D275" s="288">
        <v>43398</v>
      </c>
      <c r="E275" s="289">
        <f t="shared" ref="E275:E304" si="21">C275/B275</f>
        <v>0.191759036144578</v>
      </c>
      <c r="F275" s="290"/>
      <c r="G275" s="290"/>
      <c r="H275" s="131"/>
    </row>
    <row r="276" spans="1:8">
      <c r="A276" s="130" t="s">
        <v>485</v>
      </c>
      <c r="B276" s="130">
        <v>34.5</v>
      </c>
      <c r="C276" s="285">
        <v>1.28</v>
      </c>
      <c r="D276" s="282">
        <v>43488</v>
      </c>
      <c r="E276" s="286">
        <f t="shared" si="21"/>
        <v>0.0371014492753623</v>
      </c>
      <c r="F276" s="284"/>
      <c r="G276" s="284"/>
      <c r="H276" s="130"/>
    </row>
    <row r="277" spans="1:8">
      <c r="A277" s="130" t="s">
        <v>486</v>
      </c>
      <c r="B277" s="130">
        <v>63.6</v>
      </c>
      <c r="C277" s="295">
        <v>13.51</v>
      </c>
      <c r="D277" s="305">
        <v>45164</v>
      </c>
      <c r="E277" s="297">
        <f t="shared" si="21"/>
        <v>0.212421383647799</v>
      </c>
      <c r="F277" s="284"/>
      <c r="G277" s="284"/>
      <c r="H277" s="298" t="s">
        <v>562</v>
      </c>
    </row>
    <row r="278" spans="1:8">
      <c r="A278" s="131" t="s">
        <v>487</v>
      </c>
      <c r="B278" s="131">
        <v>26.1</v>
      </c>
      <c r="C278" s="287">
        <v>2.57</v>
      </c>
      <c r="D278" s="299">
        <v>43556</v>
      </c>
      <c r="E278" s="289">
        <f t="shared" si="21"/>
        <v>0.0984674329501916</v>
      </c>
      <c r="F278" s="290"/>
      <c r="G278" s="290"/>
      <c r="H278" s="131"/>
    </row>
    <row r="279" spans="1:8">
      <c r="A279" s="131" t="s">
        <v>488</v>
      </c>
      <c r="B279" s="306">
        <v>36.4</v>
      </c>
      <c r="C279" s="307">
        <v>11.9</v>
      </c>
      <c r="D279" s="299">
        <v>44281</v>
      </c>
      <c r="E279" s="308">
        <f t="shared" si="21"/>
        <v>0.326923076923077</v>
      </c>
      <c r="F279" s="309"/>
      <c r="G279" s="309"/>
      <c r="H279" s="306"/>
    </row>
    <row r="280" spans="1:8">
      <c r="A280" s="306" t="s">
        <v>489</v>
      </c>
      <c r="B280" s="306">
        <v>21.6</v>
      </c>
      <c r="C280" s="310">
        <v>4</v>
      </c>
      <c r="D280" s="304">
        <v>43827</v>
      </c>
      <c r="E280" s="311">
        <f t="shared" si="21"/>
        <v>0.185185185185185</v>
      </c>
      <c r="F280" s="309"/>
      <c r="G280" s="309"/>
      <c r="H280" s="306" t="s">
        <v>613</v>
      </c>
    </row>
    <row r="281" spans="1:8">
      <c r="A281" s="130" t="s">
        <v>490</v>
      </c>
      <c r="B281" s="130">
        <v>25.9</v>
      </c>
      <c r="C281" s="285">
        <v>22.622</v>
      </c>
      <c r="D281" s="282">
        <v>43639</v>
      </c>
      <c r="E281" s="286">
        <f t="shared" si="21"/>
        <v>0.873436293436293</v>
      </c>
      <c r="F281" s="284"/>
      <c r="G281" s="284"/>
      <c r="H281" s="130"/>
    </row>
    <row r="282" spans="1:8">
      <c r="A282" s="130" t="s">
        <v>491</v>
      </c>
      <c r="B282" s="130">
        <v>9.1</v>
      </c>
      <c r="C282" s="285">
        <v>6.7</v>
      </c>
      <c r="D282" s="312">
        <v>45106</v>
      </c>
      <c r="E282" s="286">
        <f t="shared" si="21"/>
        <v>0.736263736263736</v>
      </c>
      <c r="F282" s="284"/>
      <c r="G282" s="284"/>
      <c r="H282" s="130"/>
    </row>
    <row r="283" spans="1:8">
      <c r="A283" s="131" t="s">
        <v>492</v>
      </c>
      <c r="B283" s="131">
        <v>34.2</v>
      </c>
      <c r="C283" s="287">
        <v>18.2966</v>
      </c>
      <c r="D283" s="299">
        <v>43729</v>
      </c>
      <c r="E283" s="289">
        <f t="shared" si="21"/>
        <v>0.534988304093567</v>
      </c>
      <c r="F283" s="290"/>
      <c r="G283" s="290"/>
      <c r="H283" s="131"/>
    </row>
    <row r="284" spans="1:8">
      <c r="A284" s="131" t="s">
        <v>493</v>
      </c>
      <c r="B284" s="131">
        <v>19.8</v>
      </c>
      <c r="C284" s="313">
        <v>6</v>
      </c>
      <c r="D284" s="299">
        <v>44375</v>
      </c>
      <c r="E284" s="314">
        <f t="shared" si="21"/>
        <v>0.303030303030303</v>
      </c>
      <c r="F284" s="290"/>
      <c r="G284" s="290"/>
      <c r="H284" s="131" t="s">
        <v>614</v>
      </c>
    </row>
    <row r="285" spans="1:8">
      <c r="A285" s="130" t="s">
        <v>494</v>
      </c>
      <c r="B285" s="130">
        <v>22</v>
      </c>
      <c r="C285" s="301">
        <v>7.87</v>
      </c>
      <c r="D285" s="312">
        <v>43736</v>
      </c>
      <c r="E285" s="302">
        <f t="shared" si="21"/>
        <v>0.357727272727273</v>
      </c>
      <c r="F285" s="284"/>
      <c r="G285" s="284"/>
      <c r="H285" s="303" t="s">
        <v>615</v>
      </c>
    </row>
    <row r="286" spans="1:8">
      <c r="A286" s="130" t="s">
        <v>495</v>
      </c>
      <c r="B286" s="130">
        <v>24.2</v>
      </c>
      <c r="C286" s="285">
        <v>5.78</v>
      </c>
      <c r="D286" s="312">
        <v>44163</v>
      </c>
      <c r="E286" s="286">
        <f t="shared" si="21"/>
        <v>0.238842975206612</v>
      </c>
      <c r="F286" s="284"/>
      <c r="G286" s="284"/>
      <c r="H286" s="130"/>
    </row>
    <row r="287" spans="1:8">
      <c r="A287" s="130" t="s">
        <v>496</v>
      </c>
      <c r="B287" s="130">
        <v>18.1</v>
      </c>
      <c r="C287" s="281">
        <v>6</v>
      </c>
      <c r="D287" s="312">
        <v>44375</v>
      </c>
      <c r="E287" s="283">
        <f t="shared" si="21"/>
        <v>0.331491712707182</v>
      </c>
      <c r="F287" s="284"/>
      <c r="G287" s="284"/>
      <c r="H287" s="315" t="s">
        <v>616</v>
      </c>
    </row>
    <row r="288" spans="1:8">
      <c r="A288" s="131" t="s">
        <v>498</v>
      </c>
      <c r="B288" s="131">
        <v>23.2</v>
      </c>
      <c r="C288" s="287">
        <v>5.8171</v>
      </c>
      <c r="D288" s="299">
        <v>43828</v>
      </c>
      <c r="E288" s="289">
        <f t="shared" si="21"/>
        <v>0.250737068965517</v>
      </c>
      <c r="F288" s="290"/>
      <c r="G288" s="290"/>
      <c r="H288" s="131"/>
    </row>
    <row r="289" spans="1:8">
      <c r="A289" s="131" t="s">
        <v>499</v>
      </c>
      <c r="B289" s="131">
        <v>27.3</v>
      </c>
      <c r="C289" s="287">
        <v>4.2903</v>
      </c>
      <c r="D289" s="288">
        <v>44105</v>
      </c>
      <c r="E289" s="289">
        <f t="shared" si="21"/>
        <v>0.157153846153846</v>
      </c>
      <c r="F289" s="290"/>
      <c r="G289" s="290"/>
      <c r="H289" s="131"/>
    </row>
    <row r="290" spans="1:8">
      <c r="A290" s="130" t="s">
        <v>617</v>
      </c>
      <c r="B290" s="130">
        <v>28.7</v>
      </c>
      <c r="C290" s="285">
        <v>23.56</v>
      </c>
      <c r="D290" s="312">
        <v>45710</v>
      </c>
      <c r="E290" s="286">
        <f t="shared" si="21"/>
        <v>0.820905923344948</v>
      </c>
      <c r="F290" s="284" t="s">
        <v>618</v>
      </c>
      <c r="G290" s="284" t="s">
        <v>536</v>
      </c>
      <c r="H290" s="130"/>
    </row>
    <row r="291" spans="1:8">
      <c r="A291" s="130" t="s">
        <v>500</v>
      </c>
      <c r="B291" s="130">
        <v>23.6</v>
      </c>
      <c r="C291" s="285">
        <v>16</v>
      </c>
      <c r="D291" s="312">
        <v>44191</v>
      </c>
      <c r="E291" s="286">
        <f t="shared" si="21"/>
        <v>0.677966101694915</v>
      </c>
      <c r="F291" s="284"/>
      <c r="G291" s="284" t="s">
        <v>536</v>
      </c>
      <c r="H291" s="130"/>
    </row>
    <row r="292" spans="1:8">
      <c r="A292" s="131" t="s">
        <v>501</v>
      </c>
      <c r="B292" s="131">
        <v>25.3</v>
      </c>
      <c r="C292" s="287">
        <v>12.3411</v>
      </c>
      <c r="D292" s="299">
        <v>44283</v>
      </c>
      <c r="E292" s="289">
        <f t="shared" si="21"/>
        <v>0.487790513833992</v>
      </c>
      <c r="F292" s="290"/>
      <c r="G292" s="290"/>
      <c r="H292" s="131"/>
    </row>
    <row r="293" spans="1:8">
      <c r="A293" s="131" t="s">
        <v>502</v>
      </c>
      <c r="B293" s="131">
        <v>18.2</v>
      </c>
      <c r="C293" s="313">
        <v>5</v>
      </c>
      <c r="D293" s="299">
        <v>44556</v>
      </c>
      <c r="E293" s="314">
        <f t="shared" si="21"/>
        <v>0.274725274725275</v>
      </c>
      <c r="F293" s="290"/>
      <c r="G293" s="290"/>
      <c r="H293" s="316" t="s">
        <v>619</v>
      </c>
    </row>
    <row r="294" spans="1:8">
      <c r="A294" s="130" t="s">
        <v>620</v>
      </c>
      <c r="B294" s="133">
        <v>46.4</v>
      </c>
      <c r="C294" s="285">
        <v>2.1643</v>
      </c>
      <c r="D294" s="282">
        <v>44375</v>
      </c>
      <c r="E294" s="286">
        <f t="shared" si="21"/>
        <v>0.0466443965517241</v>
      </c>
      <c r="F294" s="284"/>
      <c r="G294" s="284"/>
      <c r="H294" s="130"/>
    </row>
    <row r="295" spans="1:8">
      <c r="A295" s="131" t="s">
        <v>504</v>
      </c>
      <c r="B295" s="135">
        <v>20.3</v>
      </c>
      <c r="C295" s="287">
        <v>4.5309</v>
      </c>
      <c r="D295" s="288">
        <v>44375</v>
      </c>
      <c r="E295" s="289">
        <f t="shared" si="21"/>
        <v>0.223197044334975</v>
      </c>
      <c r="F295" s="290"/>
      <c r="G295" s="290"/>
      <c r="H295" s="131"/>
    </row>
    <row r="296" spans="1:8">
      <c r="A296" s="131" t="s">
        <v>505</v>
      </c>
      <c r="B296" s="135">
        <v>10.8</v>
      </c>
      <c r="C296" s="313">
        <v>0.66</v>
      </c>
      <c r="D296" s="288">
        <v>45133</v>
      </c>
      <c r="E296" s="314">
        <f t="shared" si="21"/>
        <v>0.0611111111111111</v>
      </c>
      <c r="F296" s="290"/>
      <c r="G296" s="290"/>
      <c r="H296" s="316" t="s">
        <v>621</v>
      </c>
    </row>
    <row r="297" spans="1:8">
      <c r="A297" s="130" t="s">
        <v>506</v>
      </c>
      <c r="B297" s="130">
        <v>30.4</v>
      </c>
      <c r="C297" s="285">
        <v>3.71</v>
      </c>
      <c r="D297" s="312">
        <v>44503</v>
      </c>
      <c r="E297" s="286">
        <f t="shared" si="21"/>
        <v>0.122039473684211</v>
      </c>
      <c r="F297" s="284"/>
      <c r="G297" s="284"/>
      <c r="H297" s="130"/>
    </row>
    <row r="298" spans="1:8">
      <c r="A298" s="130" t="s">
        <v>507</v>
      </c>
      <c r="B298" s="130">
        <v>15.8</v>
      </c>
      <c r="C298" s="281">
        <v>1.7</v>
      </c>
      <c r="D298" s="312">
        <v>44558</v>
      </c>
      <c r="E298" s="283">
        <f t="shared" si="21"/>
        <v>0.107594936708861</v>
      </c>
      <c r="F298" s="284"/>
      <c r="G298" s="284"/>
      <c r="H298" s="315" t="s">
        <v>622</v>
      </c>
    </row>
    <row r="299" spans="1:8">
      <c r="A299" s="131" t="s">
        <v>375</v>
      </c>
      <c r="B299" s="131">
        <v>32.4</v>
      </c>
      <c r="C299" s="287">
        <v>8.5</v>
      </c>
      <c r="D299" s="288">
        <v>44558</v>
      </c>
      <c r="E299" s="289">
        <f t="shared" si="21"/>
        <v>0.262345679012346</v>
      </c>
      <c r="F299" s="290"/>
      <c r="G299" s="290"/>
      <c r="H299" s="317"/>
    </row>
    <row r="300" spans="1:8">
      <c r="A300" s="131" t="s">
        <v>376</v>
      </c>
      <c r="B300" s="131">
        <v>40.5</v>
      </c>
      <c r="C300" s="287">
        <v>5.26</v>
      </c>
      <c r="D300" s="288">
        <v>44923</v>
      </c>
      <c r="E300" s="289">
        <f t="shared" si="21"/>
        <v>0.129876543209877</v>
      </c>
      <c r="F300" s="290"/>
      <c r="G300" s="290"/>
      <c r="H300" s="317"/>
    </row>
    <row r="301" spans="1:8">
      <c r="A301" s="130" t="s">
        <v>623</v>
      </c>
      <c r="B301" s="130">
        <v>58.4</v>
      </c>
      <c r="C301" s="301">
        <v>1</v>
      </c>
      <c r="D301" s="282">
        <v>44803</v>
      </c>
      <c r="E301" s="302">
        <f t="shared" si="21"/>
        <v>0.0171232876712329</v>
      </c>
      <c r="F301" s="284"/>
      <c r="G301" s="284"/>
      <c r="H301" s="303" t="s">
        <v>563</v>
      </c>
    </row>
    <row r="302" spans="1:8">
      <c r="A302" s="131" t="s">
        <v>508</v>
      </c>
      <c r="B302" s="131">
        <v>39.2</v>
      </c>
      <c r="C302" s="287">
        <v>5.1</v>
      </c>
      <c r="D302" s="288">
        <v>44875</v>
      </c>
      <c r="E302" s="289">
        <f t="shared" si="21"/>
        <v>0.130102040816327</v>
      </c>
      <c r="F302" s="290"/>
      <c r="G302" s="290"/>
      <c r="H302" s="131"/>
    </row>
    <row r="303" spans="1:8">
      <c r="A303" s="131" t="s">
        <v>509</v>
      </c>
      <c r="B303" s="131">
        <v>20.9</v>
      </c>
      <c r="C303" s="313">
        <v>2.8</v>
      </c>
      <c r="D303" s="288">
        <v>45287</v>
      </c>
      <c r="E303" s="314">
        <f t="shared" si="21"/>
        <v>0.133971291866029</v>
      </c>
      <c r="F303" s="290"/>
      <c r="G303" s="290"/>
      <c r="H303" s="316" t="s">
        <v>624</v>
      </c>
    </row>
    <row r="304" spans="1:8">
      <c r="A304" s="130" t="s">
        <v>625</v>
      </c>
      <c r="B304" s="130">
        <v>52.4</v>
      </c>
      <c r="C304" s="285">
        <v>0.9341</v>
      </c>
      <c r="D304" s="282">
        <v>44923</v>
      </c>
      <c r="E304" s="286">
        <f t="shared" si="21"/>
        <v>0.0178263358778626</v>
      </c>
      <c r="F304" s="284"/>
      <c r="G304" s="284"/>
      <c r="H304" s="130"/>
    </row>
    <row r="305" spans="1:1">
      <c r="A305" s="8" t="s">
        <v>626</v>
      </c>
    </row>
    <row r="306" spans="1:1">
      <c r="A306" s="90" t="s">
        <v>627</v>
      </c>
    </row>
    <row r="307" spans="1:1">
      <c r="A307" s="318" t="s">
        <v>628</v>
      </c>
    </row>
    <row r="308" spans="1:1">
      <c r="A308" s="319" t="s">
        <v>512</v>
      </c>
    </row>
  </sheetData>
  <conditionalFormatting sqref="C2:C304">
    <cfRule type="dataBar" priority="6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{91787eb6-f524-4352-bce1-4a8b35228fea}</x14:id>
        </ext>
      </extLst>
    </cfRule>
  </conditionalFormatting>
  <conditionalFormatting sqref="E1:E304 E306:E1048576">
    <cfRule type="dataBar" priority="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{8ed87d1a-178c-4916-a4c9-72f7254a60fe}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787eb6-f524-4352-bce1-4a8b35228f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C2:C304</xm:sqref>
        </x14:conditionalFormatting>
        <x14:conditionalFormatting xmlns:xm="http://schemas.microsoft.com/office/excel/2006/main">
          <x14:cfRule type="dataBar" id="{8ed87d1a-178c-4916-a4c9-72f7254a60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E1:E304 E306:E1048576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2"/>
  <sheetViews>
    <sheetView tabSelected="1" workbookViewId="0">
      <pane xSplit="1" ySplit="1" topLeftCell="B70" activePane="bottomRight" state="frozen"/>
      <selection/>
      <selection pane="topRight"/>
      <selection pane="bottomLeft"/>
      <selection pane="bottomRight" activeCell="G98" sqref="G98"/>
    </sheetView>
  </sheetViews>
  <sheetFormatPr defaultColWidth="8.50833333333333" defaultRowHeight="14"/>
  <cols>
    <col min="1" max="1" width="13.5083333333333" style="1" customWidth="1"/>
    <col min="2" max="3" width="15.75" style="1" customWidth="1"/>
    <col min="4" max="4" width="9.375" style="1" customWidth="1"/>
    <col min="5" max="5" width="15.75" style="23" customWidth="1"/>
    <col min="6" max="6" width="9.375" style="23" customWidth="1"/>
    <col min="7" max="7" width="15.75" style="23" customWidth="1"/>
    <col min="8" max="8" width="9.375" style="23" customWidth="1"/>
    <col min="9" max="9" width="15.75" style="23" customWidth="1"/>
    <col min="10" max="10" width="9.375" style="23" customWidth="1"/>
    <col min="11" max="11" width="44.5083333333333" style="1" customWidth="1"/>
    <col min="12" max="16384" width="8.50833333333333" style="1"/>
  </cols>
  <sheetData>
    <row r="1" s="42" customFormat="1" spans="1:11">
      <c r="A1" s="153" t="s">
        <v>139</v>
      </c>
      <c r="B1" s="154" t="s">
        <v>629</v>
      </c>
      <c r="C1" s="155" t="s">
        <v>630</v>
      </c>
      <c r="D1" s="154" t="s">
        <v>631</v>
      </c>
      <c r="E1" s="155" t="s">
        <v>632</v>
      </c>
      <c r="F1" s="158" t="s">
        <v>631</v>
      </c>
      <c r="G1" s="155" t="s">
        <v>633</v>
      </c>
      <c r="H1" s="158" t="s">
        <v>631</v>
      </c>
      <c r="I1" s="155" t="s">
        <v>634</v>
      </c>
      <c r="J1" s="158" t="s">
        <v>631</v>
      </c>
      <c r="K1" s="155" t="s">
        <v>8</v>
      </c>
    </row>
    <row r="2" s="42" customFormat="1" spans="1:11">
      <c r="A2" s="4" t="s">
        <v>151</v>
      </c>
      <c r="B2" s="160">
        <v>25948</v>
      </c>
      <c r="C2" s="202">
        <v>30956</v>
      </c>
      <c r="D2" s="164">
        <f t="shared" ref="D2:D46" si="0">C2-B2</f>
        <v>5008</v>
      </c>
      <c r="E2" s="161">
        <v>37895</v>
      </c>
      <c r="F2" s="223">
        <f>E2-B2</f>
        <v>11947</v>
      </c>
      <c r="G2" s="167">
        <v>40299</v>
      </c>
      <c r="H2" s="224">
        <f>G2-B2</f>
        <v>14351</v>
      </c>
      <c r="I2" s="167" t="s">
        <v>109</v>
      </c>
      <c r="J2" s="224" t="s">
        <v>109</v>
      </c>
      <c r="K2" s="72"/>
    </row>
    <row r="3" s="42" customFormat="1" spans="1:11">
      <c r="A3" s="4" t="s">
        <v>152</v>
      </c>
      <c r="B3" s="160">
        <v>30945</v>
      </c>
      <c r="C3" s="161">
        <v>32264</v>
      </c>
      <c r="D3" s="164">
        <f t="shared" si="0"/>
        <v>1319</v>
      </c>
      <c r="E3" s="161">
        <v>34820</v>
      </c>
      <c r="F3" s="223">
        <f>E3-B3</f>
        <v>3875</v>
      </c>
      <c r="G3" s="167">
        <v>41027</v>
      </c>
      <c r="H3" s="224">
        <f>G3-B3</f>
        <v>10082</v>
      </c>
      <c r="I3" s="167" t="s">
        <v>109</v>
      </c>
      <c r="J3" s="224" t="s">
        <v>109</v>
      </c>
      <c r="K3" s="237"/>
    </row>
    <row r="4" s="42" customFormat="1" spans="1:11">
      <c r="A4" s="4" t="s">
        <v>154</v>
      </c>
      <c r="B4" s="160">
        <v>40084</v>
      </c>
      <c r="C4" s="203">
        <v>40088</v>
      </c>
      <c r="D4" s="204">
        <f t="shared" si="0"/>
        <v>4</v>
      </c>
      <c r="E4" s="167">
        <v>40636</v>
      </c>
      <c r="F4" s="224">
        <f>E4-B4</f>
        <v>552</v>
      </c>
      <c r="G4" s="167">
        <v>41467</v>
      </c>
      <c r="H4" s="224">
        <f>G4-B4</f>
        <v>1383</v>
      </c>
      <c r="I4" s="167" t="s">
        <v>109</v>
      </c>
      <c r="J4" s="224" t="s">
        <v>109</v>
      </c>
      <c r="K4" s="237" t="s">
        <v>635</v>
      </c>
    </row>
    <row r="5" s="42" customFormat="1" spans="1:11">
      <c r="A5" s="4" t="s">
        <v>155</v>
      </c>
      <c r="B5" s="160">
        <v>39362</v>
      </c>
      <c r="C5" s="203">
        <v>39507</v>
      </c>
      <c r="D5" s="204">
        <f t="shared" si="0"/>
        <v>145</v>
      </c>
      <c r="E5" s="167">
        <v>40795</v>
      </c>
      <c r="F5" s="224">
        <f>E5-B5</f>
        <v>1433</v>
      </c>
      <c r="G5" s="167" t="s">
        <v>109</v>
      </c>
      <c r="H5" s="224" t="s">
        <v>109</v>
      </c>
      <c r="I5" s="167" t="s">
        <v>109</v>
      </c>
      <c r="J5" s="224" t="s">
        <v>109</v>
      </c>
      <c r="K5" s="72" t="s">
        <v>636</v>
      </c>
    </row>
    <row r="6" s="42" customFormat="1" spans="1:11">
      <c r="A6" s="4" t="s">
        <v>156</v>
      </c>
      <c r="B6" s="160">
        <v>41273</v>
      </c>
      <c r="C6" s="205">
        <v>41341</v>
      </c>
      <c r="D6" s="170">
        <f t="shared" si="0"/>
        <v>68</v>
      </c>
      <c r="E6" s="167">
        <v>42664</v>
      </c>
      <c r="F6" s="224">
        <f>E6-B6</f>
        <v>1391</v>
      </c>
      <c r="G6" s="167" t="s">
        <v>109</v>
      </c>
      <c r="H6" s="224" t="s">
        <v>109</v>
      </c>
      <c r="I6" s="167" t="s">
        <v>109</v>
      </c>
      <c r="J6" s="224" t="s">
        <v>109</v>
      </c>
      <c r="K6" s="72"/>
    </row>
    <row r="7" s="42" customFormat="1" spans="1:11">
      <c r="A7" s="4" t="s">
        <v>157</v>
      </c>
      <c r="B7" s="160">
        <v>42001</v>
      </c>
      <c r="C7" s="205">
        <v>42846</v>
      </c>
      <c r="D7" s="170">
        <f t="shared" si="0"/>
        <v>845</v>
      </c>
      <c r="E7" s="167" t="s">
        <v>109</v>
      </c>
      <c r="F7" s="224" t="s">
        <v>109</v>
      </c>
      <c r="G7" s="167" t="s">
        <v>109</v>
      </c>
      <c r="H7" s="224" t="s">
        <v>109</v>
      </c>
      <c r="I7" s="167" t="s">
        <v>109</v>
      </c>
      <c r="J7" s="224" t="s">
        <v>109</v>
      </c>
      <c r="K7" s="205"/>
    </row>
    <row r="8" s="42" customFormat="1" spans="1:11">
      <c r="A8" s="4" t="s">
        <v>158</v>
      </c>
      <c r="B8" s="160">
        <v>39648</v>
      </c>
      <c r="C8" s="203">
        <v>43329</v>
      </c>
      <c r="D8" s="204">
        <f t="shared" si="0"/>
        <v>3681</v>
      </c>
      <c r="E8" s="167" t="s">
        <v>109</v>
      </c>
      <c r="F8" s="224" t="s">
        <v>109</v>
      </c>
      <c r="G8" s="167" t="s">
        <v>109</v>
      </c>
      <c r="H8" s="224" t="s">
        <v>109</v>
      </c>
      <c r="I8" s="167" t="s">
        <v>109</v>
      </c>
      <c r="J8" s="224" t="s">
        <v>109</v>
      </c>
      <c r="K8" s="72" t="s">
        <v>637</v>
      </c>
    </row>
    <row r="9" s="42" customFormat="1" spans="1:11">
      <c r="A9" s="4" t="s">
        <v>160</v>
      </c>
      <c r="B9" s="160">
        <v>40908</v>
      </c>
      <c r="C9" s="205">
        <v>41691</v>
      </c>
      <c r="D9" s="170">
        <f t="shared" si="0"/>
        <v>783</v>
      </c>
      <c r="E9" s="167" t="s">
        <v>109</v>
      </c>
      <c r="F9" s="224" t="s">
        <v>109</v>
      </c>
      <c r="G9" s="167" t="s">
        <v>109</v>
      </c>
      <c r="H9" s="224" t="s">
        <v>109</v>
      </c>
      <c r="I9" s="167" t="s">
        <v>109</v>
      </c>
      <c r="J9" s="224" t="s">
        <v>109</v>
      </c>
      <c r="K9" s="72"/>
    </row>
    <row r="10" s="42" customFormat="1" spans="1:11">
      <c r="A10" s="4" t="s">
        <v>161</v>
      </c>
      <c r="B10" s="160">
        <v>39648</v>
      </c>
      <c r="C10" s="203">
        <v>39672</v>
      </c>
      <c r="D10" s="204">
        <f t="shared" si="0"/>
        <v>24</v>
      </c>
      <c r="E10" s="167">
        <v>40795</v>
      </c>
      <c r="F10" s="224">
        <f>E10-B10</f>
        <v>1147</v>
      </c>
      <c r="G10" s="167">
        <v>41334</v>
      </c>
      <c r="H10" s="224">
        <f>G10-B10</f>
        <v>1686</v>
      </c>
      <c r="I10" s="167">
        <v>41467</v>
      </c>
      <c r="J10" s="224">
        <f>I10-B10</f>
        <v>1819</v>
      </c>
      <c r="K10" s="72"/>
    </row>
    <row r="11" s="42" customFormat="1" spans="1:11">
      <c r="A11" s="4" t="s">
        <v>164</v>
      </c>
      <c r="B11" s="160">
        <v>37527</v>
      </c>
      <c r="C11" s="205">
        <v>39514</v>
      </c>
      <c r="D11" s="170">
        <f t="shared" si="0"/>
        <v>1987</v>
      </c>
      <c r="E11" s="167" t="s">
        <v>109</v>
      </c>
      <c r="F11" s="224" t="s">
        <v>109</v>
      </c>
      <c r="G11" s="167" t="s">
        <v>109</v>
      </c>
      <c r="H11" s="224" t="s">
        <v>109</v>
      </c>
      <c r="I11" s="167" t="s">
        <v>109</v>
      </c>
      <c r="J11" s="224" t="s">
        <v>109</v>
      </c>
      <c r="K11" s="72"/>
    </row>
    <row r="12" s="42" customFormat="1" spans="1:11">
      <c r="A12" s="4" t="s">
        <v>165</v>
      </c>
      <c r="B12" s="160">
        <v>41399</v>
      </c>
      <c r="C12" s="205">
        <v>42369</v>
      </c>
      <c r="D12" s="170">
        <f t="shared" si="0"/>
        <v>970</v>
      </c>
      <c r="E12" s="167" t="s">
        <v>109</v>
      </c>
      <c r="F12" s="224" t="s">
        <v>109</v>
      </c>
      <c r="G12" s="167" t="s">
        <v>109</v>
      </c>
      <c r="H12" s="224" t="s">
        <v>109</v>
      </c>
      <c r="I12" s="167" t="s">
        <v>109</v>
      </c>
      <c r="J12" s="224" t="s">
        <v>109</v>
      </c>
      <c r="K12" s="72"/>
    </row>
    <row r="13" s="42" customFormat="1" spans="1:11">
      <c r="A13" s="4" t="s">
        <v>166</v>
      </c>
      <c r="B13" s="160">
        <v>40542</v>
      </c>
      <c r="C13" s="205">
        <v>43217</v>
      </c>
      <c r="D13" s="170">
        <f t="shared" si="0"/>
        <v>2675</v>
      </c>
      <c r="E13" s="167" t="s">
        <v>109</v>
      </c>
      <c r="F13" s="224" t="s">
        <v>109</v>
      </c>
      <c r="G13" s="167" t="s">
        <v>109</v>
      </c>
      <c r="H13" s="224" t="s">
        <v>109</v>
      </c>
      <c r="I13" s="167" t="s">
        <v>109</v>
      </c>
      <c r="J13" s="224" t="s">
        <v>109</v>
      </c>
      <c r="K13" s="72"/>
    </row>
    <row r="14" s="42" customFormat="1" spans="1:11">
      <c r="A14" s="5" t="s">
        <v>197</v>
      </c>
      <c r="B14" s="173">
        <v>31044</v>
      </c>
      <c r="C14" s="206">
        <v>45387</v>
      </c>
      <c r="D14" s="177">
        <f t="shared" si="0"/>
        <v>14343</v>
      </c>
      <c r="E14" s="174" t="s">
        <v>109</v>
      </c>
      <c r="F14" s="225" t="s">
        <v>109</v>
      </c>
      <c r="G14" s="174" t="s">
        <v>109</v>
      </c>
      <c r="H14" s="225" t="s">
        <v>109</v>
      </c>
      <c r="I14" s="174" t="s">
        <v>109</v>
      </c>
      <c r="J14" s="225" t="s">
        <v>109</v>
      </c>
      <c r="K14" s="80"/>
    </row>
    <row r="15" s="42" customFormat="1" spans="1:11">
      <c r="A15" s="5" t="s">
        <v>200</v>
      </c>
      <c r="B15" s="173">
        <v>41183</v>
      </c>
      <c r="C15" s="206">
        <v>45291</v>
      </c>
      <c r="D15" s="177">
        <f t="shared" si="0"/>
        <v>4108</v>
      </c>
      <c r="E15" s="174" t="s">
        <v>109</v>
      </c>
      <c r="F15" s="225" t="s">
        <v>109</v>
      </c>
      <c r="G15" s="174" t="s">
        <v>109</v>
      </c>
      <c r="H15" s="225" t="s">
        <v>109</v>
      </c>
      <c r="I15" s="174" t="s">
        <v>109</v>
      </c>
      <c r="J15" s="225" t="s">
        <v>109</v>
      </c>
      <c r="K15" s="80"/>
    </row>
    <row r="16" s="42" customFormat="1" spans="1:11">
      <c r="A16" s="4" t="s">
        <v>209</v>
      </c>
      <c r="B16" s="160">
        <v>34117</v>
      </c>
      <c r="C16" s="205">
        <v>34973</v>
      </c>
      <c r="D16" s="170">
        <f t="shared" si="0"/>
        <v>856</v>
      </c>
      <c r="E16" s="167">
        <v>38472</v>
      </c>
      <c r="F16" s="224">
        <f>E16-B16</f>
        <v>4355</v>
      </c>
      <c r="G16" s="167">
        <v>43532</v>
      </c>
      <c r="H16" s="224">
        <f>G16-B16</f>
        <v>9415</v>
      </c>
      <c r="I16" s="167" t="s">
        <v>109</v>
      </c>
      <c r="J16" s="224" t="s">
        <v>109</v>
      </c>
      <c r="K16" s="72" t="s">
        <v>638</v>
      </c>
    </row>
    <row r="17" s="42" customFormat="1" spans="1:11">
      <c r="A17" s="4" t="s">
        <v>210</v>
      </c>
      <c r="B17" s="160">
        <v>36423</v>
      </c>
      <c r="C17" s="205">
        <v>37894</v>
      </c>
      <c r="D17" s="170">
        <f t="shared" si="0"/>
        <v>1471</v>
      </c>
      <c r="E17" s="167">
        <v>39813</v>
      </c>
      <c r="F17" s="224">
        <f>E17-B17</f>
        <v>3390</v>
      </c>
      <c r="G17" s="226">
        <v>41341</v>
      </c>
      <c r="H17" s="227">
        <f>G17-B17</f>
        <v>4918</v>
      </c>
      <c r="I17" s="167" t="s">
        <v>109</v>
      </c>
      <c r="J17" s="224" t="s">
        <v>109</v>
      </c>
      <c r="K17" s="167"/>
    </row>
    <row r="18" s="42" customFormat="1" spans="1:11">
      <c r="A18" s="4" t="s">
        <v>211</v>
      </c>
      <c r="B18" s="160">
        <v>36886</v>
      </c>
      <c r="C18" s="205">
        <v>39541</v>
      </c>
      <c r="D18" s="170">
        <f t="shared" si="0"/>
        <v>2655</v>
      </c>
      <c r="E18" s="167" t="s">
        <v>109</v>
      </c>
      <c r="F18" s="224" t="s">
        <v>109</v>
      </c>
      <c r="G18" s="167" t="s">
        <v>109</v>
      </c>
      <c r="H18" s="224" t="s">
        <v>109</v>
      </c>
      <c r="I18" s="167" t="s">
        <v>109</v>
      </c>
      <c r="J18" s="224" t="s">
        <v>109</v>
      </c>
      <c r="K18" s="167"/>
    </row>
    <row r="19" s="42" customFormat="1" spans="1:11">
      <c r="A19" s="4" t="s">
        <v>212</v>
      </c>
      <c r="B19" s="160">
        <v>38717</v>
      </c>
      <c r="C19" s="203">
        <v>39465</v>
      </c>
      <c r="D19" s="204">
        <f t="shared" si="0"/>
        <v>748</v>
      </c>
      <c r="E19" s="167" t="s">
        <v>109</v>
      </c>
      <c r="F19" s="224" t="s">
        <v>109</v>
      </c>
      <c r="G19" s="167" t="s">
        <v>109</v>
      </c>
      <c r="H19" s="224" t="s">
        <v>109</v>
      </c>
      <c r="I19" s="167" t="s">
        <v>109</v>
      </c>
      <c r="J19" s="224" t="s">
        <v>109</v>
      </c>
      <c r="K19" s="167"/>
    </row>
    <row r="20" s="42" customFormat="1" spans="1:11">
      <c r="A20" s="4" t="s">
        <v>215</v>
      </c>
      <c r="B20" s="160">
        <v>39445</v>
      </c>
      <c r="C20" s="205">
        <v>42811</v>
      </c>
      <c r="D20" s="170">
        <f t="shared" si="0"/>
        <v>3366</v>
      </c>
      <c r="E20" s="167" t="s">
        <v>109</v>
      </c>
      <c r="F20" s="224" t="s">
        <v>109</v>
      </c>
      <c r="G20" s="167" t="s">
        <v>109</v>
      </c>
      <c r="H20" s="224" t="s">
        <v>109</v>
      </c>
      <c r="I20" s="167" t="s">
        <v>109</v>
      </c>
      <c r="J20" s="224" t="s">
        <v>109</v>
      </c>
      <c r="K20" s="167"/>
    </row>
    <row r="21" s="42" customFormat="1" spans="1:11">
      <c r="A21" s="4" t="s">
        <v>216</v>
      </c>
      <c r="B21" s="160">
        <v>40152</v>
      </c>
      <c r="C21" s="205">
        <v>40326</v>
      </c>
      <c r="D21" s="170">
        <f t="shared" si="0"/>
        <v>174</v>
      </c>
      <c r="E21" s="167" t="s">
        <v>109</v>
      </c>
      <c r="F21" s="224" t="s">
        <v>109</v>
      </c>
      <c r="G21" s="167" t="s">
        <v>109</v>
      </c>
      <c r="H21" s="224" t="s">
        <v>109</v>
      </c>
      <c r="I21" s="167" t="s">
        <v>109</v>
      </c>
      <c r="J21" s="224" t="s">
        <v>109</v>
      </c>
      <c r="K21" s="167"/>
    </row>
    <row r="22" s="42" customFormat="1" spans="1:11">
      <c r="A22" s="4" t="s">
        <v>217</v>
      </c>
      <c r="B22" s="160">
        <v>39445</v>
      </c>
      <c r="C22" s="205">
        <v>40178</v>
      </c>
      <c r="D22" s="170">
        <f t="shared" si="0"/>
        <v>733</v>
      </c>
      <c r="E22" s="167">
        <v>41950</v>
      </c>
      <c r="F22" s="224">
        <f>E22-B22</f>
        <v>2505</v>
      </c>
      <c r="G22" s="167" t="s">
        <v>109</v>
      </c>
      <c r="H22" s="224" t="s">
        <v>109</v>
      </c>
      <c r="I22" s="167" t="s">
        <v>109</v>
      </c>
      <c r="J22" s="224" t="s">
        <v>109</v>
      </c>
      <c r="K22" s="72"/>
    </row>
    <row r="23" s="42" customFormat="1" spans="1:11">
      <c r="A23" s="4" t="s">
        <v>218</v>
      </c>
      <c r="B23" s="160">
        <v>39445</v>
      </c>
      <c r="C23" s="205">
        <v>40406</v>
      </c>
      <c r="D23" s="170">
        <f t="shared" si="0"/>
        <v>961</v>
      </c>
      <c r="E23" s="167">
        <v>42797</v>
      </c>
      <c r="F23" s="224">
        <f>E23-B23</f>
        <v>3352</v>
      </c>
      <c r="G23" s="167" t="s">
        <v>109</v>
      </c>
      <c r="H23" s="224" t="s">
        <v>109</v>
      </c>
      <c r="I23" s="167" t="s">
        <v>109</v>
      </c>
      <c r="J23" s="224" t="s">
        <v>109</v>
      </c>
      <c r="K23" s="167"/>
    </row>
    <row r="24" s="42" customFormat="1" spans="1:11">
      <c r="A24" s="4" t="s">
        <v>219</v>
      </c>
      <c r="B24" s="160">
        <v>40278</v>
      </c>
      <c r="C24" s="205">
        <v>40662</v>
      </c>
      <c r="D24" s="170">
        <f t="shared" si="0"/>
        <v>384</v>
      </c>
      <c r="E24" s="167">
        <v>43175</v>
      </c>
      <c r="F24" s="224">
        <f>E24-B24</f>
        <v>2897</v>
      </c>
      <c r="G24" s="167" t="s">
        <v>109</v>
      </c>
      <c r="H24" s="224" t="s">
        <v>109</v>
      </c>
      <c r="I24" s="167" t="s">
        <v>109</v>
      </c>
      <c r="J24" s="224" t="s">
        <v>109</v>
      </c>
      <c r="K24" s="72"/>
    </row>
    <row r="25" s="42" customFormat="1" spans="1:11">
      <c r="A25" s="4" t="s">
        <v>220</v>
      </c>
      <c r="B25" s="160">
        <v>40178</v>
      </c>
      <c r="C25" s="203">
        <v>41639</v>
      </c>
      <c r="D25" s="204">
        <f t="shared" si="0"/>
        <v>1461</v>
      </c>
      <c r="E25" s="167">
        <v>43532</v>
      </c>
      <c r="F25" s="224">
        <f>E25-B25</f>
        <v>3354</v>
      </c>
      <c r="G25" s="167" t="s">
        <v>109</v>
      </c>
      <c r="H25" s="224" t="s">
        <v>109</v>
      </c>
      <c r="I25" s="167" t="s">
        <v>109</v>
      </c>
      <c r="J25" s="224" t="s">
        <v>109</v>
      </c>
      <c r="K25" s="72"/>
    </row>
    <row r="26" s="42" customFormat="1" spans="1:11">
      <c r="A26" s="4" t="s">
        <v>221</v>
      </c>
      <c r="B26" s="160">
        <v>41637</v>
      </c>
      <c r="C26" s="205">
        <v>42363</v>
      </c>
      <c r="D26" s="170">
        <f t="shared" si="0"/>
        <v>726</v>
      </c>
      <c r="E26" s="167" t="s">
        <v>109</v>
      </c>
      <c r="F26" s="224" t="s">
        <v>109</v>
      </c>
      <c r="G26" s="167" t="s">
        <v>109</v>
      </c>
      <c r="H26" s="224" t="s">
        <v>109</v>
      </c>
      <c r="I26" s="167" t="s">
        <v>109</v>
      </c>
      <c r="J26" s="224" t="s">
        <v>109</v>
      </c>
      <c r="K26" s="167"/>
    </row>
    <row r="27" s="42" customFormat="1" spans="1:11">
      <c r="A27" s="4" t="s">
        <v>222</v>
      </c>
      <c r="B27" s="160">
        <v>41273</v>
      </c>
      <c r="C27" s="205">
        <v>43175</v>
      </c>
      <c r="D27" s="170">
        <f t="shared" si="0"/>
        <v>1902</v>
      </c>
      <c r="E27" s="167" t="s">
        <v>109</v>
      </c>
      <c r="F27" s="224" t="s">
        <v>109</v>
      </c>
      <c r="G27" s="167" t="s">
        <v>109</v>
      </c>
      <c r="H27" s="224" t="s">
        <v>109</v>
      </c>
      <c r="I27" s="167" t="s">
        <v>109</v>
      </c>
      <c r="J27" s="224" t="s">
        <v>109</v>
      </c>
      <c r="K27" s="72"/>
    </row>
    <row r="28" s="42" customFormat="1" spans="1:11">
      <c r="A28" s="4" t="s">
        <v>223</v>
      </c>
      <c r="B28" s="160">
        <v>44560</v>
      </c>
      <c r="C28" s="205">
        <v>45359</v>
      </c>
      <c r="D28" s="170">
        <f t="shared" si="0"/>
        <v>799</v>
      </c>
      <c r="E28" s="167" t="s">
        <v>109</v>
      </c>
      <c r="F28" s="224" t="s">
        <v>109</v>
      </c>
      <c r="G28" s="167" t="s">
        <v>109</v>
      </c>
      <c r="H28" s="224" t="s">
        <v>109</v>
      </c>
      <c r="I28" s="167" t="s">
        <v>109</v>
      </c>
      <c r="J28" s="224" t="s">
        <v>109</v>
      </c>
      <c r="K28" s="72"/>
    </row>
    <row r="29" s="42" customFormat="1" spans="1:11">
      <c r="A29" s="4" t="s">
        <v>227</v>
      </c>
      <c r="B29" s="160">
        <v>44191</v>
      </c>
      <c r="C29" s="203">
        <v>45247</v>
      </c>
      <c r="D29" s="204">
        <f t="shared" si="0"/>
        <v>1056</v>
      </c>
      <c r="E29" s="167" t="s">
        <v>109</v>
      </c>
      <c r="F29" s="224" t="s">
        <v>109</v>
      </c>
      <c r="G29" s="167" t="s">
        <v>109</v>
      </c>
      <c r="H29" s="224" t="s">
        <v>109</v>
      </c>
      <c r="I29" s="167" t="s">
        <v>109</v>
      </c>
      <c r="J29" s="224" t="s">
        <v>109</v>
      </c>
      <c r="K29" s="72" t="s">
        <v>639</v>
      </c>
    </row>
    <row r="30" s="42" customFormat="1" spans="1:11">
      <c r="A30" s="5" t="s">
        <v>248</v>
      </c>
      <c r="B30" s="173">
        <v>35735</v>
      </c>
      <c r="C30" s="206">
        <v>38108</v>
      </c>
      <c r="D30" s="177">
        <f t="shared" si="0"/>
        <v>2373</v>
      </c>
      <c r="E30" s="174">
        <v>40178</v>
      </c>
      <c r="F30" s="225">
        <f>E30-B30</f>
        <v>4443</v>
      </c>
      <c r="G30" s="191">
        <v>40483</v>
      </c>
      <c r="H30" s="228">
        <f>G30-B30</f>
        <v>4748</v>
      </c>
      <c r="I30" s="174" t="s">
        <v>109</v>
      </c>
      <c r="J30" s="225" t="s">
        <v>109</v>
      </c>
      <c r="K30" s="80"/>
    </row>
    <row r="31" s="42" customFormat="1" ht="28" spans="1:11">
      <c r="A31" s="5" t="s">
        <v>250</v>
      </c>
      <c r="B31" s="173">
        <v>37619</v>
      </c>
      <c r="C31" s="206">
        <v>38991</v>
      </c>
      <c r="D31" s="177">
        <f t="shared" si="0"/>
        <v>1372</v>
      </c>
      <c r="E31" s="174">
        <v>40179</v>
      </c>
      <c r="F31" s="225">
        <f>E31-B31</f>
        <v>2560</v>
      </c>
      <c r="G31" s="229">
        <v>41395</v>
      </c>
      <c r="H31" s="230">
        <f>G31-B31</f>
        <v>3776</v>
      </c>
      <c r="I31" s="174" t="s">
        <v>109</v>
      </c>
      <c r="J31" s="225" t="s">
        <v>109</v>
      </c>
      <c r="K31" s="80" t="s">
        <v>640</v>
      </c>
    </row>
    <row r="32" s="42" customFormat="1" spans="1:11">
      <c r="A32" s="5" t="s">
        <v>549</v>
      </c>
      <c r="B32" s="173">
        <v>38712</v>
      </c>
      <c r="C32" s="206">
        <v>39569</v>
      </c>
      <c r="D32" s="177">
        <f t="shared" si="0"/>
        <v>857</v>
      </c>
      <c r="E32" s="174">
        <v>40299</v>
      </c>
      <c r="F32" s="225">
        <f>E32-B32</f>
        <v>1587</v>
      </c>
      <c r="G32" s="174">
        <v>40664</v>
      </c>
      <c r="H32" s="225">
        <f>G32-B32</f>
        <v>1952</v>
      </c>
      <c r="I32" s="209">
        <v>42004</v>
      </c>
      <c r="J32" s="232">
        <f>I32-B32</f>
        <v>3292</v>
      </c>
      <c r="K32" s="80" t="s">
        <v>641</v>
      </c>
    </row>
    <row r="33" s="42" customFormat="1" spans="1:11">
      <c r="A33" s="5" t="s">
        <v>256</v>
      </c>
      <c r="B33" s="173">
        <v>38712</v>
      </c>
      <c r="C33" s="231">
        <v>43100</v>
      </c>
      <c r="D33" s="232">
        <f t="shared" si="0"/>
        <v>4388</v>
      </c>
      <c r="E33" s="174" t="s">
        <v>109</v>
      </c>
      <c r="F33" s="225" t="s">
        <v>109</v>
      </c>
      <c r="G33" s="174" t="s">
        <v>109</v>
      </c>
      <c r="H33" s="225" t="s">
        <v>109</v>
      </c>
      <c r="I33" s="174" t="s">
        <v>109</v>
      </c>
      <c r="J33" s="225" t="s">
        <v>109</v>
      </c>
      <c r="K33" s="80" t="s">
        <v>642</v>
      </c>
    </row>
    <row r="34" s="42" customFormat="1" spans="1:11">
      <c r="A34" s="220" t="s">
        <v>257</v>
      </c>
      <c r="B34" s="188">
        <v>40175</v>
      </c>
      <c r="C34" s="233">
        <v>40176</v>
      </c>
      <c r="D34" s="225">
        <f t="shared" si="0"/>
        <v>1</v>
      </c>
      <c r="E34" s="191">
        <v>40483</v>
      </c>
      <c r="F34" s="228">
        <f>E34-B34</f>
        <v>308</v>
      </c>
      <c r="G34" s="234" t="s">
        <v>109</v>
      </c>
      <c r="H34" s="225" t="s">
        <v>109</v>
      </c>
      <c r="I34" s="234" t="s">
        <v>109</v>
      </c>
      <c r="J34" s="225" t="s">
        <v>109</v>
      </c>
      <c r="K34" s="80" t="s">
        <v>643</v>
      </c>
    </row>
    <row r="35" s="42" customFormat="1" spans="1:11">
      <c r="A35" s="5" t="s">
        <v>258</v>
      </c>
      <c r="B35" s="173">
        <v>41636</v>
      </c>
      <c r="C35" s="231">
        <v>41733</v>
      </c>
      <c r="D35" s="232">
        <f t="shared" si="0"/>
        <v>97</v>
      </c>
      <c r="E35" s="174">
        <v>43008</v>
      </c>
      <c r="F35" s="225">
        <f>E35-B35</f>
        <v>1372</v>
      </c>
      <c r="G35" s="174" t="s">
        <v>109</v>
      </c>
      <c r="H35" s="225" t="s">
        <v>109</v>
      </c>
      <c r="I35" s="174" t="s">
        <v>109</v>
      </c>
      <c r="J35" s="225" t="s">
        <v>109</v>
      </c>
      <c r="K35" s="80" t="s">
        <v>644</v>
      </c>
    </row>
    <row r="36" s="42" customFormat="1" spans="1:11">
      <c r="A36" s="5" t="s">
        <v>259</v>
      </c>
      <c r="B36" s="173">
        <v>42732</v>
      </c>
      <c r="C36" s="206">
        <v>45291</v>
      </c>
      <c r="D36" s="225">
        <f t="shared" si="0"/>
        <v>2559</v>
      </c>
      <c r="E36" s="174" t="s">
        <v>109</v>
      </c>
      <c r="F36" s="225" t="s">
        <v>109</v>
      </c>
      <c r="G36" s="174" t="s">
        <v>109</v>
      </c>
      <c r="H36" s="225" t="s">
        <v>109</v>
      </c>
      <c r="I36" s="174" t="s">
        <v>109</v>
      </c>
      <c r="J36" s="225" t="s">
        <v>109</v>
      </c>
      <c r="K36" s="80"/>
    </row>
    <row r="37" s="42" customFormat="1" spans="1:11">
      <c r="A37" s="5" t="s">
        <v>260</v>
      </c>
      <c r="B37" s="173">
        <v>40446</v>
      </c>
      <c r="C37" s="206">
        <v>40451</v>
      </c>
      <c r="D37" s="177">
        <f t="shared" si="0"/>
        <v>5</v>
      </c>
      <c r="E37" s="174">
        <v>44196</v>
      </c>
      <c r="F37" s="225">
        <f>E37-B37</f>
        <v>3750</v>
      </c>
      <c r="G37" s="174" t="s">
        <v>109</v>
      </c>
      <c r="H37" s="225" t="s">
        <v>109</v>
      </c>
      <c r="I37" s="174" t="s">
        <v>109</v>
      </c>
      <c r="J37" s="225" t="s">
        <v>109</v>
      </c>
      <c r="K37" s="80" t="s">
        <v>645</v>
      </c>
    </row>
    <row r="38" s="42" customFormat="1" spans="1:11">
      <c r="A38" s="5" t="s">
        <v>262</v>
      </c>
      <c r="B38" s="173">
        <v>45654</v>
      </c>
      <c r="C38" s="233">
        <v>45655</v>
      </c>
      <c r="D38" s="225">
        <f t="shared" si="0"/>
        <v>1</v>
      </c>
      <c r="E38" s="174" t="s">
        <v>109</v>
      </c>
      <c r="F38" s="225" t="s">
        <v>109</v>
      </c>
      <c r="G38" s="174" t="s">
        <v>109</v>
      </c>
      <c r="H38" s="225" t="s">
        <v>109</v>
      </c>
      <c r="I38" s="174" t="s">
        <v>109</v>
      </c>
      <c r="J38" s="225" t="s">
        <v>109</v>
      </c>
      <c r="K38" s="80"/>
    </row>
    <row r="39" s="42" customFormat="1" spans="1:11">
      <c r="A39" s="5" t="s">
        <v>646</v>
      </c>
      <c r="B39" s="173">
        <v>40485</v>
      </c>
      <c r="C39" s="233">
        <v>43462</v>
      </c>
      <c r="D39" s="177">
        <f t="shared" si="0"/>
        <v>2977</v>
      </c>
      <c r="E39" s="174" t="s">
        <v>109</v>
      </c>
      <c r="F39" s="177" t="s">
        <v>109</v>
      </c>
      <c r="G39" s="174" t="s">
        <v>109</v>
      </c>
      <c r="H39" s="177" t="s">
        <v>109</v>
      </c>
      <c r="I39" s="174" t="s">
        <v>109</v>
      </c>
      <c r="J39" s="177" t="s">
        <v>109</v>
      </c>
      <c r="K39" s="80"/>
    </row>
    <row r="40" s="42" customFormat="1" spans="1:11">
      <c r="A40" s="4" t="s">
        <v>284</v>
      </c>
      <c r="B40" s="160">
        <v>38196</v>
      </c>
      <c r="C40" s="212">
        <v>41997</v>
      </c>
      <c r="D40" s="213">
        <f t="shared" si="0"/>
        <v>3801</v>
      </c>
      <c r="E40" s="167" t="s">
        <v>109</v>
      </c>
      <c r="F40" s="224" t="s">
        <v>109</v>
      </c>
      <c r="G40" s="167" t="s">
        <v>109</v>
      </c>
      <c r="H40" s="224" t="s">
        <v>109</v>
      </c>
      <c r="I40" s="167" t="s">
        <v>109</v>
      </c>
      <c r="J40" s="224" t="s">
        <v>109</v>
      </c>
      <c r="K40" s="72" t="s">
        <v>647</v>
      </c>
    </row>
    <row r="41" s="42" customFormat="1" spans="1:11">
      <c r="A41" s="4" t="s">
        <v>285</v>
      </c>
      <c r="B41" s="160">
        <v>41271</v>
      </c>
      <c r="C41" s="205">
        <v>41274</v>
      </c>
      <c r="D41" s="170">
        <f t="shared" si="0"/>
        <v>3</v>
      </c>
      <c r="E41" s="235">
        <v>41760</v>
      </c>
      <c r="F41" s="236">
        <f>E41-B41</f>
        <v>489</v>
      </c>
      <c r="G41" s="167" t="s">
        <v>109</v>
      </c>
      <c r="H41" s="224" t="s">
        <v>109</v>
      </c>
      <c r="I41" s="167" t="s">
        <v>109</v>
      </c>
      <c r="J41" s="224" t="s">
        <v>109</v>
      </c>
      <c r="K41" s="72"/>
    </row>
    <row r="42" s="42" customFormat="1" spans="1:11">
      <c r="A42" s="4" t="s">
        <v>286</v>
      </c>
      <c r="B42" s="160">
        <v>42366</v>
      </c>
      <c r="C42" s="205">
        <v>43532</v>
      </c>
      <c r="D42" s="170">
        <f t="shared" si="0"/>
        <v>1166</v>
      </c>
      <c r="E42" s="167" t="s">
        <v>109</v>
      </c>
      <c r="F42" s="224" t="s">
        <v>109</v>
      </c>
      <c r="G42" s="167" t="s">
        <v>109</v>
      </c>
      <c r="H42" s="224" t="s">
        <v>109</v>
      </c>
      <c r="I42" s="167" t="s">
        <v>109</v>
      </c>
      <c r="J42" s="224" t="s">
        <v>109</v>
      </c>
      <c r="K42" s="72"/>
    </row>
    <row r="43" s="42" customFormat="1" spans="1:11">
      <c r="A43" s="4" t="s">
        <v>287</v>
      </c>
      <c r="B43" s="160">
        <v>41636</v>
      </c>
      <c r="C43" s="212">
        <v>42124</v>
      </c>
      <c r="D43" s="213">
        <f t="shared" si="0"/>
        <v>488</v>
      </c>
      <c r="E43" s="167" t="s">
        <v>109</v>
      </c>
      <c r="F43" s="224" t="s">
        <v>109</v>
      </c>
      <c r="G43" s="167" t="s">
        <v>109</v>
      </c>
      <c r="H43" s="224" t="s">
        <v>109</v>
      </c>
      <c r="I43" s="167" t="s">
        <v>109</v>
      </c>
      <c r="J43" s="224" t="s">
        <v>109</v>
      </c>
      <c r="K43" s="72"/>
    </row>
    <row r="44" s="42" customFormat="1" spans="1:11">
      <c r="A44" s="4" t="s">
        <v>288</v>
      </c>
      <c r="B44" s="160">
        <v>44556</v>
      </c>
      <c r="C44" s="205">
        <v>45046</v>
      </c>
      <c r="D44" s="170">
        <f t="shared" si="0"/>
        <v>490</v>
      </c>
      <c r="E44" s="167" t="s">
        <v>109</v>
      </c>
      <c r="F44" s="224" t="s">
        <v>109</v>
      </c>
      <c r="G44" s="167" t="s">
        <v>109</v>
      </c>
      <c r="H44" s="224" t="s">
        <v>109</v>
      </c>
      <c r="I44" s="167" t="s">
        <v>109</v>
      </c>
      <c r="J44" s="224" t="s">
        <v>109</v>
      </c>
      <c r="K44" s="72"/>
    </row>
    <row r="45" s="42" customFormat="1" spans="1:11">
      <c r="A45" s="4" t="s">
        <v>289</v>
      </c>
      <c r="B45" s="160">
        <v>42732</v>
      </c>
      <c r="C45" s="203">
        <v>45291</v>
      </c>
      <c r="D45" s="204">
        <f t="shared" si="0"/>
        <v>2559</v>
      </c>
      <c r="E45" s="167" t="s">
        <v>109</v>
      </c>
      <c r="F45" s="224" t="s">
        <v>109</v>
      </c>
      <c r="G45" s="167" t="s">
        <v>109</v>
      </c>
      <c r="H45" s="224" t="s">
        <v>109</v>
      </c>
      <c r="I45" s="167" t="s">
        <v>109</v>
      </c>
      <c r="J45" s="224" t="s">
        <v>109</v>
      </c>
      <c r="K45" s="72"/>
    </row>
    <row r="46" s="42" customFormat="1" spans="1:11">
      <c r="A46" s="4" t="s">
        <v>290</v>
      </c>
      <c r="B46" s="160">
        <v>43374</v>
      </c>
      <c r="C46" s="205">
        <v>43738</v>
      </c>
      <c r="D46" s="170">
        <f t="shared" si="0"/>
        <v>364</v>
      </c>
      <c r="E46" s="167" t="s">
        <v>109</v>
      </c>
      <c r="F46" s="224" t="s">
        <v>109</v>
      </c>
      <c r="G46" s="167" t="s">
        <v>109</v>
      </c>
      <c r="H46" s="224" t="s">
        <v>109</v>
      </c>
      <c r="I46" s="167" t="s">
        <v>109</v>
      </c>
      <c r="J46" s="224" t="s">
        <v>109</v>
      </c>
      <c r="K46" s="72"/>
    </row>
    <row r="47" s="42" customFormat="1" spans="1:11">
      <c r="A47" s="4" t="s">
        <v>291</v>
      </c>
      <c r="B47" s="214"/>
      <c r="C47" s="215">
        <v>45738</v>
      </c>
      <c r="D47" s="218"/>
      <c r="E47" s="167" t="s">
        <v>109</v>
      </c>
      <c r="F47" s="224" t="s">
        <v>109</v>
      </c>
      <c r="G47" s="167" t="s">
        <v>109</v>
      </c>
      <c r="H47" s="224" t="s">
        <v>109</v>
      </c>
      <c r="I47" s="167" t="s">
        <v>109</v>
      </c>
      <c r="J47" s="224" t="s">
        <v>109</v>
      </c>
      <c r="K47" s="219"/>
    </row>
    <row r="48" s="42" customFormat="1" spans="1:11">
      <c r="A48" s="5" t="s">
        <v>648</v>
      </c>
      <c r="B48" s="173">
        <v>38349</v>
      </c>
      <c r="C48" s="206">
        <v>39576</v>
      </c>
      <c r="D48" s="177">
        <f t="shared" ref="D48:D55" si="1">C48-B48</f>
        <v>1227</v>
      </c>
      <c r="E48" s="174">
        <v>41029</v>
      </c>
      <c r="F48" s="225">
        <f>E48-B48</f>
        <v>2680</v>
      </c>
      <c r="G48" s="174" t="s">
        <v>109</v>
      </c>
      <c r="H48" s="225" t="s">
        <v>109</v>
      </c>
      <c r="I48" s="174" t="s">
        <v>109</v>
      </c>
      <c r="J48" s="225" t="s">
        <v>109</v>
      </c>
      <c r="K48" s="80"/>
    </row>
    <row r="49" s="42" customFormat="1" spans="1:11">
      <c r="A49" s="5" t="s">
        <v>649</v>
      </c>
      <c r="B49" s="173">
        <v>40479</v>
      </c>
      <c r="C49" s="206">
        <v>42004</v>
      </c>
      <c r="D49" s="177">
        <f t="shared" si="1"/>
        <v>1525</v>
      </c>
      <c r="E49" s="174" t="s">
        <v>109</v>
      </c>
      <c r="F49" s="225" t="s">
        <v>109</v>
      </c>
      <c r="G49" s="174" t="s">
        <v>109</v>
      </c>
      <c r="H49" s="225" t="s">
        <v>109</v>
      </c>
      <c r="I49" s="174" t="s">
        <v>109</v>
      </c>
      <c r="J49" s="225" t="s">
        <v>109</v>
      </c>
      <c r="K49" s="80"/>
    </row>
    <row r="50" s="42" customFormat="1" spans="1:11">
      <c r="A50" s="5" t="s">
        <v>650</v>
      </c>
      <c r="B50" s="173">
        <v>40479</v>
      </c>
      <c r="C50" s="206">
        <v>40775</v>
      </c>
      <c r="D50" s="177">
        <f t="shared" si="1"/>
        <v>296</v>
      </c>
      <c r="E50" s="174">
        <v>43364</v>
      </c>
      <c r="F50" s="225">
        <f>E50-B50</f>
        <v>2885</v>
      </c>
      <c r="G50" s="174" t="s">
        <v>109</v>
      </c>
      <c r="H50" s="225" t="s">
        <v>109</v>
      </c>
      <c r="I50" s="174" t="s">
        <v>109</v>
      </c>
      <c r="J50" s="225" t="s">
        <v>109</v>
      </c>
      <c r="K50" s="80"/>
    </row>
    <row r="51" s="42" customFormat="1" spans="1:11">
      <c r="A51" s="5" t="s">
        <v>651</v>
      </c>
      <c r="B51" s="173">
        <v>38349</v>
      </c>
      <c r="C51" s="206">
        <v>41639</v>
      </c>
      <c r="D51" s="177">
        <f t="shared" si="1"/>
        <v>3290</v>
      </c>
      <c r="E51" s="174" t="s">
        <v>109</v>
      </c>
      <c r="F51" s="225" t="s">
        <v>109</v>
      </c>
      <c r="G51" s="174" t="s">
        <v>109</v>
      </c>
      <c r="H51" s="225" t="s">
        <v>109</v>
      </c>
      <c r="I51" s="174" t="s">
        <v>109</v>
      </c>
      <c r="J51" s="225" t="s">
        <v>109</v>
      </c>
      <c r="K51" s="80"/>
    </row>
    <row r="52" s="42" customFormat="1" spans="1:11">
      <c r="A52" s="5" t="s">
        <v>652</v>
      </c>
      <c r="B52" s="173">
        <v>40716</v>
      </c>
      <c r="C52" s="206">
        <v>41030</v>
      </c>
      <c r="D52" s="177">
        <f t="shared" si="1"/>
        <v>314</v>
      </c>
      <c r="E52" s="174">
        <v>43301</v>
      </c>
      <c r="F52" s="225">
        <f>E52-B52</f>
        <v>2585</v>
      </c>
      <c r="G52" s="174">
        <v>45657</v>
      </c>
      <c r="H52" s="225">
        <f>G52-B52</f>
        <v>4941</v>
      </c>
      <c r="I52" s="174" t="s">
        <v>109</v>
      </c>
      <c r="J52" s="225" t="s">
        <v>109</v>
      </c>
      <c r="K52" s="80"/>
    </row>
    <row r="53" s="42" customFormat="1" spans="1:11">
      <c r="A53" s="5" t="s">
        <v>653</v>
      </c>
      <c r="B53" s="173">
        <v>44061</v>
      </c>
      <c r="C53" s="206">
        <v>45044</v>
      </c>
      <c r="D53" s="177">
        <f t="shared" si="1"/>
        <v>983</v>
      </c>
      <c r="E53" s="174" t="s">
        <v>109</v>
      </c>
      <c r="F53" s="225" t="s">
        <v>109</v>
      </c>
      <c r="G53" s="174" t="s">
        <v>109</v>
      </c>
      <c r="H53" s="225" t="s">
        <v>109</v>
      </c>
      <c r="I53" s="174" t="s">
        <v>109</v>
      </c>
      <c r="J53" s="225" t="s">
        <v>109</v>
      </c>
      <c r="K53" s="80"/>
    </row>
    <row r="54" s="42" customFormat="1" spans="1:11">
      <c r="A54" s="5" t="s">
        <v>654</v>
      </c>
      <c r="B54" s="173">
        <v>42671</v>
      </c>
      <c r="C54" s="206">
        <v>43091</v>
      </c>
      <c r="D54" s="177">
        <f t="shared" si="1"/>
        <v>420</v>
      </c>
      <c r="E54" s="174" t="s">
        <v>109</v>
      </c>
      <c r="F54" s="225" t="s">
        <v>109</v>
      </c>
      <c r="G54" s="174" t="s">
        <v>109</v>
      </c>
      <c r="H54" s="225" t="s">
        <v>109</v>
      </c>
      <c r="I54" s="174" t="s">
        <v>109</v>
      </c>
      <c r="J54" s="225" t="s">
        <v>109</v>
      </c>
      <c r="K54" s="80"/>
    </row>
    <row r="55" s="42" customFormat="1" spans="1:11">
      <c r="A55" s="5" t="s">
        <v>655</v>
      </c>
      <c r="B55" s="173">
        <v>44132</v>
      </c>
      <c r="C55" s="206">
        <v>45779</v>
      </c>
      <c r="D55" s="177">
        <f t="shared" si="1"/>
        <v>1647</v>
      </c>
      <c r="E55" s="174" t="s">
        <v>109</v>
      </c>
      <c r="F55" s="225" t="s">
        <v>109</v>
      </c>
      <c r="G55" s="174" t="s">
        <v>109</v>
      </c>
      <c r="H55" s="225" t="s">
        <v>109</v>
      </c>
      <c r="I55" s="174" t="s">
        <v>109</v>
      </c>
      <c r="J55" s="225" t="s">
        <v>109</v>
      </c>
      <c r="K55" s="80"/>
    </row>
    <row r="56" s="42" customFormat="1" spans="1:11">
      <c r="A56" s="5" t="s">
        <v>656</v>
      </c>
      <c r="B56" s="173">
        <v>42671</v>
      </c>
      <c r="C56" s="206">
        <v>43812</v>
      </c>
      <c r="D56" s="177">
        <f t="shared" ref="D56:D66" si="2">C56-B56</f>
        <v>1141</v>
      </c>
      <c r="E56" s="174" t="s">
        <v>109</v>
      </c>
      <c r="F56" s="225" t="s">
        <v>109</v>
      </c>
      <c r="G56" s="174" t="s">
        <v>109</v>
      </c>
      <c r="H56" s="225" t="s">
        <v>109</v>
      </c>
      <c r="I56" s="174" t="s">
        <v>109</v>
      </c>
      <c r="J56" s="225" t="s">
        <v>109</v>
      </c>
      <c r="K56" s="80"/>
    </row>
    <row r="57" s="42" customFormat="1" spans="1:11">
      <c r="A57" s="5" t="s">
        <v>657</v>
      </c>
      <c r="B57" s="173">
        <v>44061</v>
      </c>
      <c r="C57" s="206">
        <v>45098</v>
      </c>
      <c r="D57" s="177">
        <f t="shared" si="2"/>
        <v>1037</v>
      </c>
      <c r="E57" s="174" t="s">
        <v>109</v>
      </c>
      <c r="F57" s="225" t="s">
        <v>109</v>
      </c>
      <c r="G57" s="174" t="s">
        <v>109</v>
      </c>
      <c r="H57" s="225" t="s">
        <v>109</v>
      </c>
      <c r="I57" s="174" t="s">
        <v>109</v>
      </c>
      <c r="J57" s="225" t="s">
        <v>109</v>
      </c>
      <c r="K57" s="80"/>
    </row>
    <row r="58" s="42" customFormat="1" spans="1:11">
      <c r="A58" s="5" t="s">
        <v>658</v>
      </c>
      <c r="B58" s="173">
        <v>42549</v>
      </c>
      <c r="C58" s="206">
        <v>43560</v>
      </c>
      <c r="D58" s="177">
        <f t="shared" si="2"/>
        <v>1011</v>
      </c>
      <c r="E58" s="174">
        <v>45492</v>
      </c>
      <c r="F58" s="225">
        <f>E58-B58</f>
        <v>2943</v>
      </c>
      <c r="G58" s="174" t="s">
        <v>109</v>
      </c>
      <c r="H58" s="225" t="s">
        <v>109</v>
      </c>
      <c r="I58" s="174" t="s">
        <v>109</v>
      </c>
      <c r="J58" s="225" t="s">
        <v>109</v>
      </c>
      <c r="K58" s="80"/>
    </row>
    <row r="59" s="42" customFormat="1" spans="1:11">
      <c r="A59" s="5" t="s">
        <v>659</v>
      </c>
      <c r="B59" s="173">
        <v>44893</v>
      </c>
      <c r="C59" s="206">
        <v>45359</v>
      </c>
      <c r="D59" s="177">
        <f t="shared" si="2"/>
        <v>466</v>
      </c>
      <c r="E59" s="174" t="s">
        <v>109</v>
      </c>
      <c r="F59" s="225" t="s">
        <v>109</v>
      </c>
      <c r="G59" s="174" t="s">
        <v>109</v>
      </c>
      <c r="H59" s="225" t="s">
        <v>109</v>
      </c>
      <c r="I59" s="174" t="s">
        <v>109</v>
      </c>
      <c r="J59" s="225" t="s">
        <v>109</v>
      </c>
      <c r="K59" s="80"/>
    </row>
    <row r="60" s="42" customFormat="1" spans="1:11">
      <c r="A60" s="5" t="s">
        <v>660</v>
      </c>
      <c r="B60" s="173">
        <v>44862</v>
      </c>
      <c r="C60" s="206">
        <v>45289</v>
      </c>
      <c r="D60" s="177">
        <f t="shared" si="2"/>
        <v>427</v>
      </c>
      <c r="E60" s="174" t="s">
        <v>109</v>
      </c>
      <c r="F60" s="225" t="s">
        <v>109</v>
      </c>
      <c r="G60" s="174" t="s">
        <v>109</v>
      </c>
      <c r="H60" s="225" t="s">
        <v>109</v>
      </c>
      <c r="I60" s="174" t="s">
        <v>109</v>
      </c>
      <c r="J60" s="225" t="s">
        <v>109</v>
      </c>
      <c r="K60" s="80"/>
    </row>
    <row r="61" s="42" customFormat="1" spans="1:11">
      <c r="A61" s="4" t="s">
        <v>574</v>
      </c>
      <c r="B61" s="160">
        <v>43462</v>
      </c>
      <c r="C61" s="205">
        <v>44104</v>
      </c>
      <c r="D61" s="170">
        <f t="shared" si="2"/>
        <v>642</v>
      </c>
      <c r="E61" s="167" t="s">
        <v>109</v>
      </c>
      <c r="F61" s="224" t="s">
        <v>109</v>
      </c>
      <c r="G61" s="167" t="s">
        <v>109</v>
      </c>
      <c r="H61" s="224" t="s">
        <v>109</v>
      </c>
      <c r="I61" s="167" t="s">
        <v>109</v>
      </c>
      <c r="J61" s="224" t="s">
        <v>109</v>
      </c>
      <c r="K61" s="72"/>
    </row>
    <row r="62" s="42" customFormat="1" spans="1:11">
      <c r="A62" s="4" t="s">
        <v>319</v>
      </c>
      <c r="B62" s="160">
        <v>40752</v>
      </c>
      <c r="C62" s="205">
        <v>41639</v>
      </c>
      <c r="D62" s="170">
        <f t="shared" si="2"/>
        <v>887</v>
      </c>
      <c r="E62" s="167" t="s">
        <v>109</v>
      </c>
      <c r="F62" s="224" t="s">
        <v>109</v>
      </c>
      <c r="G62" s="167" t="s">
        <v>109</v>
      </c>
      <c r="H62" s="224" t="s">
        <v>109</v>
      </c>
      <c r="I62" s="167" t="s">
        <v>109</v>
      </c>
      <c r="J62" s="224" t="s">
        <v>109</v>
      </c>
      <c r="K62" s="72"/>
    </row>
    <row r="63" s="42" customFormat="1" spans="1:11">
      <c r="A63" s="4" t="s">
        <v>321</v>
      </c>
      <c r="B63" s="160">
        <v>38297</v>
      </c>
      <c r="C63" s="205">
        <v>42734</v>
      </c>
      <c r="D63" s="170">
        <f t="shared" si="2"/>
        <v>4437</v>
      </c>
      <c r="E63" s="167" t="s">
        <v>109</v>
      </c>
      <c r="F63" s="224" t="s">
        <v>109</v>
      </c>
      <c r="G63" s="167" t="s">
        <v>109</v>
      </c>
      <c r="H63" s="224" t="s">
        <v>109</v>
      </c>
      <c r="I63" s="167" t="s">
        <v>109</v>
      </c>
      <c r="J63" s="224" t="s">
        <v>109</v>
      </c>
      <c r="K63" s="72"/>
    </row>
    <row r="64" s="42" customFormat="1" spans="1:11">
      <c r="A64" s="4" t="s">
        <v>322</v>
      </c>
      <c r="B64" s="160">
        <v>40815</v>
      </c>
      <c r="C64" s="205">
        <v>41181</v>
      </c>
      <c r="D64" s="170">
        <f t="shared" si="2"/>
        <v>366</v>
      </c>
      <c r="E64" s="167">
        <v>42643</v>
      </c>
      <c r="F64" s="224">
        <f>E64-B64</f>
        <v>1828</v>
      </c>
      <c r="G64" s="237" t="s">
        <v>109</v>
      </c>
      <c r="H64" s="224" t="s">
        <v>109</v>
      </c>
      <c r="I64" s="237" t="s">
        <v>109</v>
      </c>
      <c r="J64" s="224" t="s">
        <v>109</v>
      </c>
      <c r="K64" s="72"/>
    </row>
    <row r="65" s="42" customFormat="1" spans="1:11">
      <c r="A65" s="4" t="s">
        <v>325</v>
      </c>
      <c r="B65" s="160">
        <v>43097</v>
      </c>
      <c r="C65" s="205">
        <v>45657</v>
      </c>
      <c r="D65" s="170">
        <f t="shared" si="2"/>
        <v>2560</v>
      </c>
      <c r="E65" s="167" t="s">
        <v>109</v>
      </c>
      <c r="F65" s="224" t="s">
        <v>109</v>
      </c>
      <c r="G65" s="167" t="s">
        <v>109</v>
      </c>
      <c r="H65" s="224" t="s">
        <v>109</v>
      </c>
      <c r="I65" s="167" t="s">
        <v>109</v>
      </c>
      <c r="J65" s="224" t="s">
        <v>109</v>
      </c>
      <c r="K65" s="72"/>
    </row>
    <row r="66" s="42" customFormat="1" spans="1:11">
      <c r="A66" s="4" t="s">
        <v>326</v>
      </c>
      <c r="B66" s="160">
        <v>41180</v>
      </c>
      <c r="C66" s="202">
        <v>43008</v>
      </c>
      <c r="D66" s="164">
        <f t="shared" si="2"/>
        <v>1828</v>
      </c>
      <c r="E66" s="167">
        <v>45657</v>
      </c>
      <c r="F66" s="224">
        <f t="shared" ref="F66:F71" si="3">E66-B66</f>
        <v>4477</v>
      </c>
      <c r="G66" s="167" t="s">
        <v>109</v>
      </c>
      <c r="H66" s="224" t="s">
        <v>109</v>
      </c>
      <c r="I66" s="167" t="s">
        <v>109</v>
      </c>
      <c r="J66" s="224" t="s">
        <v>109</v>
      </c>
      <c r="K66" s="72" t="s">
        <v>661</v>
      </c>
    </row>
    <row r="67" s="42" customFormat="1" spans="1:11">
      <c r="A67" s="5" t="s">
        <v>335</v>
      </c>
      <c r="B67" s="173">
        <v>38598</v>
      </c>
      <c r="C67" s="206">
        <v>40179</v>
      </c>
      <c r="D67" s="177">
        <f t="shared" ref="D67:D79" si="4">C67-B67</f>
        <v>1581</v>
      </c>
      <c r="E67" s="174">
        <v>41181</v>
      </c>
      <c r="F67" s="225">
        <f t="shared" si="3"/>
        <v>2583</v>
      </c>
      <c r="G67" s="174" t="s">
        <v>109</v>
      </c>
      <c r="H67" s="225" t="s">
        <v>109</v>
      </c>
      <c r="I67" s="174" t="s">
        <v>109</v>
      </c>
      <c r="J67" s="225" t="s">
        <v>109</v>
      </c>
      <c r="K67" s="80"/>
    </row>
    <row r="68" s="42" customFormat="1" spans="1:11">
      <c r="A68" s="5" t="s">
        <v>337</v>
      </c>
      <c r="B68" s="173">
        <v>40326</v>
      </c>
      <c r="C68" s="206">
        <v>40992</v>
      </c>
      <c r="D68" s="177">
        <f t="shared" si="4"/>
        <v>666</v>
      </c>
      <c r="E68" s="174">
        <v>43532</v>
      </c>
      <c r="F68" s="225">
        <f t="shared" si="3"/>
        <v>3206</v>
      </c>
      <c r="G68" s="234" t="s">
        <v>109</v>
      </c>
      <c r="H68" s="225" t="s">
        <v>109</v>
      </c>
      <c r="I68" s="234" t="s">
        <v>109</v>
      </c>
      <c r="J68" s="225" t="s">
        <v>109</v>
      </c>
      <c r="K68" s="80"/>
    </row>
    <row r="69" s="42" customFormat="1" spans="1:11">
      <c r="A69" s="5" t="s">
        <v>338</v>
      </c>
      <c r="B69" s="173">
        <v>42095</v>
      </c>
      <c r="C69" s="206">
        <v>42097</v>
      </c>
      <c r="D69" s="177">
        <f t="shared" si="4"/>
        <v>2</v>
      </c>
      <c r="E69" s="174">
        <v>43373</v>
      </c>
      <c r="F69" s="225">
        <f t="shared" si="3"/>
        <v>1278</v>
      </c>
      <c r="G69" s="174" t="s">
        <v>109</v>
      </c>
      <c r="H69" s="225" t="s">
        <v>109</v>
      </c>
      <c r="I69" s="174" t="s">
        <v>109</v>
      </c>
      <c r="J69" s="225" t="s">
        <v>109</v>
      </c>
      <c r="K69" s="80"/>
    </row>
    <row r="70" s="42" customFormat="1" spans="1:11">
      <c r="A70" s="4" t="s">
        <v>352</v>
      </c>
      <c r="B70" s="160">
        <v>40448</v>
      </c>
      <c r="C70" s="202">
        <v>41547</v>
      </c>
      <c r="D70" s="164">
        <f t="shared" si="4"/>
        <v>1099</v>
      </c>
      <c r="E70" s="167">
        <v>43178</v>
      </c>
      <c r="F70" s="224">
        <f t="shared" si="3"/>
        <v>2730</v>
      </c>
      <c r="G70" s="167" t="s">
        <v>109</v>
      </c>
      <c r="H70" s="224" t="s">
        <v>109</v>
      </c>
      <c r="I70" s="167" t="s">
        <v>109</v>
      </c>
      <c r="J70" s="224" t="s">
        <v>109</v>
      </c>
      <c r="K70" s="72" t="s">
        <v>662</v>
      </c>
    </row>
    <row r="71" s="42" customFormat="1" ht="28" spans="1:11">
      <c r="A71" s="4" t="s">
        <v>353</v>
      </c>
      <c r="B71" s="160">
        <v>41168</v>
      </c>
      <c r="C71" s="202">
        <v>41548</v>
      </c>
      <c r="D71" s="164">
        <f t="shared" si="4"/>
        <v>380</v>
      </c>
      <c r="E71" s="167">
        <v>43559</v>
      </c>
      <c r="F71" s="224">
        <f t="shared" si="3"/>
        <v>2391</v>
      </c>
      <c r="G71" s="167" t="s">
        <v>109</v>
      </c>
      <c r="H71" s="224" t="s">
        <v>109</v>
      </c>
      <c r="I71" s="167" t="s">
        <v>109</v>
      </c>
      <c r="J71" s="224" t="s">
        <v>109</v>
      </c>
      <c r="K71" s="72" t="s">
        <v>663</v>
      </c>
    </row>
    <row r="72" spans="1:11">
      <c r="A72" s="4" t="s">
        <v>354</v>
      </c>
      <c r="B72" s="160">
        <v>42582</v>
      </c>
      <c r="C72" s="205">
        <v>43161</v>
      </c>
      <c r="D72" s="170">
        <f t="shared" si="4"/>
        <v>579</v>
      </c>
      <c r="E72" s="167" t="s">
        <v>109</v>
      </c>
      <c r="F72" s="224" t="s">
        <v>109</v>
      </c>
      <c r="G72" s="167" t="s">
        <v>109</v>
      </c>
      <c r="H72" s="224" t="s">
        <v>109</v>
      </c>
      <c r="I72" s="167" t="s">
        <v>109</v>
      </c>
      <c r="J72" s="224" t="s">
        <v>109</v>
      </c>
      <c r="K72" s="72"/>
    </row>
    <row r="73" spans="1:11">
      <c r="A73" s="4" t="s">
        <v>355</v>
      </c>
      <c r="B73" s="160">
        <v>42364</v>
      </c>
      <c r="C73" s="205">
        <v>42888</v>
      </c>
      <c r="D73" s="170">
        <f t="shared" si="4"/>
        <v>524</v>
      </c>
      <c r="E73" s="167" t="s">
        <v>109</v>
      </c>
      <c r="F73" s="224" t="s">
        <v>109</v>
      </c>
      <c r="G73" s="167" t="s">
        <v>109</v>
      </c>
      <c r="H73" s="224" t="s">
        <v>109</v>
      </c>
      <c r="I73" s="167" t="s">
        <v>109</v>
      </c>
      <c r="J73" s="224" t="s">
        <v>109</v>
      </c>
      <c r="K73" s="72"/>
    </row>
    <row r="74" spans="1:11">
      <c r="A74" s="4" t="s">
        <v>356</v>
      </c>
      <c r="B74" s="160">
        <v>43826</v>
      </c>
      <c r="C74" s="205">
        <v>44104</v>
      </c>
      <c r="D74" s="170">
        <f t="shared" si="4"/>
        <v>278</v>
      </c>
      <c r="E74" s="167" t="s">
        <v>109</v>
      </c>
      <c r="F74" s="224" t="s">
        <v>109</v>
      </c>
      <c r="G74" s="167" t="s">
        <v>109</v>
      </c>
      <c r="H74" s="224" t="s">
        <v>109</v>
      </c>
      <c r="I74" s="167" t="s">
        <v>109</v>
      </c>
      <c r="J74" s="224" t="s">
        <v>109</v>
      </c>
      <c r="K74" s="72"/>
    </row>
    <row r="75" spans="1:11">
      <c r="A75" s="4" t="s">
        <v>357</v>
      </c>
      <c r="B75" s="160">
        <v>44183</v>
      </c>
      <c r="C75" s="205">
        <v>44281</v>
      </c>
      <c r="D75" s="170">
        <f t="shared" si="4"/>
        <v>98</v>
      </c>
      <c r="E75" s="167" t="s">
        <v>109</v>
      </c>
      <c r="F75" s="224" t="s">
        <v>109</v>
      </c>
      <c r="G75" s="167" t="s">
        <v>109</v>
      </c>
      <c r="H75" s="224" t="s">
        <v>109</v>
      </c>
      <c r="I75" s="167" t="s">
        <v>109</v>
      </c>
      <c r="J75" s="224" t="s">
        <v>109</v>
      </c>
      <c r="K75" s="72"/>
    </row>
    <row r="76" spans="1:11">
      <c r="A76" s="4" t="s">
        <v>358</v>
      </c>
      <c r="B76" s="160">
        <v>43075</v>
      </c>
      <c r="C76" s="205">
        <v>43112</v>
      </c>
      <c r="D76" s="170">
        <f t="shared" si="4"/>
        <v>37</v>
      </c>
      <c r="E76" s="167">
        <v>43738</v>
      </c>
      <c r="F76" s="224">
        <f>E76-B76</f>
        <v>663</v>
      </c>
      <c r="G76" s="167" t="s">
        <v>109</v>
      </c>
      <c r="H76" s="224" t="s">
        <v>109</v>
      </c>
      <c r="I76" s="167" t="s">
        <v>109</v>
      </c>
      <c r="J76" s="224" t="s">
        <v>109</v>
      </c>
      <c r="K76" s="72"/>
    </row>
    <row r="77" customFormat="1" spans="1:11">
      <c r="A77" s="4" t="s">
        <v>359</v>
      </c>
      <c r="B77" s="160">
        <v>44183</v>
      </c>
      <c r="C77" s="205">
        <v>45657</v>
      </c>
      <c r="D77" s="170">
        <f t="shared" si="4"/>
        <v>1474</v>
      </c>
      <c r="E77" s="167" t="s">
        <v>109</v>
      </c>
      <c r="F77" s="224" t="s">
        <v>109</v>
      </c>
      <c r="G77" s="167" t="s">
        <v>109</v>
      </c>
      <c r="H77" s="224" t="s">
        <v>109</v>
      </c>
      <c r="I77" s="167" t="s">
        <v>109</v>
      </c>
      <c r="J77" s="224" t="s">
        <v>109</v>
      </c>
      <c r="K77" s="72"/>
    </row>
    <row r="78" s="42" customFormat="1" spans="1:11">
      <c r="A78" s="5" t="s">
        <v>368</v>
      </c>
      <c r="B78" s="173">
        <v>40459</v>
      </c>
      <c r="C78" s="231">
        <v>41267</v>
      </c>
      <c r="D78" s="210">
        <f t="shared" si="4"/>
        <v>808</v>
      </c>
      <c r="E78" s="174" t="s">
        <v>109</v>
      </c>
      <c r="F78" s="177" t="s">
        <v>109</v>
      </c>
      <c r="G78" s="174" t="s">
        <v>109</v>
      </c>
      <c r="H78" s="177" t="s">
        <v>109</v>
      </c>
      <c r="I78" s="174" t="s">
        <v>109</v>
      </c>
      <c r="J78" s="177" t="s">
        <v>109</v>
      </c>
      <c r="K78" s="80" t="s">
        <v>664</v>
      </c>
    </row>
    <row r="79" s="42" customFormat="1" spans="1:11">
      <c r="A79" s="5" t="s">
        <v>369</v>
      </c>
      <c r="B79" s="173">
        <v>40917</v>
      </c>
      <c r="C79" s="231">
        <v>43622</v>
      </c>
      <c r="D79" s="210">
        <f t="shared" si="4"/>
        <v>2705</v>
      </c>
      <c r="E79" s="174" t="s">
        <v>109</v>
      </c>
      <c r="F79" s="177" t="s">
        <v>109</v>
      </c>
      <c r="G79" s="174" t="s">
        <v>109</v>
      </c>
      <c r="H79" s="177" t="s">
        <v>109</v>
      </c>
      <c r="I79" s="174" t="s">
        <v>109</v>
      </c>
      <c r="J79" s="177" t="s">
        <v>109</v>
      </c>
      <c r="K79" s="80"/>
    </row>
    <row r="80" s="42" customFormat="1" spans="1:11">
      <c r="A80" s="4" t="s">
        <v>377</v>
      </c>
      <c r="B80" s="160">
        <v>41532</v>
      </c>
      <c r="C80" s="203">
        <v>42124</v>
      </c>
      <c r="D80" s="204">
        <f t="shared" ref="D78:D91" si="5">C80-B80</f>
        <v>592</v>
      </c>
      <c r="E80" s="167" t="s">
        <v>109</v>
      </c>
      <c r="F80" s="224" t="s">
        <v>109</v>
      </c>
      <c r="G80" s="167" t="s">
        <v>109</v>
      </c>
      <c r="H80" s="224" t="s">
        <v>109</v>
      </c>
      <c r="I80" s="167" t="s">
        <v>109</v>
      </c>
      <c r="J80" s="224" t="s">
        <v>109</v>
      </c>
      <c r="K80" s="72"/>
    </row>
    <row r="81" s="42" customFormat="1" spans="1:11">
      <c r="A81" s="4" t="s">
        <v>378</v>
      </c>
      <c r="B81" s="160">
        <v>40802</v>
      </c>
      <c r="C81" s="167">
        <v>41548</v>
      </c>
      <c r="D81" s="170">
        <f t="shared" si="5"/>
        <v>746</v>
      </c>
      <c r="E81" s="167">
        <v>43008</v>
      </c>
      <c r="F81" s="224">
        <f>E81-B81</f>
        <v>2206</v>
      </c>
      <c r="G81" s="237" t="s">
        <v>109</v>
      </c>
      <c r="H81" s="224" t="s">
        <v>109</v>
      </c>
      <c r="I81" s="237" t="s">
        <v>109</v>
      </c>
      <c r="J81" s="224" t="s">
        <v>109</v>
      </c>
      <c r="K81" s="72"/>
    </row>
    <row r="82" s="42" customFormat="1" spans="1:11">
      <c r="A82" s="4" t="s">
        <v>379</v>
      </c>
      <c r="B82" s="160">
        <v>42682</v>
      </c>
      <c r="C82" s="203">
        <v>43008</v>
      </c>
      <c r="D82" s="204">
        <f t="shared" si="5"/>
        <v>326</v>
      </c>
      <c r="E82" s="167" t="s">
        <v>109</v>
      </c>
      <c r="F82" s="224" t="s">
        <v>109</v>
      </c>
      <c r="G82" s="167" t="s">
        <v>109</v>
      </c>
      <c r="H82" s="224" t="s">
        <v>109</v>
      </c>
      <c r="I82" s="167" t="s">
        <v>109</v>
      </c>
      <c r="J82" s="224" t="s">
        <v>109</v>
      </c>
      <c r="K82" s="72" t="s">
        <v>665</v>
      </c>
    </row>
    <row r="83" s="42" customFormat="1" spans="1:11">
      <c r="A83" s="4" t="s">
        <v>380</v>
      </c>
      <c r="B83" s="160">
        <v>43460</v>
      </c>
      <c r="C83" s="205">
        <v>43738</v>
      </c>
      <c r="D83" s="170">
        <f t="shared" si="5"/>
        <v>278</v>
      </c>
      <c r="E83" s="167" t="s">
        <v>109</v>
      </c>
      <c r="F83" s="224" t="s">
        <v>109</v>
      </c>
      <c r="G83" s="167" t="s">
        <v>109</v>
      </c>
      <c r="H83" s="224" t="s">
        <v>109</v>
      </c>
      <c r="I83" s="167" t="s">
        <v>109</v>
      </c>
      <c r="J83" s="224" t="s">
        <v>109</v>
      </c>
      <c r="K83" s="72"/>
    </row>
    <row r="84" s="42" customFormat="1" spans="1:11">
      <c r="A84" s="4" t="s">
        <v>382</v>
      </c>
      <c r="B84" s="160">
        <v>44193</v>
      </c>
      <c r="C84" s="205">
        <v>44960</v>
      </c>
      <c r="D84" s="170">
        <f t="shared" si="5"/>
        <v>767</v>
      </c>
      <c r="E84" s="167" t="s">
        <v>109</v>
      </c>
      <c r="F84" s="170" t="s">
        <v>109</v>
      </c>
      <c r="G84" s="167" t="s">
        <v>109</v>
      </c>
      <c r="H84" s="170" t="s">
        <v>109</v>
      </c>
      <c r="I84" s="167" t="s">
        <v>109</v>
      </c>
      <c r="J84" s="170" t="s">
        <v>109</v>
      </c>
      <c r="K84" s="72"/>
    </row>
    <row r="85" s="42" customFormat="1" spans="1:11">
      <c r="A85" s="4" t="s">
        <v>383</v>
      </c>
      <c r="B85" s="160">
        <v>45652</v>
      </c>
      <c r="C85" s="205">
        <v>45652</v>
      </c>
      <c r="D85" s="170">
        <f t="shared" si="5"/>
        <v>0</v>
      </c>
      <c r="E85" s="167" t="s">
        <v>109</v>
      </c>
      <c r="F85" s="170" t="s">
        <v>109</v>
      </c>
      <c r="G85" s="167" t="s">
        <v>109</v>
      </c>
      <c r="H85" s="170" t="s">
        <v>109</v>
      </c>
      <c r="I85" s="167" t="s">
        <v>109</v>
      </c>
      <c r="J85" s="170" t="s">
        <v>109</v>
      </c>
      <c r="K85" s="72"/>
    </row>
    <row r="86" s="42" customFormat="1" spans="1:11">
      <c r="A86" s="5" t="s">
        <v>388</v>
      </c>
      <c r="B86" s="173">
        <v>41027</v>
      </c>
      <c r="C86" s="206">
        <v>43587</v>
      </c>
      <c r="D86" s="177">
        <f t="shared" si="5"/>
        <v>2560</v>
      </c>
      <c r="E86" s="174" t="s">
        <v>109</v>
      </c>
      <c r="F86" s="177" t="s">
        <v>109</v>
      </c>
      <c r="G86" s="174" t="s">
        <v>109</v>
      </c>
      <c r="H86" s="177" t="s">
        <v>109</v>
      </c>
      <c r="I86" s="174" t="s">
        <v>109</v>
      </c>
      <c r="J86" s="177" t="s">
        <v>109</v>
      </c>
      <c r="K86" s="80"/>
    </row>
    <row r="87" s="42" customFormat="1" spans="1:11">
      <c r="A87" s="5" t="s">
        <v>389</v>
      </c>
      <c r="B87" s="173">
        <v>41636</v>
      </c>
      <c r="C87" s="206">
        <v>43586</v>
      </c>
      <c r="D87" s="177">
        <f t="shared" si="5"/>
        <v>1950</v>
      </c>
      <c r="E87" s="174" t="s">
        <v>109</v>
      </c>
      <c r="F87" s="177" t="s">
        <v>109</v>
      </c>
      <c r="G87" s="174" t="s">
        <v>109</v>
      </c>
      <c r="H87" s="177" t="s">
        <v>109</v>
      </c>
      <c r="I87" s="174" t="s">
        <v>109</v>
      </c>
      <c r="J87" s="177" t="s">
        <v>109</v>
      </c>
      <c r="K87" s="80"/>
    </row>
    <row r="88" s="42" customFormat="1" spans="1:11">
      <c r="A88" s="5" t="s">
        <v>390</v>
      </c>
      <c r="B88" s="173">
        <v>43824</v>
      </c>
      <c r="C88" s="206">
        <v>45657</v>
      </c>
      <c r="D88" s="177">
        <f t="shared" si="5"/>
        <v>1833</v>
      </c>
      <c r="E88" s="174" t="s">
        <v>109</v>
      </c>
      <c r="F88" s="177" t="s">
        <v>109</v>
      </c>
      <c r="G88" s="174" t="s">
        <v>109</v>
      </c>
      <c r="H88" s="177" t="s">
        <v>109</v>
      </c>
      <c r="I88" s="174" t="s">
        <v>109</v>
      </c>
      <c r="J88" s="177" t="s">
        <v>109</v>
      </c>
      <c r="K88" s="80"/>
    </row>
    <row r="89" s="42" customFormat="1" spans="1:11">
      <c r="A89" s="5" t="s">
        <v>589</v>
      </c>
      <c r="B89" s="173">
        <v>42840</v>
      </c>
      <c r="C89" s="206">
        <v>43586</v>
      </c>
      <c r="D89" s="177">
        <f t="shared" ref="D89:D96" si="6">C89-B89</f>
        <v>746</v>
      </c>
      <c r="E89" s="174" t="s">
        <v>109</v>
      </c>
      <c r="F89" s="177" t="s">
        <v>109</v>
      </c>
      <c r="G89" s="174" t="s">
        <v>109</v>
      </c>
      <c r="H89" s="177" t="s">
        <v>109</v>
      </c>
      <c r="I89" s="174" t="s">
        <v>109</v>
      </c>
      <c r="J89" s="177" t="s">
        <v>109</v>
      </c>
      <c r="K89" s="80" t="s">
        <v>666</v>
      </c>
    </row>
    <row r="90" s="42" customFormat="1" spans="1:11">
      <c r="A90" s="4" t="s">
        <v>667</v>
      </c>
      <c r="B90" s="160">
        <v>41759</v>
      </c>
      <c r="C90" s="205">
        <v>43738</v>
      </c>
      <c r="D90" s="170">
        <f t="shared" si="6"/>
        <v>1979</v>
      </c>
      <c r="E90" s="167" t="s">
        <v>109</v>
      </c>
      <c r="F90" s="170" t="s">
        <v>109</v>
      </c>
      <c r="G90" s="167" t="s">
        <v>109</v>
      </c>
      <c r="H90" s="170" t="s">
        <v>109</v>
      </c>
      <c r="I90" s="167" t="s">
        <v>109</v>
      </c>
      <c r="J90" s="170" t="s">
        <v>109</v>
      </c>
      <c r="K90" s="72"/>
    </row>
    <row r="91" s="42" customFormat="1" spans="1:11">
      <c r="A91" s="5" t="s">
        <v>402</v>
      </c>
      <c r="B91" s="173">
        <v>41237</v>
      </c>
      <c r="C91" s="206">
        <v>41536</v>
      </c>
      <c r="D91" s="177">
        <f t="shared" si="6"/>
        <v>299</v>
      </c>
      <c r="E91" s="174">
        <v>43374</v>
      </c>
      <c r="F91" s="177">
        <f>E91-B91</f>
        <v>2137</v>
      </c>
      <c r="G91" s="174" t="s">
        <v>109</v>
      </c>
      <c r="H91" s="225" t="s">
        <v>109</v>
      </c>
      <c r="I91" s="174" t="s">
        <v>109</v>
      </c>
      <c r="J91" s="225" t="s">
        <v>109</v>
      </c>
      <c r="K91" s="80"/>
    </row>
    <row r="92" s="42" customFormat="1" spans="1:11">
      <c r="A92" s="5" t="s">
        <v>403</v>
      </c>
      <c r="B92" s="173">
        <v>41967</v>
      </c>
      <c r="C92" s="206">
        <v>43252</v>
      </c>
      <c r="D92" s="177">
        <f t="shared" si="6"/>
        <v>1285</v>
      </c>
      <c r="E92" s="174" t="s">
        <v>109</v>
      </c>
      <c r="F92" s="177" t="s">
        <v>109</v>
      </c>
      <c r="G92" s="174" t="s">
        <v>109</v>
      </c>
      <c r="H92" s="177" t="s">
        <v>109</v>
      </c>
      <c r="I92" s="174" t="s">
        <v>109</v>
      </c>
      <c r="J92" s="177" t="s">
        <v>109</v>
      </c>
      <c r="K92" s="80"/>
    </row>
    <row r="93" s="42" customFormat="1" spans="1:11">
      <c r="A93" s="5" t="s">
        <v>405</v>
      </c>
      <c r="B93" s="173">
        <v>42037</v>
      </c>
      <c r="C93" s="206">
        <v>44962</v>
      </c>
      <c r="D93" s="177">
        <f t="shared" si="6"/>
        <v>2925</v>
      </c>
      <c r="E93" s="174" t="s">
        <v>109</v>
      </c>
      <c r="F93" s="225" t="s">
        <v>109</v>
      </c>
      <c r="G93" s="174" t="s">
        <v>109</v>
      </c>
      <c r="H93" s="225" t="s">
        <v>109</v>
      </c>
      <c r="I93" s="174" t="s">
        <v>109</v>
      </c>
      <c r="J93" s="225" t="s">
        <v>109</v>
      </c>
      <c r="K93" s="80"/>
    </row>
    <row r="94" s="42" customFormat="1" spans="1:11">
      <c r="A94" s="5" t="s">
        <v>406</v>
      </c>
      <c r="B94" s="173">
        <v>43640</v>
      </c>
      <c r="C94" s="231">
        <v>44104</v>
      </c>
      <c r="D94" s="210">
        <f t="shared" si="6"/>
        <v>464</v>
      </c>
      <c r="E94" s="174" t="s">
        <v>109</v>
      </c>
      <c r="F94" s="177" t="s">
        <v>109</v>
      </c>
      <c r="G94" s="174" t="s">
        <v>109</v>
      </c>
      <c r="H94" s="177" t="s">
        <v>109</v>
      </c>
      <c r="I94" s="174" t="s">
        <v>109</v>
      </c>
      <c r="J94" s="177" t="s">
        <v>109</v>
      </c>
      <c r="K94" s="80" t="s">
        <v>668</v>
      </c>
    </row>
    <row r="95" s="42" customFormat="1" spans="1:11">
      <c r="A95" s="4" t="s">
        <v>415</v>
      </c>
      <c r="B95" s="160">
        <v>44458</v>
      </c>
      <c r="C95" s="205">
        <v>45413</v>
      </c>
      <c r="D95" s="170">
        <f t="shared" si="6"/>
        <v>955</v>
      </c>
      <c r="E95" s="167" t="s">
        <v>109</v>
      </c>
      <c r="F95" s="170" t="s">
        <v>109</v>
      </c>
      <c r="G95" s="167" t="s">
        <v>109</v>
      </c>
      <c r="H95" s="170" t="s">
        <v>109</v>
      </c>
      <c r="I95" s="167" t="s">
        <v>109</v>
      </c>
      <c r="J95" s="170" t="s">
        <v>109</v>
      </c>
      <c r="K95" s="72"/>
    </row>
    <row r="96" s="42" customFormat="1" spans="1:11">
      <c r="A96" s="4" t="s">
        <v>416</v>
      </c>
      <c r="B96" s="160">
        <v>42761</v>
      </c>
      <c r="C96" s="205">
        <v>45657</v>
      </c>
      <c r="D96" s="170">
        <f t="shared" si="6"/>
        <v>2896</v>
      </c>
      <c r="E96" s="167" t="s">
        <v>109</v>
      </c>
      <c r="F96" s="170" t="s">
        <v>109</v>
      </c>
      <c r="G96" s="167" t="s">
        <v>109</v>
      </c>
      <c r="H96" s="170" t="s">
        <v>109</v>
      </c>
      <c r="I96" s="167" t="s">
        <v>109</v>
      </c>
      <c r="J96" s="170" t="s">
        <v>109</v>
      </c>
      <c r="K96" s="72"/>
    </row>
    <row r="97" s="42" customFormat="1" spans="1:11">
      <c r="A97" s="5" t="s">
        <v>417</v>
      </c>
      <c r="B97" s="173">
        <v>41636</v>
      </c>
      <c r="C97" s="206">
        <v>42784</v>
      </c>
      <c r="D97" s="177">
        <f>C97-B97</f>
        <v>1148</v>
      </c>
      <c r="E97" s="174" t="s">
        <v>109</v>
      </c>
      <c r="F97" s="177" t="s">
        <v>109</v>
      </c>
      <c r="G97" s="174" t="s">
        <v>109</v>
      </c>
      <c r="H97" s="177" t="s">
        <v>109</v>
      </c>
      <c r="I97" s="174" t="s">
        <v>109</v>
      </c>
      <c r="J97" s="177" t="s">
        <v>109</v>
      </c>
      <c r="K97" s="80"/>
    </row>
    <row r="98" s="42" customFormat="1" spans="1:11">
      <c r="A98" s="5" t="s">
        <v>418</v>
      </c>
      <c r="B98" s="173">
        <v>42601</v>
      </c>
      <c r="C98" s="206">
        <v>43830</v>
      </c>
      <c r="D98" s="177">
        <f>C98-B98</f>
        <v>1229</v>
      </c>
      <c r="E98" s="174" t="s">
        <v>109</v>
      </c>
      <c r="F98" s="177" t="s">
        <v>109</v>
      </c>
      <c r="G98" s="174" t="s">
        <v>109</v>
      </c>
      <c r="H98" s="177" t="s">
        <v>109</v>
      </c>
      <c r="I98" s="174" t="s">
        <v>109</v>
      </c>
      <c r="J98" s="177" t="s">
        <v>109</v>
      </c>
      <c r="K98" s="80"/>
    </row>
    <row r="99" s="42" customFormat="1" spans="1:11">
      <c r="A99" s="5" t="s">
        <v>421</v>
      </c>
      <c r="B99" s="173">
        <v>43605</v>
      </c>
      <c r="C99" s="206">
        <v>43826</v>
      </c>
      <c r="D99" s="177">
        <f>C99-B99</f>
        <v>221</v>
      </c>
      <c r="E99" s="174" t="s">
        <v>109</v>
      </c>
      <c r="F99" s="177" t="s">
        <v>109</v>
      </c>
      <c r="G99" s="174" t="s">
        <v>109</v>
      </c>
      <c r="H99" s="177" t="s">
        <v>109</v>
      </c>
      <c r="I99" s="174" t="s">
        <v>109</v>
      </c>
      <c r="J99" s="177" t="s">
        <v>109</v>
      </c>
      <c r="K99" s="80"/>
    </row>
    <row r="100" s="42" customFormat="1" spans="1:11">
      <c r="A100" s="4" t="s">
        <v>428</v>
      </c>
      <c r="B100" s="160">
        <v>42549</v>
      </c>
      <c r="C100" s="205">
        <v>44196</v>
      </c>
      <c r="D100" s="170">
        <f t="shared" ref="D100" si="7">C100-B100</f>
        <v>1647</v>
      </c>
      <c r="E100" s="167" t="s">
        <v>109</v>
      </c>
      <c r="F100" s="170" t="s">
        <v>109</v>
      </c>
      <c r="G100" s="167" t="s">
        <v>109</v>
      </c>
      <c r="H100" s="170" t="s">
        <v>109</v>
      </c>
      <c r="I100" s="167" t="s">
        <v>109</v>
      </c>
      <c r="J100" s="170" t="s">
        <v>109</v>
      </c>
      <c r="K100" s="72"/>
    </row>
    <row r="101" s="42" customFormat="1" spans="1:11">
      <c r="A101" s="4" t="s">
        <v>429</v>
      </c>
      <c r="B101" s="160">
        <v>41758</v>
      </c>
      <c r="C101" s="205">
        <v>42643</v>
      </c>
      <c r="D101" s="170">
        <f>C101-B101</f>
        <v>885</v>
      </c>
      <c r="E101" s="205">
        <v>44317</v>
      </c>
      <c r="F101" s="170">
        <f>E101-B101</f>
        <v>2559</v>
      </c>
      <c r="G101" s="167" t="s">
        <v>109</v>
      </c>
      <c r="H101" s="170" t="s">
        <v>109</v>
      </c>
      <c r="I101" s="167" t="s">
        <v>109</v>
      </c>
      <c r="J101" s="170" t="s">
        <v>109</v>
      </c>
      <c r="K101" s="72"/>
    </row>
    <row r="102" s="42" customFormat="1" spans="1:11">
      <c r="A102" s="4" t="s">
        <v>431</v>
      </c>
      <c r="B102" s="160">
        <v>43611</v>
      </c>
      <c r="C102" s="205">
        <v>44316</v>
      </c>
      <c r="D102" s="170">
        <f>C102-B102</f>
        <v>705</v>
      </c>
      <c r="E102" s="167" t="s">
        <v>109</v>
      </c>
      <c r="F102" s="170" t="s">
        <v>109</v>
      </c>
      <c r="G102" s="167" t="s">
        <v>109</v>
      </c>
      <c r="H102" s="170" t="s">
        <v>109</v>
      </c>
      <c r="I102" s="167" t="s">
        <v>109</v>
      </c>
      <c r="J102" s="170" t="s">
        <v>109</v>
      </c>
      <c r="K102" s="72"/>
    </row>
    <row r="103" s="42" customFormat="1" spans="1:11">
      <c r="A103" s="4" t="s">
        <v>433</v>
      </c>
      <c r="B103" s="160">
        <v>44740</v>
      </c>
      <c r="C103" s="205">
        <v>44981</v>
      </c>
      <c r="D103" s="170">
        <f>C103-B103</f>
        <v>241</v>
      </c>
      <c r="E103" s="167" t="s">
        <v>109</v>
      </c>
      <c r="F103" s="170" t="s">
        <v>109</v>
      </c>
      <c r="G103" s="167" t="s">
        <v>109</v>
      </c>
      <c r="H103" s="170" t="s">
        <v>109</v>
      </c>
      <c r="I103" s="167" t="s">
        <v>109</v>
      </c>
      <c r="J103" s="170" t="s">
        <v>109</v>
      </c>
      <c r="K103" s="72"/>
    </row>
    <row r="104" s="42" customFormat="1" spans="1:11">
      <c r="A104" s="5" t="s">
        <v>435</v>
      </c>
      <c r="B104" s="173">
        <v>41789</v>
      </c>
      <c r="C104" s="238">
        <v>42448</v>
      </c>
      <c r="D104" s="193">
        <f>C104-B104</f>
        <v>659</v>
      </c>
      <c r="E104" s="174" t="s">
        <v>109</v>
      </c>
      <c r="F104" s="177" t="s">
        <v>109</v>
      </c>
      <c r="G104" s="174" t="s">
        <v>109</v>
      </c>
      <c r="H104" s="177" t="s">
        <v>109</v>
      </c>
      <c r="I104" s="174" t="s">
        <v>109</v>
      </c>
      <c r="J104" s="177" t="s">
        <v>109</v>
      </c>
      <c r="K104" s="80"/>
    </row>
    <row r="105" s="42" customFormat="1" spans="1:11">
      <c r="A105" s="133" t="s">
        <v>440</v>
      </c>
      <c r="B105" s="214"/>
      <c r="C105" s="239">
        <v>45657</v>
      </c>
      <c r="D105" s="240"/>
      <c r="E105" s="241"/>
      <c r="F105" s="218"/>
      <c r="G105" s="241"/>
      <c r="H105" s="218"/>
      <c r="I105" s="241"/>
      <c r="J105" s="218"/>
      <c r="K105" s="219" t="s">
        <v>669</v>
      </c>
    </row>
    <row r="106" s="42" customFormat="1" spans="1:11">
      <c r="A106" s="135" t="s">
        <v>445</v>
      </c>
      <c r="B106" s="242">
        <v>44189</v>
      </c>
      <c r="C106" s="243">
        <v>45045</v>
      </c>
      <c r="D106" s="244">
        <f t="shared" ref="D106:D120" si="8">C106-B106</f>
        <v>856</v>
      </c>
      <c r="E106" s="245" t="s">
        <v>109</v>
      </c>
      <c r="F106" s="244" t="s">
        <v>109</v>
      </c>
      <c r="G106" s="245" t="s">
        <v>109</v>
      </c>
      <c r="H106" s="244" t="s">
        <v>109</v>
      </c>
      <c r="I106" s="245" t="s">
        <v>109</v>
      </c>
      <c r="J106" s="244" t="s">
        <v>109</v>
      </c>
      <c r="K106" s="255"/>
    </row>
    <row r="107" s="42" customFormat="1" spans="1:11">
      <c r="A107" s="135" t="s">
        <v>447</v>
      </c>
      <c r="B107" s="242">
        <v>42354</v>
      </c>
      <c r="C107" s="243">
        <v>44318</v>
      </c>
      <c r="D107" s="244">
        <f t="shared" ref="D107:D111" si="9">C107-B107</f>
        <v>1964</v>
      </c>
      <c r="E107" s="245" t="s">
        <v>109</v>
      </c>
      <c r="F107" s="244" t="s">
        <v>109</v>
      </c>
      <c r="G107" s="245" t="s">
        <v>109</v>
      </c>
      <c r="H107" s="244" t="s">
        <v>109</v>
      </c>
      <c r="I107" s="245" t="s">
        <v>109</v>
      </c>
      <c r="J107" s="244" t="s">
        <v>109</v>
      </c>
      <c r="K107" s="255"/>
    </row>
    <row r="108" s="42" customFormat="1" spans="1:11">
      <c r="A108" s="133" t="s">
        <v>453</v>
      </c>
      <c r="B108" s="214">
        <v>42364</v>
      </c>
      <c r="C108" s="215">
        <v>43100</v>
      </c>
      <c r="D108" s="218">
        <f t="shared" si="9"/>
        <v>736</v>
      </c>
      <c r="E108" s="215">
        <v>45291</v>
      </c>
      <c r="F108" s="218">
        <f>E108-B108</f>
        <v>2927</v>
      </c>
      <c r="G108" s="241" t="s">
        <v>109</v>
      </c>
      <c r="H108" s="218" t="s">
        <v>109</v>
      </c>
      <c r="I108" s="241" t="s">
        <v>109</v>
      </c>
      <c r="J108" s="218" t="s">
        <v>109</v>
      </c>
      <c r="K108" s="219"/>
    </row>
    <row r="109" s="42" customFormat="1" spans="1:11">
      <c r="A109" s="133" t="s">
        <v>454</v>
      </c>
      <c r="B109" s="214">
        <v>42965</v>
      </c>
      <c r="C109" s="215">
        <v>45087</v>
      </c>
      <c r="D109" s="218">
        <f t="shared" si="9"/>
        <v>2122</v>
      </c>
      <c r="E109" s="241" t="s">
        <v>109</v>
      </c>
      <c r="F109" s="218" t="s">
        <v>109</v>
      </c>
      <c r="G109" s="241" t="s">
        <v>109</v>
      </c>
      <c r="H109" s="218" t="s">
        <v>109</v>
      </c>
      <c r="I109" s="241" t="s">
        <v>109</v>
      </c>
      <c r="J109" s="218" t="s">
        <v>109</v>
      </c>
      <c r="K109" s="219"/>
    </row>
    <row r="110" s="42" customFormat="1" spans="1:11">
      <c r="A110" s="133" t="s">
        <v>455</v>
      </c>
      <c r="B110" s="214">
        <v>44191</v>
      </c>
      <c r="C110" s="215">
        <v>45566</v>
      </c>
      <c r="D110" s="218">
        <f t="shared" si="9"/>
        <v>1375</v>
      </c>
      <c r="E110" s="241" t="s">
        <v>109</v>
      </c>
      <c r="F110" s="218" t="s">
        <v>109</v>
      </c>
      <c r="G110" s="241" t="s">
        <v>109</v>
      </c>
      <c r="H110" s="218" t="s">
        <v>109</v>
      </c>
      <c r="I110" s="241" t="s">
        <v>109</v>
      </c>
      <c r="J110" s="218" t="s">
        <v>109</v>
      </c>
      <c r="K110" s="219"/>
    </row>
    <row r="111" s="42" customFormat="1" spans="1:11">
      <c r="A111" s="135" t="s">
        <v>457</v>
      </c>
      <c r="B111" s="242">
        <v>42508</v>
      </c>
      <c r="C111" s="246">
        <v>45047</v>
      </c>
      <c r="D111" s="247">
        <f t="shared" si="9"/>
        <v>2539</v>
      </c>
      <c r="E111" s="245" t="s">
        <v>109</v>
      </c>
      <c r="F111" s="244" t="s">
        <v>109</v>
      </c>
      <c r="G111" s="245" t="s">
        <v>109</v>
      </c>
      <c r="H111" s="244" t="s">
        <v>109</v>
      </c>
      <c r="I111" s="245" t="s">
        <v>109</v>
      </c>
      <c r="J111" s="244" t="s">
        <v>109</v>
      </c>
      <c r="K111" s="255"/>
    </row>
    <row r="112" s="42" customFormat="1" spans="1:11">
      <c r="A112" s="133" t="s">
        <v>464</v>
      </c>
      <c r="B112" s="214">
        <v>42549</v>
      </c>
      <c r="C112" s="215">
        <v>43100</v>
      </c>
      <c r="D112" s="218">
        <f t="shared" si="8"/>
        <v>551</v>
      </c>
      <c r="E112" s="248">
        <v>45393</v>
      </c>
      <c r="F112" s="240">
        <f>E112-B112</f>
        <v>2844</v>
      </c>
      <c r="G112" s="241" t="s">
        <v>109</v>
      </c>
      <c r="H112" s="218" t="s">
        <v>109</v>
      </c>
      <c r="I112" s="241" t="s">
        <v>109</v>
      </c>
      <c r="J112" s="218" t="s">
        <v>109</v>
      </c>
      <c r="K112" s="219"/>
    </row>
    <row r="113" s="42" customFormat="1" spans="1:11">
      <c r="A113" s="133" t="s">
        <v>465</v>
      </c>
      <c r="B113" s="214">
        <v>43097</v>
      </c>
      <c r="C113" s="249">
        <v>45393</v>
      </c>
      <c r="D113" s="250">
        <f t="shared" si="8"/>
        <v>2296</v>
      </c>
      <c r="E113" s="241" t="s">
        <v>109</v>
      </c>
      <c r="F113" s="218" t="s">
        <v>109</v>
      </c>
      <c r="G113" s="241" t="s">
        <v>109</v>
      </c>
      <c r="H113" s="218" t="s">
        <v>109</v>
      </c>
      <c r="I113" s="241" t="s">
        <v>109</v>
      </c>
      <c r="J113" s="218" t="s">
        <v>109</v>
      </c>
      <c r="K113" s="219"/>
    </row>
    <row r="114" s="42" customFormat="1" spans="1:11">
      <c r="A114" s="135" t="s">
        <v>469</v>
      </c>
      <c r="B114" s="242">
        <v>42730</v>
      </c>
      <c r="C114" s="243">
        <v>45291</v>
      </c>
      <c r="D114" s="244">
        <f t="shared" si="8"/>
        <v>2561</v>
      </c>
      <c r="E114" s="245" t="s">
        <v>109</v>
      </c>
      <c r="F114" s="244" t="s">
        <v>109</v>
      </c>
      <c r="G114" s="245" t="s">
        <v>109</v>
      </c>
      <c r="H114" s="244" t="s">
        <v>109</v>
      </c>
      <c r="I114" s="245" t="s">
        <v>109</v>
      </c>
      <c r="J114" s="244" t="s">
        <v>109</v>
      </c>
      <c r="K114" s="255"/>
    </row>
    <row r="115" s="42" customFormat="1" spans="1:11">
      <c r="A115" s="135" t="s">
        <v>470</v>
      </c>
      <c r="B115" s="242">
        <v>43095</v>
      </c>
      <c r="C115" s="243">
        <v>45291</v>
      </c>
      <c r="D115" s="244">
        <f t="shared" si="8"/>
        <v>2196</v>
      </c>
      <c r="E115" s="245" t="s">
        <v>109</v>
      </c>
      <c r="F115" s="244" t="s">
        <v>109</v>
      </c>
      <c r="G115" s="245" t="s">
        <v>109</v>
      </c>
      <c r="H115" s="244" t="s">
        <v>109</v>
      </c>
      <c r="I115" s="245" t="s">
        <v>109</v>
      </c>
      <c r="J115" s="244" t="s">
        <v>109</v>
      </c>
      <c r="K115" s="255"/>
    </row>
    <row r="116" s="42" customFormat="1" spans="1:11">
      <c r="A116" s="135" t="s">
        <v>471</v>
      </c>
      <c r="B116" s="242">
        <v>43825</v>
      </c>
      <c r="C116" s="243">
        <v>45291</v>
      </c>
      <c r="D116" s="244">
        <f t="shared" si="8"/>
        <v>1466</v>
      </c>
      <c r="E116" s="245" t="s">
        <v>109</v>
      </c>
      <c r="F116" s="244" t="s">
        <v>109</v>
      </c>
      <c r="G116" s="245" t="s">
        <v>109</v>
      </c>
      <c r="H116" s="244" t="s">
        <v>109</v>
      </c>
      <c r="I116" s="245" t="s">
        <v>109</v>
      </c>
      <c r="J116" s="244" t="s">
        <v>109</v>
      </c>
      <c r="K116" s="255"/>
    </row>
    <row r="117" s="42" customFormat="1" spans="1:11">
      <c r="A117" s="133" t="s">
        <v>474</v>
      </c>
      <c r="B117" s="214">
        <v>42912</v>
      </c>
      <c r="C117" s="251">
        <v>45276</v>
      </c>
      <c r="D117" s="240">
        <f t="shared" ref="D117:D119" si="10">C117-B117</f>
        <v>2364</v>
      </c>
      <c r="E117" s="248">
        <v>45291</v>
      </c>
      <c r="F117" s="240">
        <f>E117-B117</f>
        <v>2379</v>
      </c>
      <c r="G117" s="248">
        <v>45291</v>
      </c>
      <c r="H117" s="252">
        <f>G117-B117</f>
        <v>2379</v>
      </c>
      <c r="I117" s="241" t="s">
        <v>109</v>
      </c>
      <c r="J117" s="218" t="s">
        <v>109</v>
      </c>
      <c r="K117" s="219"/>
    </row>
    <row r="118" s="42" customFormat="1" spans="1:11">
      <c r="A118" s="133" t="s">
        <v>475</v>
      </c>
      <c r="B118" s="214">
        <v>44069</v>
      </c>
      <c r="C118" s="251">
        <v>45291</v>
      </c>
      <c r="D118" s="240">
        <f t="shared" si="10"/>
        <v>1222</v>
      </c>
      <c r="E118" s="241" t="s">
        <v>109</v>
      </c>
      <c r="F118" s="218" t="s">
        <v>109</v>
      </c>
      <c r="G118" s="241" t="s">
        <v>109</v>
      </c>
      <c r="H118" s="218" t="s">
        <v>109</v>
      </c>
      <c r="I118" s="241" t="s">
        <v>109</v>
      </c>
      <c r="J118" s="218" t="s">
        <v>109</v>
      </c>
      <c r="K118" s="219"/>
    </row>
    <row r="119" s="42" customFormat="1" spans="1:11">
      <c r="A119" s="133" t="s">
        <v>476</v>
      </c>
      <c r="B119" s="214">
        <v>42912</v>
      </c>
      <c r="C119" s="251">
        <v>45291</v>
      </c>
      <c r="D119" s="240">
        <f t="shared" si="10"/>
        <v>2379</v>
      </c>
      <c r="E119" s="241" t="s">
        <v>109</v>
      </c>
      <c r="F119" s="218" t="s">
        <v>109</v>
      </c>
      <c r="G119" s="241" t="s">
        <v>109</v>
      </c>
      <c r="H119" s="218" t="s">
        <v>109</v>
      </c>
      <c r="I119" s="241" t="s">
        <v>109</v>
      </c>
      <c r="J119" s="218" t="s">
        <v>109</v>
      </c>
      <c r="K119" s="219"/>
    </row>
    <row r="120" s="42" customFormat="1" spans="1:11">
      <c r="A120" s="135" t="s">
        <v>481</v>
      </c>
      <c r="B120" s="242">
        <v>43100</v>
      </c>
      <c r="C120" s="246">
        <v>44317</v>
      </c>
      <c r="D120" s="247">
        <f t="shared" si="8"/>
        <v>1217</v>
      </c>
      <c r="E120" s="245" t="s">
        <v>109</v>
      </c>
      <c r="F120" s="244" t="s">
        <v>109</v>
      </c>
      <c r="G120" s="245" t="s">
        <v>109</v>
      </c>
      <c r="H120" s="244" t="s">
        <v>109</v>
      </c>
      <c r="I120" s="245" t="s">
        <v>109</v>
      </c>
      <c r="J120" s="244" t="s">
        <v>109</v>
      </c>
      <c r="K120" s="255"/>
    </row>
    <row r="121" s="42" customFormat="1" spans="1:11">
      <c r="A121" s="133" t="s">
        <v>490</v>
      </c>
      <c r="B121" s="214">
        <v>43639</v>
      </c>
      <c r="C121" s="253">
        <v>45291</v>
      </c>
      <c r="D121" s="254">
        <f t="shared" ref="D121" si="11">C121-B121</f>
        <v>1652</v>
      </c>
      <c r="E121" s="241" t="s">
        <v>109</v>
      </c>
      <c r="F121" s="218" t="s">
        <v>109</v>
      </c>
      <c r="G121" s="241" t="s">
        <v>109</v>
      </c>
      <c r="H121" s="218" t="s">
        <v>109</v>
      </c>
      <c r="I121" s="241" t="s">
        <v>109</v>
      </c>
      <c r="J121" s="218" t="s">
        <v>109</v>
      </c>
      <c r="K121" s="219"/>
    </row>
    <row r="122" spans="1:1">
      <c r="A122" s="90" t="s">
        <v>670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最高日客流强度汇总</vt:lpstr>
      <vt:lpstr>最高日站均客流汇总</vt:lpstr>
      <vt:lpstr>最高年日均客流强度汇总</vt:lpstr>
      <vt:lpstr>各日期最高纪录</vt:lpstr>
      <vt:lpstr>工作日与休息日客流对比</vt:lpstr>
      <vt:lpstr>工作日与休息日客强对比</vt:lpstr>
      <vt:lpstr>线路客流汇总</vt:lpstr>
      <vt:lpstr>线路首日客流</vt:lpstr>
      <vt:lpstr>线路客流节点时间</vt:lpstr>
      <vt:lpstr>线路客流破50万时间</vt:lpstr>
      <vt:lpstr>线路客流破100万时间</vt:lpstr>
      <vt:lpstr>车站客流汇总</vt:lpstr>
      <vt:lpstr>不同线路条数下最高客流量</vt:lpstr>
      <vt:lpstr>不同线路条数下最高客流量 (2)</vt:lpstr>
      <vt:lpstr>内地各城市最高排名</vt:lpstr>
      <vt:lpstr>年日均客流</vt:lpstr>
      <vt:lpstr>各城市历年客运量</vt:lpstr>
      <vt:lpstr>年日均强度</vt:lpstr>
      <vt:lpstr>搞过免费、通宵、停运的城市</vt:lpstr>
      <vt:lpstr>连续百万日期</vt:lpstr>
      <vt:lpstr>各城市金牌数量统计</vt:lpstr>
      <vt:lpstr>官微开始公布每日客流时间</vt:lpstr>
      <vt:lpstr>台风对地铁客流影响</vt:lpstr>
      <vt:lpstr>各城市各年的客流形态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SST</cp:lastModifiedBy>
  <dcterms:created xsi:type="dcterms:W3CDTF">2015-06-05T18:17:00Z</dcterms:created>
  <dcterms:modified xsi:type="dcterms:W3CDTF">2025-05-15T12:10:49Z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EDD74A4A5C084A878993C2036EDD4543_12</vt:lpwstr>
  </property>
  <property fmtid="{D5CDD505-2E9C-101B-9397-08002B2CF9AE}" pid="3" name="KSOProductBuildVer">
    <vt:lpwstr>2052-12.1.0.20784</vt:lpwstr>
  </property>
</Properties>
</file>