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60" windowHeight="14600" firstSheet="1" activeTab="3"/>
  </bookViews>
  <sheets>
    <sheet name="简表" sheetId="8" r:id="rId1"/>
    <sheet name="累计客流总量节点" sheetId="15" r:id="rId2"/>
    <sheet name="进站节点" sheetId="13" r:id="rId3"/>
    <sheet name="工作日和休息日50万节点" sheetId="9" r:id="rId4"/>
    <sheet name="工作日和休息日百万节点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SST</author>
  </authors>
  <commentList>
    <comment ref="B1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非观光的试运营首日</t>
        </r>
      </text>
    </comment>
    <comment ref="G2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官方说2007-12-14突破106亿https://sports.sina.com.cn/o/2007-12-24/10333378969.shtml</t>
        </r>
      </text>
    </comment>
    <comment ref="C8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上午7：58</t>
        </r>
      </text>
    </comment>
    <comment ref="D8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上午8点10分11秒</t>
        </r>
      </text>
    </comment>
    <comment ref="E8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晚8点</t>
        </r>
      </text>
    </comment>
    <comment ref="G10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14点56分</t>
        </r>
      </text>
    </comment>
    <comment ref="E28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下午16：30</t>
        </r>
      </text>
    </comment>
    <comment ref="C43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18点05分</t>
        </r>
      </text>
    </comment>
  </commentList>
</comments>
</file>

<file path=xl/comments2.xml><?xml version="1.0" encoding="utf-8"?>
<comments xmlns="http://schemas.openxmlformats.org/spreadsheetml/2006/main">
  <authors>
    <author>SST</author>
  </authors>
  <commentList>
    <comment ref="B8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前一天很有可能就破50万了</t>
        </r>
      </text>
    </comment>
    <comment ref="D11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不含9号线的客流为45万</t>
        </r>
      </text>
    </comment>
    <comment ref="D12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进站54.5万(暂*1.18换乘系数)</t>
        </r>
      </text>
    </comment>
    <comment ref="J12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进站2号线34万</t>
        </r>
      </text>
    </comment>
    <comment ref="L14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1号线的支线与主线算作1条</t>
        </r>
      </text>
    </comment>
    <comment ref="B16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非免费日首次破50万是2018年10月1日</t>
        </r>
      </text>
    </comment>
    <comment ref="D18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进站44.7万(暂*1.12换乘系数)</t>
        </r>
      </text>
    </comment>
    <comment ref="J18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进站45.4万(暂*1.12换乘系数)</t>
        </r>
      </text>
    </comment>
    <comment ref="F20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1和2号线看成一条线</t>
        </r>
      </text>
    </comment>
  </commentList>
</comments>
</file>

<file path=xl/comments3.xml><?xml version="1.0" encoding="utf-8"?>
<comments xmlns="http://schemas.openxmlformats.org/spreadsheetml/2006/main">
  <authors>
    <author>SST</author>
  </authors>
  <commentList>
    <comment ref="H3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不晚于1989年6月30日（来自知网）</t>
        </r>
      </text>
    </comment>
    <comment ref="D7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根据地铁族所提供的表格估算的结果</t>
        </r>
      </text>
    </comment>
    <comment ref="J9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进站85.9万(暂*1.18换乘系数)，进站首破百万是2013.12.24</t>
        </r>
      </text>
    </comment>
    <comment ref="B14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2016-4-1之后</t>
        </r>
      </text>
    </comment>
    <comment ref="L14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1号线的支线与主线算作1条</t>
        </r>
      </text>
    </comment>
    <comment ref="F15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4号线含支线</t>
        </r>
      </text>
    </comment>
    <comment ref="L15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4号线含支线</t>
        </r>
      </text>
    </comment>
    <comment ref="F23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1和2号线看成一条线</t>
        </r>
      </text>
    </comment>
    <comment ref="J25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含开闸客流</t>
        </r>
      </text>
    </comment>
    <comment ref="D34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1~3号线客流为196.33万；5号线估算</t>
        </r>
      </text>
    </comment>
    <comment ref="F37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国博线单独算一条</t>
        </r>
      </text>
    </comment>
    <comment ref="D38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进站155.69万(暂*1.33换乘系数)</t>
        </r>
      </text>
    </comment>
    <comment ref="F45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6号线和6号线二期算两条</t>
        </r>
      </text>
    </comment>
    <comment ref="C46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里程含沪11昆山段</t>
        </r>
      </text>
    </comment>
    <comment ref="I46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里程含沪11昆山段
</t>
        </r>
      </text>
    </comment>
    <comment ref="B57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2013-7-26客流未知，有可能破300万</t>
        </r>
      </text>
    </comment>
    <comment ref="I83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含13号线</t>
        </r>
      </text>
    </comment>
    <comment ref="L83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含13号线</t>
        </r>
      </text>
    </comment>
    <comment ref="D97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不含试乘的璧铜线</t>
        </r>
      </text>
    </comment>
  </commentList>
</comments>
</file>

<file path=xl/sharedStrings.xml><?xml version="1.0" encoding="utf-8"?>
<sst xmlns="http://schemas.openxmlformats.org/spreadsheetml/2006/main" count="2319" uniqueCount="243">
  <si>
    <t>城市</t>
  </si>
  <si>
    <t>对外售票首日</t>
  </si>
  <si>
    <t>首破50万时间</t>
  </si>
  <si>
    <t>首破100万时间</t>
  </si>
  <si>
    <t>首破150万时间</t>
  </si>
  <si>
    <t>首破200万时间</t>
  </si>
  <si>
    <t>首破300万时间</t>
  </si>
  <si>
    <t>首破400万时间</t>
  </si>
  <si>
    <t>首破500万时间</t>
  </si>
  <si>
    <t>首破600万时间</t>
  </si>
  <si>
    <t>首破700万时间</t>
  </si>
  <si>
    <t>首破800万时间</t>
  </si>
  <si>
    <t>首破900万时间</t>
  </si>
  <si>
    <t>首破1000万时间</t>
  </si>
  <si>
    <t>首破1100万时间</t>
  </si>
  <si>
    <t>首破1200万时间</t>
  </si>
  <si>
    <t>首破1300万时间</t>
  </si>
  <si>
    <t>北京</t>
  </si>
  <si>
    <r>
      <rPr>
        <sz val="11"/>
        <color rgb="FFFF0000"/>
        <rFont val="宋体"/>
        <charset val="134"/>
      </rPr>
      <t>1984</t>
    </r>
    <r>
      <rPr>
        <sz val="11"/>
        <color rgb="FFFF0000"/>
        <rFont val="等线"/>
        <charset val="134"/>
      </rPr>
      <t>~</t>
    </r>
    <r>
      <rPr>
        <sz val="11"/>
        <color rgb="FFFF0000"/>
        <rFont val="宋体"/>
        <charset val="134"/>
      </rPr>
      <t>1986年</t>
    </r>
  </si>
  <si>
    <t>1988年10月1日?</t>
  </si>
  <si>
    <t>1992年?月?日</t>
  </si>
  <si>
    <t>天津</t>
  </si>
  <si>
    <t>——</t>
  </si>
  <si>
    <t>上海</t>
  </si>
  <si>
    <t>广州</t>
  </si>
  <si>
    <t>2003年1月1日?</t>
  </si>
  <si>
    <t>长春</t>
  </si>
  <si>
    <t>大连</t>
  </si>
  <si>
    <t>武汉</t>
  </si>
  <si>
    <t>深圳</t>
  </si>
  <si>
    <t>重庆</t>
  </si>
  <si>
    <t>南京</t>
  </si>
  <si>
    <t>沈阳</t>
  </si>
  <si>
    <t>2012年2月23日?</t>
  </si>
  <si>
    <t>成都</t>
  </si>
  <si>
    <t>西安</t>
  </si>
  <si>
    <t>苏州</t>
  </si>
  <si>
    <t>昆明</t>
  </si>
  <si>
    <t>杭州</t>
  </si>
  <si>
    <t>哈尔滨</t>
  </si>
  <si>
    <t>郑州</t>
  </si>
  <si>
    <t>长沙</t>
  </si>
  <si>
    <t>宁波</t>
  </si>
  <si>
    <t>无锡</t>
  </si>
  <si>
    <t>青岛</t>
  </si>
  <si>
    <t>南昌</t>
  </si>
  <si>
    <t>福州</t>
  </si>
  <si>
    <t>东莞</t>
  </si>
  <si>
    <t>南宁</t>
  </si>
  <si>
    <t>合肥</t>
  </si>
  <si>
    <t>石家庄</t>
  </si>
  <si>
    <t>贵阳</t>
  </si>
  <si>
    <t>厦门</t>
  </si>
  <si>
    <t>乌鲁木齐</t>
  </si>
  <si>
    <t>温州</t>
  </si>
  <si>
    <t>济南</t>
  </si>
  <si>
    <t>兰州</t>
  </si>
  <si>
    <t>常州</t>
  </si>
  <si>
    <t>徐州</t>
  </si>
  <si>
    <t>呼和浩特</t>
  </si>
  <si>
    <t>太原</t>
  </si>
  <si>
    <t>洛阳</t>
  </si>
  <si>
    <t>嘉兴</t>
  </si>
  <si>
    <t>绍兴</t>
  </si>
  <si>
    <t>芜湖</t>
  </si>
  <si>
    <t>佛山</t>
  </si>
  <si>
    <t>金华</t>
  </si>
  <si>
    <t>南通</t>
  </si>
  <si>
    <t>台州</t>
  </si>
  <si>
    <t>滁州</t>
  </si>
  <si>
    <r>
      <rPr>
        <sz val="11"/>
        <color theme="1"/>
        <rFont val="宋体"/>
        <charset val="134"/>
      </rPr>
      <t>备注：</t>
    </r>
    <r>
      <rPr>
        <sz val="11"/>
        <color rgb="FFFF0000"/>
        <rFont val="宋体"/>
        <charset val="134"/>
      </rPr>
      <t>标红色的日期不确定</t>
    </r>
    <r>
      <rPr>
        <sz val="11"/>
        <color theme="1"/>
        <rFont val="宋体"/>
        <charset val="134"/>
      </rPr>
      <t>；</t>
    </r>
    <r>
      <rPr>
        <sz val="11"/>
        <color rgb="FF00B0F0"/>
        <rFont val="宋体"/>
        <charset val="134"/>
      </rPr>
      <t>标蓝色的日期为通过纯进站推算出来的</t>
    </r>
    <r>
      <rPr>
        <sz val="11"/>
        <color theme="1"/>
        <rFont val="宋体"/>
        <charset val="134"/>
      </rPr>
      <t>；</t>
    </r>
    <r>
      <rPr>
        <sz val="11"/>
        <color rgb="FF00B050"/>
        <rFont val="宋体"/>
        <charset val="134"/>
      </rPr>
      <t>标绿色为免费日</t>
    </r>
  </si>
  <si>
    <t>首破1亿时间</t>
  </si>
  <si>
    <t>首破10亿时间</t>
  </si>
  <si>
    <t>首破20亿时间</t>
  </si>
  <si>
    <t>首破50亿时间</t>
  </si>
  <si>
    <t>首破100亿时间</t>
  </si>
  <si>
    <t>首破200亿时间</t>
  </si>
  <si>
    <t>首破300亿时间</t>
  </si>
  <si>
    <t>首破400亿时间</t>
  </si>
  <si>
    <t>首破500亿时间</t>
  </si>
  <si>
    <r>
      <rPr>
        <sz val="11"/>
        <color theme="1"/>
        <rFont val="宋体"/>
        <charset val="134"/>
      </rPr>
      <t>1977年</t>
    </r>
    <r>
      <rPr>
        <sz val="11"/>
        <color theme="5" tint="-0.249977111117893"/>
        <rFont val="宋体"/>
        <charset val="134"/>
      </rPr>
      <t>6月中</t>
    </r>
  </si>
  <si>
    <r>
      <rPr>
        <sz val="11"/>
        <color theme="1"/>
        <rFont val="宋体"/>
        <charset val="134"/>
      </rPr>
      <t>1987年</t>
    </r>
    <r>
      <rPr>
        <sz val="11"/>
        <color theme="5" tint="-0.249977111117893"/>
        <rFont val="宋体"/>
        <charset val="134"/>
      </rPr>
      <t>8月底</t>
    </r>
  </si>
  <si>
    <t>1990年？月</t>
  </si>
  <si>
    <t>1997年？月</t>
  </si>
  <si>
    <t>2006年？月</t>
  </si>
  <si>
    <t>2013年？月</t>
  </si>
  <si>
    <t>2016年？月</t>
  </si>
  <si>
    <t>2018年？月</t>
  </si>
  <si>
    <t>2021年？月</t>
  </si>
  <si>
    <t>1996年？</t>
  </si>
  <si>
    <t>2014年？月</t>
  </si>
  <si>
    <t>2017年？月</t>
  </si>
  <si>
    <t>2024年？月</t>
  </si>
  <si>
    <t>1996年？月</t>
  </si>
  <si>
    <t>2002年？月</t>
  </si>
  <si>
    <t>2004年？月</t>
  </si>
  <si>
    <t>2008年？月</t>
  </si>
  <si>
    <t>2011年？月</t>
  </si>
  <si>
    <t>2015年？月</t>
  </si>
  <si>
    <t>2024年上半年</t>
  </si>
  <si>
    <t>2000年？月</t>
  </si>
  <si>
    <t>2010年？月</t>
  </si>
  <si>
    <t>2020年？月</t>
  </si>
  <si>
    <t>2009年？月</t>
  </si>
  <si>
    <t>2019年？月</t>
  </si>
  <si>
    <t>2023年？月</t>
  </si>
  <si>
    <t>2007年？月</t>
  </si>
  <si>
    <t>2012年？月</t>
  </si>
  <si>
    <t>2023年中</t>
  </si>
  <si>
    <t>2012年7月？日</t>
  </si>
  <si>
    <t>2015年11月？日</t>
  </si>
  <si>
    <t>2017年7月？日</t>
  </si>
  <si>
    <t>2020年1月？日</t>
  </si>
  <si>
    <t>2022年？月</t>
  </si>
  <si>
    <t>2020年1？月</t>
  </si>
  <si>
    <t>香港</t>
  </si>
  <si>
    <t>台北</t>
  </si>
  <si>
    <r>
      <rPr>
        <b/>
        <sz val="11"/>
        <color theme="1"/>
        <rFont val="宋体"/>
        <charset val="134"/>
      </rPr>
      <t>工作日</t>
    </r>
  </si>
  <si>
    <r>
      <rPr>
        <b/>
        <sz val="11"/>
        <color theme="1"/>
        <rFont val="宋体"/>
        <charset val="134"/>
      </rPr>
      <t>休息日</t>
    </r>
  </si>
  <si>
    <t>工休时间差</t>
  </si>
  <si>
    <r>
      <rPr>
        <b/>
        <sz val="11"/>
        <color theme="1"/>
        <rFont val="宋体"/>
        <charset val="134"/>
      </rPr>
      <t>破</t>
    </r>
    <r>
      <rPr>
        <b/>
        <sz val="11"/>
        <color theme="1"/>
        <rFont val="Times New Roman"/>
        <charset val="134"/>
      </rPr>
      <t>50</t>
    </r>
    <r>
      <rPr>
        <b/>
        <sz val="11"/>
        <color theme="1"/>
        <rFont val="宋体"/>
        <charset val="134"/>
      </rPr>
      <t>万日期</t>
    </r>
  </si>
  <si>
    <r>
      <rPr>
        <b/>
        <sz val="11"/>
        <color theme="1"/>
        <rFont val="宋体"/>
        <charset val="134"/>
      </rPr>
      <t>里程</t>
    </r>
    <r>
      <rPr>
        <b/>
        <sz val="11"/>
        <color theme="1"/>
        <rFont val="Times New Roman"/>
        <charset val="134"/>
      </rPr>
      <t>(km)</t>
    </r>
  </si>
  <si>
    <r>
      <rPr>
        <b/>
        <sz val="11"/>
        <color theme="1"/>
        <rFont val="宋体"/>
        <charset val="134"/>
      </rPr>
      <t>客流</t>
    </r>
    <r>
      <rPr>
        <b/>
        <sz val="11"/>
        <color theme="1"/>
        <rFont val="Times New Roman"/>
        <charset val="134"/>
      </rPr>
      <t>(</t>
    </r>
    <r>
      <rPr>
        <b/>
        <sz val="11"/>
        <color theme="1"/>
        <rFont val="宋体"/>
        <charset val="134"/>
      </rPr>
      <t>万人次</t>
    </r>
    <r>
      <rPr>
        <b/>
        <sz val="11"/>
        <color theme="1"/>
        <rFont val="Times New Roman"/>
        <charset val="134"/>
      </rPr>
      <t>)</t>
    </r>
  </si>
  <si>
    <r>
      <rPr>
        <b/>
        <sz val="11"/>
        <color theme="1"/>
        <rFont val="宋体"/>
        <charset val="134"/>
      </rPr>
      <t>客流强度</t>
    </r>
  </si>
  <si>
    <t>线路条数</t>
  </si>
  <si>
    <r>
      <rPr>
        <b/>
        <sz val="11"/>
        <color theme="1"/>
        <rFont val="宋体"/>
        <charset val="134"/>
      </rPr>
      <t>与首日时间差</t>
    </r>
  </si>
  <si>
    <r>
      <rPr>
        <b/>
        <sz val="11"/>
        <color theme="1"/>
        <rFont val="宋体"/>
        <charset val="134"/>
      </rPr>
      <t>北京</t>
    </r>
  </si>
  <si>
    <t>1985/4/30?</t>
  </si>
  <si>
    <r>
      <rPr>
        <b/>
        <sz val="11"/>
        <color rgb="FFFF0000"/>
        <rFont val="Times New Roman"/>
        <charset val="134"/>
      </rPr>
      <t>2</t>
    </r>
    <r>
      <rPr>
        <b/>
        <sz val="11"/>
        <color rgb="FFFF0000"/>
        <rFont val="宋体"/>
        <charset val="134"/>
      </rPr>
      <t>条</t>
    </r>
  </si>
  <si>
    <t>1984/5/1?</t>
  </si>
  <si>
    <r>
      <rPr>
        <b/>
        <sz val="11"/>
        <color rgb="FFFF0000"/>
        <rFont val="Times New Roman"/>
        <charset val="134"/>
      </rPr>
      <t>1</t>
    </r>
    <r>
      <rPr>
        <b/>
        <sz val="11"/>
        <color rgb="FFFF0000"/>
        <rFont val="宋体"/>
        <charset val="134"/>
      </rPr>
      <t>条</t>
    </r>
  </si>
  <si>
    <r>
      <rPr>
        <b/>
        <sz val="11"/>
        <color theme="1"/>
        <rFont val="宋体"/>
        <charset val="134"/>
      </rPr>
      <t>上海</t>
    </r>
  </si>
  <si>
    <t>1998/9/30?</t>
  </si>
  <si>
    <r>
      <rPr>
        <b/>
        <sz val="11"/>
        <color theme="1"/>
        <rFont val="Times New Roman"/>
        <charset val="134"/>
      </rPr>
      <t>1</t>
    </r>
    <r>
      <rPr>
        <b/>
        <sz val="11"/>
        <color theme="1"/>
        <rFont val="宋体"/>
        <charset val="134"/>
      </rPr>
      <t>条</t>
    </r>
  </si>
  <si>
    <r>
      <rPr>
        <b/>
        <sz val="11"/>
        <color theme="1"/>
        <rFont val="宋体"/>
        <charset val="134"/>
      </rPr>
      <t>广州</t>
    </r>
  </si>
  <si>
    <t>2003/9/30?</t>
  </si>
  <si>
    <r>
      <rPr>
        <b/>
        <sz val="11"/>
        <color theme="1"/>
        <rFont val="Times New Roman"/>
        <charset val="134"/>
      </rPr>
      <t>2</t>
    </r>
    <r>
      <rPr>
        <b/>
        <sz val="11"/>
        <color theme="1"/>
        <rFont val="宋体"/>
        <charset val="134"/>
      </rPr>
      <t>条</t>
    </r>
  </si>
  <si>
    <t>2003/1/1?</t>
  </si>
  <si>
    <r>
      <rPr>
        <b/>
        <sz val="11"/>
        <color theme="1"/>
        <rFont val="宋体"/>
        <charset val="134"/>
      </rPr>
      <t>深圳</t>
    </r>
  </si>
  <si>
    <r>
      <rPr>
        <b/>
        <sz val="11"/>
        <color theme="1"/>
        <rFont val="宋体"/>
        <charset val="134"/>
      </rPr>
      <t>南京</t>
    </r>
  </si>
  <si>
    <t>1条</t>
  </si>
  <si>
    <r>
      <rPr>
        <b/>
        <sz val="11"/>
        <color theme="1"/>
        <rFont val="宋体"/>
        <charset val="134"/>
      </rPr>
      <t>重庆</t>
    </r>
  </si>
  <si>
    <r>
      <rPr>
        <b/>
        <sz val="11"/>
        <color theme="1"/>
        <rFont val="Times New Roman"/>
        <charset val="134"/>
      </rPr>
      <t>3</t>
    </r>
    <r>
      <rPr>
        <b/>
        <sz val="11"/>
        <color theme="1"/>
        <rFont val="宋体"/>
        <charset val="134"/>
      </rPr>
      <t>条</t>
    </r>
  </si>
  <si>
    <r>
      <rPr>
        <b/>
        <sz val="11"/>
        <color theme="1"/>
        <rFont val="宋体"/>
        <charset val="134"/>
      </rPr>
      <t>沈阳</t>
    </r>
  </si>
  <si>
    <t>2012/2/23?</t>
  </si>
  <si>
    <r>
      <rPr>
        <b/>
        <sz val="11"/>
        <color theme="1"/>
        <rFont val="宋体"/>
        <charset val="134"/>
      </rPr>
      <t>成都</t>
    </r>
  </si>
  <si>
    <r>
      <rPr>
        <b/>
        <sz val="11"/>
        <color theme="1"/>
        <rFont val="宋体"/>
        <charset val="134"/>
      </rPr>
      <t>天津</t>
    </r>
  </si>
  <si>
    <r>
      <rPr>
        <b/>
        <sz val="11"/>
        <color rgb="FFC65911"/>
        <rFont val="Times New Roman"/>
        <charset val="134"/>
      </rPr>
      <t>4</t>
    </r>
    <r>
      <rPr>
        <b/>
        <sz val="11"/>
        <color rgb="FFC65911"/>
        <rFont val="宋体"/>
        <charset val="134"/>
      </rPr>
      <t>条</t>
    </r>
  </si>
  <si>
    <r>
      <rPr>
        <b/>
        <sz val="11"/>
        <color theme="1"/>
        <rFont val="Times New Roman"/>
        <charset val="134"/>
      </rPr>
      <t>4</t>
    </r>
    <r>
      <rPr>
        <b/>
        <sz val="11"/>
        <color theme="1"/>
        <rFont val="宋体"/>
        <charset val="134"/>
      </rPr>
      <t>条</t>
    </r>
  </si>
  <si>
    <r>
      <rPr>
        <b/>
        <sz val="11"/>
        <color theme="1"/>
        <rFont val="宋体"/>
        <charset val="134"/>
      </rPr>
      <t>武汉</t>
    </r>
  </si>
  <si>
    <r>
      <rPr>
        <b/>
        <sz val="11"/>
        <color theme="1"/>
        <rFont val="宋体"/>
        <charset val="134"/>
      </rPr>
      <t>西安</t>
    </r>
  </si>
  <si>
    <r>
      <rPr>
        <b/>
        <sz val="11"/>
        <color theme="1"/>
        <rFont val="宋体"/>
        <charset val="134"/>
      </rPr>
      <t>杭州</t>
    </r>
  </si>
  <si>
    <t>2013/12/31?</t>
  </si>
  <si>
    <r>
      <rPr>
        <b/>
        <sz val="11"/>
        <color theme="1"/>
        <rFont val="宋体"/>
        <charset val="134"/>
      </rPr>
      <t>苏州</t>
    </r>
  </si>
  <si>
    <r>
      <rPr>
        <b/>
        <sz val="11"/>
        <color theme="1"/>
        <rFont val="宋体"/>
        <charset val="134"/>
      </rPr>
      <t>宁波</t>
    </r>
  </si>
  <si>
    <r>
      <rPr>
        <b/>
        <sz val="11"/>
        <color theme="1"/>
        <rFont val="宋体"/>
        <charset val="134"/>
      </rPr>
      <t>长沙</t>
    </r>
  </si>
  <si>
    <t>2016/7/9?</t>
  </si>
  <si>
    <r>
      <rPr>
        <b/>
        <sz val="11"/>
        <color theme="1"/>
        <rFont val="宋体"/>
        <charset val="134"/>
      </rPr>
      <t>郑州</t>
    </r>
  </si>
  <si>
    <r>
      <rPr>
        <b/>
        <sz val="11"/>
        <color theme="1"/>
        <rFont val="宋体"/>
        <charset val="134"/>
      </rPr>
      <t>大连</t>
    </r>
  </si>
  <si>
    <t>2017/8/5?</t>
  </si>
  <si>
    <r>
      <rPr>
        <b/>
        <sz val="11"/>
        <color rgb="FFFF0000"/>
        <rFont val="Times New Roman"/>
        <charset val="134"/>
      </rPr>
      <t>6</t>
    </r>
    <r>
      <rPr>
        <b/>
        <sz val="11"/>
        <color rgb="FFFF0000"/>
        <rFont val="宋体"/>
        <charset val="134"/>
      </rPr>
      <t>条</t>
    </r>
  </si>
  <si>
    <r>
      <rPr>
        <b/>
        <sz val="11"/>
        <color theme="1"/>
        <rFont val="宋体"/>
        <charset val="134"/>
      </rPr>
      <t>昆明</t>
    </r>
  </si>
  <si>
    <r>
      <rPr>
        <b/>
        <sz val="11"/>
        <color rgb="FFFF0000"/>
        <rFont val="Times New Roman"/>
        <charset val="134"/>
      </rPr>
      <t>5</t>
    </r>
    <r>
      <rPr>
        <b/>
        <sz val="11"/>
        <color rgb="FFFF0000"/>
        <rFont val="宋体"/>
        <charset val="134"/>
      </rPr>
      <t>条</t>
    </r>
  </si>
  <si>
    <r>
      <rPr>
        <b/>
        <sz val="11"/>
        <color theme="1"/>
        <rFont val="宋体"/>
        <charset val="134"/>
      </rPr>
      <t>南昌</t>
    </r>
  </si>
  <si>
    <r>
      <rPr>
        <b/>
        <sz val="11"/>
        <color rgb="FFFF0000"/>
        <rFont val="Times New Roman"/>
        <charset val="134"/>
      </rPr>
      <t>3</t>
    </r>
    <r>
      <rPr>
        <b/>
        <sz val="11"/>
        <color rgb="FFFF0000"/>
        <rFont val="宋体"/>
        <charset val="134"/>
      </rPr>
      <t>条</t>
    </r>
  </si>
  <si>
    <r>
      <rPr>
        <b/>
        <sz val="11"/>
        <color theme="1"/>
        <rFont val="宋体"/>
        <charset val="134"/>
      </rPr>
      <t>南宁</t>
    </r>
  </si>
  <si>
    <r>
      <rPr>
        <b/>
        <sz val="11"/>
        <color theme="1"/>
        <rFont val="宋体"/>
        <charset val="134"/>
      </rPr>
      <t>合肥</t>
    </r>
  </si>
  <si>
    <r>
      <rPr>
        <b/>
        <sz val="11"/>
        <color theme="1"/>
        <rFont val="宋体"/>
        <charset val="134"/>
      </rPr>
      <t>青岛</t>
    </r>
  </si>
  <si>
    <r>
      <rPr>
        <b/>
        <sz val="11"/>
        <color theme="1"/>
        <rFont val="宋体"/>
        <charset val="134"/>
      </rPr>
      <t>长春</t>
    </r>
  </si>
  <si>
    <r>
      <rPr>
        <b/>
        <sz val="11"/>
        <color theme="1"/>
        <rFont val="宋体"/>
        <charset val="134"/>
      </rPr>
      <t>福州</t>
    </r>
  </si>
  <si>
    <r>
      <rPr>
        <b/>
        <sz val="11"/>
        <color rgb="FFFF0000"/>
        <rFont val="Times New Roman"/>
        <charset val="134"/>
      </rPr>
      <t>4</t>
    </r>
    <r>
      <rPr>
        <b/>
        <sz val="11"/>
        <color rgb="FFFF0000"/>
        <rFont val="宋体"/>
        <charset val="134"/>
      </rPr>
      <t>条</t>
    </r>
  </si>
  <si>
    <r>
      <rPr>
        <b/>
        <sz val="11"/>
        <color theme="1"/>
        <rFont val="宋体"/>
        <charset val="134"/>
      </rPr>
      <t>厦门</t>
    </r>
  </si>
  <si>
    <r>
      <rPr>
        <b/>
        <sz val="11"/>
        <color theme="1"/>
        <rFont val="宋体"/>
        <charset val="134"/>
      </rPr>
      <t>无锡</t>
    </r>
  </si>
  <si>
    <r>
      <rPr>
        <b/>
        <sz val="11"/>
        <color theme="1"/>
        <rFont val="宋体"/>
        <charset val="134"/>
      </rPr>
      <t>哈尔滨</t>
    </r>
  </si>
  <si>
    <r>
      <rPr>
        <b/>
        <sz val="11"/>
        <color theme="1"/>
        <rFont val="宋体"/>
        <charset val="134"/>
      </rPr>
      <t>石家庄</t>
    </r>
  </si>
  <si>
    <r>
      <rPr>
        <b/>
        <sz val="11"/>
        <color theme="1"/>
        <rFont val="宋体"/>
        <charset val="134"/>
      </rPr>
      <t>贵阳</t>
    </r>
  </si>
  <si>
    <r>
      <rPr>
        <b/>
        <sz val="11"/>
        <color theme="1"/>
        <rFont val="宋体"/>
        <charset val="134"/>
      </rPr>
      <t>破</t>
    </r>
    <r>
      <rPr>
        <b/>
        <sz val="11"/>
        <color theme="1"/>
        <rFont val="Times New Roman"/>
        <charset val="134"/>
      </rPr>
      <t>100</t>
    </r>
    <r>
      <rPr>
        <b/>
        <sz val="11"/>
        <color theme="1"/>
        <rFont val="宋体"/>
        <charset val="134"/>
      </rPr>
      <t>万日期</t>
    </r>
  </si>
  <si>
    <t>1989/4/30?</t>
  </si>
  <si>
    <t>1988/10/1?</t>
  </si>
  <si>
    <t>3条</t>
  </si>
  <si>
    <t>2006/9/30?</t>
  </si>
  <si>
    <r>
      <rPr>
        <b/>
        <sz val="11"/>
        <color theme="1"/>
        <rFont val="Times New Roman"/>
        <charset val="134"/>
      </rPr>
      <t>5</t>
    </r>
    <r>
      <rPr>
        <b/>
        <sz val="11"/>
        <color theme="1"/>
        <rFont val="宋体"/>
        <charset val="134"/>
      </rPr>
      <t>条</t>
    </r>
  </si>
  <si>
    <t>2012/10/1?</t>
  </si>
  <si>
    <t>4条</t>
  </si>
  <si>
    <t>2条</t>
  </si>
  <si>
    <t>5条</t>
  </si>
  <si>
    <t>6条</t>
  </si>
  <si>
    <r>
      <rPr>
        <b/>
        <sz val="11"/>
        <color theme="1"/>
        <rFont val="Times New Roman"/>
        <charset val="134"/>
      </rPr>
      <t>6</t>
    </r>
    <r>
      <rPr>
        <b/>
        <sz val="11"/>
        <color theme="1"/>
        <rFont val="宋体"/>
        <charset val="134"/>
      </rPr>
      <t>条</t>
    </r>
  </si>
  <si>
    <r>
      <rPr>
        <b/>
        <sz val="11"/>
        <color theme="1"/>
        <rFont val="宋体"/>
        <charset val="134"/>
      </rPr>
      <t>城市</t>
    </r>
  </si>
  <si>
    <r>
      <rPr>
        <b/>
        <sz val="11"/>
        <color theme="1"/>
        <rFont val="宋体"/>
        <charset val="134"/>
      </rPr>
      <t>破</t>
    </r>
    <r>
      <rPr>
        <b/>
        <sz val="11"/>
        <color theme="1"/>
        <rFont val="Times New Roman"/>
        <charset val="134"/>
      </rPr>
      <t>200</t>
    </r>
    <r>
      <rPr>
        <b/>
        <sz val="11"/>
        <color theme="1"/>
        <rFont val="宋体"/>
        <charset val="134"/>
      </rPr>
      <t>万日期</t>
    </r>
  </si>
  <si>
    <r>
      <rPr>
        <b/>
        <sz val="11"/>
        <color theme="1"/>
        <rFont val="宋体"/>
        <charset val="134"/>
      </rPr>
      <t>与破</t>
    </r>
    <r>
      <rPr>
        <b/>
        <sz val="11"/>
        <color theme="1"/>
        <rFont val="Times New Roman"/>
        <charset val="134"/>
      </rPr>
      <t>100</t>
    </r>
    <r>
      <rPr>
        <b/>
        <sz val="11"/>
        <color theme="1"/>
        <rFont val="宋体"/>
        <charset val="134"/>
      </rPr>
      <t>万时间差</t>
    </r>
  </si>
  <si>
    <r>
      <rPr>
        <b/>
        <sz val="11"/>
        <color theme="1"/>
        <rFont val="Times New Roman"/>
        <charset val="134"/>
      </rPr>
      <t>7</t>
    </r>
    <r>
      <rPr>
        <b/>
        <sz val="11"/>
        <color theme="1"/>
        <rFont val="宋体"/>
        <charset val="134"/>
      </rPr>
      <t>条</t>
    </r>
  </si>
  <si>
    <r>
      <rPr>
        <b/>
        <sz val="11"/>
        <color theme="1"/>
        <rFont val="Times New Roman"/>
        <charset val="134"/>
      </rPr>
      <t>8</t>
    </r>
    <r>
      <rPr>
        <b/>
        <sz val="11"/>
        <color theme="1"/>
        <rFont val="宋体"/>
        <charset val="134"/>
      </rPr>
      <t>条</t>
    </r>
  </si>
  <si>
    <r>
      <rPr>
        <b/>
        <sz val="11"/>
        <color theme="1"/>
        <rFont val="Times New Roman"/>
        <charset val="134"/>
      </rPr>
      <t>9</t>
    </r>
    <r>
      <rPr>
        <b/>
        <sz val="11"/>
        <color theme="1"/>
        <rFont val="宋体"/>
        <charset val="134"/>
      </rPr>
      <t>条</t>
    </r>
  </si>
  <si>
    <t>8条</t>
  </si>
  <si>
    <r>
      <rPr>
        <b/>
        <sz val="11"/>
        <color theme="1"/>
        <rFont val="宋体"/>
        <charset val="134"/>
      </rPr>
      <t>破</t>
    </r>
    <r>
      <rPr>
        <b/>
        <sz val="11"/>
        <color theme="1"/>
        <rFont val="Times New Roman"/>
        <charset val="134"/>
      </rPr>
      <t>300</t>
    </r>
    <r>
      <rPr>
        <b/>
        <sz val="11"/>
        <color theme="1"/>
        <rFont val="宋体"/>
        <charset val="134"/>
      </rPr>
      <t>万日期</t>
    </r>
  </si>
  <si>
    <r>
      <rPr>
        <b/>
        <sz val="11"/>
        <color theme="1"/>
        <rFont val="宋体"/>
        <charset val="134"/>
      </rPr>
      <t>与破</t>
    </r>
    <r>
      <rPr>
        <b/>
        <sz val="11"/>
        <color theme="1"/>
        <rFont val="Times New Roman"/>
        <charset val="134"/>
      </rPr>
      <t>200</t>
    </r>
    <r>
      <rPr>
        <b/>
        <sz val="11"/>
        <color theme="1"/>
        <rFont val="宋体"/>
        <charset val="134"/>
      </rPr>
      <t>万时间差</t>
    </r>
  </si>
  <si>
    <t>2008/3/8?</t>
  </si>
  <si>
    <t>7条</t>
  </si>
  <si>
    <t>11条</t>
  </si>
  <si>
    <t>13条</t>
  </si>
  <si>
    <t>9条</t>
  </si>
  <si>
    <r>
      <rPr>
        <b/>
        <sz val="11"/>
        <color theme="1"/>
        <rFont val="宋体"/>
        <charset val="134"/>
      </rPr>
      <t>破</t>
    </r>
    <r>
      <rPr>
        <b/>
        <sz val="11"/>
        <color theme="1"/>
        <rFont val="Times New Roman"/>
        <charset val="134"/>
      </rPr>
      <t>400</t>
    </r>
    <r>
      <rPr>
        <b/>
        <sz val="11"/>
        <color theme="1"/>
        <rFont val="宋体"/>
        <charset val="134"/>
      </rPr>
      <t>万日期</t>
    </r>
  </si>
  <si>
    <r>
      <rPr>
        <b/>
        <sz val="11"/>
        <color theme="1"/>
        <rFont val="宋体"/>
        <charset val="134"/>
      </rPr>
      <t>与破</t>
    </r>
    <r>
      <rPr>
        <b/>
        <sz val="11"/>
        <color theme="1"/>
        <rFont val="Times New Roman"/>
        <charset val="134"/>
      </rPr>
      <t>300</t>
    </r>
    <r>
      <rPr>
        <b/>
        <sz val="11"/>
        <color theme="1"/>
        <rFont val="宋体"/>
        <charset val="134"/>
      </rPr>
      <t>万时间差</t>
    </r>
  </si>
  <si>
    <r>
      <rPr>
        <b/>
        <sz val="11"/>
        <color rgb="FFC65911"/>
        <rFont val="Times New Roman"/>
        <charset val="134"/>
      </rPr>
      <t>8</t>
    </r>
    <r>
      <rPr>
        <b/>
        <sz val="11"/>
        <color rgb="FFC65911"/>
        <rFont val="宋体"/>
        <charset val="134"/>
      </rPr>
      <t>条</t>
    </r>
  </si>
  <si>
    <t>2009/5/1?</t>
  </si>
  <si>
    <r>
      <rPr>
        <b/>
        <sz val="11"/>
        <color rgb="FFFF0000"/>
        <rFont val="Times New Roman"/>
        <charset val="134"/>
      </rPr>
      <t>8</t>
    </r>
    <r>
      <rPr>
        <b/>
        <sz val="11"/>
        <color rgb="FFFF0000"/>
        <rFont val="宋体"/>
        <charset val="134"/>
      </rPr>
      <t>条</t>
    </r>
  </si>
  <si>
    <r>
      <rPr>
        <b/>
        <sz val="11"/>
        <color rgb="FFC65911"/>
        <rFont val="Times New Roman"/>
        <charset val="134"/>
      </rPr>
      <t>6</t>
    </r>
    <r>
      <rPr>
        <b/>
        <sz val="11"/>
        <color rgb="FFC65911"/>
        <rFont val="宋体"/>
        <charset val="134"/>
      </rPr>
      <t>条</t>
    </r>
  </si>
  <si>
    <t>10条</t>
  </si>
  <si>
    <t>12条</t>
  </si>
  <si>
    <r>
      <rPr>
        <b/>
        <sz val="11"/>
        <color theme="1"/>
        <rFont val="宋体"/>
        <charset val="134"/>
      </rPr>
      <t>破</t>
    </r>
    <r>
      <rPr>
        <b/>
        <sz val="11"/>
        <color theme="1"/>
        <rFont val="Times New Roman"/>
        <charset val="134"/>
      </rPr>
      <t>500</t>
    </r>
    <r>
      <rPr>
        <b/>
        <sz val="11"/>
        <color theme="1"/>
        <rFont val="宋体"/>
        <charset val="134"/>
      </rPr>
      <t>万日期</t>
    </r>
  </si>
  <si>
    <r>
      <rPr>
        <b/>
        <sz val="11"/>
        <color theme="1"/>
        <rFont val="宋体"/>
        <charset val="134"/>
      </rPr>
      <t>与破</t>
    </r>
    <r>
      <rPr>
        <b/>
        <sz val="11"/>
        <color theme="1"/>
        <rFont val="Times New Roman"/>
        <charset val="134"/>
      </rPr>
      <t>400</t>
    </r>
    <r>
      <rPr>
        <b/>
        <sz val="11"/>
        <color theme="1"/>
        <rFont val="宋体"/>
        <charset val="134"/>
      </rPr>
      <t>万时间差</t>
    </r>
  </si>
  <si>
    <r>
      <rPr>
        <b/>
        <sz val="11"/>
        <color theme="1"/>
        <rFont val="Times New Roman"/>
        <charset val="134"/>
      </rPr>
      <t>10</t>
    </r>
    <r>
      <rPr>
        <b/>
        <sz val="11"/>
        <color theme="1"/>
        <rFont val="宋体"/>
        <charset val="134"/>
      </rPr>
      <t>条</t>
    </r>
  </si>
  <si>
    <t>2010/5/1?</t>
  </si>
  <si>
    <r>
      <rPr>
        <b/>
        <sz val="11"/>
        <color theme="1"/>
        <rFont val="Times New Roman"/>
        <charset val="134"/>
      </rPr>
      <t>12</t>
    </r>
    <r>
      <rPr>
        <b/>
        <sz val="11"/>
        <color theme="1"/>
        <rFont val="宋体"/>
        <charset val="134"/>
      </rPr>
      <t>条</t>
    </r>
  </si>
  <si>
    <r>
      <rPr>
        <b/>
        <sz val="11"/>
        <color theme="1"/>
        <rFont val="宋体"/>
        <charset val="134"/>
      </rPr>
      <t>破</t>
    </r>
    <r>
      <rPr>
        <b/>
        <sz val="11"/>
        <color theme="1"/>
        <rFont val="Times New Roman"/>
        <charset val="134"/>
      </rPr>
      <t>600</t>
    </r>
    <r>
      <rPr>
        <b/>
        <sz val="11"/>
        <color theme="1"/>
        <rFont val="宋体"/>
        <charset val="134"/>
      </rPr>
      <t>万日期</t>
    </r>
  </si>
  <si>
    <r>
      <rPr>
        <b/>
        <sz val="11"/>
        <color theme="1"/>
        <rFont val="宋体"/>
        <charset val="134"/>
      </rPr>
      <t>与破</t>
    </r>
    <r>
      <rPr>
        <b/>
        <sz val="11"/>
        <color theme="1"/>
        <rFont val="Times New Roman"/>
        <charset val="134"/>
      </rPr>
      <t>500</t>
    </r>
    <r>
      <rPr>
        <b/>
        <sz val="11"/>
        <color theme="1"/>
        <rFont val="宋体"/>
        <charset val="134"/>
      </rPr>
      <t>万时间差</t>
    </r>
  </si>
  <si>
    <r>
      <rPr>
        <b/>
        <sz val="11"/>
        <color theme="1"/>
        <rFont val="宋体"/>
        <charset val="134"/>
      </rPr>
      <t>破</t>
    </r>
    <r>
      <rPr>
        <b/>
        <sz val="11"/>
        <color theme="1"/>
        <rFont val="Times New Roman"/>
        <charset val="134"/>
      </rPr>
      <t>700</t>
    </r>
    <r>
      <rPr>
        <b/>
        <sz val="11"/>
        <color theme="1"/>
        <rFont val="宋体"/>
        <charset val="134"/>
      </rPr>
      <t>万日期</t>
    </r>
  </si>
  <si>
    <r>
      <rPr>
        <b/>
        <sz val="11"/>
        <color theme="1"/>
        <rFont val="宋体"/>
        <charset val="134"/>
      </rPr>
      <t>与破</t>
    </r>
    <r>
      <rPr>
        <b/>
        <sz val="11"/>
        <color theme="1"/>
        <rFont val="Times New Roman"/>
        <charset val="134"/>
      </rPr>
      <t>600</t>
    </r>
    <r>
      <rPr>
        <b/>
        <sz val="11"/>
        <color theme="1"/>
        <rFont val="宋体"/>
        <charset val="134"/>
      </rPr>
      <t>万时间差</t>
    </r>
  </si>
  <si>
    <t>14条</t>
  </si>
  <si>
    <r>
      <rPr>
        <b/>
        <sz val="11"/>
        <color rgb="FFC65911"/>
        <rFont val="Times New Roman"/>
        <charset val="134"/>
      </rPr>
      <t>14</t>
    </r>
    <r>
      <rPr>
        <b/>
        <sz val="11"/>
        <color rgb="FFC65911"/>
        <rFont val="宋体"/>
        <charset val="134"/>
      </rPr>
      <t>条</t>
    </r>
  </si>
  <si>
    <t>16条</t>
  </si>
  <si>
    <r>
      <rPr>
        <b/>
        <sz val="11"/>
        <color theme="1"/>
        <rFont val="宋体"/>
        <charset val="134"/>
      </rPr>
      <t>破</t>
    </r>
    <r>
      <rPr>
        <b/>
        <sz val="11"/>
        <color theme="1"/>
        <rFont val="Times New Roman"/>
        <charset val="134"/>
      </rPr>
      <t>800</t>
    </r>
    <r>
      <rPr>
        <b/>
        <sz val="11"/>
        <color theme="1"/>
        <rFont val="宋体"/>
        <charset val="134"/>
      </rPr>
      <t>万日期</t>
    </r>
  </si>
  <si>
    <r>
      <rPr>
        <b/>
        <sz val="11"/>
        <color theme="1"/>
        <rFont val="宋体"/>
        <charset val="134"/>
      </rPr>
      <t>与破</t>
    </r>
    <r>
      <rPr>
        <b/>
        <sz val="11"/>
        <color theme="1"/>
        <rFont val="Times New Roman"/>
        <charset val="134"/>
      </rPr>
      <t>700</t>
    </r>
    <r>
      <rPr>
        <b/>
        <sz val="11"/>
        <color theme="1"/>
        <rFont val="宋体"/>
        <charset val="134"/>
      </rPr>
      <t>万时间差</t>
    </r>
  </si>
  <si>
    <r>
      <rPr>
        <b/>
        <sz val="11"/>
        <color theme="1"/>
        <rFont val="Times New Roman"/>
        <charset val="134"/>
      </rPr>
      <t>14</t>
    </r>
    <r>
      <rPr>
        <b/>
        <sz val="11"/>
        <color theme="1"/>
        <rFont val="宋体"/>
        <charset val="134"/>
      </rPr>
      <t>条</t>
    </r>
  </si>
  <si>
    <r>
      <rPr>
        <b/>
        <sz val="11"/>
        <color theme="1"/>
        <rFont val="Times New Roman"/>
        <charset val="134"/>
      </rPr>
      <t>15</t>
    </r>
    <r>
      <rPr>
        <b/>
        <sz val="11"/>
        <color theme="1"/>
        <rFont val="宋体"/>
        <charset val="134"/>
      </rPr>
      <t>条</t>
    </r>
  </si>
  <si>
    <r>
      <rPr>
        <b/>
        <sz val="11"/>
        <color theme="1"/>
        <rFont val="宋体"/>
        <charset val="134"/>
      </rPr>
      <t>破</t>
    </r>
    <r>
      <rPr>
        <b/>
        <sz val="11"/>
        <color theme="1"/>
        <rFont val="Times New Roman"/>
        <charset val="134"/>
      </rPr>
      <t>900</t>
    </r>
    <r>
      <rPr>
        <b/>
        <sz val="11"/>
        <color theme="1"/>
        <rFont val="宋体"/>
        <charset val="134"/>
      </rPr>
      <t>万日期</t>
    </r>
  </si>
  <si>
    <r>
      <rPr>
        <b/>
        <sz val="11"/>
        <color theme="1"/>
        <rFont val="宋体"/>
        <charset val="134"/>
      </rPr>
      <t>与破</t>
    </r>
    <r>
      <rPr>
        <b/>
        <sz val="11"/>
        <color theme="1"/>
        <rFont val="Times New Roman"/>
        <charset val="134"/>
      </rPr>
      <t>800</t>
    </r>
    <r>
      <rPr>
        <b/>
        <sz val="11"/>
        <color theme="1"/>
        <rFont val="宋体"/>
        <charset val="134"/>
      </rPr>
      <t>万时间差</t>
    </r>
  </si>
  <si>
    <r>
      <rPr>
        <b/>
        <sz val="11"/>
        <color theme="1"/>
        <rFont val="Times New Roman"/>
        <charset val="134"/>
      </rPr>
      <t>16</t>
    </r>
    <r>
      <rPr>
        <b/>
        <sz val="11"/>
        <color theme="1"/>
        <rFont val="宋体"/>
        <charset val="134"/>
      </rPr>
      <t>条</t>
    </r>
  </si>
  <si>
    <t>15条</t>
  </si>
  <si>
    <r>
      <rPr>
        <b/>
        <sz val="11"/>
        <color theme="1"/>
        <rFont val="Times New Roman"/>
        <charset val="134"/>
      </rPr>
      <t>11</t>
    </r>
    <r>
      <rPr>
        <b/>
        <sz val="11"/>
        <color theme="1"/>
        <rFont val="宋体"/>
        <charset val="134"/>
      </rPr>
      <t>条</t>
    </r>
  </si>
  <si>
    <r>
      <rPr>
        <b/>
        <sz val="11"/>
        <color theme="1"/>
        <rFont val="宋体"/>
        <charset val="134"/>
      </rPr>
      <t>破</t>
    </r>
    <r>
      <rPr>
        <b/>
        <sz val="11"/>
        <color theme="1"/>
        <rFont val="Times New Roman"/>
        <charset val="134"/>
      </rPr>
      <t>1000</t>
    </r>
    <r>
      <rPr>
        <b/>
        <sz val="11"/>
        <color theme="1"/>
        <rFont val="宋体"/>
        <charset val="134"/>
      </rPr>
      <t>万日期</t>
    </r>
  </si>
  <si>
    <r>
      <rPr>
        <b/>
        <sz val="11"/>
        <color theme="1"/>
        <rFont val="宋体"/>
        <charset val="134"/>
      </rPr>
      <t>与破</t>
    </r>
    <r>
      <rPr>
        <b/>
        <sz val="11"/>
        <color theme="1"/>
        <rFont val="Times New Roman"/>
        <charset val="134"/>
      </rPr>
      <t>900</t>
    </r>
    <r>
      <rPr>
        <b/>
        <sz val="11"/>
        <color theme="1"/>
        <rFont val="宋体"/>
        <charset val="134"/>
      </rPr>
      <t>万时间差</t>
    </r>
  </si>
  <si>
    <r>
      <rPr>
        <b/>
        <sz val="11"/>
        <color theme="1"/>
        <rFont val="宋体"/>
        <charset val="134"/>
      </rPr>
      <t>破</t>
    </r>
    <r>
      <rPr>
        <b/>
        <sz val="11"/>
        <color theme="1"/>
        <rFont val="Times New Roman"/>
        <charset val="134"/>
      </rPr>
      <t>1100</t>
    </r>
    <r>
      <rPr>
        <b/>
        <sz val="11"/>
        <color theme="1"/>
        <rFont val="宋体"/>
        <charset val="134"/>
      </rPr>
      <t>万日期</t>
    </r>
  </si>
  <si>
    <r>
      <rPr>
        <b/>
        <sz val="11"/>
        <color theme="1"/>
        <rFont val="宋体"/>
        <charset val="134"/>
      </rPr>
      <t>与破</t>
    </r>
    <r>
      <rPr>
        <b/>
        <sz val="11"/>
        <color theme="1"/>
        <rFont val="Times New Roman"/>
        <charset val="134"/>
      </rPr>
      <t>1000</t>
    </r>
    <r>
      <rPr>
        <b/>
        <sz val="11"/>
        <color theme="1"/>
        <rFont val="宋体"/>
        <charset val="134"/>
      </rPr>
      <t>万时间差</t>
    </r>
  </si>
  <si>
    <t>17条</t>
  </si>
  <si>
    <r>
      <rPr>
        <b/>
        <sz val="11"/>
        <color theme="1"/>
        <rFont val="宋体"/>
        <charset val="134"/>
      </rPr>
      <t>破</t>
    </r>
    <r>
      <rPr>
        <b/>
        <sz val="11"/>
        <color theme="1"/>
        <rFont val="Times New Roman"/>
        <charset val="134"/>
      </rPr>
      <t>1200</t>
    </r>
    <r>
      <rPr>
        <b/>
        <sz val="11"/>
        <color theme="1"/>
        <rFont val="宋体"/>
        <charset val="134"/>
      </rPr>
      <t>万日期</t>
    </r>
  </si>
  <si>
    <r>
      <rPr>
        <b/>
        <sz val="11"/>
        <color theme="1"/>
        <rFont val="宋体"/>
        <charset val="134"/>
      </rPr>
      <t>与破</t>
    </r>
    <r>
      <rPr>
        <b/>
        <sz val="11"/>
        <color theme="1"/>
        <rFont val="Times New Roman"/>
        <charset val="134"/>
      </rPr>
      <t>1100</t>
    </r>
    <r>
      <rPr>
        <b/>
        <sz val="11"/>
        <color theme="1"/>
        <rFont val="宋体"/>
        <charset val="134"/>
      </rPr>
      <t>万时间差</t>
    </r>
  </si>
  <si>
    <r>
      <rPr>
        <b/>
        <sz val="11"/>
        <color theme="1"/>
        <rFont val="Times New Roman"/>
        <charset val="134"/>
      </rPr>
      <t>17</t>
    </r>
    <r>
      <rPr>
        <b/>
        <sz val="11"/>
        <color theme="1"/>
        <rFont val="宋体"/>
        <charset val="134"/>
      </rPr>
      <t>条</t>
    </r>
  </si>
  <si>
    <r>
      <rPr>
        <b/>
        <sz val="11"/>
        <color theme="1"/>
        <rFont val="Times New Roman"/>
        <charset val="134"/>
      </rPr>
      <t>19</t>
    </r>
    <r>
      <rPr>
        <b/>
        <sz val="11"/>
        <color theme="1"/>
        <rFont val="宋体"/>
        <charset val="134"/>
      </rPr>
      <t>条</t>
    </r>
  </si>
  <si>
    <r>
      <rPr>
        <b/>
        <sz val="11"/>
        <color theme="1"/>
        <rFont val="宋体"/>
        <charset val="134"/>
      </rPr>
      <t>破</t>
    </r>
    <r>
      <rPr>
        <b/>
        <sz val="11"/>
        <color theme="1"/>
        <rFont val="Times New Roman"/>
        <charset val="134"/>
      </rPr>
      <t>1300</t>
    </r>
    <r>
      <rPr>
        <b/>
        <sz val="11"/>
        <color theme="1"/>
        <rFont val="宋体"/>
        <charset val="134"/>
      </rPr>
      <t>万日期</t>
    </r>
  </si>
  <si>
    <r>
      <rPr>
        <b/>
        <sz val="11"/>
        <color theme="1"/>
        <rFont val="宋体"/>
        <charset val="134"/>
      </rPr>
      <t>与破</t>
    </r>
    <r>
      <rPr>
        <b/>
        <sz val="11"/>
        <color theme="1"/>
        <rFont val="Times New Roman"/>
        <charset val="134"/>
      </rPr>
      <t>1200</t>
    </r>
    <r>
      <rPr>
        <b/>
        <sz val="11"/>
        <color theme="1"/>
        <rFont val="宋体"/>
        <charset val="134"/>
      </rPr>
      <t>万时间差</t>
    </r>
  </si>
  <si>
    <r>
      <rPr>
        <b/>
        <sz val="11"/>
        <color theme="1"/>
        <rFont val="Times New Roman"/>
        <charset val="134"/>
      </rPr>
      <t>20</t>
    </r>
    <r>
      <rPr>
        <b/>
        <sz val="11"/>
        <color theme="1"/>
        <rFont val="宋体"/>
        <charset val="134"/>
      </rPr>
      <t>条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</si>
</sst>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</numFmts>
  <fonts count="37">
    <font>
      <sz val="11"/>
      <color theme="1"/>
      <name val="等线"/>
      <charset val="134"/>
      <scheme val="minor"/>
    </font>
    <font>
      <b/>
      <sz val="11"/>
      <color theme="1"/>
      <name val="Times New Roman"/>
      <charset val="134"/>
    </font>
    <font>
      <b/>
      <sz val="11"/>
      <color theme="1"/>
      <name val="宋体"/>
      <charset val="134"/>
    </font>
    <font>
      <b/>
      <sz val="11"/>
      <color rgb="FFFF0000"/>
      <name val="Times New Roman"/>
      <charset val="134"/>
    </font>
    <font>
      <b/>
      <sz val="11"/>
      <color rgb="FF00B0F0"/>
      <name val="Times New Roman"/>
      <charset val="134"/>
    </font>
    <font>
      <b/>
      <sz val="11"/>
      <color theme="5" tint="-0.249977111117893"/>
      <name val="Times New Roman"/>
      <charset val="134"/>
    </font>
    <font>
      <b/>
      <sz val="11"/>
      <color rgb="FFC65911"/>
      <name val="Times New Roman"/>
      <charset val="134"/>
    </font>
    <font>
      <b/>
      <sz val="11"/>
      <color rgb="FF00B050"/>
      <name val="Times New Roman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rgb="FF00B0F0"/>
      <name val="宋体"/>
      <charset val="134"/>
    </font>
    <font>
      <sz val="11"/>
      <color theme="5" tint="-0.249977111117893"/>
      <name val="宋体"/>
      <charset val="134"/>
    </font>
    <font>
      <sz val="11"/>
      <color rgb="FF00B050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C65911"/>
      <name val="宋体"/>
      <charset val="134"/>
    </font>
    <font>
      <b/>
      <sz val="11"/>
      <color rgb="FFFF0000"/>
      <name val="宋体"/>
      <charset val="134"/>
    </font>
    <font>
      <sz val="11"/>
      <color rgb="FFFF0000"/>
      <name val="等线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1" borderId="10" applyNumberFormat="0" applyAlignment="0" applyProtection="0">
      <alignment vertical="center"/>
    </xf>
    <xf numFmtId="0" fontId="22" fillId="12" borderId="11" applyNumberFormat="0" applyAlignment="0" applyProtection="0">
      <alignment vertical="center"/>
    </xf>
    <xf numFmtId="0" fontId="23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4" fontId="3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176" fontId="1" fillId="6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14" fontId="1" fillId="7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76" fontId="4" fillId="6" borderId="1" xfId="0" applyNumberFormat="1" applyFont="1" applyFill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76" fontId="7" fillId="6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76" fontId="3" fillId="7" borderId="1" xfId="0" applyNumberFormat="1" applyFont="1" applyFill="1" applyBorder="1" applyAlignment="1">
      <alignment horizontal="center" vertical="center" wrapText="1"/>
    </xf>
    <xf numFmtId="176" fontId="1" fillId="7" borderId="1" xfId="0" applyNumberFormat="1" applyFont="1" applyFill="1" applyBorder="1" applyAlignment="1">
      <alignment horizontal="center" vertical="center" wrapText="1"/>
    </xf>
    <xf numFmtId="0" fontId="3" fillId="7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76" fontId="4" fillId="7" borderId="1" xfId="0" applyNumberFormat="1" applyFont="1" applyFill="1" applyBorder="1" applyAlignment="1">
      <alignment horizontal="center" vertical="center" wrapText="1"/>
    </xf>
    <xf numFmtId="0" fontId="5" fillId="7" borderId="1" xfId="0" applyNumberFormat="1" applyFont="1" applyFill="1" applyBorder="1" applyAlignment="1">
      <alignment horizontal="center" vertical="center"/>
    </xf>
    <xf numFmtId="176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176" fontId="7" fillId="7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76" fontId="6" fillId="6" borderId="1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77" fontId="8" fillId="0" borderId="0" xfId="0" applyNumberFormat="1" applyFont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177" fontId="3" fillId="7" borderId="1" xfId="0" applyNumberFormat="1" applyFont="1" applyFill="1" applyBorder="1" applyAlignment="1">
      <alignment horizontal="center" vertical="center" wrapText="1"/>
    </xf>
    <xf numFmtId="177" fontId="1" fillId="7" borderId="1" xfId="0" applyNumberFormat="1" applyFont="1" applyFill="1" applyBorder="1" applyAlignment="1">
      <alignment horizontal="center" vertical="center" wrapText="1"/>
    </xf>
    <xf numFmtId="14" fontId="6" fillId="6" borderId="1" xfId="0" applyNumberFormat="1" applyFont="1" applyFill="1" applyBorder="1" applyAlignment="1">
      <alignment horizontal="center" vertical="center" wrapText="1"/>
    </xf>
    <xf numFmtId="177" fontId="6" fillId="7" borderId="1" xfId="0" applyNumberFormat="1" applyFont="1" applyFill="1" applyBorder="1" applyAlignment="1">
      <alignment horizontal="center" vertical="center" wrapText="1"/>
    </xf>
    <xf numFmtId="177" fontId="6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/>
    </xf>
    <xf numFmtId="14" fontId="3" fillId="7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31" fontId="8" fillId="8" borderId="5" xfId="0" applyNumberFormat="1" applyFont="1" applyFill="1" applyBorder="1" applyAlignment="1">
      <alignment horizontal="center" vertical="center" wrapText="1"/>
    </xf>
    <xf numFmtId="31" fontId="8" fillId="8" borderId="1" xfId="0" applyNumberFormat="1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31" fontId="8" fillId="9" borderId="5" xfId="0" applyNumberFormat="1" applyFont="1" applyFill="1" applyBorder="1" applyAlignment="1">
      <alignment horizontal="center" vertical="center" wrapText="1"/>
    </xf>
    <xf numFmtId="31" fontId="8" fillId="9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31" fontId="8" fillId="8" borderId="6" xfId="0" applyNumberFormat="1" applyFont="1" applyFill="1" applyBorder="1" applyAlignment="1">
      <alignment horizontal="center" vertical="center" wrapText="1"/>
    </xf>
    <xf numFmtId="31" fontId="8" fillId="9" borderId="6" xfId="0" applyNumberFormat="1" applyFont="1" applyFill="1" applyBorder="1" applyAlignment="1">
      <alignment horizontal="center" vertical="center" wrapText="1"/>
    </xf>
    <xf numFmtId="31" fontId="9" fillId="8" borderId="1" xfId="0" applyNumberFormat="1" applyFont="1" applyFill="1" applyBorder="1" applyAlignment="1">
      <alignment horizontal="center" vertical="center" wrapText="1"/>
    </xf>
    <xf numFmtId="31" fontId="8" fillId="9" borderId="1" xfId="0" applyNumberFormat="1" applyFont="1" applyFill="1" applyBorder="1" applyAlignment="1">
      <alignment horizontal="center" vertical="center"/>
    </xf>
    <xf numFmtId="31" fontId="10" fillId="8" borderId="1" xfId="0" applyNumberFormat="1" applyFont="1" applyFill="1" applyBorder="1" applyAlignment="1">
      <alignment horizontal="center" vertical="center" wrapText="1"/>
    </xf>
    <xf numFmtId="31" fontId="9" fillId="9" borderId="1" xfId="0" applyNumberFormat="1" applyFont="1" applyFill="1" applyBorder="1" applyAlignment="1">
      <alignment horizontal="center" vertical="center" wrapText="1"/>
    </xf>
    <xf numFmtId="31" fontId="11" fillId="9" borderId="1" xfId="0" applyNumberFormat="1" applyFont="1" applyFill="1" applyBorder="1" applyAlignment="1">
      <alignment horizontal="center" vertical="center" wrapText="1"/>
    </xf>
    <xf numFmtId="31" fontId="10" fillId="8" borderId="1" xfId="0" applyNumberFormat="1" applyFont="1" applyFill="1" applyBorder="1" applyAlignment="1">
      <alignment horizontal="center" vertical="center"/>
    </xf>
    <xf numFmtId="31" fontId="12" fillId="9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6591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workbookViewId="0">
      <selection activeCell="I20" sqref="I20"/>
    </sheetView>
  </sheetViews>
  <sheetFormatPr defaultColWidth="15.75" defaultRowHeight="14"/>
  <cols>
    <col min="1" max="1" width="8.75" style="58" customWidth="1"/>
    <col min="2" max="2" width="15.75" style="58"/>
    <col min="3" max="3" width="15.75" style="58" customWidth="1"/>
    <col min="4" max="16384" width="15.75" style="58"/>
  </cols>
  <sheetData>
    <row r="1" spans="1:17">
      <c r="A1" s="71" t="s">
        <v>0</v>
      </c>
      <c r="B1" s="72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48" t="s">
        <v>16</v>
      </c>
    </row>
    <row r="2" ht="13.9" customHeight="1" spans="1:17">
      <c r="A2" s="73" t="s">
        <v>17</v>
      </c>
      <c r="B2" s="74">
        <v>25948</v>
      </c>
      <c r="C2" s="82" t="s">
        <v>18</v>
      </c>
      <c r="D2" s="82" t="s">
        <v>19</v>
      </c>
      <c r="E2" s="75" t="s">
        <v>20</v>
      </c>
      <c r="F2" s="75">
        <v>37166</v>
      </c>
      <c r="G2" s="75">
        <v>39440</v>
      </c>
      <c r="H2" s="75">
        <v>39568</v>
      </c>
      <c r="I2" s="75">
        <v>40096</v>
      </c>
      <c r="J2" s="75">
        <v>40298</v>
      </c>
      <c r="K2" s="75">
        <v>40662</v>
      </c>
      <c r="L2" s="75">
        <v>41027</v>
      </c>
      <c r="M2" s="75">
        <v>41334</v>
      </c>
      <c r="N2" s="75">
        <v>41341</v>
      </c>
      <c r="O2" s="75">
        <v>41467</v>
      </c>
      <c r="P2" s="75">
        <v>42454</v>
      </c>
      <c r="Q2" s="75">
        <v>43294</v>
      </c>
    </row>
    <row r="3" ht="13.9" customHeight="1" spans="1:17">
      <c r="A3" s="76" t="s">
        <v>21</v>
      </c>
      <c r="B3" s="77">
        <v>31044</v>
      </c>
      <c r="C3" s="83">
        <v>41208</v>
      </c>
      <c r="D3" s="78">
        <v>41632</v>
      </c>
      <c r="E3" s="78">
        <v>43406</v>
      </c>
      <c r="F3" s="78">
        <v>45044</v>
      </c>
      <c r="G3" s="78" t="s">
        <v>22</v>
      </c>
      <c r="H3" s="78" t="s">
        <v>22</v>
      </c>
      <c r="I3" s="78" t="s">
        <v>22</v>
      </c>
      <c r="J3" s="78" t="s">
        <v>22</v>
      </c>
      <c r="K3" s="78" t="s">
        <v>22</v>
      </c>
      <c r="L3" s="78" t="s">
        <v>22</v>
      </c>
      <c r="M3" s="78" t="s">
        <v>22</v>
      </c>
      <c r="N3" s="78" t="s">
        <v>22</v>
      </c>
      <c r="O3" s="78" t="s">
        <v>22</v>
      </c>
      <c r="P3" s="78" t="s">
        <v>22</v>
      </c>
      <c r="Q3" s="78" t="s">
        <v>22</v>
      </c>
    </row>
    <row r="4" ht="13.9" customHeight="1" spans="1:17">
      <c r="A4" s="73" t="s">
        <v>23</v>
      </c>
      <c r="B4" s="74">
        <v>34117</v>
      </c>
      <c r="C4" s="75">
        <v>34973</v>
      </c>
      <c r="D4" s="75">
        <v>37012</v>
      </c>
      <c r="E4" s="75">
        <v>37530</v>
      </c>
      <c r="F4" s="84">
        <v>38415</v>
      </c>
      <c r="G4" s="75">
        <v>39445</v>
      </c>
      <c r="H4" s="75">
        <v>39813</v>
      </c>
      <c r="I4" s="75">
        <v>40178</v>
      </c>
      <c r="J4" s="75">
        <v>40319</v>
      </c>
      <c r="K4" s="75">
        <v>40451</v>
      </c>
      <c r="L4" s="75">
        <v>41341</v>
      </c>
      <c r="M4" s="75">
        <v>41719</v>
      </c>
      <c r="N4" s="75">
        <v>42004</v>
      </c>
      <c r="O4" s="75">
        <v>42440</v>
      </c>
      <c r="P4" s="75">
        <v>43168</v>
      </c>
      <c r="Q4" s="75">
        <v>43532</v>
      </c>
    </row>
    <row r="5" ht="13.9" customHeight="1" spans="1:17">
      <c r="A5" s="76" t="s">
        <v>24</v>
      </c>
      <c r="B5" s="77">
        <v>35735</v>
      </c>
      <c r="C5" s="85" t="s">
        <v>25</v>
      </c>
      <c r="D5" s="78">
        <v>38626</v>
      </c>
      <c r="E5" s="78">
        <v>39082</v>
      </c>
      <c r="F5" s="78">
        <v>39356</v>
      </c>
      <c r="G5" s="78">
        <v>40178</v>
      </c>
      <c r="H5" s="78">
        <v>40299</v>
      </c>
      <c r="I5" s="78">
        <v>40452</v>
      </c>
      <c r="J5" s="88">
        <v>40483</v>
      </c>
      <c r="K5" s="88">
        <v>40483</v>
      </c>
      <c r="L5" s="78">
        <v>42004</v>
      </c>
      <c r="M5" s="78">
        <v>42853</v>
      </c>
      <c r="N5" s="78">
        <v>43100</v>
      </c>
      <c r="O5" s="78">
        <v>43720</v>
      </c>
      <c r="P5" s="78">
        <v>45657</v>
      </c>
      <c r="Q5" s="78" t="s">
        <v>22</v>
      </c>
    </row>
    <row r="6" ht="13.9" customHeight="1" spans="1:17">
      <c r="A6" s="73" t="s">
        <v>26</v>
      </c>
      <c r="B6" s="74">
        <v>37559</v>
      </c>
      <c r="C6" s="75">
        <v>43373</v>
      </c>
      <c r="D6" s="75">
        <v>45657</v>
      </c>
      <c r="E6" s="75" t="s">
        <v>22</v>
      </c>
      <c r="F6" s="75" t="s">
        <v>22</v>
      </c>
      <c r="G6" s="75" t="s">
        <v>22</v>
      </c>
      <c r="H6" s="75" t="s">
        <v>22</v>
      </c>
      <c r="I6" s="75" t="s">
        <v>22</v>
      </c>
      <c r="J6" s="75" t="s">
        <v>22</v>
      </c>
      <c r="K6" s="75" t="s">
        <v>22</v>
      </c>
      <c r="L6" s="75" t="s">
        <v>22</v>
      </c>
      <c r="M6" s="75" t="s">
        <v>22</v>
      </c>
      <c r="N6" s="75" t="s">
        <v>22</v>
      </c>
      <c r="O6" s="75" t="s">
        <v>22</v>
      </c>
      <c r="P6" s="75" t="s">
        <v>22</v>
      </c>
      <c r="Q6" s="75" t="s">
        <v>22</v>
      </c>
    </row>
    <row r="7" ht="13.9" customHeight="1" spans="1:17">
      <c r="A7" s="76" t="s">
        <v>27</v>
      </c>
      <c r="B7" s="77">
        <v>37742</v>
      </c>
      <c r="C7" s="86">
        <v>42912</v>
      </c>
      <c r="D7" s="78">
        <v>45046</v>
      </c>
      <c r="E7" s="78" t="s">
        <v>22</v>
      </c>
      <c r="F7" s="78" t="s">
        <v>22</v>
      </c>
      <c r="G7" s="78" t="s">
        <v>22</v>
      </c>
      <c r="H7" s="78" t="s">
        <v>22</v>
      </c>
      <c r="I7" s="78" t="s">
        <v>22</v>
      </c>
      <c r="J7" s="78" t="s">
        <v>22</v>
      </c>
      <c r="K7" s="78" t="s">
        <v>22</v>
      </c>
      <c r="L7" s="78" t="s">
        <v>22</v>
      </c>
      <c r="M7" s="78" t="s">
        <v>22</v>
      </c>
      <c r="N7" s="78" t="s">
        <v>22</v>
      </c>
      <c r="O7" s="78" t="s">
        <v>22</v>
      </c>
      <c r="P7" s="78" t="s">
        <v>22</v>
      </c>
      <c r="Q7" s="78" t="s">
        <v>22</v>
      </c>
    </row>
    <row r="8" ht="13.9" customHeight="1" spans="1:17">
      <c r="A8" s="73" t="s">
        <v>28</v>
      </c>
      <c r="B8" s="74">
        <v>38196</v>
      </c>
      <c r="C8" s="87">
        <v>41271</v>
      </c>
      <c r="D8" s="84">
        <v>41395</v>
      </c>
      <c r="E8" s="84">
        <v>41733</v>
      </c>
      <c r="F8" s="84">
        <v>42004</v>
      </c>
      <c r="G8" s="75">
        <v>42735</v>
      </c>
      <c r="H8" s="75">
        <v>43532</v>
      </c>
      <c r="I8" s="75">
        <v>45045</v>
      </c>
      <c r="J8" s="75" t="s">
        <v>22</v>
      </c>
      <c r="K8" s="75" t="s">
        <v>22</v>
      </c>
      <c r="L8" s="75" t="s">
        <v>22</v>
      </c>
      <c r="M8" s="75" t="s">
        <v>22</v>
      </c>
      <c r="N8" s="75" t="s">
        <v>22</v>
      </c>
      <c r="O8" s="75" t="s">
        <v>22</v>
      </c>
      <c r="P8" s="75" t="s">
        <v>22</v>
      </c>
      <c r="Q8" s="75" t="s">
        <v>22</v>
      </c>
    </row>
    <row r="9" ht="13.9" customHeight="1" spans="1:17">
      <c r="A9" s="76" t="s">
        <v>29</v>
      </c>
      <c r="B9" s="77">
        <v>38349</v>
      </c>
      <c r="C9" s="78">
        <v>39569</v>
      </c>
      <c r="D9" s="78">
        <v>40718</v>
      </c>
      <c r="E9" s="78">
        <v>40724</v>
      </c>
      <c r="F9" s="78">
        <v>40747</v>
      </c>
      <c r="G9" s="78">
        <v>41275</v>
      </c>
      <c r="H9" s="78">
        <v>42369</v>
      </c>
      <c r="I9" s="78">
        <v>42853</v>
      </c>
      <c r="J9" s="78">
        <v>43301</v>
      </c>
      <c r="K9" s="78">
        <v>43830</v>
      </c>
      <c r="L9" s="78">
        <v>44561</v>
      </c>
      <c r="M9" s="78">
        <v>45114</v>
      </c>
      <c r="N9" s="78">
        <v>45291</v>
      </c>
      <c r="O9" s="78">
        <v>45657</v>
      </c>
      <c r="P9" s="78" t="s">
        <v>22</v>
      </c>
      <c r="Q9" s="78" t="s">
        <v>22</v>
      </c>
    </row>
    <row r="10" ht="13.9" customHeight="1" spans="1:17">
      <c r="A10" s="73" t="s">
        <v>30</v>
      </c>
      <c r="B10" s="74">
        <v>38521</v>
      </c>
      <c r="C10" s="75">
        <v>40901</v>
      </c>
      <c r="D10" s="75">
        <v>41181</v>
      </c>
      <c r="E10" s="75">
        <v>41547</v>
      </c>
      <c r="F10" s="75">
        <v>42004</v>
      </c>
      <c r="G10" s="75">
        <v>43517</v>
      </c>
      <c r="H10" s="75">
        <v>44316</v>
      </c>
      <c r="I10" s="75">
        <v>45291</v>
      </c>
      <c r="J10" s="75">
        <v>45657</v>
      </c>
      <c r="K10" s="75" t="s">
        <v>22</v>
      </c>
      <c r="L10" s="75" t="s">
        <v>22</v>
      </c>
      <c r="M10" s="75" t="s">
        <v>22</v>
      </c>
      <c r="N10" s="75" t="s">
        <v>22</v>
      </c>
      <c r="O10" s="75" t="s">
        <v>22</v>
      </c>
      <c r="P10" s="75" t="s">
        <v>22</v>
      </c>
      <c r="Q10" s="75" t="s">
        <v>22</v>
      </c>
    </row>
    <row r="11" ht="13.9" customHeight="1" spans="1:17">
      <c r="A11" s="76" t="s">
        <v>31</v>
      </c>
      <c r="B11" s="77">
        <v>38598</v>
      </c>
      <c r="C11" s="78">
        <v>40179</v>
      </c>
      <c r="D11" s="78">
        <v>40451</v>
      </c>
      <c r="E11" s="78">
        <v>41181</v>
      </c>
      <c r="F11" s="78">
        <v>42095</v>
      </c>
      <c r="G11" s="78">
        <v>42790</v>
      </c>
      <c r="H11" s="78">
        <v>43373</v>
      </c>
      <c r="I11" s="78" t="s">
        <v>22</v>
      </c>
      <c r="J11" s="78" t="s">
        <v>22</v>
      </c>
      <c r="K11" s="78" t="s">
        <v>22</v>
      </c>
      <c r="L11" s="78" t="s">
        <v>22</v>
      </c>
      <c r="M11" s="78" t="s">
        <v>22</v>
      </c>
      <c r="N11" s="78" t="s">
        <v>22</v>
      </c>
      <c r="O11" s="78" t="s">
        <v>22</v>
      </c>
      <c r="P11" s="78" t="s">
        <v>22</v>
      </c>
      <c r="Q11" s="78" t="s">
        <v>22</v>
      </c>
    </row>
    <row r="12" ht="13.9" customHeight="1" spans="1:17">
      <c r="A12" s="73" t="s">
        <v>32</v>
      </c>
      <c r="B12" s="74">
        <v>40448</v>
      </c>
      <c r="C12" s="82" t="s">
        <v>33</v>
      </c>
      <c r="D12" s="75">
        <v>41997</v>
      </c>
      <c r="E12" s="75">
        <v>44316</v>
      </c>
      <c r="F12" s="75">
        <v>45237</v>
      </c>
      <c r="G12" s="75" t="s">
        <v>22</v>
      </c>
      <c r="H12" s="75" t="s">
        <v>22</v>
      </c>
      <c r="I12" s="75" t="s">
        <v>22</v>
      </c>
      <c r="J12" s="75" t="s">
        <v>22</v>
      </c>
      <c r="K12" s="75" t="s">
        <v>22</v>
      </c>
      <c r="L12" s="75" t="s">
        <v>22</v>
      </c>
      <c r="M12" s="75" t="s">
        <v>22</v>
      </c>
      <c r="N12" s="75" t="s">
        <v>22</v>
      </c>
      <c r="O12" s="75" t="s">
        <v>22</v>
      </c>
      <c r="P12" s="75" t="s">
        <v>22</v>
      </c>
      <c r="Q12" s="75" t="s">
        <v>22</v>
      </c>
    </row>
    <row r="13" spans="1:17">
      <c r="A13" s="76" t="s">
        <v>34</v>
      </c>
      <c r="B13" s="77">
        <v>40448</v>
      </c>
      <c r="C13" s="78">
        <v>41180</v>
      </c>
      <c r="D13" s="78">
        <v>41759</v>
      </c>
      <c r="E13" s="78">
        <v>42369</v>
      </c>
      <c r="F13" s="78">
        <v>42622</v>
      </c>
      <c r="G13" s="78">
        <v>43077</v>
      </c>
      <c r="H13" s="78">
        <v>43364</v>
      </c>
      <c r="I13" s="78">
        <v>43830</v>
      </c>
      <c r="J13" s="78">
        <v>44267</v>
      </c>
      <c r="K13" s="78">
        <v>44316</v>
      </c>
      <c r="L13" s="78">
        <v>45412</v>
      </c>
      <c r="M13" s="78" t="s">
        <v>22</v>
      </c>
      <c r="N13" s="78" t="s">
        <v>22</v>
      </c>
      <c r="O13" s="78" t="s">
        <v>22</v>
      </c>
      <c r="P13" s="78" t="s">
        <v>22</v>
      </c>
      <c r="Q13" s="78" t="s">
        <v>22</v>
      </c>
    </row>
    <row r="14" spans="1:17">
      <c r="A14" s="73" t="s">
        <v>35</v>
      </c>
      <c r="B14" s="74">
        <v>40802</v>
      </c>
      <c r="C14" s="75">
        <v>41534</v>
      </c>
      <c r="D14" s="75">
        <v>41887</v>
      </c>
      <c r="E14" s="75">
        <v>42683</v>
      </c>
      <c r="F14" s="75">
        <v>42853</v>
      </c>
      <c r="G14" s="75">
        <v>43532</v>
      </c>
      <c r="H14" s="75">
        <v>44196</v>
      </c>
      <c r="I14" s="75">
        <v>45657</v>
      </c>
      <c r="J14" s="75" t="s">
        <v>22</v>
      </c>
      <c r="K14" s="75" t="s">
        <v>22</v>
      </c>
      <c r="L14" s="75" t="s">
        <v>22</v>
      </c>
      <c r="M14" s="75" t="s">
        <v>22</v>
      </c>
      <c r="N14" s="75" t="s">
        <v>22</v>
      </c>
      <c r="O14" s="75" t="s">
        <v>22</v>
      </c>
      <c r="P14" s="75" t="s">
        <v>22</v>
      </c>
      <c r="Q14" s="75" t="s">
        <v>22</v>
      </c>
    </row>
    <row r="15" spans="1:17">
      <c r="A15" s="76" t="s">
        <v>36</v>
      </c>
      <c r="B15" s="77">
        <v>41027</v>
      </c>
      <c r="C15" s="78">
        <v>41734</v>
      </c>
      <c r="D15" s="78">
        <v>42855</v>
      </c>
      <c r="E15" s="78">
        <v>43586</v>
      </c>
      <c r="F15" s="78">
        <v>45046</v>
      </c>
      <c r="G15" s="78">
        <v>45291</v>
      </c>
      <c r="H15" s="78" t="s">
        <v>22</v>
      </c>
      <c r="I15" s="78" t="s">
        <v>22</v>
      </c>
      <c r="J15" s="78" t="s">
        <v>22</v>
      </c>
      <c r="K15" s="78" t="s">
        <v>22</v>
      </c>
      <c r="L15" s="78" t="s">
        <v>22</v>
      </c>
      <c r="M15" s="78" t="s">
        <v>22</v>
      </c>
      <c r="N15" s="78" t="s">
        <v>22</v>
      </c>
      <c r="O15" s="78" t="s">
        <v>22</v>
      </c>
      <c r="P15" s="78" t="s">
        <v>22</v>
      </c>
      <c r="Q15" s="78" t="s">
        <v>22</v>
      </c>
    </row>
    <row r="16" spans="1:17">
      <c r="A16" s="73" t="s">
        <v>37</v>
      </c>
      <c r="B16" s="74">
        <v>41088</v>
      </c>
      <c r="C16" s="75">
        <v>42993</v>
      </c>
      <c r="D16" s="75">
        <v>45044</v>
      </c>
      <c r="E16" s="75" t="s">
        <v>22</v>
      </c>
      <c r="F16" s="75" t="s">
        <v>22</v>
      </c>
      <c r="G16" s="75" t="s">
        <v>22</v>
      </c>
      <c r="H16" s="75" t="s">
        <v>22</v>
      </c>
      <c r="I16" s="75" t="s">
        <v>22</v>
      </c>
      <c r="J16" s="75" t="s">
        <v>22</v>
      </c>
      <c r="K16" s="75" t="s">
        <v>22</v>
      </c>
      <c r="L16" s="75" t="s">
        <v>22</v>
      </c>
      <c r="M16" s="75" t="s">
        <v>22</v>
      </c>
      <c r="N16" s="75" t="s">
        <v>22</v>
      </c>
      <c r="O16" s="75" t="s">
        <v>22</v>
      </c>
      <c r="P16" s="75" t="s">
        <v>22</v>
      </c>
      <c r="Q16" s="75" t="s">
        <v>22</v>
      </c>
    </row>
    <row r="17" spans="1:17">
      <c r="A17" s="76" t="s">
        <v>38</v>
      </c>
      <c r="B17" s="77">
        <v>41237</v>
      </c>
      <c r="C17" s="78">
        <v>41536</v>
      </c>
      <c r="D17" s="78">
        <v>42125</v>
      </c>
      <c r="E17" s="78">
        <v>43126</v>
      </c>
      <c r="F17" s="78">
        <v>43532</v>
      </c>
      <c r="G17" s="78">
        <v>44196</v>
      </c>
      <c r="H17" s="78">
        <v>44971</v>
      </c>
      <c r="I17" s="78">
        <v>45197</v>
      </c>
      <c r="J17" s="78" t="s">
        <v>22</v>
      </c>
      <c r="K17" s="78" t="s">
        <v>22</v>
      </c>
      <c r="L17" s="78" t="s">
        <v>22</v>
      </c>
      <c r="M17" s="78" t="s">
        <v>22</v>
      </c>
      <c r="N17" s="78" t="s">
        <v>22</v>
      </c>
      <c r="O17" s="78" t="s">
        <v>22</v>
      </c>
      <c r="P17" s="78" t="s">
        <v>22</v>
      </c>
      <c r="Q17" s="78" t="s">
        <v>22</v>
      </c>
    </row>
    <row r="18" spans="1:17">
      <c r="A18" s="73" t="s">
        <v>39</v>
      </c>
      <c r="B18" s="74">
        <v>41543</v>
      </c>
      <c r="C18" s="75">
        <v>44526</v>
      </c>
      <c r="D18" s="75">
        <v>45047</v>
      </c>
      <c r="E18" s="75" t="s">
        <v>22</v>
      </c>
      <c r="F18" s="75" t="s">
        <v>22</v>
      </c>
      <c r="G18" s="75" t="s">
        <v>22</v>
      </c>
      <c r="H18" s="75" t="s">
        <v>22</v>
      </c>
      <c r="I18" s="75" t="s">
        <v>22</v>
      </c>
      <c r="J18" s="75" t="s">
        <v>22</v>
      </c>
      <c r="K18" s="75" t="s">
        <v>22</v>
      </c>
      <c r="L18" s="75" t="s">
        <v>22</v>
      </c>
      <c r="M18" s="75" t="s">
        <v>22</v>
      </c>
      <c r="N18" s="75" t="s">
        <v>22</v>
      </c>
      <c r="O18" s="75" t="s">
        <v>22</v>
      </c>
      <c r="P18" s="75" t="s">
        <v>22</v>
      </c>
      <c r="Q18" s="75" t="s">
        <v>22</v>
      </c>
    </row>
    <row r="19" spans="1:17">
      <c r="A19" s="76" t="s">
        <v>40</v>
      </c>
      <c r="B19" s="77">
        <v>41636</v>
      </c>
      <c r="C19" s="78">
        <v>42623</v>
      </c>
      <c r="D19" s="78">
        <v>43098</v>
      </c>
      <c r="E19" s="78">
        <v>43622</v>
      </c>
      <c r="F19" s="78">
        <v>44196</v>
      </c>
      <c r="G19" s="78">
        <v>45291</v>
      </c>
      <c r="H19" s="78">
        <v>45657</v>
      </c>
      <c r="I19" s="78" t="s">
        <v>22</v>
      </c>
      <c r="J19" s="78" t="s">
        <v>22</v>
      </c>
      <c r="K19" s="78" t="s">
        <v>22</v>
      </c>
      <c r="L19" s="78" t="s">
        <v>22</v>
      </c>
      <c r="M19" s="78" t="s">
        <v>22</v>
      </c>
      <c r="N19" s="78" t="s">
        <v>22</v>
      </c>
      <c r="O19" s="78" t="s">
        <v>22</v>
      </c>
      <c r="P19" s="78" t="s">
        <v>22</v>
      </c>
      <c r="Q19" s="78" t="s">
        <v>22</v>
      </c>
    </row>
    <row r="20" spans="1:17">
      <c r="A20" s="73" t="s">
        <v>41</v>
      </c>
      <c r="B20" s="74">
        <v>41758</v>
      </c>
      <c r="C20" s="75">
        <v>42559</v>
      </c>
      <c r="D20" s="75">
        <v>43329</v>
      </c>
      <c r="E20" s="75">
        <v>44036</v>
      </c>
      <c r="F20" s="75">
        <v>44104</v>
      </c>
      <c r="G20" s="75">
        <v>44975</v>
      </c>
      <c r="H20" s="75">
        <v>45778</v>
      </c>
      <c r="I20" s="75" t="s">
        <v>22</v>
      </c>
      <c r="J20" s="75" t="s">
        <v>22</v>
      </c>
      <c r="K20" s="75" t="s">
        <v>22</v>
      </c>
      <c r="L20" s="75" t="s">
        <v>22</v>
      </c>
      <c r="M20" s="75" t="s">
        <v>22</v>
      </c>
      <c r="N20" s="75" t="s">
        <v>22</v>
      </c>
      <c r="O20" s="75" t="s">
        <v>22</v>
      </c>
      <c r="P20" s="75" t="s">
        <v>22</v>
      </c>
      <c r="Q20" s="75" t="s">
        <v>22</v>
      </c>
    </row>
    <row r="21" spans="1:17">
      <c r="A21" s="76" t="s">
        <v>42</v>
      </c>
      <c r="B21" s="77">
        <v>41789</v>
      </c>
      <c r="C21" s="88">
        <v>42277</v>
      </c>
      <c r="D21" s="78">
        <v>44196</v>
      </c>
      <c r="E21" s="88">
        <v>45046</v>
      </c>
      <c r="F21" s="78" t="s">
        <v>22</v>
      </c>
      <c r="G21" s="78" t="s">
        <v>22</v>
      </c>
      <c r="H21" s="78" t="s">
        <v>22</v>
      </c>
      <c r="I21" s="78" t="s">
        <v>22</v>
      </c>
      <c r="J21" s="78" t="s">
        <v>22</v>
      </c>
      <c r="K21" s="78" t="s">
        <v>22</v>
      </c>
      <c r="L21" s="78" t="s">
        <v>22</v>
      </c>
      <c r="M21" s="78" t="s">
        <v>22</v>
      </c>
      <c r="N21" s="78" t="s">
        <v>22</v>
      </c>
      <c r="O21" s="78" t="s">
        <v>22</v>
      </c>
      <c r="P21" s="78" t="s">
        <v>22</v>
      </c>
      <c r="Q21" s="78" t="s">
        <v>22</v>
      </c>
    </row>
    <row r="22" spans="1:17">
      <c r="A22" s="73" t="s">
        <v>43</v>
      </c>
      <c r="B22" s="74">
        <v>41821</v>
      </c>
      <c r="C22" s="75">
        <v>44169</v>
      </c>
      <c r="D22" s="75">
        <v>45048</v>
      </c>
      <c r="E22" s="75" t="s">
        <v>22</v>
      </c>
      <c r="F22" s="75" t="s">
        <v>22</v>
      </c>
      <c r="G22" s="75" t="s">
        <v>22</v>
      </c>
      <c r="H22" s="75" t="s">
        <v>22</v>
      </c>
      <c r="I22" s="75" t="s">
        <v>22</v>
      </c>
      <c r="J22" s="75" t="s">
        <v>22</v>
      </c>
      <c r="K22" s="75" t="s">
        <v>22</v>
      </c>
      <c r="L22" s="75" t="s">
        <v>22</v>
      </c>
      <c r="M22" s="75" t="s">
        <v>22</v>
      </c>
      <c r="N22" s="75" t="s">
        <v>22</v>
      </c>
      <c r="O22" s="75" t="s">
        <v>22</v>
      </c>
      <c r="P22" s="75" t="s">
        <v>22</v>
      </c>
      <c r="Q22" s="75" t="s">
        <v>22</v>
      </c>
    </row>
    <row r="23" spans="1:17">
      <c r="A23" s="76" t="s">
        <v>44</v>
      </c>
      <c r="B23" s="77">
        <v>42354</v>
      </c>
      <c r="C23" s="78">
        <v>43218</v>
      </c>
      <c r="D23" s="78">
        <v>44290</v>
      </c>
      <c r="E23" s="78">
        <v>45044</v>
      </c>
      <c r="F23" s="78">
        <v>45046</v>
      </c>
      <c r="G23" s="78" t="s">
        <v>22</v>
      </c>
      <c r="H23" s="78" t="s">
        <v>22</v>
      </c>
      <c r="I23" s="78" t="s">
        <v>22</v>
      </c>
      <c r="J23" s="78" t="s">
        <v>22</v>
      </c>
      <c r="K23" s="78" t="s">
        <v>22</v>
      </c>
      <c r="L23" s="78" t="s">
        <v>22</v>
      </c>
      <c r="M23" s="78" t="s">
        <v>22</v>
      </c>
      <c r="N23" s="78" t="s">
        <v>22</v>
      </c>
      <c r="O23" s="78" t="s">
        <v>22</v>
      </c>
      <c r="P23" s="78" t="s">
        <v>22</v>
      </c>
      <c r="Q23" s="78" t="s">
        <v>22</v>
      </c>
    </row>
    <row r="24" spans="1:17">
      <c r="A24" s="73" t="s">
        <v>45</v>
      </c>
      <c r="B24" s="74">
        <v>42364</v>
      </c>
      <c r="C24" s="75">
        <v>43009</v>
      </c>
      <c r="D24" s="75">
        <v>44196</v>
      </c>
      <c r="E24" s="75">
        <v>44561</v>
      </c>
      <c r="F24" s="75">
        <v>45200</v>
      </c>
      <c r="G24" s="75" t="s">
        <v>22</v>
      </c>
      <c r="H24" s="75" t="s">
        <v>22</v>
      </c>
      <c r="I24" s="75" t="s">
        <v>22</v>
      </c>
      <c r="J24" s="75" t="s">
        <v>22</v>
      </c>
      <c r="K24" s="75" t="s">
        <v>22</v>
      </c>
      <c r="L24" s="75" t="s">
        <v>22</v>
      </c>
      <c r="M24" s="75" t="s">
        <v>22</v>
      </c>
      <c r="N24" s="75" t="s">
        <v>22</v>
      </c>
      <c r="O24" s="75" t="s">
        <v>22</v>
      </c>
      <c r="P24" s="75" t="s">
        <v>22</v>
      </c>
      <c r="Q24" s="75" t="s">
        <v>22</v>
      </c>
    </row>
    <row r="25" spans="1:17">
      <c r="A25" s="76" t="s">
        <v>46</v>
      </c>
      <c r="B25" s="77">
        <v>42508</v>
      </c>
      <c r="C25" s="78">
        <v>43738</v>
      </c>
      <c r="D25" s="88">
        <v>45047</v>
      </c>
      <c r="E25" s="78" t="s">
        <v>22</v>
      </c>
      <c r="F25" s="78" t="s">
        <v>22</v>
      </c>
      <c r="G25" s="78" t="s">
        <v>22</v>
      </c>
      <c r="H25" s="78" t="s">
        <v>22</v>
      </c>
      <c r="I25" s="78" t="s">
        <v>22</v>
      </c>
      <c r="J25" s="78" t="s">
        <v>22</v>
      </c>
      <c r="K25" s="78" t="s">
        <v>22</v>
      </c>
      <c r="L25" s="78" t="s">
        <v>22</v>
      </c>
      <c r="M25" s="78" t="s">
        <v>22</v>
      </c>
      <c r="N25" s="78" t="s">
        <v>22</v>
      </c>
      <c r="O25" s="78" t="s">
        <v>22</v>
      </c>
      <c r="P25" s="78" t="s">
        <v>22</v>
      </c>
      <c r="Q25" s="78" t="s">
        <v>22</v>
      </c>
    </row>
    <row r="26" spans="1:17">
      <c r="A26" s="73" t="s">
        <v>47</v>
      </c>
      <c r="B26" s="74">
        <v>42517</v>
      </c>
      <c r="C26" s="75" t="s">
        <v>22</v>
      </c>
      <c r="D26" s="75" t="s">
        <v>22</v>
      </c>
      <c r="E26" s="75" t="s">
        <v>22</v>
      </c>
      <c r="F26" s="75" t="s">
        <v>22</v>
      </c>
      <c r="G26" s="75" t="s">
        <v>22</v>
      </c>
      <c r="H26" s="75" t="s">
        <v>22</v>
      </c>
      <c r="I26" s="75" t="s">
        <v>22</v>
      </c>
      <c r="J26" s="75" t="s">
        <v>22</v>
      </c>
      <c r="K26" s="75" t="s">
        <v>22</v>
      </c>
      <c r="L26" s="75" t="s">
        <v>22</v>
      </c>
      <c r="M26" s="75" t="s">
        <v>22</v>
      </c>
      <c r="N26" s="75" t="s">
        <v>22</v>
      </c>
      <c r="O26" s="75" t="s">
        <v>22</v>
      </c>
      <c r="P26" s="75" t="s">
        <v>22</v>
      </c>
      <c r="Q26" s="75" t="s">
        <v>22</v>
      </c>
    </row>
    <row r="27" spans="1:17">
      <c r="A27" s="76" t="s">
        <v>48</v>
      </c>
      <c r="B27" s="77">
        <v>42549</v>
      </c>
      <c r="C27" s="78">
        <v>43098</v>
      </c>
      <c r="D27" s="78">
        <v>43623</v>
      </c>
      <c r="E27" s="78">
        <v>45037</v>
      </c>
      <c r="F27" s="88">
        <v>45393</v>
      </c>
      <c r="G27" s="78" t="s">
        <v>22</v>
      </c>
      <c r="H27" s="78" t="s">
        <v>22</v>
      </c>
      <c r="I27" s="78" t="s">
        <v>22</v>
      </c>
      <c r="J27" s="78" t="s">
        <v>22</v>
      </c>
      <c r="K27" s="78" t="s">
        <v>22</v>
      </c>
      <c r="L27" s="78" t="s">
        <v>22</v>
      </c>
      <c r="M27" s="78" t="s">
        <v>22</v>
      </c>
      <c r="N27" s="78" t="s">
        <v>22</v>
      </c>
      <c r="O27" s="78" t="s">
        <v>22</v>
      </c>
      <c r="P27" s="78" t="s">
        <v>22</v>
      </c>
      <c r="Q27" s="78" t="s">
        <v>22</v>
      </c>
    </row>
    <row r="28" spans="1:17">
      <c r="A28" s="73" t="s">
        <v>49</v>
      </c>
      <c r="B28" s="74">
        <v>42730</v>
      </c>
      <c r="C28" s="75">
        <v>43100</v>
      </c>
      <c r="D28" s="75">
        <v>43830</v>
      </c>
      <c r="E28" s="75">
        <v>45197</v>
      </c>
      <c r="F28" s="75">
        <v>45291</v>
      </c>
      <c r="G28" s="75">
        <v>45657</v>
      </c>
      <c r="H28" s="75" t="s">
        <v>22</v>
      </c>
      <c r="I28" s="75" t="s">
        <v>22</v>
      </c>
      <c r="J28" s="75" t="s">
        <v>22</v>
      </c>
      <c r="K28" s="75" t="s">
        <v>22</v>
      </c>
      <c r="L28" s="75" t="s">
        <v>22</v>
      </c>
      <c r="M28" s="75" t="s">
        <v>22</v>
      </c>
      <c r="N28" s="75" t="s">
        <v>22</v>
      </c>
      <c r="O28" s="75" t="s">
        <v>22</v>
      </c>
      <c r="P28" s="75" t="s">
        <v>22</v>
      </c>
      <c r="Q28" s="75" t="s">
        <v>22</v>
      </c>
    </row>
    <row r="29" spans="1:17">
      <c r="A29" s="76" t="s">
        <v>50</v>
      </c>
      <c r="B29" s="77">
        <v>42912</v>
      </c>
      <c r="C29" s="78">
        <v>44554</v>
      </c>
      <c r="D29" s="88">
        <v>45276</v>
      </c>
      <c r="E29" s="88">
        <v>45291</v>
      </c>
      <c r="F29" s="88">
        <v>45291</v>
      </c>
      <c r="G29" s="78" t="s">
        <v>22</v>
      </c>
      <c r="H29" s="78" t="s">
        <v>22</v>
      </c>
      <c r="I29" s="78" t="s">
        <v>22</v>
      </c>
      <c r="J29" s="78" t="s">
        <v>22</v>
      </c>
      <c r="K29" s="78" t="s">
        <v>22</v>
      </c>
      <c r="L29" s="78" t="s">
        <v>22</v>
      </c>
      <c r="M29" s="78" t="s">
        <v>22</v>
      </c>
      <c r="N29" s="78" t="s">
        <v>22</v>
      </c>
      <c r="O29" s="78" t="s">
        <v>22</v>
      </c>
      <c r="P29" s="78" t="s">
        <v>22</v>
      </c>
      <c r="Q29" s="78" t="s">
        <v>22</v>
      </c>
    </row>
    <row r="30" spans="1:17">
      <c r="A30" s="73" t="s">
        <v>51</v>
      </c>
      <c r="B30" s="74">
        <v>43097</v>
      </c>
      <c r="C30" s="75">
        <v>45276</v>
      </c>
      <c r="D30" s="75">
        <v>45657</v>
      </c>
      <c r="E30" s="75" t="s">
        <v>22</v>
      </c>
      <c r="F30" s="75" t="s">
        <v>22</v>
      </c>
      <c r="G30" s="75" t="s">
        <v>22</v>
      </c>
      <c r="H30" s="75" t="s">
        <v>22</v>
      </c>
      <c r="I30" s="75" t="s">
        <v>22</v>
      </c>
      <c r="J30" s="75" t="s">
        <v>22</v>
      </c>
      <c r="K30" s="75" t="s">
        <v>22</v>
      </c>
      <c r="L30" s="75" t="s">
        <v>22</v>
      </c>
      <c r="M30" s="75" t="s">
        <v>22</v>
      </c>
      <c r="N30" s="75" t="s">
        <v>22</v>
      </c>
      <c r="O30" s="75" t="s">
        <v>22</v>
      </c>
      <c r="P30" s="75" t="s">
        <v>22</v>
      </c>
      <c r="Q30" s="75" t="s">
        <v>22</v>
      </c>
    </row>
    <row r="31" spans="1:17">
      <c r="A31" s="76" t="s">
        <v>52</v>
      </c>
      <c r="B31" s="77">
        <v>43100</v>
      </c>
      <c r="C31" s="78">
        <v>43831</v>
      </c>
      <c r="D31" s="78">
        <v>45657</v>
      </c>
      <c r="E31" s="78" t="s">
        <v>22</v>
      </c>
      <c r="F31" s="78" t="s">
        <v>22</v>
      </c>
      <c r="G31" s="78" t="s">
        <v>22</v>
      </c>
      <c r="H31" s="78" t="s">
        <v>22</v>
      </c>
      <c r="I31" s="78" t="s">
        <v>22</v>
      </c>
      <c r="J31" s="78" t="s">
        <v>22</v>
      </c>
      <c r="K31" s="78" t="s">
        <v>22</v>
      </c>
      <c r="L31" s="78" t="s">
        <v>22</v>
      </c>
      <c r="M31" s="78" t="s">
        <v>22</v>
      </c>
      <c r="N31" s="78" t="s">
        <v>22</v>
      </c>
      <c r="O31" s="78" t="s">
        <v>22</v>
      </c>
      <c r="P31" s="78" t="s">
        <v>22</v>
      </c>
      <c r="Q31" s="78" t="s">
        <v>22</v>
      </c>
    </row>
    <row r="32" spans="1:17">
      <c r="A32" s="73" t="s">
        <v>53</v>
      </c>
      <c r="B32" s="74">
        <v>43398</v>
      </c>
      <c r="C32" s="75" t="s">
        <v>22</v>
      </c>
      <c r="D32" s="75" t="s">
        <v>22</v>
      </c>
      <c r="E32" s="75" t="s">
        <v>22</v>
      </c>
      <c r="F32" s="75" t="s">
        <v>22</v>
      </c>
      <c r="G32" s="75" t="s">
        <v>22</v>
      </c>
      <c r="H32" s="75" t="s">
        <v>22</v>
      </c>
      <c r="I32" s="75" t="s">
        <v>22</v>
      </c>
      <c r="J32" s="75" t="s">
        <v>22</v>
      </c>
      <c r="K32" s="75" t="s">
        <v>22</v>
      </c>
      <c r="L32" s="75" t="s">
        <v>22</v>
      </c>
      <c r="M32" s="75" t="s">
        <v>22</v>
      </c>
      <c r="N32" s="75" t="s">
        <v>22</v>
      </c>
      <c r="O32" s="75" t="s">
        <v>22</v>
      </c>
      <c r="P32" s="75" t="s">
        <v>22</v>
      </c>
      <c r="Q32" s="75" t="s">
        <v>22</v>
      </c>
    </row>
    <row r="33" spans="1:17">
      <c r="A33" s="76" t="s">
        <v>54</v>
      </c>
      <c r="B33" s="77">
        <v>43488</v>
      </c>
      <c r="C33" s="78" t="s">
        <v>22</v>
      </c>
      <c r="D33" s="78" t="s">
        <v>22</v>
      </c>
      <c r="E33" s="78" t="s">
        <v>22</v>
      </c>
      <c r="F33" s="78" t="s">
        <v>22</v>
      </c>
      <c r="G33" s="78" t="s">
        <v>22</v>
      </c>
      <c r="H33" s="78" t="s">
        <v>22</v>
      </c>
      <c r="I33" s="78" t="s">
        <v>22</v>
      </c>
      <c r="J33" s="78" t="s">
        <v>22</v>
      </c>
      <c r="K33" s="78" t="s">
        <v>22</v>
      </c>
      <c r="L33" s="78" t="s">
        <v>22</v>
      </c>
      <c r="M33" s="78" t="s">
        <v>22</v>
      </c>
      <c r="N33" s="78" t="s">
        <v>22</v>
      </c>
      <c r="O33" s="78" t="s">
        <v>22</v>
      </c>
      <c r="P33" s="78" t="s">
        <v>22</v>
      </c>
      <c r="Q33" s="78" t="s">
        <v>22</v>
      </c>
    </row>
    <row r="34" spans="1:17">
      <c r="A34" s="73" t="s">
        <v>55</v>
      </c>
      <c r="B34" s="74">
        <v>43556</v>
      </c>
      <c r="C34" s="75">
        <v>45291</v>
      </c>
      <c r="D34" s="75" t="s">
        <v>22</v>
      </c>
      <c r="E34" s="75" t="s">
        <v>22</v>
      </c>
      <c r="F34" s="75" t="s">
        <v>22</v>
      </c>
      <c r="G34" s="75" t="s">
        <v>22</v>
      </c>
      <c r="H34" s="75" t="s">
        <v>22</v>
      </c>
      <c r="I34" s="75" t="s">
        <v>22</v>
      </c>
      <c r="J34" s="75" t="s">
        <v>22</v>
      </c>
      <c r="K34" s="75" t="s">
        <v>22</v>
      </c>
      <c r="L34" s="75" t="s">
        <v>22</v>
      </c>
      <c r="M34" s="75" t="s">
        <v>22</v>
      </c>
      <c r="N34" s="75" t="s">
        <v>22</v>
      </c>
      <c r="O34" s="75" t="s">
        <v>22</v>
      </c>
      <c r="P34" s="75" t="s">
        <v>22</v>
      </c>
      <c r="Q34" s="75" t="s">
        <v>22</v>
      </c>
    </row>
    <row r="35" spans="1:17">
      <c r="A35" s="76" t="s">
        <v>56</v>
      </c>
      <c r="B35" s="77">
        <v>43639</v>
      </c>
      <c r="C35" s="78">
        <v>45197</v>
      </c>
      <c r="D35" s="78" t="s">
        <v>22</v>
      </c>
      <c r="E35" s="78" t="s">
        <v>22</v>
      </c>
      <c r="F35" s="78" t="s">
        <v>22</v>
      </c>
      <c r="G35" s="78" t="s">
        <v>22</v>
      </c>
      <c r="H35" s="78" t="s">
        <v>22</v>
      </c>
      <c r="I35" s="78" t="s">
        <v>22</v>
      </c>
      <c r="J35" s="78" t="s">
        <v>22</v>
      </c>
      <c r="K35" s="78" t="s">
        <v>22</v>
      </c>
      <c r="L35" s="78" t="s">
        <v>22</v>
      </c>
      <c r="M35" s="78" t="s">
        <v>22</v>
      </c>
      <c r="N35" s="78" t="s">
        <v>22</v>
      </c>
      <c r="O35" s="78" t="s">
        <v>22</v>
      </c>
      <c r="P35" s="78" t="s">
        <v>22</v>
      </c>
      <c r="Q35" s="78" t="s">
        <v>22</v>
      </c>
    </row>
    <row r="36" spans="1:17">
      <c r="A36" s="73" t="s">
        <v>57</v>
      </c>
      <c r="B36" s="74">
        <v>43729</v>
      </c>
      <c r="C36" s="75" t="s">
        <v>22</v>
      </c>
      <c r="D36" s="75" t="s">
        <v>22</v>
      </c>
      <c r="E36" s="75" t="s">
        <v>22</v>
      </c>
      <c r="F36" s="75" t="s">
        <v>22</v>
      </c>
      <c r="G36" s="75" t="s">
        <v>22</v>
      </c>
      <c r="H36" s="75" t="s">
        <v>22</v>
      </c>
      <c r="I36" s="75" t="s">
        <v>22</v>
      </c>
      <c r="J36" s="75" t="s">
        <v>22</v>
      </c>
      <c r="K36" s="75" t="s">
        <v>22</v>
      </c>
      <c r="L36" s="75" t="s">
        <v>22</v>
      </c>
      <c r="M36" s="75" t="s">
        <v>22</v>
      </c>
      <c r="N36" s="75" t="s">
        <v>22</v>
      </c>
      <c r="O36" s="75" t="s">
        <v>22</v>
      </c>
      <c r="P36" s="75" t="s">
        <v>22</v>
      </c>
      <c r="Q36" s="75" t="s">
        <v>22</v>
      </c>
    </row>
    <row r="37" spans="1:17">
      <c r="A37" s="76" t="s">
        <v>58</v>
      </c>
      <c r="B37" s="77">
        <v>43736</v>
      </c>
      <c r="C37" s="78">
        <v>45291</v>
      </c>
      <c r="D37" s="78" t="s">
        <v>22</v>
      </c>
      <c r="E37" s="78" t="s">
        <v>22</v>
      </c>
      <c r="F37" s="78" t="s">
        <v>22</v>
      </c>
      <c r="G37" s="78" t="s">
        <v>22</v>
      </c>
      <c r="H37" s="78" t="s">
        <v>22</v>
      </c>
      <c r="I37" s="78" t="s">
        <v>22</v>
      </c>
      <c r="J37" s="78" t="s">
        <v>22</v>
      </c>
      <c r="K37" s="78" t="s">
        <v>22</v>
      </c>
      <c r="L37" s="78" t="s">
        <v>22</v>
      </c>
      <c r="M37" s="78" t="s">
        <v>22</v>
      </c>
      <c r="N37" s="78" t="s">
        <v>22</v>
      </c>
      <c r="O37" s="78" t="s">
        <v>22</v>
      </c>
      <c r="P37" s="78" t="s">
        <v>22</v>
      </c>
      <c r="Q37" s="78" t="s">
        <v>22</v>
      </c>
    </row>
    <row r="38" spans="1:17">
      <c r="A38" s="73" t="s">
        <v>59</v>
      </c>
      <c r="B38" s="74">
        <v>43828</v>
      </c>
      <c r="C38" s="75">
        <v>45291</v>
      </c>
      <c r="D38" s="75" t="s">
        <v>22</v>
      </c>
      <c r="E38" s="75" t="s">
        <v>22</v>
      </c>
      <c r="F38" s="75" t="s">
        <v>22</v>
      </c>
      <c r="G38" s="75" t="s">
        <v>22</v>
      </c>
      <c r="H38" s="75" t="s">
        <v>22</v>
      </c>
      <c r="I38" s="75" t="s">
        <v>22</v>
      </c>
      <c r="J38" s="75" t="s">
        <v>22</v>
      </c>
      <c r="K38" s="75" t="s">
        <v>22</v>
      </c>
      <c r="L38" s="75" t="s">
        <v>22</v>
      </c>
      <c r="M38" s="75" t="s">
        <v>22</v>
      </c>
      <c r="N38" s="75" t="s">
        <v>22</v>
      </c>
      <c r="O38" s="75" t="s">
        <v>22</v>
      </c>
      <c r="P38" s="75" t="s">
        <v>22</v>
      </c>
      <c r="Q38" s="75" t="s">
        <v>22</v>
      </c>
    </row>
    <row r="39" spans="1:17">
      <c r="A39" s="76" t="s">
        <v>60</v>
      </c>
      <c r="B39" s="77">
        <v>44191</v>
      </c>
      <c r="C39" s="78" t="s">
        <v>22</v>
      </c>
      <c r="D39" s="78" t="s">
        <v>22</v>
      </c>
      <c r="E39" s="78" t="s">
        <v>22</v>
      </c>
      <c r="F39" s="78" t="s">
        <v>22</v>
      </c>
      <c r="G39" s="78" t="s">
        <v>22</v>
      </c>
      <c r="H39" s="78" t="s">
        <v>22</v>
      </c>
      <c r="I39" s="78" t="s">
        <v>22</v>
      </c>
      <c r="J39" s="78" t="s">
        <v>22</v>
      </c>
      <c r="K39" s="78" t="s">
        <v>22</v>
      </c>
      <c r="L39" s="78" t="s">
        <v>22</v>
      </c>
      <c r="M39" s="78" t="s">
        <v>22</v>
      </c>
      <c r="N39" s="78" t="s">
        <v>22</v>
      </c>
      <c r="O39" s="78" t="s">
        <v>22</v>
      </c>
      <c r="P39" s="78" t="s">
        <v>22</v>
      </c>
      <c r="Q39" s="78" t="s">
        <v>22</v>
      </c>
    </row>
    <row r="40" spans="1:17">
      <c r="A40" s="73" t="s">
        <v>61</v>
      </c>
      <c r="B40" s="74">
        <v>44283</v>
      </c>
      <c r="C40" s="75">
        <v>45291</v>
      </c>
      <c r="D40" s="75" t="s">
        <v>22</v>
      </c>
      <c r="E40" s="75" t="s">
        <v>22</v>
      </c>
      <c r="F40" s="75" t="s">
        <v>22</v>
      </c>
      <c r="G40" s="75" t="s">
        <v>22</v>
      </c>
      <c r="H40" s="75" t="s">
        <v>22</v>
      </c>
      <c r="I40" s="75" t="s">
        <v>22</v>
      </c>
      <c r="J40" s="75" t="s">
        <v>22</v>
      </c>
      <c r="K40" s="75" t="s">
        <v>22</v>
      </c>
      <c r="L40" s="75" t="s">
        <v>22</v>
      </c>
      <c r="M40" s="75" t="s">
        <v>22</v>
      </c>
      <c r="N40" s="75" t="s">
        <v>22</v>
      </c>
      <c r="O40" s="75" t="s">
        <v>22</v>
      </c>
      <c r="P40" s="75" t="s">
        <v>22</v>
      </c>
      <c r="Q40" s="75" t="s">
        <v>22</v>
      </c>
    </row>
    <row r="41" spans="1:17">
      <c r="A41" s="76" t="s">
        <v>62</v>
      </c>
      <c r="B41" s="77">
        <v>44375</v>
      </c>
      <c r="C41" s="78" t="s">
        <v>22</v>
      </c>
      <c r="D41" s="78" t="s">
        <v>22</v>
      </c>
      <c r="E41" s="78" t="s">
        <v>22</v>
      </c>
      <c r="F41" s="78" t="s">
        <v>22</v>
      </c>
      <c r="G41" s="78" t="s">
        <v>22</v>
      </c>
      <c r="H41" s="78" t="s">
        <v>22</v>
      </c>
      <c r="I41" s="78" t="s">
        <v>22</v>
      </c>
      <c r="J41" s="78" t="s">
        <v>22</v>
      </c>
      <c r="K41" s="78" t="s">
        <v>22</v>
      </c>
      <c r="L41" s="78" t="s">
        <v>22</v>
      </c>
      <c r="M41" s="78" t="s">
        <v>22</v>
      </c>
      <c r="N41" s="78" t="s">
        <v>22</v>
      </c>
      <c r="O41" s="78" t="s">
        <v>22</v>
      </c>
      <c r="P41" s="78" t="s">
        <v>22</v>
      </c>
      <c r="Q41" s="78" t="s">
        <v>22</v>
      </c>
    </row>
    <row r="42" spans="1:17">
      <c r="A42" s="73" t="s">
        <v>63</v>
      </c>
      <c r="B42" s="74">
        <v>44375</v>
      </c>
      <c r="C42" s="75" t="s">
        <v>22</v>
      </c>
      <c r="D42" s="75" t="s">
        <v>22</v>
      </c>
      <c r="E42" s="75" t="s">
        <v>22</v>
      </c>
      <c r="F42" s="75" t="s">
        <v>22</v>
      </c>
      <c r="G42" s="75" t="s">
        <v>22</v>
      </c>
      <c r="H42" s="75" t="s">
        <v>22</v>
      </c>
      <c r="I42" s="75" t="s">
        <v>22</v>
      </c>
      <c r="J42" s="75" t="s">
        <v>22</v>
      </c>
      <c r="K42" s="75" t="s">
        <v>22</v>
      </c>
      <c r="L42" s="75" t="s">
        <v>22</v>
      </c>
      <c r="M42" s="75" t="s">
        <v>22</v>
      </c>
      <c r="N42" s="75" t="s">
        <v>22</v>
      </c>
      <c r="O42" s="75" t="s">
        <v>22</v>
      </c>
      <c r="P42" s="75" t="s">
        <v>22</v>
      </c>
      <c r="Q42" s="75" t="s">
        <v>22</v>
      </c>
    </row>
    <row r="43" spans="1:17">
      <c r="A43" s="76" t="s">
        <v>64</v>
      </c>
      <c r="B43" s="77">
        <v>44503</v>
      </c>
      <c r="C43" s="78" t="s">
        <v>22</v>
      </c>
      <c r="D43" s="78" t="s">
        <v>22</v>
      </c>
      <c r="E43" s="78" t="s">
        <v>22</v>
      </c>
      <c r="F43" s="78" t="s">
        <v>22</v>
      </c>
      <c r="G43" s="78" t="s">
        <v>22</v>
      </c>
      <c r="H43" s="78" t="s">
        <v>22</v>
      </c>
      <c r="I43" s="78" t="s">
        <v>22</v>
      </c>
      <c r="J43" s="78" t="s">
        <v>22</v>
      </c>
      <c r="K43" s="78" t="s">
        <v>22</v>
      </c>
      <c r="L43" s="78" t="s">
        <v>22</v>
      </c>
      <c r="M43" s="78" t="s">
        <v>22</v>
      </c>
      <c r="N43" s="78" t="s">
        <v>22</v>
      </c>
      <c r="O43" s="78" t="s">
        <v>22</v>
      </c>
      <c r="P43" s="78" t="s">
        <v>22</v>
      </c>
      <c r="Q43" s="78" t="s">
        <v>22</v>
      </c>
    </row>
    <row r="44" spans="1:17">
      <c r="A44" s="73" t="s">
        <v>65</v>
      </c>
      <c r="B44" s="74">
        <v>44558</v>
      </c>
      <c r="C44" s="75">
        <v>45779</v>
      </c>
      <c r="D44" s="75" t="s">
        <v>22</v>
      </c>
      <c r="E44" s="75" t="s">
        <v>22</v>
      </c>
      <c r="F44" s="75" t="s">
        <v>22</v>
      </c>
      <c r="G44" s="75" t="s">
        <v>22</v>
      </c>
      <c r="H44" s="75" t="s">
        <v>22</v>
      </c>
      <c r="I44" s="75" t="s">
        <v>22</v>
      </c>
      <c r="J44" s="75" t="s">
        <v>22</v>
      </c>
      <c r="K44" s="75" t="s">
        <v>22</v>
      </c>
      <c r="L44" s="75" t="s">
        <v>22</v>
      </c>
      <c r="M44" s="75" t="s">
        <v>22</v>
      </c>
      <c r="N44" s="75" t="s">
        <v>22</v>
      </c>
      <c r="O44" s="75" t="s">
        <v>22</v>
      </c>
      <c r="P44" s="75" t="s">
        <v>22</v>
      </c>
      <c r="Q44" s="75" t="s">
        <v>22</v>
      </c>
    </row>
    <row r="45" spans="1:17">
      <c r="A45" s="76" t="s">
        <v>66</v>
      </c>
      <c r="B45" s="77">
        <v>44803</v>
      </c>
      <c r="C45" s="78" t="s">
        <v>22</v>
      </c>
      <c r="D45" s="78" t="s">
        <v>22</v>
      </c>
      <c r="E45" s="78" t="s">
        <v>22</v>
      </c>
      <c r="F45" s="78" t="s">
        <v>22</v>
      </c>
      <c r="G45" s="78" t="s">
        <v>22</v>
      </c>
      <c r="H45" s="78" t="s">
        <v>22</v>
      </c>
      <c r="I45" s="78" t="s">
        <v>22</v>
      </c>
      <c r="J45" s="78" t="s">
        <v>22</v>
      </c>
      <c r="K45" s="78" t="s">
        <v>22</v>
      </c>
      <c r="L45" s="78" t="s">
        <v>22</v>
      </c>
      <c r="M45" s="78" t="s">
        <v>22</v>
      </c>
      <c r="N45" s="78" t="s">
        <v>22</v>
      </c>
      <c r="O45" s="78" t="s">
        <v>22</v>
      </c>
      <c r="P45" s="78" t="s">
        <v>22</v>
      </c>
      <c r="Q45" s="78" t="s">
        <v>22</v>
      </c>
    </row>
    <row r="46" spans="1:17">
      <c r="A46" s="73" t="s">
        <v>67</v>
      </c>
      <c r="B46" s="74">
        <v>44875</v>
      </c>
      <c r="C46" s="75" t="s">
        <v>22</v>
      </c>
      <c r="D46" s="75" t="s">
        <v>22</v>
      </c>
      <c r="E46" s="75" t="s">
        <v>22</v>
      </c>
      <c r="F46" s="75" t="s">
        <v>22</v>
      </c>
      <c r="G46" s="75" t="s">
        <v>22</v>
      </c>
      <c r="H46" s="75" t="s">
        <v>22</v>
      </c>
      <c r="I46" s="75" t="s">
        <v>22</v>
      </c>
      <c r="J46" s="75" t="s">
        <v>22</v>
      </c>
      <c r="K46" s="75" t="s">
        <v>22</v>
      </c>
      <c r="L46" s="75" t="s">
        <v>22</v>
      </c>
      <c r="M46" s="75" t="s">
        <v>22</v>
      </c>
      <c r="N46" s="75" t="s">
        <v>22</v>
      </c>
      <c r="O46" s="75" t="s">
        <v>22</v>
      </c>
      <c r="P46" s="75" t="s">
        <v>22</v>
      </c>
      <c r="Q46" s="75" t="s">
        <v>22</v>
      </c>
    </row>
    <row r="47" spans="1:17">
      <c r="A47" s="76" t="s">
        <v>68</v>
      </c>
      <c r="B47" s="77">
        <v>44923</v>
      </c>
      <c r="C47" s="78" t="s">
        <v>22</v>
      </c>
      <c r="D47" s="78" t="s">
        <v>22</v>
      </c>
      <c r="E47" s="78" t="s">
        <v>22</v>
      </c>
      <c r="F47" s="78" t="s">
        <v>22</v>
      </c>
      <c r="G47" s="78" t="s">
        <v>22</v>
      </c>
      <c r="H47" s="78" t="s">
        <v>22</v>
      </c>
      <c r="I47" s="78" t="s">
        <v>22</v>
      </c>
      <c r="J47" s="78" t="s">
        <v>22</v>
      </c>
      <c r="K47" s="78" t="s">
        <v>22</v>
      </c>
      <c r="L47" s="78" t="s">
        <v>22</v>
      </c>
      <c r="M47" s="78" t="s">
        <v>22</v>
      </c>
      <c r="N47" s="78" t="s">
        <v>22</v>
      </c>
      <c r="O47" s="78" t="s">
        <v>22</v>
      </c>
      <c r="P47" s="78" t="s">
        <v>22</v>
      </c>
      <c r="Q47" s="78" t="s">
        <v>22</v>
      </c>
    </row>
    <row r="48" spans="1:17">
      <c r="A48" s="73" t="s">
        <v>69</v>
      </c>
      <c r="B48" s="74">
        <v>45105</v>
      </c>
      <c r="C48" s="75" t="s">
        <v>22</v>
      </c>
      <c r="D48" s="75" t="s">
        <v>22</v>
      </c>
      <c r="E48" s="75" t="s">
        <v>22</v>
      </c>
      <c r="F48" s="75" t="s">
        <v>22</v>
      </c>
      <c r="G48" s="75" t="s">
        <v>22</v>
      </c>
      <c r="H48" s="75" t="s">
        <v>22</v>
      </c>
      <c r="I48" s="75" t="s">
        <v>22</v>
      </c>
      <c r="J48" s="75" t="s">
        <v>22</v>
      </c>
      <c r="K48" s="75" t="s">
        <v>22</v>
      </c>
      <c r="L48" s="75" t="s">
        <v>22</v>
      </c>
      <c r="M48" s="75" t="s">
        <v>22</v>
      </c>
      <c r="N48" s="75" t="s">
        <v>22</v>
      </c>
      <c r="O48" s="75" t="s">
        <v>22</v>
      </c>
      <c r="P48" s="75" t="s">
        <v>22</v>
      </c>
      <c r="Q48" s="75" t="s">
        <v>22</v>
      </c>
    </row>
    <row r="49" s="70" customFormat="1" spans="1:1">
      <c r="A49" s="79" t="s">
        <v>70</v>
      </c>
    </row>
  </sheetData>
  <sortState ref="A2:F38">
    <sortCondition ref="B2:B38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9"/>
  <sheetViews>
    <sheetView workbookViewId="0">
      <selection activeCell="A1" sqref="A1"/>
    </sheetView>
  </sheetViews>
  <sheetFormatPr defaultColWidth="15.75" defaultRowHeight="14"/>
  <cols>
    <col min="1" max="1" width="8.75" style="58" customWidth="1"/>
    <col min="2" max="11" width="15.9166666666667" style="58" customWidth="1"/>
    <col min="12" max="16384" width="15.75" style="58"/>
  </cols>
  <sheetData>
    <row r="1" spans="1:11">
      <c r="A1" s="71" t="s">
        <v>0</v>
      </c>
      <c r="B1" s="72" t="s">
        <v>1</v>
      </c>
      <c r="C1" s="48" t="s">
        <v>71</v>
      </c>
      <c r="D1" s="48" t="s">
        <v>72</v>
      </c>
      <c r="E1" s="48" t="s">
        <v>73</v>
      </c>
      <c r="F1" s="48" t="s">
        <v>74</v>
      </c>
      <c r="G1" s="48" t="s">
        <v>75</v>
      </c>
      <c r="H1" s="48" t="s">
        <v>76</v>
      </c>
      <c r="I1" s="48" t="s">
        <v>77</v>
      </c>
      <c r="J1" s="48" t="s">
        <v>78</v>
      </c>
      <c r="K1" s="48" t="s">
        <v>79</v>
      </c>
    </row>
    <row r="2" ht="13.9" customHeight="1" spans="1:11">
      <c r="A2" s="73" t="s">
        <v>17</v>
      </c>
      <c r="B2" s="74">
        <v>25948</v>
      </c>
      <c r="C2" s="80" t="s">
        <v>80</v>
      </c>
      <c r="D2" s="80" t="s">
        <v>81</v>
      </c>
      <c r="E2" s="80" t="s">
        <v>82</v>
      </c>
      <c r="F2" s="80" t="s">
        <v>83</v>
      </c>
      <c r="G2" s="80" t="s">
        <v>84</v>
      </c>
      <c r="H2" s="80" t="s">
        <v>85</v>
      </c>
      <c r="I2" s="80" t="s">
        <v>86</v>
      </c>
      <c r="J2" s="80" t="s">
        <v>87</v>
      </c>
      <c r="K2" s="80" t="s">
        <v>88</v>
      </c>
    </row>
    <row r="3" ht="13.9" customHeight="1" spans="1:11">
      <c r="A3" s="76" t="s">
        <v>21</v>
      </c>
      <c r="B3" s="77">
        <v>31044</v>
      </c>
      <c r="C3" s="81" t="s">
        <v>89</v>
      </c>
      <c r="D3" s="81" t="s">
        <v>90</v>
      </c>
      <c r="E3" s="81" t="s">
        <v>91</v>
      </c>
      <c r="F3" s="81" t="s">
        <v>92</v>
      </c>
      <c r="G3" s="78" t="s">
        <v>22</v>
      </c>
      <c r="H3" s="78" t="s">
        <v>22</v>
      </c>
      <c r="I3" s="78" t="s">
        <v>22</v>
      </c>
      <c r="J3" s="78" t="s">
        <v>22</v>
      </c>
      <c r="K3" s="78" t="s">
        <v>22</v>
      </c>
    </row>
    <row r="4" ht="13.9" customHeight="1" spans="1:11">
      <c r="A4" s="73" t="s">
        <v>23</v>
      </c>
      <c r="B4" s="74">
        <v>34117</v>
      </c>
      <c r="C4" s="80" t="s">
        <v>93</v>
      </c>
      <c r="D4" s="80" t="s">
        <v>94</v>
      </c>
      <c r="E4" s="80" t="s">
        <v>95</v>
      </c>
      <c r="F4" s="80" t="s">
        <v>96</v>
      </c>
      <c r="G4" s="80" t="s">
        <v>97</v>
      </c>
      <c r="H4" s="80" t="s">
        <v>98</v>
      </c>
      <c r="I4" s="80" t="s">
        <v>87</v>
      </c>
      <c r="J4" s="80" t="s">
        <v>88</v>
      </c>
      <c r="K4" s="80" t="s">
        <v>99</v>
      </c>
    </row>
    <row r="5" ht="13.9" customHeight="1" spans="1:11">
      <c r="A5" s="76" t="s">
        <v>24</v>
      </c>
      <c r="B5" s="77">
        <v>35735</v>
      </c>
      <c r="C5" s="81" t="s">
        <v>100</v>
      </c>
      <c r="D5" s="81" t="s">
        <v>84</v>
      </c>
      <c r="E5" s="81" t="s">
        <v>96</v>
      </c>
      <c r="F5" s="81" t="s">
        <v>97</v>
      </c>
      <c r="G5" s="81" t="s">
        <v>90</v>
      </c>
      <c r="H5" s="81" t="s">
        <v>87</v>
      </c>
      <c r="I5" s="81" t="s">
        <v>88</v>
      </c>
      <c r="J5" s="78" t="s">
        <v>22</v>
      </c>
      <c r="K5" s="78" t="s">
        <v>22</v>
      </c>
    </row>
    <row r="6" ht="13.9" customHeight="1" spans="1:11">
      <c r="A6" s="73" t="s">
        <v>26</v>
      </c>
      <c r="B6" s="74">
        <v>37559</v>
      </c>
      <c r="C6" s="80" t="s">
        <v>101</v>
      </c>
      <c r="D6" s="80" t="s">
        <v>102</v>
      </c>
      <c r="E6" s="75" t="s">
        <v>22</v>
      </c>
      <c r="F6" s="75" t="s">
        <v>22</v>
      </c>
      <c r="G6" s="75" t="s">
        <v>22</v>
      </c>
      <c r="H6" s="75" t="s">
        <v>22</v>
      </c>
      <c r="I6" s="75" t="s">
        <v>22</v>
      </c>
      <c r="J6" s="75" t="s">
        <v>22</v>
      </c>
      <c r="K6" s="75" t="s">
        <v>22</v>
      </c>
    </row>
    <row r="7" ht="13.9" customHeight="1" spans="1:11">
      <c r="A7" s="76" t="s">
        <v>27</v>
      </c>
      <c r="B7" s="77">
        <v>37742</v>
      </c>
      <c r="C7" s="81" t="s">
        <v>103</v>
      </c>
      <c r="D7" s="81" t="s">
        <v>104</v>
      </c>
      <c r="E7" s="78" t="s">
        <v>22</v>
      </c>
      <c r="F7" s="78" t="s">
        <v>22</v>
      </c>
      <c r="G7" s="78" t="s">
        <v>22</v>
      </c>
      <c r="H7" s="78" t="s">
        <v>22</v>
      </c>
      <c r="I7" s="78" t="s">
        <v>22</v>
      </c>
      <c r="J7" s="78" t="s">
        <v>22</v>
      </c>
      <c r="K7" s="78" t="s">
        <v>22</v>
      </c>
    </row>
    <row r="8" ht="13.9" customHeight="1" spans="1:11">
      <c r="A8" s="73" t="s">
        <v>28</v>
      </c>
      <c r="B8" s="74">
        <v>38196</v>
      </c>
      <c r="C8" s="80">
        <v>40642</v>
      </c>
      <c r="D8" s="80">
        <v>42138</v>
      </c>
      <c r="E8" s="80">
        <v>42627</v>
      </c>
      <c r="F8" s="80" t="s">
        <v>104</v>
      </c>
      <c r="G8" s="75">
        <v>45467</v>
      </c>
      <c r="H8" s="75" t="s">
        <v>22</v>
      </c>
      <c r="I8" s="75" t="s">
        <v>22</v>
      </c>
      <c r="J8" s="75" t="s">
        <v>22</v>
      </c>
      <c r="K8" s="75" t="s">
        <v>22</v>
      </c>
    </row>
    <row r="9" ht="13.9" customHeight="1" spans="1:11">
      <c r="A9" s="76" t="s">
        <v>29</v>
      </c>
      <c r="B9" s="77">
        <v>38349</v>
      </c>
      <c r="C9" s="81" t="s">
        <v>84</v>
      </c>
      <c r="D9" s="81" t="s">
        <v>97</v>
      </c>
      <c r="E9" s="81" t="s">
        <v>85</v>
      </c>
      <c r="F9" s="81" t="s">
        <v>98</v>
      </c>
      <c r="G9" s="81" t="s">
        <v>104</v>
      </c>
      <c r="H9" s="81" t="s">
        <v>105</v>
      </c>
      <c r="I9" s="78" t="s">
        <v>22</v>
      </c>
      <c r="J9" s="78" t="s">
        <v>22</v>
      </c>
      <c r="K9" s="78" t="s">
        <v>22</v>
      </c>
    </row>
    <row r="10" ht="13.9" customHeight="1" spans="1:11">
      <c r="A10" s="73" t="s">
        <v>30</v>
      </c>
      <c r="B10" s="74">
        <v>38521</v>
      </c>
      <c r="C10" s="80" t="s">
        <v>96</v>
      </c>
      <c r="D10" s="80" t="s">
        <v>90</v>
      </c>
      <c r="E10" s="80" t="s">
        <v>98</v>
      </c>
      <c r="F10" s="80" t="s">
        <v>104</v>
      </c>
      <c r="G10" s="75">
        <v>45396</v>
      </c>
      <c r="H10" s="75" t="s">
        <v>22</v>
      </c>
      <c r="I10" s="75" t="s">
        <v>22</v>
      </c>
      <c r="J10" s="75" t="s">
        <v>22</v>
      </c>
      <c r="K10" s="75" t="s">
        <v>22</v>
      </c>
    </row>
    <row r="11" ht="13.9" customHeight="1" spans="1:11">
      <c r="A11" s="76" t="s">
        <v>31</v>
      </c>
      <c r="B11" s="77">
        <v>38598</v>
      </c>
      <c r="C11" s="81" t="s">
        <v>106</v>
      </c>
      <c r="D11" s="81" t="s">
        <v>107</v>
      </c>
      <c r="E11" s="81" t="s">
        <v>90</v>
      </c>
      <c r="F11" s="81" t="s">
        <v>87</v>
      </c>
      <c r="G11" s="78" t="s">
        <v>108</v>
      </c>
      <c r="H11" s="78" t="s">
        <v>22</v>
      </c>
      <c r="I11" s="78" t="s">
        <v>22</v>
      </c>
      <c r="J11" s="78" t="s">
        <v>22</v>
      </c>
      <c r="K11" s="78" t="s">
        <v>22</v>
      </c>
    </row>
    <row r="12" ht="13.9" customHeight="1" spans="1:11">
      <c r="A12" s="73" t="s">
        <v>32</v>
      </c>
      <c r="B12" s="74">
        <v>40448</v>
      </c>
      <c r="C12" s="80" t="s">
        <v>107</v>
      </c>
      <c r="D12" s="80" t="s">
        <v>98</v>
      </c>
      <c r="E12" s="80" t="s">
        <v>104</v>
      </c>
      <c r="F12" s="75" t="s">
        <v>22</v>
      </c>
      <c r="G12" s="75" t="s">
        <v>22</v>
      </c>
      <c r="H12" s="75" t="s">
        <v>22</v>
      </c>
      <c r="I12" s="75" t="s">
        <v>22</v>
      </c>
      <c r="J12" s="75" t="s">
        <v>22</v>
      </c>
      <c r="K12" s="75" t="s">
        <v>22</v>
      </c>
    </row>
    <row r="13" spans="1:11">
      <c r="A13" s="76" t="s">
        <v>34</v>
      </c>
      <c r="B13" s="77">
        <v>40448</v>
      </c>
      <c r="C13" s="81" t="s">
        <v>109</v>
      </c>
      <c r="D13" s="81" t="s">
        <v>110</v>
      </c>
      <c r="E13" s="81" t="s">
        <v>111</v>
      </c>
      <c r="F13" s="81" t="s">
        <v>112</v>
      </c>
      <c r="G13" s="78">
        <v>45017</v>
      </c>
      <c r="H13" s="78" t="s">
        <v>22</v>
      </c>
      <c r="I13" s="78" t="s">
        <v>22</v>
      </c>
      <c r="J13" s="78" t="s">
        <v>22</v>
      </c>
      <c r="K13" s="78" t="s">
        <v>22</v>
      </c>
    </row>
    <row r="14" spans="1:11">
      <c r="A14" s="73" t="s">
        <v>35</v>
      </c>
      <c r="B14" s="74">
        <v>40802</v>
      </c>
      <c r="C14" s="80" t="s">
        <v>85</v>
      </c>
      <c r="D14" s="80" t="s">
        <v>86</v>
      </c>
      <c r="E14" s="80" t="s">
        <v>87</v>
      </c>
      <c r="F14" s="80" t="s">
        <v>88</v>
      </c>
      <c r="G14" s="75" t="s">
        <v>22</v>
      </c>
      <c r="H14" s="75" t="s">
        <v>22</v>
      </c>
      <c r="I14" s="75" t="s">
        <v>22</v>
      </c>
      <c r="J14" s="75" t="s">
        <v>22</v>
      </c>
      <c r="K14" s="75" t="s">
        <v>22</v>
      </c>
    </row>
    <row r="15" spans="1:11">
      <c r="A15" s="76" t="s">
        <v>36</v>
      </c>
      <c r="B15" s="77">
        <v>41027</v>
      </c>
      <c r="C15" s="81" t="s">
        <v>90</v>
      </c>
      <c r="D15" s="81" t="s">
        <v>87</v>
      </c>
      <c r="E15" s="81" t="s">
        <v>88</v>
      </c>
      <c r="F15" s="78" t="s">
        <v>22</v>
      </c>
      <c r="G15" s="78" t="s">
        <v>22</v>
      </c>
      <c r="H15" s="78" t="s">
        <v>22</v>
      </c>
      <c r="I15" s="78" t="s">
        <v>22</v>
      </c>
      <c r="J15" s="78" t="s">
        <v>22</v>
      </c>
      <c r="K15" s="78" t="s">
        <v>22</v>
      </c>
    </row>
    <row r="16" spans="1:11">
      <c r="A16" s="73" t="s">
        <v>37</v>
      </c>
      <c r="B16" s="74">
        <v>41088</v>
      </c>
      <c r="C16" s="80" t="s">
        <v>98</v>
      </c>
      <c r="D16" s="80" t="s">
        <v>88</v>
      </c>
      <c r="E16" s="75" t="s">
        <v>22</v>
      </c>
      <c r="F16" s="75" t="s">
        <v>22</v>
      </c>
      <c r="G16" s="75" t="s">
        <v>22</v>
      </c>
      <c r="H16" s="75" t="s">
        <v>22</v>
      </c>
      <c r="I16" s="75" t="s">
        <v>22</v>
      </c>
      <c r="J16" s="75" t="s">
        <v>22</v>
      </c>
      <c r="K16" s="75" t="s">
        <v>22</v>
      </c>
    </row>
    <row r="17" spans="1:11">
      <c r="A17" s="76" t="s">
        <v>38</v>
      </c>
      <c r="B17" s="77">
        <v>41237</v>
      </c>
      <c r="C17" s="81" t="s">
        <v>90</v>
      </c>
      <c r="D17" s="81" t="s">
        <v>91</v>
      </c>
      <c r="E17" s="81" t="s">
        <v>104</v>
      </c>
      <c r="F17" s="81" t="s">
        <v>105</v>
      </c>
      <c r="G17" s="78" t="s">
        <v>22</v>
      </c>
      <c r="H17" s="78" t="s">
        <v>22</v>
      </c>
      <c r="I17" s="78" t="s">
        <v>22</v>
      </c>
      <c r="J17" s="78" t="s">
        <v>22</v>
      </c>
      <c r="K17" s="78" t="s">
        <v>22</v>
      </c>
    </row>
    <row r="18" spans="1:11">
      <c r="A18" s="73" t="s">
        <v>39</v>
      </c>
      <c r="B18" s="74">
        <v>41543</v>
      </c>
      <c r="C18" s="80" t="s">
        <v>98</v>
      </c>
      <c r="D18" s="80" t="s">
        <v>105</v>
      </c>
      <c r="E18" s="75" t="s">
        <v>22</v>
      </c>
      <c r="F18" s="75" t="s">
        <v>22</v>
      </c>
      <c r="G18" s="75" t="s">
        <v>22</v>
      </c>
      <c r="H18" s="75" t="s">
        <v>22</v>
      </c>
      <c r="I18" s="75" t="s">
        <v>22</v>
      </c>
      <c r="J18" s="75" t="s">
        <v>22</v>
      </c>
      <c r="K18" s="75" t="s">
        <v>22</v>
      </c>
    </row>
    <row r="19" spans="1:11">
      <c r="A19" s="76" t="s">
        <v>40</v>
      </c>
      <c r="B19" s="77">
        <v>41636</v>
      </c>
      <c r="C19" s="81" t="s">
        <v>98</v>
      </c>
      <c r="D19" s="81" t="s">
        <v>104</v>
      </c>
      <c r="E19" s="81" t="s">
        <v>88</v>
      </c>
      <c r="F19" s="78" t="s">
        <v>22</v>
      </c>
      <c r="G19" s="78" t="s">
        <v>22</v>
      </c>
      <c r="H19" s="78" t="s">
        <v>22</v>
      </c>
      <c r="I19" s="78" t="s">
        <v>22</v>
      </c>
      <c r="J19" s="78" t="s">
        <v>22</v>
      </c>
      <c r="K19" s="78" t="s">
        <v>22</v>
      </c>
    </row>
    <row r="20" spans="1:11">
      <c r="A20" s="73" t="s">
        <v>41</v>
      </c>
      <c r="B20" s="74">
        <v>41758</v>
      </c>
      <c r="C20" s="80" t="s">
        <v>98</v>
      </c>
      <c r="D20" s="80" t="s">
        <v>104</v>
      </c>
      <c r="E20" s="80" t="s">
        <v>88</v>
      </c>
      <c r="F20" s="75" t="s">
        <v>22</v>
      </c>
      <c r="G20" s="75" t="s">
        <v>22</v>
      </c>
      <c r="H20" s="75" t="s">
        <v>22</v>
      </c>
      <c r="I20" s="75" t="s">
        <v>22</v>
      </c>
      <c r="J20" s="75" t="s">
        <v>22</v>
      </c>
      <c r="K20" s="75" t="s">
        <v>22</v>
      </c>
    </row>
    <row r="21" spans="1:11">
      <c r="A21" s="76" t="s">
        <v>42</v>
      </c>
      <c r="B21" s="77">
        <v>41789</v>
      </c>
      <c r="C21" s="81" t="s">
        <v>86</v>
      </c>
      <c r="D21" s="81" t="s">
        <v>113</v>
      </c>
      <c r="E21" s="78" t="s">
        <v>22</v>
      </c>
      <c r="F21" s="78" t="s">
        <v>22</v>
      </c>
      <c r="G21" s="78" t="s">
        <v>22</v>
      </c>
      <c r="H21" s="78" t="s">
        <v>22</v>
      </c>
      <c r="I21" s="78" t="s">
        <v>22</v>
      </c>
      <c r="J21" s="78" t="s">
        <v>22</v>
      </c>
      <c r="K21" s="78" t="s">
        <v>22</v>
      </c>
    </row>
    <row r="22" spans="1:11">
      <c r="A22" s="73" t="s">
        <v>43</v>
      </c>
      <c r="B22" s="74">
        <v>41821</v>
      </c>
      <c r="C22" s="80" t="s">
        <v>86</v>
      </c>
      <c r="D22" s="80" t="s">
        <v>105</v>
      </c>
      <c r="E22" s="75" t="s">
        <v>22</v>
      </c>
      <c r="F22" s="75" t="s">
        <v>22</v>
      </c>
      <c r="G22" s="75" t="s">
        <v>22</v>
      </c>
      <c r="H22" s="75" t="s">
        <v>22</v>
      </c>
      <c r="I22" s="75" t="s">
        <v>22</v>
      </c>
      <c r="J22" s="75" t="s">
        <v>22</v>
      </c>
      <c r="K22" s="75" t="s">
        <v>22</v>
      </c>
    </row>
    <row r="23" spans="1:11">
      <c r="A23" s="76" t="s">
        <v>44</v>
      </c>
      <c r="B23" s="77">
        <v>42354</v>
      </c>
      <c r="C23" s="81" t="s">
        <v>87</v>
      </c>
      <c r="D23" s="81" t="s">
        <v>113</v>
      </c>
      <c r="E23" s="78" t="s">
        <v>22</v>
      </c>
      <c r="F23" s="78" t="s">
        <v>22</v>
      </c>
      <c r="G23" s="78" t="s">
        <v>22</v>
      </c>
      <c r="H23" s="78" t="s">
        <v>22</v>
      </c>
      <c r="I23" s="78" t="s">
        <v>22</v>
      </c>
      <c r="J23" s="78" t="s">
        <v>22</v>
      </c>
      <c r="K23" s="78" t="s">
        <v>22</v>
      </c>
    </row>
    <row r="24" spans="1:11">
      <c r="A24" s="73" t="s">
        <v>45</v>
      </c>
      <c r="B24" s="74">
        <v>42364</v>
      </c>
      <c r="C24" s="80" t="s">
        <v>91</v>
      </c>
      <c r="D24" s="80" t="s">
        <v>113</v>
      </c>
      <c r="E24" s="75" t="s">
        <v>22</v>
      </c>
      <c r="F24" s="75" t="s">
        <v>22</v>
      </c>
      <c r="G24" s="75" t="s">
        <v>22</v>
      </c>
      <c r="H24" s="75" t="s">
        <v>22</v>
      </c>
      <c r="I24" s="75" t="s">
        <v>22</v>
      </c>
      <c r="J24" s="75" t="s">
        <v>22</v>
      </c>
      <c r="K24" s="75" t="s">
        <v>22</v>
      </c>
    </row>
    <row r="25" spans="1:11">
      <c r="A25" s="76" t="s">
        <v>46</v>
      </c>
      <c r="B25" s="77">
        <v>42508</v>
      </c>
      <c r="C25" s="81" t="s">
        <v>87</v>
      </c>
      <c r="D25" s="81">
        <v>45553</v>
      </c>
      <c r="E25" s="78" t="s">
        <v>22</v>
      </c>
      <c r="F25" s="78" t="s">
        <v>22</v>
      </c>
      <c r="G25" s="78" t="s">
        <v>22</v>
      </c>
      <c r="H25" s="78" t="s">
        <v>22</v>
      </c>
      <c r="I25" s="78" t="s">
        <v>22</v>
      </c>
      <c r="J25" s="78" t="s">
        <v>22</v>
      </c>
      <c r="K25" s="78" t="s">
        <v>22</v>
      </c>
    </row>
    <row r="26" spans="1:11">
      <c r="A26" s="73" t="s">
        <v>47</v>
      </c>
      <c r="B26" s="74">
        <v>42517</v>
      </c>
      <c r="C26" s="80" t="s">
        <v>87</v>
      </c>
      <c r="D26" s="75" t="s">
        <v>22</v>
      </c>
      <c r="E26" s="75" t="s">
        <v>22</v>
      </c>
      <c r="F26" s="75" t="s">
        <v>22</v>
      </c>
      <c r="G26" s="75" t="s">
        <v>22</v>
      </c>
      <c r="H26" s="75" t="s">
        <v>22</v>
      </c>
      <c r="I26" s="75" t="s">
        <v>22</v>
      </c>
      <c r="J26" s="75" t="s">
        <v>22</v>
      </c>
      <c r="K26" s="75" t="s">
        <v>22</v>
      </c>
    </row>
    <row r="27" spans="1:11">
      <c r="A27" s="76" t="s">
        <v>48</v>
      </c>
      <c r="B27" s="77">
        <v>42549</v>
      </c>
      <c r="C27" s="81" t="s">
        <v>91</v>
      </c>
      <c r="D27" s="81" t="s">
        <v>88</v>
      </c>
      <c r="E27" s="78" t="s">
        <v>22</v>
      </c>
      <c r="F27" s="78" t="s">
        <v>22</v>
      </c>
      <c r="G27" s="78" t="s">
        <v>22</v>
      </c>
      <c r="H27" s="78" t="s">
        <v>22</v>
      </c>
      <c r="I27" s="78" t="s">
        <v>22</v>
      </c>
      <c r="J27" s="78" t="s">
        <v>22</v>
      </c>
      <c r="K27" s="78" t="s">
        <v>22</v>
      </c>
    </row>
    <row r="28" spans="1:11">
      <c r="A28" s="73" t="s">
        <v>49</v>
      </c>
      <c r="B28" s="74">
        <v>42730</v>
      </c>
      <c r="C28" s="80">
        <f>D28-673-852</f>
        <v>43243</v>
      </c>
      <c r="D28" s="80">
        <f>E28-350-512</f>
        <v>44768</v>
      </c>
      <c r="E28" s="80">
        <v>45630</v>
      </c>
      <c r="F28" s="75" t="s">
        <v>22</v>
      </c>
      <c r="G28" s="75" t="s">
        <v>22</v>
      </c>
      <c r="H28" s="75" t="s">
        <v>22</v>
      </c>
      <c r="I28" s="75" t="s">
        <v>22</v>
      </c>
      <c r="J28" s="75" t="s">
        <v>22</v>
      </c>
      <c r="K28" s="75" t="s">
        <v>22</v>
      </c>
    </row>
    <row r="29" spans="1:11">
      <c r="A29" s="76" t="s">
        <v>50</v>
      </c>
      <c r="B29" s="77">
        <v>42912</v>
      </c>
      <c r="C29" s="81" t="s">
        <v>87</v>
      </c>
      <c r="D29" s="78" t="s">
        <v>22</v>
      </c>
      <c r="E29" s="78" t="s">
        <v>22</v>
      </c>
      <c r="F29" s="78" t="s">
        <v>22</v>
      </c>
      <c r="G29" s="78" t="s">
        <v>22</v>
      </c>
      <c r="H29" s="78" t="s">
        <v>22</v>
      </c>
      <c r="I29" s="78" t="s">
        <v>22</v>
      </c>
      <c r="J29" s="78" t="s">
        <v>22</v>
      </c>
      <c r="K29" s="78" t="s">
        <v>22</v>
      </c>
    </row>
    <row r="30" spans="1:11">
      <c r="A30" s="73" t="s">
        <v>51</v>
      </c>
      <c r="B30" s="74">
        <v>43097</v>
      </c>
      <c r="C30" s="80" t="s">
        <v>88</v>
      </c>
      <c r="D30" s="75" t="s">
        <v>22</v>
      </c>
      <c r="E30" s="75" t="s">
        <v>22</v>
      </c>
      <c r="F30" s="75" t="s">
        <v>22</v>
      </c>
      <c r="G30" s="75" t="s">
        <v>22</v>
      </c>
      <c r="H30" s="75" t="s">
        <v>22</v>
      </c>
      <c r="I30" s="75" t="s">
        <v>22</v>
      </c>
      <c r="J30" s="75" t="s">
        <v>22</v>
      </c>
      <c r="K30" s="75" t="s">
        <v>22</v>
      </c>
    </row>
    <row r="31" spans="1:11">
      <c r="A31" s="76" t="s">
        <v>52</v>
      </c>
      <c r="B31" s="77">
        <v>43100</v>
      </c>
      <c r="C31" s="81" t="s">
        <v>114</v>
      </c>
      <c r="D31" s="81">
        <v>45531</v>
      </c>
      <c r="E31" s="78" t="s">
        <v>22</v>
      </c>
      <c r="F31" s="78" t="s">
        <v>22</v>
      </c>
      <c r="G31" s="78" t="s">
        <v>22</v>
      </c>
      <c r="H31" s="78" t="s">
        <v>22</v>
      </c>
      <c r="I31" s="78" t="s">
        <v>22</v>
      </c>
      <c r="J31" s="78" t="s">
        <v>22</v>
      </c>
      <c r="K31" s="78" t="s">
        <v>22</v>
      </c>
    </row>
    <row r="32" spans="1:11">
      <c r="A32" s="73" t="s">
        <v>53</v>
      </c>
      <c r="B32" s="74">
        <v>43398</v>
      </c>
      <c r="C32" s="80" t="s">
        <v>105</v>
      </c>
      <c r="D32" s="75" t="s">
        <v>22</v>
      </c>
      <c r="E32" s="75" t="s">
        <v>22</v>
      </c>
      <c r="F32" s="75" t="s">
        <v>22</v>
      </c>
      <c r="G32" s="75" t="s">
        <v>22</v>
      </c>
      <c r="H32" s="75" t="s">
        <v>22</v>
      </c>
      <c r="I32" s="75" t="s">
        <v>22</v>
      </c>
      <c r="J32" s="75" t="s">
        <v>22</v>
      </c>
      <c r="K32" s="75" t="s">
        <v>22</v>
      </c>
    </row>
    <row r="33" spans="1:11">
      <c r="A33" s="76" t="s">
        <v>54</v>
      </c>
      <c r="B33" s="77">
        <v>43488</v>
      </c>
      <c r="C33" s="78" t="s">
        <v>22</v>
      </c>
      <c r="D33" s="78" t="s">
        <v>22</v>
      </c>
      <c r="E33" s="78" t="s">
        <v>22</v>
      </c>
      <c r="F33" s="78" t="s">
        <v>22</v>
      </c>
      <c r="G33" s="78" t="s">
        <v>22</v>
      </c>
      <c r="H33" s="78" t="s">
        <v>22</v>
      </c>
      <c r="I33" s="78" t="s">
        <v>22</v>
      </c>
      <c r="J33" s="78" t="s">
        <v>22</v>
      </c>
      <c r="K33" s="78" t="s">
        <v>22</v>
      </c>
    </row>
    <row r="34" spans="1:11">
      <c r="A34" s="73" t="s">
        <v>55</v>
      </c>
      <c r="B34" s="74">
        <v>43556</v>
      </c>
      <c r="C34" s="80" t="s">
        <v>113</v>
      </c>
      <c r="D34" s="75" t="s">
        <v>22</v>
      </c>
      <c r="E34" s="75" t="s">
        <v>22</v>
      </c>
      <c r="F34" s="75" t="s">
        <v>22</v>
      </c>
      <c r="G34" s="75" t="s">
        <v>22</v>
      </c>
      <c r="H34" s="75" t="s">
        <v>22</v>
      </c>
      <c r="I34" s="75" t="s">
        <v>22</v>
      </c>
      <c r="J34" s="75" t="s">
        <v>22</v>
      </c>
      <c r="K34" s="75" t="s">
        <v>22</v>
      </c>
    </row>
    <row r="35" spans="1:11">
      <c r="A35" s="76" t="s">
        <v>56</v>
      </c>
      <c r="B35" s="77">
        <v>43639</v>
      </c>
      <c r="C35" s="81" t="s">
        <v>88</v>
      </c>
      <c r="D35" s="78" t="s">
        <v>22</v>
      </c>
      <c r="E35" s="78" t="s">
        <v>22</v>
      </c>
      <c r="F35" s="78" t="s">
        <v>22</v>
      </c>
      <c r="G35" s="78" t="s">
        <v>22</v>
      </c>
      <c r="H35" s="78" t="s">
        <v>22</v>
      </c>
      <c r="I35" s="78" t="s">
        <v>22</v>
      </c>
      <c r="J35" s="78" t="s">
        <v>22</v>
      </c>
      <c r="K35" s="78" t="s">
        <v>22</v>
      </c>
    </row>
    <row r="36" spans="1:11">
      <c r="A36" s="73" t="s">
        <v>57</v>
      </c>
      <c r="B36" s="74">
        <v>43729</v>
      </c>
      <c r="C36" s="80" t="s">
        <v>113</v>
      </c>
      <c r="D36" s="75" t="s">
        <v>22</v>
      </c>
      <c r="E36" s="75" t="s">
        <v>22</v>
      </c>
      <c r="F36" s="75" t="s">
        <v>22</v>
      </c>
      <c r="G36" s="75" t="s">
        <v>22</v>
      </c>
      <c r="H36" s="75" t="s">
        <v>22</v>
      </c>
      <c r="I36" s="75" t="s">
        <v>22</v>
      </c>
      <c r="J36" s="75" t="s">
        <v>22</v>
      </c>
      <c r="K36" s="75" t="s">
        <v>22</v>
      </c>
    </row>
    <row r="37" spans="1:11">
      <c r="A37" s="76" t="s">
        <v>58</v>
      </c>
      <c r="B37" s="77">
        <v>43736</v>
      </c>
      <c r="C37" s="81" t="s">
        <v>113</v>
      </c>
      <c r="D37" s="78" t="s">
        <v>22</v>
      </c>
      <c r="E37" s="78" t="s">
        <v>22</v>
      </c>
      <c r="F37" s="78" t="s">
        <v>22</v>
      </c>
      <c r="G37" s="78" t="s">
        <v>22</v>
      </c>
      <c r="H37" s="78" t="s">
        <v>22</v>
      </c>
      <c r="I37" s="78" t="s">
        <v>22</v>
      </c>
      <c r="J37" s="78" t="s">
        <v>22</v>
      </c>
      <c r="K37" s="78" t="s">
        <v>22</v>
      </c>
    </row>
    <row r="38" spans="1:11">
      <c r="A38" s="73" t="s">
        <v>59</v>
      </c>
      <c r="B38" s="74">
        <v>43828</v>
      </c>
      <c r="C38" s="80" t="s">
        <v>113</v>
      </c>
      <c r="D38" s="75" t="s">
        <v>22</v>
      </c>
      <c r="E38" s="75" t="s">
        <v>22</v>
      </c>
      <c r="F38" s="75" t="s">
        <v>22</v>
      </c>
      <c r="G38" s="75" t="s">
        <v>22</v>
      </c>
      <c r="H38" s="75" t="s">
        <v>22</v>
      </c>
      <c r="I38" s="75" t="s">
        <v>22</v>
      </c>
      <c r="J38" s="75" t="s">
        <v>22</v>
      </c>
      <c r="K38" s="75" t="s">
        <v>22</v>
      </c>
    </row>
    <row r="39" spans="1:11">
      <c r="A39" s="76" t="s">
        <v>60</v>
      </c>
      <c r="B39" s="77">
        <v>44191</v>
      </c>
      <c r="C39" s="81" t="s">
        <v>105</v>
      </c>
      <c r="D39" s="78" t="s">
        <v>22</v>
      </c>
      <c r="E39" s="78" t="s">
        <v>22</v>
      </c>
      <c r="F39" s="78" t="s">
        <v>22</v>
      </c>
      <c r="G39" s="78" t="s">
        <v>22</v>
      </c>
      <c r="H39" s="78" t="s">
        <v>22</v>
      </c>
      <c r="I39" s="78" t="s">
        <v>22</v>
      </c>
      <c r="J39" s="78" t="s">
        <v>22</v>
      </c>
      <c r="K39" s="78" t="s">
        <v>22</v>
      </c>
    </row>
    <row r="40" spans="1:11">
      <c r="A40" s="73" t="s">
        <v>61</v>
      </c>
      <c r="B40" s="74">
        <v>44283</v>
      </c>
      <c r="C40" s="80" t="s">
        <v>92</v>
      </c>
      <c r="D40" s="75" t="s">
        <v>22</v>
      </c>
      <c r="E40" s="75" t="s">
        <v>22</v>
      </c>
      <c r="F40" s="75" t="s">
        <v>22</v>
      </c>
      <c r="G40" s="75" t="s">
        <v>22</v>
      </c>
      <c r="H40" s="75" t="s">
        <v>22</v>
      </c>
      <c r="I40" s="75" t="s">
        <v>22</v>
      </c>
      <c r="J40" s="75" t="s">
        <v>22</v>
      </c>
      <c r="K40" s="75" t="s">
        <v>22</v>
      </c>
    </row>
    <row r="41" spans="1:11">
      <c r="A41" s="76" t="s">
        <v>62</v>
      </c>
      <c r="B41" s="77">
        <v>44375</v>
      </c>
      <c r="C41" s="78" t="s">
        <v>22</v>
      </c>
      <c r="D41" s="78" t="s">
        <v>22</v>
      </c>
      <c r="E41" s="78" t="s">
        <v>22</v>
      </c>
      <c r="F41" s="78" t="s">
        <v>22</v>
      </c>
      <c r="G41" s="78" t="s">
        <v>22</v>
      </c>
      <c r="H41" s="78" t="s">
        <v>22</v>
      </c>
      <c r="I41" s="78" t="s">
        <v>22</v>
      </c>
      <c r="J41" s="78" t="s">
        <v>22</v>
      </c>
      <c r="K41" s="78" t="s">
        <v>22</v>
      </c>
    </row>
    <row r="42" spans="1:11">
      <c r="A42" s="73" t="s">
        <v>63</v>
      </c>
      <c r="B42" s="74">
        <v>44375</v>
      </c>
      <c r="C42" s="80" t="s">
        <v>92</v>
      </c>
      <c r="D42" s="75" t="s">
        <v>22</v>
      </c>
      <c r="E42" s="75" t="s">
        <v>22</v>
      </c>
      <c r="F42" s="75" t="s">
        <v>22</v>
      </c>
      <c r="G42" s="75" t="s">
        <v>22</v>
      </c>
      <c r="H42" s="75" t="s">
        <v>22</v>
      </c>
      <c r="I42" s="75" t="s">
        <v>22</v>
      </c>
      <c r="J42" s="75" t="s">
        <v>22</v>
      </c>
      <c r="K42" s="75" t="s">
        <v>22</v>
      </c>
    </row>
    <row r="43" spans="1:11">
      <c r="A43" s="76" t="s">
        <v>64</v>
      </c>
      <c r="B43" s="77">
        <v>44503</v>
      </c>
      <c r="C43" s="78">
        <v>45699</v>
      </c>
      <c r="D43" s="78" t="s">
        <v>22</v>
      </c>
      <c r="E43" s="78" t="s">
        <v>22</v>
      </c>
      <c r="F43" s="78" t="s">
        <v>22</v>
      </c>
      <c r="G43" s="78" t="s">
        <v>22</v>
      </c>
      <c r="H43" s="78" t="s">
        <v>22</v>
      </c>
      <c r="I43" s="78" t="s">
        <v>22</v>
      </c>
      <c r="J43" s="78" t="s">
        <v>22</v>
      </c>
      <c r="K43" s="78" t="s">
        <v>22</v>
      </c>
    </row>
    <row r="44" spans="1:11">
      <c r="A44" s="73" t="s">
        <v>65</v>
      </c>
      <c r="B44" s="74">
        <v>44558</v>
      </c>
      <c r="C44" s="80" t="s">
        <v>105</v>
      </c>
      <c r="D44" s="75" t="s">
        <v>22</v>
      </c>
      <c r="E44" s="75" t="s">
        <v>22</v>
      </c>
      <c r="F44" s="75" t="s">
        <v>22</v>
      </c>
      <c r="G44" s="75" t="s">
        <v>22</v>
      </c>
      <c r="H44" s="75" t="s">
        <v>22</v>
      </c>
      <c r="I44" s="75" t="s">
        <v>22</v>
      </c>
      <c r="J44" s="75" t="s">
        <v>22</v>
      </c>
      <c r="K44" s="75" t="s">
        <v>22</v>
      </c>
    </row>
    <row r="45" spans="1:11">
      <c r="A45" s="76" t="s">
        <v>66</v>
      </c>
      <c r="B45" s="77">
        <v>44803</v>
      </c>
      <c r="C45" s="78" t="s">
        <v>22</v>
      </c>
      <c r="D45" s="78" t="s">
        <v>22</v>
      </c>
      <c r="E45" s="78" t="s">
        <v>22</v>
      </c>
      <c r="F45" s="78" t="s">
        <v>22</v>
      </c>
      <c r="G45" s="78" t="s">
        <v>22</v>
      </c>
      <c r="H45" s="78" t="s">
        <v>22</v>
      </c>
      <c r="I45" s="78" t="s">
        <v>22</v>
      </c>
      <c r="J45" s="78" t="s">
        <v>22</v>
      </c>
      <c r="K45" s="78" t="s">
        <v>22</v>
      </c>
    </row>
    <row r="46" spans="1:11">
      <c r="A46" s="73" t="s">
        <v>67</v>
      </c>
      <c r="B46" s="74">
        <v>44875</v>
      </c>
      <c r="C46" s="75" t="s">
        <v>22</v>
      </c>
      <c r="D46" s="75" t="s">
        <v>22</v>
      </c>
      <c r="E46" s="75" t="s">
        <v>22</v>
      </c>
      <c r="F46" s="75" t="s">
        <v>22</v>
      </c>
      <c r="G46" s="75" t="s">
        <v>22</v>
      </c>
      <c r="H46" s="75" t="s">
        <v>22</v>
      </c>
      <c r="I46" s="75" t="s">
        <v>22</v>
      </c>
      <c r="J46" s="75" t="s">
        <v>22</v>
      </c>
      <c r="K46" s="75" t="s">
        <v>22</v>
      </c>
    </row>
    <row r="47" spans="1:11">
      <c r="A47" s="76" t="s">
        <v>68</v>
      </c>
      <c r="B47" s="77">
        <v>44923</v>
      </c>
      <c r="C47" s="78" t="s">
        <v>22</v>
      </c>
      <c r="D47" s="78" t="s">
        <v>22</v>
      </c>
      <c r="E47" s="78" t="s">
        <v>22</v>
      </c>
      <c r="F47" s="78" t="s">
        <v>22</v>
      </c>
      <c r="G47" s="78" t="s">
        <v>22</v>
      </c>
      <c r="H47" s="78" t="s">
        <v>22</v>
      </c>
      <c r="I47" s="78" t="s">
        <v>22</v>
      </c>
      <c r="J47" s="78" t="s">
        <v>22</v>
      </c>
      <c r="K47" s="78" t="s">
        <v>22</v>
      </c>
    </row>
    <row r="48" spans="1:11">
      <c r="A48" s="73" t="s">
        <v>69</v>
      </c>
      <c r="B48" s="74">
        <v>45105</v>
      </c>
      <c r="C48" s="75" t="s">
        <v>22</v>
      </c>
      <c r="D48" s="75" t="s">
        <v>22</v>
      </c>
      <c r="E48" s="75" t="s">
        <v>22</v>
      </c>
      <c r="F48" s="75" t="s">
        <v>22</v>
      </c>
      <c r="G48" s="75" t="s">
        <v>22</v>
      </c>
      <c r="H48" s="75" t="s">
        <v>22</v>
      </c>
      <c r="I48" s="75" t="s">
        <v>22</v>
      </c>
      <c r="J48" s="75" t="s">
        <v>22</v>
      </c>
      <c r="K48" s="75" t="s">
        <v>22</v>
      </c>
    </row>
    <row r="49" s="70" customFormat="1" spans="1:1">
      <c r="A49" s="79" t="s">
        <v>70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"/>
  <sheetViews>
    <sheetView workbookViewId="0">
      <selection activeCell="A1" sqref="A1"/>
    </sheetView>
  </sheetViews>
  <sheetFormatPr defaultColWidth="15.75" defaultRowHeight="14"/>
  <cols>
    <col min="1" max="1" width="8.75" style="58" customWidth="1"/>
    <col min="2" max="2" width="15.75" style="58"/>
    <col min="3" max="3" width="15.75" style="58" customWidth="1"/>
    <col min="4" max="16384" width="15.75" style="58"/>
  </cols>
  <sheetData>
    <row r="1" spans="1:10">
      <c r="A1" s="71" t="s">
        <v>0</v>
      </c>
      <c r="B1" s="72" t="s">
        <v>1</v>
      </c>
      <c r="C1" s="48" t="s">
        <v>2</v>
      </c>
      <c r="D1" s="48" t="s">
        <v>3</v>
      </c>
      <c r="E1" s="48" t="s">
        <v>5</v>
      </c>
      <c r="F1" s="48" t="s">
        <v>6</v>
      </c>
      <c r="G1" s="48" t="s">
        <v>7</v>
      </c>
      <c r="H1" s="48" t="s">
        <v>8</v>
      </c>
      <c r="I1" s="48" t="s">
        <v>9</v>
      </c>
      <c r="J1" s="48" t="s">
        <v>10</v>
      </c>
    </row>
    <row r="2" ht="13.9" customHeight="1" spans="1:10">
      <c r="A2" s="73" t="s">
        <v>17</v>
      </c>
      <c r="B2" s="74">
        <v>25948</v>
      </c>
      <c r="C2" s="75" t="s">
        <v>22</v>
      </c>
      <c r="D2" s="75" t="s">
        <v>22</v>
      </c>
      <c r="E2" s="75" t="s">
        <v>22</v>
      </c>
      <c r="F2" s="75" t="s">
        <v>22</v>
      </c>
      <c r="G2" s="75" t="s">
        <v>22</v>
      </c>
      <c r="H2" s="75" t="s">
        <v>22</v>
      </c>
      <c r="I2" s="75" t="s">
        <v>22</v>
      </c>
      <c r="J2" s="75" t="s">
        <v>22</v>
      </c>
    </row>
    <row r="3" ht="13.9" customHeight="1" spans="1:10">
      <c r="A3" s="73" t="s">
        <v>115</v>
      </c>
      <c r="B3" s="74">
        <v>29129</v>
      </c>
      <c r="C3" s="75"/>
      <c r="D3" s="75">
        <v>29944</v>
      </c>
      <c r="E3" s="75"/>
      <c r="F3" s="75"/>
      <c r="G3" s="75"/>
      <c r="H3" s="75"/>
      <c r="I3" s="75"/>
      <c r="J3" s="75"/>
    </row>
    <row r="4" ht="13.9" customHeight="1" spans="1:10">
      <c r="A4" s="76" t="s">
        <v>21</v>
      </c>
      <c r="B4" s="77">
        <v>31044</v>
      </c>
      <c r="C4" s="78" t="s">
        <v>22</v>
      </c>
      <c r="D4" s="78" t="s">
        <v>22</v>
      </c>
      <c r="E4" s="78" t="s">
        <v>22</v>
      </c>
      <c r="F4" s="78" t="s">
        <v>22</v>
      </c>
      <c r="G4" s="78" t="s">
        <v>22</v>
      </c>
      <c r="H4" s="78" t="s">
        <v>22</v>
      </c>
      <c r="I4" s="78" t="s">
        <v>22</v>
      </c>
      <c r="J4" s="78" t="s">
        <v>22</v>
      </c>
    </row>
    <row r="5" ht="13.9" customHeight="1" spans="1:10">
      <c r="A5" s="73" t="s">
        <v>23</v>
      </c>
      <c r="B5" s="74">
        <v>34117</v>
      </c>
      <c r="C5" s="75" t="s">
        <v>22</v>
      </c>
      <c r="D5" s="75" t="s">
        <v>22</v>
      </c>
      <c r="E5" s="75" t="s">
        <v>22</v>
      </c>
      <c r="F5" s="75" t="s">
        <v>22</v>
      </c>
      <c r="G5" s="75" t="s">
        <v>22</v>
      </c>
      <c r="H5" s="75" t="s">
        <v>22</v>
      </c>
      <c r="I5" s="75" t="s">
        <v>22</v>
      </c>
      <c r="J5" s="75" t="s">
        <v>22</v>
      </c>
    </row>
    <row r="6" ht="13.9" customHeight="1" spans="1:10">
      <c r="A6" s="73" t="s">
        <v>116</v>
      </c>
      <c r="B6" s="74"/>
      <c r="C6" s="75"/>
      <c r="D6" s="75"/>
      <c r="E6" s="75"/>
      <c r="F6" s="75"/>
      <c r="G6" s="75"/>
      <c r="H6" s="75"/>
      <c r="I6" s="75"/>
      <c r="J6" s="75"/>
    </row>
    <row r="7" ht="13.9" customHeight="1" spans="1:10">
      <c r="A7" s="76" t="s">
        <v>24</v>
      </c>
      <c r="B7" s="77">
        <v>35735</v>
      </c>
      <c r="C7" s="78" t="s">
        <v>22</v>
      </c>
      <c r="D7" s="78" t="s">
        <v>22</v>
      </c>
      <c r="E7" s="78" t="s">
        <v>22</v>
      </c>
      <c r="F7" s="78" t="s">
        <v>22</v>
      </c>
      <c r="G7" s="78" t="s">
        <v>22</v>
      </c>
      <c r="H7" s="78" t="s">
        <v>22</v>
      </c>
      <c r="I7" s="78" t="s">
        <v>22</v>
      </c>
      <c r="J7" s="78" t="s">
        <v>22</v>
      </c>
    </row>
    <row r="8" ht="13.9" customHeight="1" spans="1:10">
      <c r="A8" s="73" t="s">
        <v>26</v>
      </c>
      <c r="B8" s="74">
        <v>37559</v>
      </c>
      <c r="C8" s="75" t="s">
        <v>22</v>
      </c>
      <c r="D8" s="75" t="s">
        <v>22</v>
      </c>
      <c r="E8" s="75" t="s">
        <v>22</v>
      </c>
      <c r="F8" s="75" t="s">
        <v>22</v>
      </c>
      <c r="G8" s="75" t="s">
        <v>22</v>
      </c>
      <c r="H8" s="75" t="s">
        <v>22</v>
      </c>
      <c r="I8" s="75" t="s">
        <v>22</v>
      </c>
      <c r="J8" s="75" t="s">
        <v>22</v>
      </c>
    </row>
    <row r="9" ht="13.9" customHeight="1" spans="1:10">
      <c r="A9" s="76" t="s">
        <v>27</v>
      </c>
      <c r="B9" s="77">
        <v>37568</v>
      </c>
      <c r="C9" s="78" t="s">
        <v>22</v>
      </c>
      <c r="D9" s="78" t="s">
        <v>22</v>
      </c>
      <c r="E9" s="78" t="s">
        <v>22</v>
      </c>
      <c r="F9" s="78" t="s">
        <v>22</v>
      </c>
      <c r="G9" s="78" t="s">
        <v>22</v>
      </c>
      <c r="H9" s="78" t="s">
        <v>22</v>
      </c>
      <c r="I9" s="78" t="s">
        <v>22</v>
      </c>
      <c r="J9" s="78" t="s">
        <v>22</v>
      </c>
    </row>
    <row r="10" ht="13.9" customHeight="1" spans="1:10">
      <c r="A10" s="73" t="s">
        <v>28</v>
      </c>
      <c r="B10" s="74">
        <v>38196</v>
      </c>
      <c r="C10" s="75" t="s">
        <v>22</v>
      </c>
      <c r="D10" s="75" t="s">
        <v>22</v>
      </c>
      <c r="E10" s="75" t="s">
        <v>22</v>
      </c>
      <c r="F10" s="75" t="s">
        <v>22</v>
      </c>
      <c r="G10" s="75" t="s">
        <v>22</v>
      </c>
      <c r="H10" s="75" t="s">
        <v>22</v>
      </c>
      <c r="I10" s="75" t="s">
        <v>22</v>
      </c>
      <c r="J10" s="75" t="s">
        <v>22</v>
      </c>
    </row>
    <row r="11" ht="13.9" customHeight="1" spans="1:10">
      <c r="A11" s="76" t="s">
        <v>30</v>
      </c>
      <c r="B11" s="77">
        <v>38297</v>
      </c>
      <c r="C11" s="78" t="s">
        <v>22</v>
      </c>
      <c r="D11" s="78" t="s">
        <v>22</v>
      </c>
      <c r="E11" s="78" t="s">
        <v>22</v>
      </c>
      <c r="F11" s="78" t="s">
        <v>22</v>
      </c>
      <c r="G11" s="78" t="s">
        <v>22</v>
      </c>
      <c r="H11" s="78" t="s">
        <v>22</v>
      </c>
      <c r="I11" s="78" t="s">
        <v>22</v>
      </c>
      <c r="J11" s="78" t="s">
        <v>22</v>
      </c>
    </row>
    <row r="12" ht="13.9" customHeight="1" spans="1:10">
      <c r="A12" s="73" t="s">
        <v>29</v>
      </c>
      <c r="B12" s="74">
        <v>38349</v>
      </c>
      <c r="C12" s="75" t="s">
        <v>22</v>
      </c>
      <c r="D12" s="75" t="s">
        <v>22</v>
      </c>
      <c r="E12" s="75" t="s">
        <v>22</v>
      </c>
      <c r="F12" s="75" t="s">
        <v>22</v>
      </c>
      <c r="G12" s="75" t="s">
        <v>22</v>
      </c>
      <c r="H12" s="75" t="s">
        <v>22</v>
      </c>
      <c r="I12" s="75" t="s">
        <v>22</v>
      </c>
      <c r="J12" s="75" t="s">
        <v>22</v>
      </c>
    </row>
    <row r="13" ht="13.9" customHeight="1" spans="1:10">
      <c r="A13" s="76" t="s">
        <v>31</v>
      </c>
      <c r="B13" s="77">
        <v>38598</v>
      </c>
      <c r="C13" s="78" t="s">
        <v>22</v>
      </c>
      <c r="D13" s="78" t="s">
        <v>22</v>
      </c>
      <c r="E13" s="78" t="s">
        <v>22</v>
      </c>
      <c r="F13" s="78" t="s">
        <v>22</v>
      </c>
      <c r="G13" s="78" t="s">
        <v>22</v>
      </c>
      <c r="H13" s="78" t="s">
        <v>22</v>
      </c>
      <c r="I13" s="78" t="s">
        <v>22</v>
      </c>
      <c r="J13" s="78" t="s">
        <v>22</v>
      </c>
    </row>
    <row r="14" ht="13.9" customHeight="1" spans="1:10">
      <c r="A14" s="73" t="s">
        <v>32</v>
      </c>
      <c r="B14" s="74">
        <v>40448</v>
      </c>
      <c r="C14" s="75" t="s">
        <v>22</v>
      </c>
      <c r="D14" s="75" t="s">
        <v>22</v>
      </c>
      <c r="E14" s="75" t="s">
        <v>22</v>
      </c>
      <c r="F14" s="75" t="s">
        <v>22</v>
      </c>
      <c r="G14" s="75" t="s">
        <v>22</v>
      </c>
      <c r="H14" s="75" t="s">
        <v>22</v>
      </c>
      <c r="I14" s="75" t="s">
        <v>22</v>
      </c>
      <c r="J14" s="75" t="s">
        <v>22</v>
      </c>
    </row>
    <row r="15" spans="1:10">
      <c r="A15" s="76" t="s">
        <v>34</v>
      </c>
      <c r="B15" s="77">
        <v>40448</v>
      </c>
      <c r="C15" s="78" t="s">
        <v>22</v>
      </c>
      <c r="D15" s="78" t="s">
        <v>22</v>
      </c>
      <c r="E15" s="78" t="s">
        <v>22</v>
      </c>
      <c r="F15" s="78" t="s">
        <v>22</v>
      </c>
      <c r="G15" s="78" t="s">
        <v>22</v>
      </c>
      <c r="H15" s="78" t="s">
        <v>22</v>
      </c>
      <c r="I15" s="78" t="s">
        <v>22</v>
      </c>
      <c r="J15" s="78" t="s">
        <v>22</v>
      </c>
    </row>
    <row r="16" spans="1:10">
      <c r="A16" s="73" t="s">
        <v>35</v>
      </c>
      <c r="B16" s="74">
        <v>40802</v>
      </c>
      <c r="C16" s="75" t="s">
        <v>22</v>
      </c>
      <c r="D16" s="75" t="s">
        <v>22</v>
      </c>
      <c r="E16" s="75" t="s">
        <v>22</v>
      </c>
      <c r="F16" s="75" t="s">
        <v>22</v>
      </c>
      <c r="G16" s="75" t="s">
        <v>22</v>
      </c>
      <c r="H16" s="75" t="s">
        <v>22</v>
      </c>
      <c r="I16" s="75" t="s">
        <v>22</v>
      </c>
      <c r="J16" s="75" t="s">
        <v>22</v>
      </c>
    </row>
    <row r="17" spans="1:10">
      <c r="A17" s="76" t="s">
        <v>36</v>
      </c>
      <c r="B17" s="77">
        <v>41027</v>
      </c>
      <c r="C17" s="78" t="s">
        <v>22</v>
      </c>
      <c r="D17" s="78" t="s">
        <v>22</v>
      </c>
      <c r="E17" s="78" t="s">
        <v>22</v>
      </c>
      <c r="F17" s="78" t="s">
        <v>22</v>
      </c>
      <c r="G17" s="78" t="s">
        <v>22</v>
      </c>
      <c r="H17" s="78" t="s">
        <v>22</v>
      </c>
      <c r="I17" s="78" t="s">
        <v>22</v>
      </c>
      <c r="J17" s="78" t="s">
        <v>22</v>
      </c>
    </row>
    <row r="18" spans="1:10">
      <c r="A18" s="73" t="s">
        <v>37</v>
      </c>
      <c r="B18" s="74">
        <v>41088</v>
      </c>
      <c r="C18" s="75" t="s">
        <v>22</v>
      </c>
      <c r="D18" s="75" t="s">
        <v>22</v>
      </c>
      <c r="E18" s="75" t="s">
        <v>22</v>
      </c>
      <c r="F18" s="75" t="s">
        <v>22</v>
      </c>
      <c r="G18" s="75" t="s">
        <v>22</v>
      </c>
      <c r="H18" s="75" t="s">
        <v>22</v>
      </c>
      <c r="I18" s="75" t="s">
        <v>22</v>
      </c>
      <c r="J18" s="75" t="s">
        <v>22</v>
      </c>
    </row>
    <row r="19" spans="1:10">
      <c r="A19" s="76" t="s">
        <v>38</v>
      </c>
      <c r="B19" s="77">
        <v>41237</v>
      </c>
      <c r="C19" s="78" t="s">
        <v>22</v>
      </c>
      <c r="D19" s="78" t="s">
        <v>22</v>
      </c>
      <c r="E19" s="78" t="s">
        <v>22</v>
      </c>
      <c r="F19" s="78" t="s">
        <v>22</v>
      </c>
      <c r="G19" s="78" t="s">
        <v>22</v>
      </c>
      <c r="H19" s="78" t="s">
        <v>22</v>
      </c>
      <c r="I19" s="78" t="s">
        <v>22</v>
      </c>
      <c r="J19" s="78" t="s">
        <v>22</v>
      </c>
    </row>
    <row r="20" spans="1:10">
      <c r="A20" s="73" t="s">
        <v>39</v>
      </c>
      <c r="B20" s="74">
        <v>41543</v>
      </c>
      <c r="C20" s="75" t="s">
        <v>22</v>
      </c>
      <c r="D20" s="75" t="s">
        <v>22</v>
      </c>
      <c r="E20" s="75" t="s">
        <v>22</v>
      </c>
      <c r="F20" s="75" t="s">
        <v>22</v>
      </c>
      <c r="G20" s="75" t="s">
        <v>22</v>
      </c>
      <c r="H20" s="75" t="s">
        <v>22</v>
      </c>
      <c r="I20" s="75" t="s">
        <v>22</v>
      </c>
      <c r="J20" s="75" t="s">
        <v>22</v>
      </c>
    </row>
    <row r="21" spans="1:10">
      <c r="A21" s="76" t="s">
        <v>40</v>
      </c>
      <c r="B21" s="77">
        <v>41636</v>
      </c>
      <c r="C21" s="78" t="s">
        <v>22</v>
      </c>
      <c r="D21" s="78" t="s">
        <v>22</v>
      </c>
      <c r="E21" s="78" t="s">
        <v>22</v>
      </c>
      <c r="F21" s="78" t="s">
        <v>22</v>
      </c>
      <c r="G21" s="78" t="s">
        <v>22</v>
      </c>
      <c r="H21" s="78" t="s">
        <v>22</v>
      </c>
      <c r="I21" s="78" t="s">
        <v>22</v>
      </c>
      <c r="J21" s="78" t="s">
        <v>22</v>
      </c>
    </row>
    <row r="22" spans="1:10">
      <c r="A22" s="73" t="s">
        <v>41</v>
      </c>
      <c r="B22" s="74">
        <v>41758</v>
      </c>
      <c r="C22" s="75" t="s">
        <v>22</v>
      </c>
      <c r="D22" s="75" t="s">
        <v>22</v>
      </c>
      <c r="E22" s="75" t="s">
        <v>22</v>
      </c>
      <c r="F22" s="75" t="s">
        <v>22</v>
      </c>
      <c r="G22" s="75" t="s">
        <v>22</v>
      </c>
      <c r="H22" s="75" t="s">
        <v>22</v>
      </c>
      <c r="I22" s="75" t="s">
        <v>22</v>
      </c>
      <c r="J22" s="75" t="s">
        <v>22</v>
      </c>
    </row>
    <row r="23" spans="1:10">
      <c r="A23" s="76" t="s">
        <v>42</v>
      </c>
      <c r="B23" s="77">
        <v>41789</v>
      </c>
      <c r="C23" s="78" t="s">
        <v>22</v>
      </c>
      <c r="D23" s="78" t="s">
        <v>22</v>
      </c>
      <c r="E23" s="78" t="s">
        <v>22</v>
      </c>
      <c r="F23" s="78" t="s">
        <v>22</v>
      </c>
      <c r="G23" s="78" t="s">
        <v>22</v>
      </c>
      <c r="H23" s="78" t="s">
        <v>22</v>
      </c>
      <c r="I23" s="78" t="s">
        <v>22</v>
      </c>
      <c r="J23" s="78" t="s">
        <v>22</v>
      </c>
    </row>
    <row r="24" spans="1:10">
      <c r="A24" s="73" t="s">
        <v>43</v>
      </c>
      <c r="B24" s="74">
        <v>41821</v>
      </c>
      <c r="C24" s="75" t="s">
        <v>22</v>
      </c>
      <c r="D24" s="75" t="s">
        <v>22</v>
      </c>
      <c r="E24" s="75" t="s">
        <v>22</v>
      </c>
      <c r="F24" s="75" t="s">
        <v>22</v>
      </c>
      <c r="G24" s="75" t="s">
        <v>22</v>
      </c>
      <c r="H24" s="75" t="s">
        <v>22</v>
      </c>
      <c r="I24" s="75" t="s">
        <v>22</v>
      </c>
      <c r="J24" s="75" t="s">
        <v>22</v>
      </c>
    </row>
    <row r="25" spans="1:10">
      <c r="A25" s="76" t="s">
        <v>44</v>
      </c>
      <c r="B25" s="77">
        <v>42354</v>
      </c>
      <c r="C25" s="78" t="s">
        <v>22</v>
      </c>
      <c r="D25" s="78" t="s">
        <v>22</v>
      </c>
      <c r="E25" s="78" t="s">
        <v>22</v>
      </c>
      <c r="F25" s="78" t="s">
        <v>22</v>
      </c>
      <c r="G25" s="78" t="s">
        <v>22</v>
      </c>
      <c r="H25" s="78" t="s">
        <v>22</v>
      </c>
      <c r="I25" s="78" t="s">
        <v>22</v>
      </c>
      <c r="J25" s="78" t="s">
        <v>22</v>
      </c>
    </row>
    <row r="26" spans="1:10">
      <c r="A26" s="73" t="s">
        <v>45</v>
      </c>
      <c r="B26" s="74">
        <v>42364</v>
      </c>
      <c r="C26" s="75" t="s">
        <v>22</v>
      </c>
      <c r="D26" s="75" t="s">
        <v>22</v>
      </c>
      <c r="E26" s="75" t="s">
        <v>22</v>
      </c>
      <c r="F26" s="75" t="s">
        <v>22</v>
      </c>
      <c r="G26" s="75" t="s">
        <v>22</v>
      </c>
      <c r="H26" s="75" t="s">
        <v>22</v>
      </c>
      <c r="I26" s="75" t="s">
        <v>22</v>
      </c>
      <c r="J26" s="75" t="s">
        <v>22</v>
      </c>
    </row>
    <row r="27" spans="1:10">
      <c r="A27" s="76" t="s">
        <v>46</v>
      </c>
      <c r="B27" s="77">
        <v>42508</v>
      </c>
      <c r="C27" s="78" t="s">
        <v>22</v>
      </c>
      <c r="D27" s="78" t="s">
        <v>22</v>
      </c>
      <c r="E27" s="78" t="s">
        <v>22</v>
      </c>
      <c r="F27" s="78" t="s">
        <v>22</v>
      </c>
      <c r="G27" s="78" t="s">
        <v>22</v>
      </c>
      <c r="H27" s="78" t="s">
        <v>22</v>
      </c>
      <c r="I27" s="78" t="s">
        <v>22</v>
      </c>
      <c r="J27" s="78" t="s">
        <v>22</v>
      </c>
    </row>
    <row r="28" spans="1:10">
      <c r="A28" s="73" t="s">
        <v>47</v>
      </c>
      <c r="B28" s="74">
        <v>42517</v>
      </c>
      <c r="C28" s="75" t="s">
        <v>22</v>
      </c>
      <c r="D28" s="75" t="s">
        <v>22</v>
      </c>
      <c r="E28" s="75" t="s">
        <v>22</v>
      </c>
      <c r="F28" s="75" t="s">
        <v>22</v>
      </c>
      <c r="G28" s="75" t="s">
        <v>22</v>
      </c>
      <c r="H28" s="75" t="s">
        <v>22</v>
      </c>
      <c r="I28" s="75" t="s">
        <v>22</v>
      </c>
      <c r="J28" s="75" t="s">
        <v>22</v>
      </c>
    </row>
    <row r="29" spans="1:10">
      <c r="A29" s="76" t="s">
        <v>48</v>
      </c>
      <c r="B29" s="77">
        <v>42549</v>
      </c>
      <c r="C29" s="78" t="s">
        <v>22</v>
      </c>
      <c r="D29" s="78" t="s">
        <v>22</v>
      </c>
      <c r="E29" s="78" t="s">
        <v>22</v>
      </c>
      <c r="F29" s="78" t="s">
        <v>22</v>
      </c>
      <c r="G29" s="78" t="s">
        <v>22</v>
      </c>
      <c r="H29" s="78" t="s">
        <v>22</v>
      </c>
      <c r="I29" s="78" t="s">
        <v>22</v>
      </c>
      <c r="J29" s="78" t="s">
        <v>22</v>
      </c>
    </row>
    <row r="30" spans="1:10">
      <c r="A30" s="73" t="s">
        <v>49</v>
      </c>
      <c r="B30" s="74">
        <v>42730</v>
      </c>
      <c r="C30" s="75" t="s">
        <v>22</v>
      </c>
      <c r="D30" s="75" t="s">
        <v>22</v>
      </c>
      <c r="E30" s="75" t="s">
        <v>22</v>
      </c>
      <c r="F30" s="75" t="s">
        <v>22</v>
      </c>
      <c r="G30" s="75" t="s">
        <v>22</v>
      </c>
      <c r="H30" s="75" t="s">
        <v>22</v>
      </c>
      <c r="I30" s="75" t="s">
        <v>22</v>
      </c>
      <c r="J30" s="75" t="s">
        <v>22</v>
      </c>
    </row>
    <row r="31" spans="1:10">
      <c r="A31" s="76" t="s">
        <v>50</v>
      </c>
      <c r="B31" s="77">
        <v>42912</v>
      </c>
      <c r="C31" s="78" t="s">
        <v>22</v>
      </c>
      <c r="D31" s="78" t="s">
        <v>22</v>
      </c>
      <c r="E31" s="78" t="s">
        <v>22</v>
      </c>
      <c r="F31" s="78" t="s">
        <v>22</v>
      </c>
      <c r="G31" s="78" t="s">
        <v>22</v>
      </c>
      <c r="H31" s="78" t="s">
        <v>22</v>
      </c>
      <c r="I31" s="78" t="s">
        <v>22</v>
      </c>
      <c r="J31" s="78" t="s">
        <v>22</v>
      </c>
    </row>
    <row r="32" spans="1:10">
      <c r="A32" s="73" t="s">
        <v>51</v>
      </c>
      <c r="B32" s="74">
        <v>43097</v>
      </c>
      <c r="C32" s="75">
        <v>45282</v>
      </c>
      <c r="D32" s="75" t="s">
        <v>22</v>
      </c>
      <c r="E32" s="75" t="s">
        <v>22</v>
      </c>
      <c r="F32" s="75" t="s">
        <v>22</v>
      </c>
      <c r="G32" s="75" t="s">
        <v>22</v>
      </c>
      <c r="H32" s="75" t="s">
        <v>22</v>
      </c>
      <c r="I32" s="75" t="s">
        <v>22</v>
      </c>
      <c r="J32" s="75" t="s">
        <v>22</v>
      </c>
    </row>
    <row r="33" spans="1:10">
      <c r="A33" s="76" t="s">
        <v>52</v>
      </c>
      <c r="B33" s="77">
        <v>43100</v>
      </c>
      <c r="C33" s="78" t="s">
        <v>22</v>
      </c>
      <c r="D33" s="78" t="s">
        <v>22</v>
      </c>
      <c r="E33" s="78" t="s">
        <v>22</v>
      </c>
      <c r="F33" s="78" t="s">
        <v>22</v>
      </c>
      <c r="G33" s="78" t="s">
        <v>22</v>
      </c>
      <c r="H33" s="78" t="s">
        <v>22</v>
      </c>
      <c r="I33" s="78" t="s">
        <v>22</v>
      </c>
      <c r="J33" s="78" t="s">
        <v>22</v>
      </c>
    </row>
    <row r="34" spans="1:10">
      <c r="A34" s="73" t="s">
        <v>53</v>
      </c>
      <c r="B34" s="74">
        <v>43398</v>
      </c>
      <c r="C34" s="75" t="s">
        <v>22</v>
      </c>
      <c r="D34" s="75" t="s">
        <v>22</v>
      </c>
      <c r="E34" s="75" t="s">
        <v>22</v>
      </c>
      <c r="F34" s="75" t="s">
        <v>22</v>
      </c>
      <c r="G34" s="75" t="s">
        <v>22</v>
      </c>
      <c r="H34" s="75" t="s">
        <v>22</v>
      </c>
      <c r="I34" s="75" t="s">
        <v>22</v>
      </c>
      <c r="J34" s="75" t="s">
        <v>22</v>
      </c>
    </row>
    <row r="35" spans="1:10">
      <c r="A35" s="76" t="s">
        <v>54</v>
      </c>
      <c r="B35" s="77">
        <v>43488</v>
      </c>
      <c r="C35" s="78" t="s">
        <v>22</v>
      </c>
      <c r="D35" s="78" t="s">
        <v>22</v>
      </c>
      <c r="E35" s="78" t="s">
        <v>22</v>
      </c>
      <c r="F35" s="78" t="s">
        <v>22</v>
      </c>
      <c r="G35" s="78" t="s">
        <v>22</v>
      </c>
      <c r="H35" s="78" t="s">
        <v>22</v>
      </c>
      <c r="I35" s="78" t="s">
        <v>22</v>
      </c>
      <c r="J35" s="78" t="s">
        <v>22</v>
      </c>
    </row>
    <row r="36" spans="1:10">
      <c r="A36" s="73" t="s">
        <v>55</v>
      </c>
      <c r="B36" s="74">
        <v>43556</v>
      </c>
      <c r="C36" s="75" t="s">
        <v>22</v>
      </c>
      <c r="D36" s="75" t="s">
        <v>22</v>
      </c>
      <c r="E36" s="75" t="s">
        <v>22</v>
      </c>
      <c r="F36" s="75" t="s">
        <v>22</v>
      </c>
      <c r="G36" s="75" t="s">
        <v>22</v>
      </c>
      <c r="H36" s="75" t="s">
        <v>22</v>
      </c>
      <c r="I36" s="75" t="s">
        <v>22</v>
      </c>
      <c r="J36" s="75" t="s">
        <v>22</v>
      </c>
    </row>
    <row r="37" spans="1:10">
      <c r="A37" s="76" t="s">
        <v>56</v>
      </c>
      <c r="B37" s="77">
        <v>43639</v>
      </c>
      <c r="C37" s="78" t="s">
        <v>22</v>
      </c>
      <c r="D37" s="78" t="s">
        <v>22</v>
      </c>
      <c r="E37" s="78" t="s">
        <v>22</v>
      </c>
      <c r="F37" s="78" t="s">
        <v>22</v>
      </c>
      <c r="G37" s="78" t="s">
        <v>22</v>
      </c>
      <c r="H37" s="78" t="s">
        <v>22</v>
      </c>
      <c r="I37" s="78" t="s">
        <v>22</v>
      </c>
      <c r="J37" s="78" t="s">
        <v>22</v>
      </c>
    </row>
    <row r="38" spans="1:10">
      <c r="A38" s="73" t="s">
        <v>57</v>
      </c>
      <c r="B38" s="74">
        <v>43729</v>
      </c>
      <c r="C38" s="75" t="s">
        <v>22</v>
      </c>
      <c r="D38" s="75" t="s">
        <v>22</v>
      </c>
      <c r="E38" s="75" t="s">
        <v>22</v>
      </c>
      <c r="F38" s="75" t="s">
        <v>22</v>
      </c>
      <c r="G38" s="75" t="s">
        <v>22</v>
      </c>
      <c r="H38" s="75" t="s">
        <v>22</v>
      </c>
      <c r="I38" s="75" t="s">
        <v>22</v>
      </c>
      <c r="J38" s="75" t="s">
        <v>22</v>
      </c>
    </row>
    <row r="39" spans="1:10">
      <c r="A39" s="76" t="s">
        <v>58</v>
      </c>
      <c r="B39" s="77">
        <v>43736</v>
      </c>
      <c r="C39" s="78" t="s">
        <v>22</v>
      </c>
      <c r="D39" s="78" t="s">
        <v>22</v>
      </c>
      <c r="E39" s="78" t="s">
        <v>22</v>
      </c>
      <c r="F39" s="78" t="s">
        <v>22</v>
      </c>
      <c r="G39" s="78" t="s">
        <v>22</v>
      </c>
      <c r="H39" s="78" t="s">
        <v>22</v>
      </c>
      <c r="I39" s="78" t="s">
        <v>22</v>
      </c>
      <c r="J39" s="78" t="s">
        <v>22</v>
      </c>
    </row>
    <row r="40" spans="1:10">
      <c r="A40" s="73" t="s">
        <v>59</v>
      </c>
      <c r="B40" s="74">
        <v>43828</v>
      </c>
      <c r="C40" s="75" t="s">
        <v>22</v>
      </c>
      <c r="D40" s="75" t="s">
        <v>22</v>
      </c>
      <c r="E40" s="75" t="s">
        <v>22</v>
      </c>
      <c r="F40" s="75" t="s">
        <v>22</v>
      </c>
      <c r="G40" s="75" t="s">
        <v>22</v>
      </c>
      <c r="H40" s="75" t="s">
        <v>22</v>
      </c>
      <c r="I40" s="75" t="s">
        <v>22</v>
      </c>
      <c r="J40" s="75" t="s">
        <v>22</v>
      </c>
    </row>
    <row r="41" spans="1:10">
      <c r="A41" s="76" t="s">
        <v>60</v>
      </c>
      <c r="B41" s="77">
        <v>44191</v>
      </c>
      <c r="C41" s="78" t="s">
        <v>22</v>
      </c>
      <c r="D41" s="78" t="s">
        <v>22</v>
      </c>
      <c r="E41" s="78" t="s">
        <v>22</v>
      </c>
      <c r="F41" s="78" t="s">
        <v>22</v>
      </c>
      <c r="G41" s="78" t="s">
        <v>22</v>
      </c>
      <c r="H41" s="78" t="s">
        <v>22</v>
      </c>
      <c r="I41" s="78" t="s">
        <v>22</v>
      </c>
      <c r="J41" s="78" t="s">
        <v>22</v>
      </c>
    </row>
    <row r="42" spans="1:10">
      <c r="A42" s="73" t="s">
        <v>61</v>
      </c>
      <c r="B42" s="74">
        <v>44283</v>
      </c>
      <c r="C42" s="75" t="s">
        <v>22</v>
      </c>
      <c r="D42" s="75" t="s">
        <v>22</v>
      </c>
      <c r="E42" s="75" t="s">
        <v>22</v>
      </c>
      <c r="F42" s="75" t="s">
        <v>22</v>
      </c>
      <c r="G42" s="75" t="s">
        <v>22</v>
      </c>
      <c r="H42" s="75" t="s">
        <v>22</v>
      </c>
      <c r="I42" s="75" t="s">
        <v>22</v>
      </c>
      <c r="J42" s="75" t="s">
        <v>22</v>
      </c>
    </row>
    <row r="43" spans="1:10">
      <c r="A43" s="76" t="s">
        <v>62</v>
      </c>
      <c r="B43" s="77">
        <v>44375</v>
      </c>
      <c r="C43" s="78" t="s">
        <v>22</v>
      </c>
      <c r="D43" s="78" t="s">
        <v>22</v>
      </c>
      <c r="E43" s="78" t="s">
        <v>22</v>
      </c>
      <c r="F43" s="78" t="s">
        <v>22</v>
      </c>
      <c r="G43" s="78" t="s">
        <v>22</v>
      </c>
      <c r="H43" s="78" t="s">
        <v>22</v>
      </c>
      <c r="I43" s="78" t="s">
        <v>22</v>
      </c>
      <c r="J43" s="78" t="s">
        <v>22</v>
      </c>
    </row>
    <row r="44" spans="1:10">
      <c r="A44" s="73" t="s">
        <v>63</v>
      </c>
      <c r="B44" s="74">
        <v>44375</v>
      </c>
      <c r="C44" s="75" t="s">
        <v>22</v>
      </c>
      <c r="D44" s="75" t="s">
        <v>22</v>
      </c>
      <c r="E44" s="75" t="s">
        <v>22</v>
      </c>
      <c r="F44" s="75" t="s">
        <v>22</v>
      </c>
      <c r="G44" s="75" t="s">
        <v>22</v>
      </c>
      <c r="H44" s="75" t="s">
        <v>22</v>
      </c>
      <c r="I44" s="75" t="s">
        <v>22</v>
      </c>
      <c r="J44" s="75" t="s">
        <v>22</v>
      </c>
    </row>
    <row r="45" spans="1:10">
      <c r="A45" s="76" t="s">
        <v>64</v>
      </c>
      <c r="B45" s="77">
        <v>44503</v>
      </c>
      <c r="C45" s="78" t="s">
        <v>22</v>
      </c>
      <c r="D45" s="78" t="s">
        <v>22</v>
      </c>
      <c r="E45" s="78" t="s">
        <v>22</v>
      </c>
      <c r="F45" s="78" t="s">
        <v>22</v>
      </c>
      <c r="G45" s="78" t="s">
        <v>22</v>
      </c>
      <c r="H45" s="78" t="s">
        <v>22</v>
      </c>
      <c r="I45" s="78" t="s">
        <v>22</v>
      </c>
      <c r="J45" s="78" t="s">
        <v>22</v>
      </c>
    </row>
    <row r="46" spans="1:10">
      <c r="A46" s="73" t="s">
        <v>65</v>
      </c>
      <c r="B46" s="74">
        <v>44558</v>
      </c>
      <c r="C46" s="75" t="s">
        <v>22</v>
      </c>
      <c r="D46" s="75" t="s">
        <v>22</v>
      </c>
      <c r="E46" s="75" t="s">
        <v>22</v>
      </c>
      <c r="F46" s="75" t="s">
        <v>22</v>
      </c>
      <c r="G46" s="75" t="s">
        <v>22</v>
      </c>
      <c r="H46" s="75" t="s">
        <v>22</v>
      </c>
      <c r="I46" s="75" t="s">
        <v>22</v>
      </c>
      <c r="J46" s="75" t="s">
        <v>22</v>
      </c>
    </row>
    <row r="47" spans="1:10">
      <c r="A47" s="76" t="s">
        <v>66</v>
      </c>
      <c r="B47" s="77">
        <v>44803</v>
      </c>
      <c r="C47" s="78" t="s">
        <v>22</v>
      </c>
      <c r="D47" s="78" t="s">
        <v>22</v>
      </c>
      <c r="E47" s="78" t="s">
        <v>22</v>
      </c>
      <c r="F47" s="78" t="s">
        <v>22</v>
      </c>
      <c r="G47" s="78" t="s">
        <v>22</v>
      </c>
      <c r="H47" s="78" t="s">
        <v>22</v>
      </c>
      <c r="I47" s="78" t="s">
        <v>22</v>
      </c>
      <c r="J47" s="78" t="s">
        <v>22</v>
      </c>
    </row>
    <row r="48" spans="1:10">
      <c r="A48" s="73" t="s">
        <v>67</v>
      </c>
      <c r="B48" s="74">
        <v>44875</v>
      </c>
      <c r="C48" s="75" t="s">
        <v>22</v>
      </c>
      <c r="D48" s="75" t="s">
        <v>22</v>
      </c>
      <c r="E48" s="75" t="s">
        <v>22</v>
      </c>
      <c r="F48" s="75" t="s">
        <v>22</v>
      </c>
      <c r="G48" s="75" t="s">
        <v>22</v>
      </c>
      <c r="H48" s="75" t="s">
        <v>22</v>
      </c>
      <c r="I48" s="75" t="s">
        <v>22</v>
      </c>
      <c r="J48" s="75" t="s">
        <v>22</v>
      </c>
    </row>
    <row r="49" spans="1:10">
      <c r="A49" s="76" t="s">
        <v>68</v>
      </c>
      <c r="B49" s="77">
        <v>44923</v>
      </c>
      <c r="C49" s="78" t="s">
        <v>22</v>
      </c>
      <c r="D49" s="78" t="s">
        <v>22</v>
      </c>
      <c r="E49" s="78" t="s">
        <v>22</v>
      </c>
      <c r="F49" s="78" t="s">
        <v>22</v>
      </c>
      <c r="G49" s="78" t="s">
        <v>22</v>
      </c>
      <c r="H49" s="78" t="s">
        <v>22</v>
      </c>
      <c r="I49" s="78" t="s">
        <v>22</v>
      </c>
      <c r="J49" s="78" t="s">
        <v>22</v>
      </c>
    </row>
    <row r="50" spans="1:10">
      <c r="A50" s="73" t="s">
        <v>69</v>
      </c>
      <c r="B50" s="74">
        <v>45105</v>
      </c>
      <c r="C50" s="75" t="s">
        <v>22</v>
      </c>
      <c r="D50" s="75" t="s">
        <v>22</v>
      </c>
      <c r="E50" s="75" t="s">
        <v>22</v>
      </c>
      <c r="F50" s="75" t="s">
        <v>22</v>
      </c>
      <c r="G50" s="75" t="s">
        <v>22</v>
      </c>
      <c r="H50" s="75" t="s">
        <v>22</v>
      </c>
      <c r="I50" s="75" t="s">
        <v>22</v>
      </c>
      <c r="J50" s="75" t="s">
        <v>22</v>
      </c>
    </row>
    <row r="51" s="70" customFormat="1" spans="1:1">
      <c r="A51" s="79" t="s">
        <v>70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tabSelected="1" workbookViewId="0">
      <selection activeCell="E13" sqref="E13"/>
    </sheetView>
  </sheetViews>
  <sheetFormatPr defaultColWidth="8.625" defaultRowHeight="14"/>
  <cols>
    <col min="1" max="1" width="9" style="58"/>
    <col min="2" max="2" width="12.625" style="58" customWidth="1"/>
    <col min="3" max="3" width="6.125" style="58" customWidth="1"/>
    <col min="4" max="4" width="8.125" style="58" customWidth="1"/>
    <col min="5" max="6" width="6.125" style="58" customWidth="1"/>
    <col min="7" max="7" width="9" style="58"/>
    <col min="8" max="8" width="12.625" style="59" customWidth="1"/>
    <col min="9" max="9" width="6.125" style="58" customWidth="1"/>
    <col min="10" max="10" width="8.125" style="58" customWidth="1"/>
    <col min="11" max="12" width="6.125" style="58" customWidth="1"/>
    <col min="13" max="13" width="9" style="58"/>
    <col min="14" max="14" width="9" style="58" customWidth="1"/>
    <col min="15" max="16384" width="8.625" style="58"/>
  </cols>
  <sheetData>
    <row r="1" spans="1:14">
      <c r="A1" s="4" t="s">
        <v>0</v>
      </c>
      <c r="B1" s="5" t="s">
        <v>117</v>
      </c>
      <c r="C1" s="5"/>
      <c r="D1" s="5"/>
      <c r="E1" s="6"/>
      <c r="F1" s="6"/>
      <c r="G1" s="7"/>
      <c r="H1" s="60" t="s">
        <v>118</v>
      </c>
      <c r="I1" s="8"/>
      <c r="J1" s="8"/>
      <c r="K1" s="30"/>
      <c r="L1" s="30"/>
      <c r="M1" s="31"/>
      <c r="N1" s="4" t="s">
        <v>119</v>
      </c>
    </row>
    <row r="2" ht="28" spans="1:14">
      <c r="A2" s="9"/>
      <c r="B2" s="49" t="s">
        <v>120</v>
      </c>
      <c r="C2" s="5" t="s">
        <v>121</v>
      </c>
      <c r="D2" s="5" t="s">
        <v>122</v>
      </c>
      <c r="E2" s="6" t="s">
        <v>123</v>
      </c>
      <c r="F2" s="10" t="s">
        <v>124</v>
      </c>
      <c r="G2" s="7" t="s">
        <v>125</v>
      </c>
      <c r="H2" s="61" t="s">
        <v>120</v>
      </c>
      <c r="I2" s="8" t="s">
        <v>121</v>
      </c>
      <c r="J2" s="8" t="s">
        <v>122</v>
      </c>
      <c r="K2" s="30" t="s">
        <v>123</v>
      </c>
      <c r="L2" s="32" t="s">
        <v>124</v>
      </c>
      <c r="M2" s="31" t="s">
        <v>125</v>
      </c>
      <c r="N2" s="9"/>
    </row>
    <row r="3" spans="1:14">
      <c r="A3" s="11" t="s">
        <v>126</v>
      </c>
      <c r="B3" s="12" t="s">
        <v>127</v>
      </c>
      <c r="C3" s="14">
        <v>40</v>
      </c>
      <c r="D3" s="14">
        <v>50</v>
      </c>
      <c r="E3" s="15">
        <f t="shared" ref="E3:E28" si="0">D3/C3</f>
        <v>1.25</v>
      </c>
      <c r="F3" s="15" t="s">
        <v>128</v>
      </c>
      <c r="G3" s="17">
        <f>DATE(1985,4,30)-DATE(1971,1,15)</f>
        <v>5219</v>
      </c>
      <c r="H3" s="62" t="s">
        <v>129</v>
      </c>
      <c r="I3" s="34">
        <v>24.9</v>
      </c>
      <c r="J3" s="34">
        <v>50</v>
      </c>
      <c r="K3" s="35">
        <f t="shared" ref="K3:K24" si="1">J3/I3</f>
        <v>2.00803212851406</v>
      </c>
      <c r="L3" s="35" t="s">
        <v>130</v>
      </c>
      <c r="M3" s="37">
        <f>DATE(1984,5,1)-DATE(1971,1,15)</f>
        <v>4855</v>
      </c>
      <c r="N3" s="38">
        <f>DATE(1984,5,1)-DATE(1985,4,30)</f>
        <v>-364</v>
      </c>
    </row>
    <row r="4" spans="1:14">
      <c r="A4" s="11" t="s">
        <v>131</v>
      </c>
      <c r="B4" s="12" t="s">
        <v>132</v>
      </c>
      <c r="C4" s="13">
        <v>21.1</v>
      </c>
      <c r="D4" s="14">
        <v>50</v>
      </c>
      <c r="E4" s="15">
        <f t="shared" si="0"/>
        <v>2.3696682464455</v>
      </c>
      <c r="F4" s="16" t="s">
        <v>133</v>
      </c>
      <c r="G4" s="17">
        <f>DATE(1998,9,30)-DATE(1993,5,28)</f>
        <v>1951</v>
      </c>
      <c r="H4" s="63">
        <v>34973</v>
      </c>
      <c r="I4" s="33">
        <v>16.1</v>
      </c>
      <c r="J4" s="33">
        <v>50.29</v>
      </c>
      <c r="K4" s="36">
        <f t="shared" si="1"/>
        <v>3.12360248447205</v>
      </c>
      <c r="L4" s="36" t="s">
        <v>133</v>
      </c>
      <c r="M4" s="39">
        <f>H4-DATE(1993,5,28)</f>
        <v>856</v>
      </c>
      <c r="N4" s="38">
        <f>H4-DATE(1998,9,30)</f>
        <v>-1095</v>
      </c>
    </row>
    <row r="5" spans="1:14">
      <c r="A5" s="11" t="s">
        <v>134</v>
      </c>
      <c r="B5" s="12" t="s">
        <v>135</v>
      </c>
      <c r="C5" s="13">
        <v>35.6</v>
      </c>
      <c r="D5" s="14">
        <v>65</v>
      </c>
      <c r="E5" s="15">
        <f t="shared" si="0"/>
        <v>1.82584269662921</v>
      </c>
      <c r="F5" s="16" t="s">
        <v>136</v>
      </c>
      <c r="G5" s="17">
        <f>DATE(2003,9,30)-DATE(1997,11,1)</f>
        <v>2159</v>
      </c>
      <c r="H5" s="62" t="s">
        <v>137</v>
      </c>
      <c r="I5" s="33">
        <v>27</v>
      </c>
      <c r="J5" s="34">
        <v>50</v>
      </c>
      <c r="K5" s="35">
        <f t="shared" si="1"/>
        <v>1.85185185185185</v>
      </c>
      <c r="L5" s="36" t="s">
        <v>136</v>
      </c>
      <c r="M5" s="37">
        <f>DATE(2003,1,1)-DATE(1997,11,1)</f>
        <v>1887</v>
      </c>
      <c r="N5" s="38">
        <f>DATE(2003,1,1)-DATE(2003,9,30)</f>
        <v>-272</v>
      </c>
    </row>
    <row r="6" spans="1:14">
      <c r="A6" s="11" t="s">
        <v>138</v>
      </c>
      <c r="B6" s="19">
        <v>39576</v>
      </c>
      <c r="C6" s="13">
        <v>20.1</v>
      </c>
      <c r="D6" s="13">
        <v>63.4</v>
      </c>
      <c r="E6" s="16">
        <f t="shared" si="0"/>
        <v>3.15422885572139</v>
      </c>
      <c r="F6" s="16" t="s">
        <v>136</v>
      </c>
      <c r="G6" s="20">
        <f>B6-DATE(2004,12,28)</f>
        <v>1227</v>
      </c>
      <c r="H6" s="63">
        <v>39569</v>
      </c>
      <c r="I6" s="33">
        <v>20.1</v>
      </c>
      <c r="J6" s="33">
        <v>50</v>
      </c>
      <c r="K6" s="36">
        <f t="shared" si="1"/>
        <v>2.48756218905473</v>
      </c>
      <c r="L6" s="36" t="s">
        <v>136</v>
      </c>
      <c r="M6" s="39">
        <f>H6-DATE(2004,12,28)</f>
        <v>1220</v>
      </c>
      <c r="N6" s="11">
        <f>H6-B6</f>
        <v>-7</v>
      </c>
    </row>
    <row r="7" spans="1:14">
      <c r="A7" s="11" t="s">
        <v>139</v>
      </c>
      <c r="B7" s="19">
        <v>40298</v>
      </c>
      <c r="C7" s="13">
        <v>21.2</v>
      </c>
      <c r="D7" s="13">
        <v>52.5</v>
      </c>
      <c r="E7" s="16">
        <f t="shared" si="0"/>
        <v>2.47641509433962</v>
      </c>
      <c r="F7" s="16" t="s">
        <v>140</v>
      </c>
      <c r="G7" s="20">
        <f>B7-DATE(2005,9,3)</f>
        <v>1700</v>
      </c>
      <c r="H7" s="63">
        <v>40179</v>
      </c>
      <c r="I7" s="33">
        <v>21.2</v>
      </c>
      <c r="J7" s="33">
        <v>52.41</v>
      </c>
      <c r="K7" s="36">
        <f t="shared" si="1"/>
        <v>2.47216981132075</v>
      </c>
      <c r="L7" s="36" t="s">
        <v>133</v>
      </c>
      <c r="M7" s="39">
        <f>H7-DATE(2005,9,3)</f>
        <v>1581</v>
      </c>
      <c r="N7" s="11">
        <f>H7-B7</f>
        <v>-119</v>
      </c>
    </row>
    <row r="8" spans="1:14">
      <c r="A8" s="11" t="s">
        <v>141</v>
      </c>
      <c r="B8" s="64">
        <v>40908</v>
      </c>
      <c r="C8" s="52">
        <v>76.2</v>
      </c>
      <c r="D8" s="13">
        <v>74.3</v>
      </c>
      <c r="E8" s="53">
        <f t="shared" si="0"/>
        <v>0.9750656167979</v>
      </c>
      <c r="F8" s="16" t="s">
        <v>142</v>
      </c>
      <c r="G8" s="26">
        <f>B8-DATE(2005,6,18)</f>
        <v>2387</v>
      </c>
      <c r="H8" s="65">
        <v>40901</v>
      </c>
      <c r="I8" s="67">
        <v>59.4</v>
      </c>
      <c r="J8" s="33">
        <v>65.9</v>
      </c>
      <c r="K8" s="43">
        <f t="shared" si="1"/>
        <v>1.10942760942761</v>
      </c>
      <c r="L8" s="36" t="s">
        <v>142</v>
      </c>
      <c r="M8" s="44">
        <f>H8-DATE(2005,6,18)</f>
        <v>2380</v>
      </c>
      <c r="N8" s="45">
        <f>H8-B8</f>
        <v>-7</v>
      </c>
    </row>
    <row r="9" spans="1:14">
      <c r="A9" s="11" t="s">
        <v>143</v>
      </c>
      <c r="B9" s="12" t="s">
        <v>144</v>
      </c>
      <c r="C9" s="13">
        <v>49.7</v>
      </c>
      <c r="D9" s="14">
        <v>50</v>
      </c>
      <c r="E9" s="15">
        <f t="shared" si="0"/>
        <v>1.00603621730382</v>
      </c>
      <c r="F9" s="16" t="s">
        <v>136</v>
      </c>
      <c r="G9" s="17">
        <f>DATE(2012,2,23)-DATE(2010,9,27)</f>
        <v>514</v>
      </c>
      <c r="H9" s="65">
        <v>41029</v>
      </c>
      <c r="I9" s="33">
        <v>49.7</v>
      </c>
      <c r="J9" s="34">
        <v>50</v>
      </c>
      <c r="K9" s="35">
        <f t="shared" si="1"/>
        <v>1.00603621730382</v>
      </c>
      <c r="L9" s="36" t="s">
        <v>136</v>
      </c>
      <c r="M9" s="39">
        <f>H9-DATE(2010,9,27)</f>
        <v>581</v>
      </c>
      <c r="N9" s="38">
        <f>H9-DATE(2012,2,23)</f>
        <v>67</v>
      </c>
    </row>
    <row r="10" spans="1:14">
      <c r="A10" s="11" t="s">
        <v>145</v>
      </c>
      <c r="B10" s="19">
        <v>41180</v>
      </c>
      <c r="C10" s="13">
        <v>40.9</v>
      </c>
      <c r="D10" s="13">
        <v>54.05</v>
      </c>
      <c r="E10" s="16">
        <f t="shared" si="0"/>
        <v>1.32151589242054</v>
      </c>
      <c r="F10" s="16" t="s">
        <v>136</v>
      </c>
      <c r="G10" s="20">
        <f>B10-DATE(2010,9,27)</f>
        <v>732</v>
      </c>
      <c r="H10" s="63">
        <v>41182</v>
      </c>
      <c r="I10" s="33">
        <v>40.9</v>
      </c>
      <c r="J10" s="33">
        <v>65.58</v>
      </c>
      <c r="K10" s="36">
        <f t="shared" si="1"/>
        <v>1.60342298288509</v>
      </c>
      <c r="L10" s="36" t="s">
        <v>136</v>
      </c>
      <c r="M10" s="39">
        <f>H10-DATE(2010,9,27)</f>
        <v>734</v>
      </c>
      <c r="N10" s="11">
        <f>H10-B10</f>
        <v>2</v>
      </c>
    </row>
    <row r="11" spans="1:14">
      <c r="A11" s="11" t="s">
        <v>146</v>
      </c>
      <c r="B11" s="64">
        <v>41208</v>
      </c>
      <c r="C11" s="52">
        <v>128.8</v>
      </c>
      <c r="D11" s="22">
        <v>57</v>
      </c>
      <c r="E11" s="23">
        <f t="shared" si="0"/>
        <v>0.442546583850932</v>
      </c>
      <c r="F11" s="53" t="s">
        <v>147</v>
      </c>
      <c r="G11" s="26">
        <f>B11-DATE(1984,12,28)</f>
        <v>10164</v>
      </c>
      <c r="H11" s="66">
        <v>41258</v>
      </c>
      <c r="I11" s="68">
        <v>128.8</v>
      </c>
      <c r="J11" s="34">
        <v>60</v>
      </c>
      <c r="K11" s="35">
        <f t="shared" si="1"/>
        <v>0.46583850931677</v>
      </c>
      <c r="L11" s="36" t="s">
        <v>148</v>
      </c>
      <c r="M11" s="37">
        <f>H11-DATE(1984,12,28)</f>
        <v>10214</v>
      </c>
      <c r="N11" s="45">
        <f>H11-B11</f>
        <v>50</v>
      </c>
    </row>
    <row r="12" spans="1:14">
      <c r="A12" s="11" t="s">
        <v>149</v>
      </c>
      <c r="B12" s="19">
        <v>41271</v>
      </c>
      <c r="C12" s="13">
        <v>56.9</v>
      </c>
      <c r="D12" s="22">
        <v>64</v>
      </c>
      <c r="E12" s="23">
        <f t="shared" si="0"/>
        <v>1.12478031634446</v>
      </c>
      <c r="F12" s="16" t="s">
        <v>136</v>
      </c>
      <c r="G12" s="20">
        <f>B12-DATE(2004,7,28)</f>
        <v>3075</v>
      </c>
      <c r="H12" s="63">
        <v>41272</v>
      </c>
      <c r="I12" s="33">
        <v>56.9</v>
      </c>
      <c r="J12" s="40">
        <v>67</v>
      </c>
      <c r="K12" s="41">
        <f t="shared" si="1"/>
        <v>1.17750439367311</v>
      </c>
      <c r="L12" s="36" t="s">
        <v>136</v>
      </c>
      <c r="M12" s="39">
        <f>H12-DATE(2004,7,28)</f>
        <v>3076</v>
      </c>
      <c r="N12" s="11">
        <f>H12-B12</f>
        <v>1</v>
      </c>
    </row>
    <row r="13" spans="1:14">
      <c r="A13" s="11" t="s">
        <v>150</v>
      </c>
      <c r="B13" s="19">
        <v>41534</v>
      </c>
      <c r="C13" s="13">
        <v>45.9</v>
      </c>
      <c r="D13" s="13">
        <v>50.06</v>
      </c>
      <c r="E13" s="16">
        <f t="shared" si="0"/>
        <v>1.09063180827887</v>
      </c>
      <c r="F13" s="16" t="s">
        <v>136</v>
      </c>
      <c r="G13" s="20">
        <f>B13-DATE(2011,9,16)</f>
        <v>732</v>
      </c>
      <c r="H13" s="63">
        <v>41536</v>
      </c>
      <c r="I13" s="33">
        <v>45.9</v>
      </c>
      <c r="J13" s="33">
        <v>59.4237</v>
      </c>
      <c r="K13" s="36">
        <f t="shared" si="1"/>
        <v>1.2946339869281</v>
      </c>
      <c r="L13" s="36" t="s">
        <v>136</v>
      </c>
      <c r="M13" s="39">
        <f>H13-DATE(2011,9,16)</f>
        <v>734</v>
      </c>
      <c r="N13" s="11">
        <f>H13-B13</f>
        <v>2</v>
      </c>
    </row>
    <row r="14" spans="1:14">
      <c r="A14" s="11" t="s">
        <v>151</v>
      </c>
      <c r="B14" s="12" t="s">
        <v>152</v>
      </c>
      <c r="C14" s="13">
        <v>47</v>
      </c>
      <c r="D14" s="14">
        <v>55</v>
      </c>
      <c r="E14" s="15">
        <f t="shared" si="0"/>
        <v>1.17021276595745</v>
      </c>
      <c r="F14" s="16" t="s">
        <v>133</v>
      </c>
      <c r="G14" s="17">
        <f>DATE(2013,12,31)-DATE(2012,11,24)</f>
        <v>402</v>
      </c>
      <c r="H14" s="63">
        <v>41536</v>
      </c>
      <c r="I14" s="33">
        <v>47</v>
      </c>
      <c r="J14" s="33">
        <v>51.22</v>
      </c>
      <c r="K14" s="36">
        <f t="shared" si="1"/>
        <v>1.08978723404255</v>
      </c>
      <c r="L14" s="36" t="s">
        <v>133</v>
      </c>
      <c r="M14" s="39">
        <f>H14-DATE(2012,11,24)</f>
        <v>299</v>
      </c>
      <c r="N14" s="38">
        <f>H14-DATE(2013,12,31)</f>
        <v>-103</v>
      </c>
    </row>
    <row r="15" spans="1:14">
      <c r="A15" s="11" t="s">
        <v>153</v>
      </c>
      <c r="B15" s="19">
        <v>42369</v>
      </c>
      <c r="C15" s="13">
        <v>52.2</v>
      </c>
      <c r="D15" s="13">
        <v>51.0053</v>
      </c>
      <c r="E15" s="16">
        <f t="shared" si="0"/>
        <v>0.977113026819923</v>
      </c>
      <c r="F15" s="16" t="s">
        <v>136</v>
      </c>
      <c r="G15" s="20">
        <f>B15-DATE(2012,4,28)</f>
        <v>1342</v>
      </c>
      <c r="H15" s="63">
        <v>41734</v>
      </c>
      <c r="I15" s="33">
        <v>52.2</v>
      </c>
      <c r="J15" s="33">
        <v>55.3866</v>
      </c>
      <c r="K15" s="36">
        <f t="shared" si="1"/>
        <v>1.06104597701149</v>
      </c>
      <c r="L15" s="36" t="s">
        <v>136</v>
      </c>
      <c r="M15" s="39">
        <f>H15-DATE(2012,4,28)</f>
        <v>707</v>
      </c>
      <c r="N15" s="11">
        <f>H15-B15</f>
        <v>-635</v>
      </c>
    </row>
    <row r="16" spans="1:14">
      <c r="A16" s="11" t="s">
        <v>154</v>
      </c>
      <c r="B16" s="19">
        <v>42277</v>
      </c>
      <c r="C16" s="13">
        <v>49.3</v>
      </c>
      <c r="D16" s="27">
        <v>61.7</v>
      </c>
      <c r="E16" s="28">
        <f t="shared" si="0"/>
        <v>1.25152129817444</v>
      </c>
      <c r="F16" s="16" t="s">
        <v>136</v>
      </c>
      <c r="G16" s="20">
        <f>B16-DATE(2014,5,30)</f>
        <v>488</v>
      </c>
      <c r="H16" s="63">
        <v>42278</v>
      </c>
      <c r="I16" s="33">
        <v>49.3</v>
      </c>
      <c r="J16" s="46">
        <v>52.6126</v>
      </c>
      <c r="K16" s="47">
        <f t="shared" si="1"/>
        <v>1.06719269776876</v>
      </c>
      <c r="L16" s="36" t="s">
        <v>136</v>
      </c>
      <c r="M16" s="39">
        <f>H16-DATE(2014,5,30)</f>
        <v>489</v>
      </c>
      <c r="N16" s="11">
        <f>H16-B16</f>
        <v>1</v>
      </c>
    </row>
    <row r="17" spans="1:14">
      <c r="A17" s="11" t="s">
        <v>155</v>
      </c>
      <c r="B17" s="19">
        <v>42559</v>
      </c>
      <c r="C17" s="13">
        <v>50</v>
      </c>
      <c r="D17" s="13">
        <v>64.71</v>
      </c>
      <c r="E17" s="16">
        <f t="shared" si="0"/>
        <v>1.2942</v>
      </c>
      <c r="F17" s="16" t="s">
        <v>136</v>
      </c>
      <c r="G17" s="20">
        <f>B17-DATE(2014,4,29)</f>
        <v>801</v>
      </c>
      <c r="H17" s="62" t="s">
        <v>156</v>
      </c>
      <c r="I17" s="33">
        <v>50</v>
      </c>
      <c r="J17" s="34">
        <v>50</v>
      </c>
      <c r="K17" s="35">
        <f t="shared" si="1"/>
        <v>1</v>
      </c>
      <c r="L17" s="36" t="s">
        <v>136</v>
      </c>
      <c r="M17" s="37">
        <f>DATE(2016,7,9)-DATE(2014,4,29)</f>
        <v>802</v>
      </c>
      <c r="N17" s="38">
        <f>DATE(2016,7,9)-B17</f>
        <v>1</v>
      </c>
    </row>
    <row r="18" spans="1:14">
      <c r="A18" s="11" t="s">
        <v>157</v>
      </c>
      <c r="B18" s="19">
        <v>42608</v>
      </c>
      <c r="C18" s="13">
        <v>46.9</v>
      </c>
      <c r="D18" s="22">
        <v>50.1</v>
      </c>
      <c r="E18" s="23">
        <f t="shared" si="0"/>
        <v>1.0682302771855</v>
      </c>
      <c r="F18" s="16" t="s">
        <v>136</v>
      </c>
      <c r="G18" s="20">
        <f>B18-DATE(2013,12,28)</f>
        <v>972</v>
      </c>
      <c r="H18" s="63">
        <v>42609</v>
      </c>
      <c r="I18" s="33">
        <v>46.9</v>
      </c>
      <c r="J18" s="40">
        <v>51</v>
      </c>
      <c r="K18" s="41">
        <f t="shared" si="1"/>
        <v>1.08742004264392</v>
      </c>
      <c r="L18" s="36" t="s">
        <v>136</v>
      </c>
      <c r="M18" s="39">
        <f>H18-DATE(2013,12,28)</f>
        <v>973</v>
      </c>
      <c r="N18" s="11">
        <f t="shared" ref="N18:N24" si="2">H18-B18</f>
        <v>1</v>
      </c>
    </row>
    <row r="19" spans="1:14">
      <c r="A19" s="11" t="s">
        <v>158</v>
      </c>
      <c r="B19" s="19">
        <v>42912</v>
      </c>
      <c r="C19" s="13">
        <v>154.9</v>
      </c>
      <c r="D19" s="13">
        <v>53.26</v>
      </c>
      <c r="E19" s="16">
        <f t="shared" si="0"/>
        <v>0.343834732085216</v>
      </c>
      <c r="F19" s="16" t="s">
        <v>148</v>
      </c>
      <c r="G19" s="20">
        <f>B19-DATE(2003,5,1)</f>
        <v>5170</v>
      </c>
      <c r="H19" s="62" t="s">
        <v>159</v>
      </c>
      <c r="I19" s="34">
        <v>237.1</v>
      </c>
      <c r="J19" s="34">
        <v>125.8214</v>
      </c>
      <c r="K19" s="35">
        <f t="shared" si="1"/>
        <v>0.530668072543231</v>
      </c>
      <c r="L19" s="35" t="s">
        <v>160</v>
      </c>
      <c r="M19" s="37" t="e">
        <f>H19-DATE(2003,5,1)</f>
        <v>#VALUE!</v>
      </c>
      <c r="N19" s="38" t="e">
        <f t="shared" si="2"/>
        <v>#VALUE!</v>
      </c>
    </row>
    <row r="20" spans="1:14">
      <c r="A20" s="11" t="s">
        <v>161</v>
      </c>
      <c r="B20" s="19">
        <v>42993</v>
      </c>
      <c r="C20" s="13">
        <v>88.3</v>
      </c>
      <c r="D20" s="13">
        <v>50.5513</v>
      </c>
      <c r="E20" s="16">
        <f t="shared" si="0"/>
        <v>0.572494903737259</v>
      </c>
      <c r="F20" s="16" t="s">
        <v>142</v>
      </c>
      <c r="G20" s="20">
        <f>B20-DATE(2012,6,28)</f>
        <v>1905</v>
      </c>
      <c r="H20" s="62">
        <v>45045</v>
      </c>
      <c r="I20" s="34">
        <v>165.5</v>
      </c>
      <c r="J20" s="34">
        <v>122.4</v>
      </c>
      <c r="K20" s="35">
        <f t="shared" si="1"/>
        <v>0.739577039274924</v>
      </c>
      <c r="L20" s="35" t="s">
        <v>162</v>
      </c>
      <c r="M20" s="37">
        <f>H20-DATE(2012,6,28)</f>
        <v>3957</v>
      </c>
      <c r="N20" s="38">
        <f t="shared" si="2"/>
        <v>2052</v>
      </c>
    </row>
    <row r="21" spans="1:14">
      <c r="A21" s="11" t="s">
        <v>163</v>
      </c>
      <c r="B21" s="12">
        <v>44196</v>
      </c>
      <c r="C21" s="14">
        <v>88.8</v>
      </c>
      <c r="D21" s="14">
        <v>144.7</v>
      </c>
      <c r="E21" s="15">
        <f t="shared" si="0"/>
        <v>1.6295045045045</v>
      </c>
      <c r="F21" s="15" t="s">
        <v>164</v>
      </c>
      <c r="G21" s="17">
        <f>B21-DATE(2015,12,26)</f>
        <v>1832</v>
      </c>
      <c r="H21" s="63">
        <v>43009</v>
      </c>
      <c r="I21" s="33">
        <v>48.4</v>
      </c>
      <c r="J21" s="33">
        <v>54.2702</v>
      </c>
      <c r="K21" s="36">
        <f t="shared" si="1"/>
        <v>1.12128512396694</v>
      </c>
      <c r="L21" s="36" t="s">
        <v>136</v>
      </c>
      <c r="M21" s="39">
        <f>H21-DATE(2015,12,26)</f>
        <v>645</v>
      </c>
      <c r="N21" s="38">
        <f t="shared" si="2"/>
        <v>-1187</v>
      </c>
    </row>
    <row r="22" spans="1:14">
      <c r="A22" s="11" t="s">
        <v>165</v>
      </c>
      <c r="B22" s="19">
        <v>43098</v>
      </c>
      <c r="C22" s="13">
        <v>53.1</v>
      </c>
      <c r="D22" s="13">
        <v>59.6</v>
      </c>
      <c r="E22" s="16">
        <f t="shared" si="0"/>
        <v>1.12241054613936</v>
      </c>
      <c r="F22" s="16" t="s">
        <v>136</v>
      </c>
      <c r="G22" s="20">
        <f>B22-DATE(2016,6,28)</f>
        <v>549</v>
      </c>
      <c r="H22" s="63">
        <v>43099</v>
      </c>
      <c r="I22" s="33">
        <v>53.1</v>
      </c>
      <c r="J22" s="33">
        <v>65.58</v>
      </c>
      <c r="K22" s="36">
        <f t="shared" si="1"/>
        <v>1.23502824858757</v>
      </c>
      <c r="L22" s="36" t="s">
        <v>136</v>
      </c>
      <c r="M22" s="39">
        <f>H22-DATE(2016,6,28)</f>
        <v>550</v>
      </c>
      <c r="N22" s="11">
        <f t="shared" si="2"/>
        <v>1</v>
      </c>
    </row>
    <row r="23" spans="1:14">
      <c r="A23" s="11" t="s">
        <v>166</v>
      </c>
      <c r="B23" s="12">
        <v>43830</v>
      </c>
      <c r="C23" s="14">
        <v>89.6</v>
      </c>
      <c r="D23" s="14">
        <v>100.563</v>
      </c>
      <c r="E23" s="15">
        <f t="shared" si="0"/>
        <v>1.12235491071429</v>
      </c>
      <c r="F23" s="15" t="s">
        <v>164</v>
      </c>
      <c r="G23" s="17">
        <f>B23-DATE(2016,12,26)</f>
        <v>1100</v>
      </c>
      <c r="H23" s="63">
        <v>43100</v>
      </c>
      <c r="I23" s="33">
        <v>52.4</v>
      </c>
      <c r="J23" s="33">
        <v>53.33</v>
      </c>
      <c r="K23" s="36">
        <f t="shared" si="1"/>
        <v>1.01774809160305</v>
      </c>
      <c r="L23" s="36" t="s">
        <v>136</v>
      </c>
      <c r="M23" s="39">
        <f>H23-DATE(2016,12,26)</f>
        <v>370</v>
      </c>
      <c r="N23" s="38">
        <f t="shared" si="2"/>
        <v>-730</v>
      </c>
    </row>
    <row r="24" spans="1:14">
      <c r="A24" s="11" t="s">
        <v>167</v>
      </c>
      <c r="B24" s="19">
        <v>43218</v>
      </c>
      <c r="C24" s="13">
        <v>104.8</v>
      </c>
      <c r="D24" s="13">
        <v>53.96</v>
      </c>
      <c r="E24" s="16">
        <f t="shared" si="0"/>
        <v>0.514885496183206</v>
      </c>
      <c r="F24" s="16" t="s">
        <v>142</v>
      </c>
      <c r="G24" s="20">
        <f>B24-DATE(2015,12,16)</f>
        <v>864</v>
      </c>
      <c r="H24" s="63">
        <v>43219</v>
      </c>
      <c r="I24" s="33">
        <v>104.8</v>
      </c>
      <c r="J24" s="33">
        <v>58.68</v>
      </c>
      <c r="K24" s="36">
        <f t="shared" si="1"/>
        <v>0.559923664122137</v>
      </c>
      <c r="L24" s="36" t="s">
        <v>142</v>
      </c>
      <c r="M24" s="39">
        <f>H24-DATE(2015,12,16)</f>
        <v>865</v>
      </c>
      <c r="N24" s="11">
        <f t="shared" si="2"/>
        <v>1</v>
      </c>
    </row>
    <row r="25" spans="1:14">
      <c r="A25" s="11" t="s">
        <v>168</v>
      </c>
      <c r="B25" s="19">
        <v>43373</v>
      </c>
      <c r="C25" s="13">
        <v>86.8</v>
      </c>
      <c r="D25" s="13">
        <v>51.4367</v>
      </c>
      <c r="E25" s="16">
        <f t="shared" si="0"/>
        <v>0.592588709677419</v>
      </c>
      <c r="F25" s="16" t="s">
        <v>148</v>
      </c>
      <c r="G25" s="20">
        <f>B25-DATE(2002,10,30)</f>
        <v>5814</v>
      </c>
      <c r="H25" s="62" t="s">
        <v>22</v>
      </c>
      <c r="I25" s="69" t="s">
        <v>22</v>
      </c>
      <c r="J25" s="69" t="s">
        <v>22</v>
      </c>
      <c r="K25" s="35" t="s">
        <v>22</v>
      </c>
      <c r="L25" s="35" t="s">
        <v>22</v>
      </c>
      <c r="M25" s="69" t="s">
        <v>22</v>
      </c>
      <c r="N25" s="38" t="s">
        <v>22</v>
      </c>
    </row>
    <row r="26" spans="1:14">
      <c r="A26" s="11" t="s">
        <v>169</v>
      </c>
      <c r="B26" s="19">
        <v>43738</v>
      </c>
      <c r="C26" s="13">
        <v>55.1</v>
      </c>
      <c r="D26" s="13">
        <v>52.47</v>
      </c>
      <c r="E26" s="16">
        <f t="shared" si="0"/>
        <v>0.952268602540835</v>
      </c>
      <c r="F26" s="16" t="s">
        <v>136</v>
      </c>
      <c r="G26" s="20">
        <f>B26-DATE(2016,5,18)</f>
        <v>1230</v>
      </c>
      <c r="H26" s="62">
        <v>45047</v>
      </c>
      <c r="I26" s="34">
        <v>113.7</v>
      </c>
      <c r="J26" s="34">
        <v>110.12</v>
      </c>
      <c r="K26" s="35">
        <f>J26/I26</f>
        <v>0.968513632365875</v>
      </c>
      <c r="L26" s="35" t="s">
        <v>170</v>
      </c>
      <c r="M26" s="37">
        <f>H26-DATE(2016,5,18)</f>
        <v>2539</v>
      </c>
      <c r="N26" s="38">
        <f>H26-B26</f>
        <v>1309</v>
      </c>
    </row>
    <row r="27" spans="1:14">
      <c r="A27" s="11" t="s">
        <v>171</v>
      </c>
      <c r="B27" s="12">
        <v>45657</v>
      </c>
      <c r="C27" s="14">
        <v>98.4</v>
      </c>
      <c r="D27" s="14">
        <v>104.17</v>
      </c>
      <c r="E27" s="15">
        <f t="shared" si="0"/>
        <v>1.05863821138211</v>
      </c>
      <c r="F27" s="15" t="s">
        <v>164</v>
      </c>
      <c r="G27" s="17">
        <f>B27-DATE(2017,12,31)</f>
        <v>2557</v>
      </c>
      <c r="H27" s="63">
        <v>43831</v>
      </c>
      <c r="I27" s="39">
        <v>71.9</v>
      </c>
      <c r="J27" s="39">
        <v>50.57</v>
      </c>
      <c r="K27" s="36">
        <f>J27/I27</f>
        <v>0.703337969401947</v>
      </c>
      <c r="L27" s="36" t="s">
        <v>136</v>
      </c>
      <c r="M27" s="39">
        <f>H27-DATE(2017,12,31)</f>
        <v>731</v>
      </c>
      <c r="N27" s="38">
        <f>H27-B27</f>
        <v>-1826</v>
      </c>
    </row>
    <row r="28" spans="1:14">
      <c r="A28" s="11" t="s">
        <v>172</v>
      </c>
      <c r="B28" s="19">
        <v>44169</v>
      </c>
      <c r="C28" s="13">
        <v>89.5</v>
      </c>
      <c r="D28" s="13">
        <v>52.31</v>
      </c>
      <c r="E28" s="16">
        <f t="shared" si="0"/>
        <v>0.584469273743017</v>
      </c>
      <c r="F28" s="16" t="s">
        <v>142</v>
      </c>
      <c r="G28" s="20">
        <f>B28-DATE(2014,7,1)</f>
        <v>2348</v>
      </c>
      <c r="H28" s="62">
        <v>45048</v>
      </c>
      <c r="I28" s="34">
        <v>113.6</v>
      </c>
      <c r="J28" s="34">
        <v>102.06</v>
      </c>
      <c r="K28" s="35">
        <f>J28/I28</f>
        <v>0.898415492957747</v>
      </c>
      <c r="L28" s="35" t="s">
        <v>170</v>
      </c>
      <c r="M28" s="37">
        <f>H28-DATE(2014,7,1)</f>
        <v>3227</v>
      </c>
      <c r="N28" s="38">
        <f>H28-B28</f>
        <v>879</v>
      </c>
    </row>
    <row r="29" spans="1:14">
      <c r="A29" s="11"/>
      <c r="B29" s="12"/>
      <c r="C29" s="14"/>
      <c r="D29" s="14"/>
      <c r="E29" s="15"/>
      <c r="F29" s="15"/>
      <c r="G29" s="17"/>
      <c r="H29" s="63"/>
      <c r="I29" s="39"/>
      <c r="J29" s="39"/>
      <c r="K29" s="36"/>
      <c r="L29" s="36"/>
      <c r="M29" s="39"/>
      <c r="N29" s="38"/>
    </row>
    <row r="30" spans="1:14">
      <c r="A30" s="11" t="s">
        <v>173</v>
      </c>
      <c r="B30" s="19">
        <v>44526</v>
      </c>
      <c r="C30" s="13">
        <v>79.3</v>
      </c>
      <c r="D30" s="13">
        <v>52.02</v>
      </c>
      <c r="E30" s="16">
        <f t="shared" ref="E30:E42" si="3">D30/C30</f>
        <v>0.655989911727617</v>
      </c>
      <c r="F30" s="16" t="s">
        <v>142</v>
      </c>
      <c r="G30" s="20">
        <f>B30-DATE(2013,9,26)</f>
        <v>2983</v>
      </c>
      <c r="H30" s="63">
        <v>44527</v>
      </c>
      <c r="I30" s="33">
        <v>79.3</v>
      </c>
      <c r="J30" s="33">
        <v>53.61</v>
      </c>
      <c r="K30" s="36">
        <f>J30/I30</f>
        <v>0.676040353089533</v>
      </c>
      <c r="L30" s="36" t="s">
        <v>142</v>
      </c>
      <c r="M30" s="39">
        <f>H30-DATE(2013,9,26)</f>
        <v>2984</v>
      </c>
      <c r="N30" s="11">
        <f>H30-B30</f>
        <v>1</v>
      </c>
    </row>
    <row r="33" spans="1:14">
      <c r="A33" s="11" t="s">
        <v>174</v>
      </c>
      <c r="B33" s="19">
        <v>44554</v>
      </c>
      <c r="C33" s="13">
        <v>76.6</v>
      </c>
      <c r="D33" s="13">
        <v>51.02</v>
      </c>
      <c r="E33" s="16">
        <f t="shared" si="3"/>
        <v>0.666057441253264</v>
      </c>
      <c r="F33" s="16" t="s">
        <v>142</v>
      </c>
      <c r="G33" s="20">
        <f>B33-DATE(2017,6,26)</f>
        <v>1642</v>
      </c>
      <c r="H33" s="62">
        <v>45276</v>
      </c>
      <c r="I33" s="34">
        <v>76.6</v>
      </c>
      <c r="J33" s="34">
        <v>111.4519</v>
      </c>
      <c r="K33" s="35">
        <f>J33/I33</f>
        <v>1.45498563968668</v>
      </c>
      <c r="L33" s="35" t="s">
        <v>164</v>
      </c>
      <c r="M33" s="37">
        <f>H33-DATE(2017,6,26)</f>
        <v>2364</v>
      </c>
      <c r="N33" s="38">
        <f>H33-B33</f>
        <v>722</v>
      </c>
    </row>
    <row r="35" spans="1:14">
      <c r="A35" s="11" t="s">
        <v>175</v>
      </c>
      <c r="B35" s="12">
        <v>45657</v>
      </c>
      <c r="C35" s="14">
        <v>149</v>
      </c>
      <c r="D35" s="14">
        <v>128.87</v>
      </c>
      <c r="E35" s="15">
        <f t="shared" si="3"/>
        <v>0.86489932885906</v>
      </c>
      <c r="F35" s="15" t="s">
        <v>170</v>
      </c>
      <c r="G35" s="17">
        <f>B35-DATE(2017,12,28)</f>
        <v>2560</v>
      </c>
      <c r="H35" s="63">
        <v>45276</v>
      </c>
      <c r="I35" s="33">
        <v>118.7</v>
      </c>
      <c r="J35" s="33">
        <v>56.76</v>
      </c>
      <c r="K35" s="36">
        <f t="shared" ref="K35:K42" si="4">J35/I35</f>
        <v>0.478180286436394</v>
      </c>
      <c r="L35" s="36" t="s">
        <v>142</v>
      </c>
      <c r="M35" s="39">
        <f>H35-DATE(2017,12,28)</f>
        <v>2179</v>
      </c>
      <c r="N35" s="38">
        <f t="shared" ref="N35:N42" si="5">H35-B35</f>
        <v>-381</v>
      </c>
    </row>
    <row r="37" spans="1:14">
      <c r="A37" s="56" t="s">
        <v>56</v>
      </c>
      <c r="B37" s="19">
        <v>45197</v>
      </c>
      <c r="C37" s="13">
        <v>35</v>
      </c>
      <c r="D37" s="13">
        <v>56.71</v>
      </c>
      <c r="E37" s="16">
        <f t="shared" si="3"/>
        <v>1.62028571428571</v>
      </c>
      <c r="F37" s="16" t="s">
        <v>136</v>
      </c>
      <c r="G37" s="20">
        <f t="shared" ref="G37:G42" si="6">B37-DATE(2019,6,23)</f>
        <v>1558</v>
      </c>
      <c r="H37" s="62">
        <v>45778</v>
      </c>
      <c r="I37" s="34">
        <v>149</v>
      </c>
      <c r="J37" s="34">
        <v>115.29</v>
      </c>
      <c r="K37" s="35">
        <f t="shared" si="4"/>
        <v>0.773758389261745</v>
      </c>
      <c r="L37" s="35" t="s">
        <v>170</v>
      </c>
      <c r="M37" s="37">
        <f>H37-DATE(2017,12,28)</f>
        <v>2681</v>
      </c>
      <c r="N37" s="38">
        <f t="shared" si="5"/>
        <v>581</v>
      </c>
    </row>
    <row r="38" spans="1:14">
      <c r="A38" s="56" t="s">
        <v>65</v>
      </c>
      <c r="B38" s="12">
        <v>45197</v>
      </c>
      <c r="C38" s="14">
        <v>35</v>
      </c>
      <c r="D38" s="14">
        <v>56.71</v>
      </c>
      <c r="E38" s="15">
        <f t="shared" si="3"/>
        <v>1.62028571428571</v>
      </c>
      <c r="F38" s="15" t="s">
        <v>128</v>
      </c>
      <c r="G38" s="17">
        <f t="shared" si="6"/>
        <v>1558</v>
      </c>
      <c r="H38" s="63">
        <v>45779</v>
      </c>
      <c r="I38" s="33">
        <v>95.8</v>
      </c>
      <c r="J38" s="33">
        <v>54.77</v>
      </c>
      <c r="K38" s="36">
        <f t="shared" si="4"/>
        <v>0.571711899791232</v>
      </c>
      <c r="L38" s="36" t="s">
        <v>136</v>
      </c>
      <c r="M38" s="39">
        <f t="shared" ref="M38:M42" si="7">H38-DATE(2021,12,28)</f>
        <v>1221</v>
      </c>
      <c r="N38" s="38">
        <f t="shared" si="5"/>
        <v>582</v>
      </c>
    </row>
    <row r="39" spans="1:14">
      <c r="A39" s="56" t="s">
        <v>59</v>
      </c>
      <c r="B39" s="12">
        <v>45197</v>
      </c>
      <c r="C39" s="14">
        <v>35</v>
      </c>
      <c r="D39" s="14">
        <v>56.71</v>
      </c>
      <c r="E39" s="15">
        <f t="shared" si="3"/>
        <v>1.62028571428571</v>
      </c>
      <c r="F39" s="15" t="s">
        <v>128</v>
      </c>
      <c r="G39" s="17">
        <f t="shared" si="6"/>
        <v>1558</v>
      </c>
      <c r="H39" s="62">
        <v>45779</v>
      </c>
      <c r="I39" s="34">
        <v>95.8</v>
      </c>
      <c r="J39" s="34">
        <v>54.77</v>
      </c>
      <c r="K39" s="35">
        <f t="shared" si="4"/>
        <v>0.571711899791232</v>
      </c>
      <c r="L39" s="35" t="s">
        <v>128</v>
      </c>
      <c r="M39" s="37">
        <f t="shared" si="7"/>
        <v>1221</v>
      </c>
      <c r="N39" s="38">
        <f t="shared" si="5"/>
        <v>582</v>
      </c>
    </row>
    <row r="40" spans="1:14">
      <c r="A40" s="56" t="s">
        <v>58</v>
      </c>
      <c r="B40" s="12">
        <v>45197</v>
      </c>
      <c r="C40" s="14">
        <v>35</v>
      </c>
      <c r="D40" s="14">
        <v>56.71</v>
      </c>
      <c r="E40" s="15">
        <f t="shared" si="3"/>
        <v>1.62028571428571</v>
      </c>
      <c r="F40" s="15" t="s">
        <v>128</v>
      </c>
      <c r="G40" s="17">
        <f t="shared" si="6"/>
        <v>1558</v>
      </c>
      <c r="H40" s="62">
        <v>45779</v>
      </c>
      <c r="I40" s="34">
        <v>95.8</v>
      </c>
      <c r="J40" s="34">
        <v>54.77</v>
      </c>
      <c r="K40" s="35">
        <f t="shared" si="4"/>
        <v>0.571711899791232</v>
      </c>
      <c r="L40" s="35" t="s">
        <v>128</v>
      </c>
      <c r="M40" s="37">
        <f t="shared" si="7"/>
        <v>1221</v>
      </c>
      <c r="N40" s="38">
        <f t="shared" si="5"/>
        <v>582</v>
      </c>
    </row>
    <row r="41" spans="1:14">
      <c r="A41" s="56" t="s">
        <v>61</v>
      </c>
      <c r="B41" s="12">
        <v>45197</v>
      </c>
      <c r="C41" s="14">
        <v>35</v>
      </c>
      <c r="D41" s="14">
        <v>56.71</v>
      </c>
      <c r="E41" s="15">
        <f t="shared" si="3"/>
        <v>1.62028571428571</v>
      </c>
      <c r="F41" s="15" t="s">
        <v>128</v>
      </c>
      <c r="G41" s="17">
        <f t="shared" si="6"/>
        <v>1558</v>
      </c>
      <c r="H41" s="62">
        <v>45779</v>
      </c>
      <c r="I41" s="34">
        <v>95.8</v>
      </c>
      <c r="J41" s="34">
        <v>54.77</v>
      </c>
      <c r="K41" s="35">
        <f t="shared" si="4"/>
        <v>0.571711899791232</v>
      </c>
      <c r="L41" s="35" t="s">
        <v>128</v>
      </c>
      <c r="M41" s="37">
        <f t="shared" si="7"/>
        <v>1221</v>
      </c>
      <c r="N41" s="38">
        <f t="shared" si="5"/>
        <v>582</v>
      </c>
    </row>
    <row r="42" spans="1:14">
      <c r="A42" s="56" t="s">
        <v>55</v>
      </c>
      <c r="B42" s="12">
        <v>45197</v>
      </c>
      <c r="C42" s="14">
        <v>35</v>
      </c>
      <c r="D42" s="14">
        <v>56.71</v>
      </c>
      <c r="E42" s="15">
        <f t="shared" si="3"/>
        <v>1.62028571428571</v>
      </c>
      <c r="F42" s="15" t="s">
        <v>128</v>
      </c>
      <c r="G42" s="17">
        <f t="shared" si="6"/>
        <v>1558</v>
      </c>
      <c r="H42" s="62">
        <v>45779</v>
      </c>
      <c r="I42" s="34">
        <v>95.8</v>
      </c>
      <c r="J42" s="34">
        <v>54.77</v>
      </c>
      <c r="K42" s="35">
        <f t="shared" si="4"/>
        <v>0.571711899791232</v>
      </c>
      <c r="L42" s="35" t="s">
        <v>128</v>
      </c>
      <c r="M42" s="37">
        <f t="shared" si="7"/>
        <v>1221</v>
      </c>
      <c r="N42" s="38">
        <f t="shared" si="5"/>
        <v>582</v>
      </c>
    </row>
  </sheetData>
  <mergeCells count="4">
    <mergeCell ref="B1:G1"/>
    <mergeCell ref="H1:M1"/>
    <mergeCell ref="A1:A2"/>
    <mergeCell ref="N1:N2"/>
  </mergeCell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1"/>
  <sheetViews>
    <sheetView workbookViewId="0">
      <selection activeCell="A1" sqref="A1:A2"/>
    </sheetView>
  </sheetViews>
  <sheetFormatPr defaultColWidth="9" defaultRowHeight="14"/>
  <cols>
    <col min="1" max="1" width="9" style="1"/>
    <col min="2" max="2" width="12.625" style="1" customWidth="1"/>
    <col min="3" max="3" width="6.125" style="1" customWidth="1"/>
    <col min="4" max="4" width="8.125" style="1" customWidth="1"/>
    <col min="5" max="6" width="6.125" style="2" customWidth="1"/>
    <col min="7" max="7" width="9" style="3"/>
    <col min="8" max="8" width="12.625" style="1" customWidth="1"/>
    <col min="9" max="9" width="6.125" style="1" customWidth="1"/>
    <col min="10" max="10" width="8.125" style="1" customWidth="1"/>
    <col min="11" max="12" width="6.125" style="2" customWidth="1"/>
    <col min="13" max="13" width="9" style="3"/>
    <col min="14" max="16384" width="9" style="1"/>
  </cols>
  <sheetData>
    <row r="1" spans="1:14">
      <c r="A1" s="4" t="s">
        <v>0</v>
      </c>
      <c r="B1" s="5" t="s">
        <v>117</v>
      </c>
      <c r="C1" s="5"/>
      <c r="D1" s="5"/>
      <c r="E1" s="6"/>
      <c r="F1" s="6"/>
      <c r="G1" s="7"/>
      <c r="H1" s="8" t="s">
        <v>118</v>
      </c>
      <c r="I1" s="8"/>
      <c r="J1" s="8"/>
      <c r="K1" s="30"/>
      <c r="L1" s="30"/>
      <c r="M1" s="31"/>
      <c r="N1" s="4" t="s">
        <v>119</v>
      </c>
    </row>
    <row r="2" ht="28" spans="1:14">
      <c r="A2" s="9"/>
      <c r="B2" s="5" t="s">
        <v>176</v>
      </c>
      <c r="C2" s="5" t="s">
        <v>121</v>
      </c>
      <c r="D2" s="5" t="s">
        <v>122</v>
      </c>
      <c r="E2" s="6" t="s">
        <v>123</v>
      </c>
      <c r="F2" s="10" t="s">
        <v>124</v>
      </c>
      <c r="G2" s="7" t="s">
        <v>125</v>
      </c>
      <c r="H2" s="8" t="s">
        <v>176</v>
      </c>
      <c r="I2" s="8" t="s">
        <v>121</v>
      </c>
      <c r="J2" s="8" t="s">
        <v>122</v>
      </c>
      <c r="K2" s="30" t="s">
        <v>123</v>
      </c>
      <c r="L2" s="32" t="s">
        <v>124</v>
      </c>
      <c r="M2" s="31" t="s">
        <v>125</v>
      </c>
      <c r="N2" s="9"/>
    </row>
    <row r="3" spans="1:14">
      <c r="A3" s="11" t="s">
        <v>126</v>
      </c>
      <c r="B3" s="12" t="s">
        <v>177</v>
      </c>
      <c r="C3" s="13">
        <v>40</v>
      </c>
      <c r="D3" s="14">
        <v>100</v>
      </c>
      <c r="E3" s="15">
        <f t="shared" ref="E3:E6" si="0">D3/C3</f>
        <v>2.5</v>
      </c>
      <c r="F3" s="16" t="s">
        <v>136</v>
      </c>
      <c r="G3" s="17">
        <f>DATE(1989,4,30)-DATE(1971,1,15)</f>
        <v>6680</v>
      </c>
      <c r="H3" s="18" t="s">
        <v>178</v>
      </c>
      <c r="I3" s="33">
        <v>40</v>
      </c>
      <c r="J3" s="34">
        <v>100</v>
      </c>
      <c r="K3" s="35">
        <f t="shared" ref="K3:K21" si="1">J3/I3</f>
        <v>2.5</v>
      </c>
      <c r="L3" s="36" t="s">
        <v>136</v>
      </c>
      <c r="M3" s="37">
        <f>DATE(1988,10,1)-DATE(1971,1,15)</f>
        <v>6469</v>
      </c>
      <c r="N3" s="38">
        <f>DATE(1988,10,1)-DATE(1989,4,30)</f>
        <v>-211</v>
      </c>
    </row>
    <row r="4" spans="1:14">
      <c r="A4" s="11" t="s">
        <v>131</v>
      </c>
      <c r="B4" s="19">
        <v>37164</v>
      </c>
      <c r="C4" s="13">
        <v>64.8</v>
      </c>
      <c r="D4" s="13">
        <v>120.4</v>
      </c>
      <c r="E4" s="16">
        <f t="shared" si="0"/>
        <v>1.85802469135802</v>
      </c>
      <c r="F4" s="16" t="s">
        <v>179</v>
      </c>
      <c r="G4" s="20">
        <f>B4-DATE(1993,5,28)</f>
        <v>3047</v>
      </c>
      <c r="H4" s="21">
        <v>37012</v>
      </c>
      <c r="I4" s="33">
        <v>64.8</v>
      </c>
      <c r="J4" s="33">
        <v>106</v>
      </c>
      <c r="K4" s="36">
        <f t="shared" si="1"/>
        <v>1.6358024691358</v>
      </c>
      <c r="L4" s="36" t="s">
        <v>142</v>
      </c>
      <c r="M4" s="39">
        <f>H4-DATE(1993,5,28)</f>
        <v>2895</v>
      </c>
      <c r="N4" s="11">
        <f t="shared" ref="N4:N7" si="2">H4-B4</f>
        <v>-152</v>
      </c>
    </row>
    <row r="5" spans="1:14">
      <c r="A5" s="11" t="s">
        <v>134</v>
      </c>
      <c r="B5" s="12" t="s">
        <v>180</v>
      </c>
      <c r="C5" s="14">
        <v>54.8</v>
      </c>
      <c r="D5" s="14">
        <v>100</v>
      </c>
      <c r="E5" s="15">
        <f t="shared" si="0"/>
        <v>1.82481751824818</v>
      </c>
      <c r="F5" s="15" t="s">
        <v>170</v>
      </c>
      <c r="G5" s="17">
        <f>DATE(2006,9,30)-DATE(1997,11,1)</f>
        <v>3255</v>
      </c>
      <c r="H5" s="21">
        <v>38626</v>
      </c>
      <c r="I5" s="33">
        <v>35.6</v>
      </c>
      <c r="J5" s="33">
        <v>101.08</v>
      </c>
      <c r="K5" s="36">
        <f t="shared" si="1"/>
        <v>2.83932584269663</v>
      </c>
      <c r="L5" s="36" t="s">
        <v>136</v>
      </c>
      <c r="M5" s="39">
        <f>H5-DATE(1997,11,1)</f>
        <v>2891</v>
      </c>
      <c r="N5" s="38">
        <f>H5-DATE(2006,9,30)</f>
        <v>-364</v>
      </c>
    </row>
    <row r="6" spans="1:14">
      <c r="A6" s="11" t="s">
        <v>139</v>
      </c>
      <c r="B6" s="19">
        <v>40451</v>
      </c>
      <c r="C6" s="13">
        <v>83.6</v>
      </c>
      <c r="D6" s="13">
        <v>110.09</v>
      </c>
      <c r="E6" s="16">
        <f t="shared" si="0"/>
        <v>1.31686602870813</v>
      </c>
      <c r="F6" s="16" t="s">
        <v>136</v>
      </c>
      <c r="G6" s="20">
        <f>B6-DATE(2005,9,3)</f>
        <v>1853</v>
      </c>
      <c r="H6" s="21">
        <v>40452</v>
      </c>
      <c r="I6" s="33">
        <v>83.6</v>
      </c>
      <c r="J6" s="33">
        <v>103.33</v>
      </c>
      <c r="K6" s="36">
        <f t="shared" si="1"/>
        <v>1.236004784689</v>
      </c>
      <c r="L6" s="36" t="s">
        <v>136</v>
      </c>
      <c r="M6" s="39">
        <f>H6-DATE(2005,9,3)</f>
        <v>1854</v>
      </c>
      <c r="N6" s="11">
        <f t="shared" si="2"/>
        <v>1</v>
      </c>
    </row>
    <row r="7" spans="1:14">
      <c r="A7" s="11" t="s">
        <v>138</v>
      </c>
      <c r="B7" s="19">
        <v>40718</v>
      </c>
      <c r="C7" s="13">
        <v>142</v>
      </c>
      <c r="D7" s="22">
        <v>103.5</v>
      </c>
      <c r="E7" s="23">
        <f t="shared" ref="E7:E21" si="3">D7/C7</f>
        <v>0.72887323943662</v>
      </c>
      <c r="F7" s="16" t="s">
        <v>181</v>
      </c>
      <c r="G7" s="20">
        <f>B7-DATE(2004,12,28)</f>
        <v>2369</v>
      </c>
      <c r="H7" s="21">
        <v>40719</v>
      </c>
      <c r="I7" s="33">
        <v>142</v>
      </c>
      <c r="J7" s="40">
        <v>106.4</v>
      </c>
      <c r="K7" s="41">
        <f t="shared" si="1"/>
        <v>0.749295774647887</v>
      </c>
      <c r="L7" s="36" t="s">
        <v>181</v>
      </c>
      <c r="M7" s="39">
        <f>H7-DATE(2004,12,28)</f>
        <v>2370</v>
      </c>
      <c r="N7" s="11">
        <f t="shared" si="2"/>
        <v>1</v>
      </c>
    </row>
    <row r="8" spans="1:14">
      <c r="A8" s="11" t="s">
        <v>141</v>
      </c>
      <c r="B8" s="19">
        <v>41181</v>
      </c>
      <c r="C8" s="13">
        <v>92.2</v>
      </c>
      <c r="D8" s="13">
        <v>110.4</v>
      </c>
      <c r="E8" s="16">
        <f t="shared" si="3"/>
        <v>1.19739696312364</v>
      </c>
      <c r="F8" s="16" t="s">
        <v>148</v>
      </c>
      <c r="G8" s="20">
        <f>B8-DATE(2005,6,18)</f>
        <v>2660</v>
      </c>
      <c r="H8" s="18" t="s">
        <v>182</v>
      </c>
      <c r="I8" s="34">
        <v>92.2</v>
      </c>
      <c r="J8" s="34">
        <v>100</v>
      </c>
      <c r="K8" s="35">
        <f t="shared" si="1"/>
        <v>1.08459869848156</v>
      </c>
      <c r="L8" s="36" t="s">
        <v>183</v>
      </c>
      <c r="M8" s="37">
        <f>DATE(2012,10,1)-DATE(2005,6,18)</f>
        <v>2662</v>
      </c>
      <c r="N8" s="38">
        <f>DATE(2012,10,1)-B8</f>
        <v>2</v>
      </c>
    </row>
    <row r="9" spans="1:14">
      <c r="A9" s="11" t="s">
        <v>149</v>
      </c>
      <c r="B9" s="19">
        <v>41535</v>
      </c>
      <c r="C9" s="13">
        <v>56.9</v>
      </c>
      <c r="D9" s="22">
        <v>102.5</v>
      </c>
      <c r="E9" s="23">
        <f t="shared" si="3"/>
        <v>1.80140597539543</v>
      </c>
      <c r="F9" s="16" t="s">
        <v>136</v>
      </c>
      <c r="G9" s="20">
        <f>B9-DATE(2004,7,28)</f>
        <v>3339</v>
      </c>
      <c r="H9" s="21">
        <v>41395</v>
      </c>
      <c r="I9" s="33">
        <v>56.9</v>
      </c>
      <c r="J9" s="40">
        <v>101.4</v>
      </c>
      <c r="K9" s="41">
        <f t="shared" si="1"/>
        <v>1.78207381370826</v>
      </c>
      <c r="L9" s="36" t="s">
        <v>184</v>
      </c>
      <c r="M9" s="39">
        <f>H9-DATE(2004,7,28)</f>
        <v>3199</v>
      </c>
      <c r="N9" s="11">
        <f t="shared" ref="N9:N28" si="4">H9-B9</f>
        <v>-140</v>
      </c>
    </row>
    <row r="10" spans="1:14">
      <c r="A10" s="11" t="s">
        <v>146</v>
      </c>
      <c r="B10" s="19">
        <v>41632</v>
      </c>
      <c r="C10" s="13">
        <v>130.8</v>
      </c>
      <c r="D10" s="13">
        <v>101.67</v>
      </c>
      <c r="E10" s="16">
        <f t="shared" si="3"/>
        <v>0.777293577981651</v>
      </c>
      <c r="F10" s="16" t="s">
        <v>148</v>
      </c>
      <c r="G10" s="20">
        <f>B10-DATE(1984,12,28)</f>
        <v>10588</v>
      </c>
      <c r="H10" s="24">
        <v>41760</v>
      </c>
      <c r="I10" s="42">
        <v>134.8</v>
      </c>
      <c r="J10" s="33">
        <v>108.07</v>
      </c>
      <c r="K10" s="43">
        <f t="shared" si="1"/>
        <v>0.801706231454006</v>
      </c>
      <c r="L10" s="36" t="s">
        <v>183</v>
      </c>
      <c r="M10" s="44">
        <f>H10-DATE(1984,12,28)</f>
        <v>10716</v>
      </c>
      <c r="N10" s="45">
        <f t="shared" si="4"/>
        <v>128</v>
      </c>
    </row>
    <row r="11" spans="1:14">
      <c r="A11" s="11" t="s">
        <v>145</v>
      </c>
      <c r="B11" s="19">
        <v>41759</v>
      </c>
      <c r="C11" s="13">
        <v>49.7</v>
      </c>
      <c r="D11" s="13">
        <v>101.57</v>
      </c>
      <c r="E11" s="16">
        <f t="shared" si="3"/>
        <v>2.04366197183099</v>
      </c>
      <c r="F11" s="16" t="s">
        <v>136</v>
      </c>
      <c r="G11" s="20">
        <f t="shared" ref="G11:G14" si="5">B11-DATE(2010,9,27)</f>
        <v>1311</v>
      </c>
      <c r="H11" s="21">
        <v>41913</v>
      </c>
      <c r="I11" s="33">
        <v>49.7</v>
      </c>
      <c r="J11" s="33">
        <v>104.58</v>
      </c>
      <c r="K11" s="36">
        <f t="shared" si="1"/>
        <v>2.10422535211268</v>
      </c>
      <c r="L11" s="36" t="s">
        <v>184</v>
      </c>
      <c r="M11" s="39">
        <f>H11-DATE(2010,9,27)</f>
        <v>1465</v>
      </c>
      <c r="N11" s="11">
        <f t="shared" si="4"/>
        <v>154</v>
      </c>
    </row>
    <row r="12" spans="1:14">
      <c r="A12" s="11" t="s">
        <v>150</v>
      </c>
      <c r="B12" s="19">
        <v>41887</v>
      </c>
      <c r="C12" s="13">
        <v>52.2</v>
      </c>
      <c r="D12" s="13">
        <v>100.8193</v>
      </c>
      <c r="E12" s="16">
        <f t="shared" si="3"/>
        <v>1.93140421455939</v>
      </c>
      <c r="F12" s="16" t="s">
        <v>136</v>
      </c>
      <c r="G12" s="20">
        <f>B12-DATE(2011,9,16)</f>
        <v>1085</v>
      </c>
      <c r="H12" s="21">
        <v>41888</v>
      </c>
      <c r="I12" s="33">
        <v>52.2</v>
      </c>
      <c r="J12" s="33">
        <v>105.4283</v>
      </c>
      <c r="K12" s="36">
        <f t="shared" si="1"/>
        <v>2.01969923371647</v>
      </c>
      <c r="L12" s="36" t="s">
        <v>184</v>
      </c>
      <c r="M12" s="39">
        <f>H12-DATE(2011,9,16)</f>
        <v>1086</v>
      </c>
      <c r="N12" s="11">
        <f t="shared" si="4"/>
        <v>1</v>
      </c>
    </row>
    <row r="13" spans="1:14">
      <c r="A13" s="11" t="s">
        <v>143</v>
      </c>
      <c r="B13" s="19">
        <v>41997</v>
      </c>
      <c r="C13" s="13">
        <v>54.4</v>
      </c>
      <c r="D13" s="13">
        <v>101.2802</v>
      </c>
      <c r="E13" s="16">
        <f t="shared" si="3"/>
        <v>1.86176838235294</v>
      </c>
      <c r="F13" s="16" t="s">
        <v>136</v>
      </c>
      <c r="G13" s="20">
        <f t="shared" si="5"/>
        <v>1549</v>
      </c>
      <c r="H13" s="21">
        <v>42623</v>
      </c>
      <c r="I13" s="33">
        <v>54.4</v>
      </c>
      <c r="J13" s="33">
        <v>107</v>
      </c>
      <c r="K13" s="36">
        <f t="shared" si="1"/>
        <v>1.96691176470588</v>
      </c>
      <c r="L13" s="36" t="s">
        <v>184</v>
      </c>
      <c r="M13" s="39">
        <f>H13-DATE(2010,9,27)</f>
        <v>2175</v>
      </c>
      <c r="N13" s="11">
        <f t="shared" si="4"/>
        <v>626</v>
      </c>
    </row>
    <row r="14" spans="1:14">
      <c r="A14" s="11" t="s">
        <v>151</v>
      </c>
      <c r="B14" s="25">
        <v>42826</v>
      </c>
      <c r="C14" s="13">
        <v>79.9</v>
      </c>
      <c r="D14" s="13">
        <v>102.18</v>
      </c>
      <c r="E14" s="16">
        <f t="shared" si="3"/>
        <v>1.27884856070088</v>
      </c>
      <c r="F14" s="16" t="s">
        <v>142</v>
      </c>
      <c r="G14" s="26">
        <f>B14-DATE(2012,11,24)</f>
        <v>1589</v>
      </c>
      <c r="H14" s="21">
        <v>42125</v>
      </c>
      <c r="I14" s="33">
        <v>74.9</v>
      </c>
      <c r="J14" s="33">
        <v>113.09</v>
      </c>
      <c r="K14" s="36">
        <f t="shared" si="1"/>
        <v>1.50987983978638</v>
      </c>
      <c r="L14" s="36" t="s">
        <v>142</v>
      </c>
      <c r="M14" s="39">
        <f>H14-DATE(2012,11,24)</f>
        <v>888</v>
      </c>
      <c r="N14" s="45">
        <f t="shared" si="4"/>
        <v>-701</v>
      </c>
    </row>
    <row r="15" spans="1:14">
      <c r="A15" s="11" t="s">
        <v>153</v>
      </c>
      <c r="B15" s="19">
        <v>43126</v>
      </c>
      <c r="C15" s="13">
        <v>121</v>
      </c>
      <c r="D15" s="13">
        <v>102.0521</v>
      </c>
      <c r="E15" s="16">
        <f t="shared" si="3"/>
        <v>0.843405785123967</v>
      </c>
      <c r="F15" s="16" t="s">
        <v>179</v>
      </c>
      <c r="G15" s="20">
        <f>B15-DATE(2012,4,28)</f>
        <v>2099</v>
      </c>
      <c r="H15" s="21">
        <v>42855</v>
      </c>
      <c r="I15" s="33">
        <v>121</v>
      </c>
      <c r="J15" s="33">
        <v>113.8596</v>
      </c>
      <c r="K15" s="36">
        <f t="shared" si="1"/>
        <v>0.940988429752066</v>
      </c>
      <c r="L15" s="36" t="s">
        <v>142</v>
      </c>
      <c r="M15" s="39">
        <f>H15-DATE(2012,4,28)</f>
        <v>1828</v>
      </c>
      <c r="N15" s="11">
        <f t="shared" si="4"/>
        <v>-271</v>
      </c>
    </row>
    <row r="16" spans="1:14">
      <c r="A16" s="11" t="s">
        <v>157</v>
      </c>
      <c r="B16" s="19">
        <v>43098</v>
      </c>
      <c r="C16" s="13">
        <v>93.6</v>
      </c>
      <c r="D16" s="13">
        <v>105.72</v>
      </c>
      <c r="E16" s="16">
        <f t="shared" si="3"/>
        <v>1.12948717948718</v>
      </c>
      <c r="F16" s="16" t="s">
        <v>142</v>
      </c>
      <c r="G16" s="20">
        <f>B16-DATE(2013,12,28)</f>
        <v>1462</v>
      </c>
      <c r="H16" s="21">
        <v>43100</v>
      </c>
      <c r="I16" s="33">
        <v>93.6</v>
      </c>
      <c r="J16" s="33">
        <v>109.2</v>
      </c>
      <c r="K16" s="36">
        <f t="shared" si="1"/>
        <v>1.16666666666667</v>
      </c>
      <c r="L16" s="36" t="s">
        <v>179</v>
      </c>
      <c r="M16" s="39">
        <f>H16-DATE(2013,12,28)</f>
        <v>1464</v>
      </c>
      <c r="N16" s="11">
        <f t="shared" si="4"/>
        <v>2</v>
      </c>
    </row>
    <row r="17" spans="1:14">
      <c r="A17" s="11" t="s">
        <v>155</v>
      </c>
      <c r="B17" s="19">
        <v>43329</v>
      </c>
      <c r="C17" s="13">
        <v>50</v>
      </c>
      <c r="D17" s="13">
        <v>105.68</v>
      </c>
      <c r="E17" s="16">
        <f t="shared" si="3"/>
        <v>2.1136</v>
      </c>
      <c r="F17" s="16" t="s">
        <v>184</v>
      </c>
      <c r="G17" s="20">
        <f>B17-DATE(2014,4,29)</f>
        <v>1571</v>
      </c>
      <c r="H17" s="21">
        <v>43374</v>
      </c>
      <c r="I17" s="33">
        <v>50</v>
      </c>
      <c r="J17" s="33">
        <v>103.71</v>
      </c>
      <c r="K17" s="36">
        <f t="shared" si="1"/>
        <v>2.0742</v>
      </c>
      <c r="L17" s="36" t="s">
        <v>184</v>
      </c>
      <c r="M17" s="39">
        <f>H17-DATE(2014,4,29)</f>
        <v>1616</v>
      </c>
      <c r="N17" s="11">
        <f t="shared" si="4"/>
        <v>45</v>
      </c>
    </row>
    <row r="18" spans="1:14">
      <c r="A18" s="11" t="s">
        <v>165</v>
      </c>
      <c r="B18" s="19">
        <v>43658</v>
      </c>
      <c r="C18" s="13">
        <v>81</v>
      </c>
      <c r="D18" s="13">
        <v>100.79</v>
      </c>
      <c r="E18" s="16">
        <f t="shared" si="3"/>
        <v>1.24432098765432</v>
      </c>
      <c r="F18" s="16" t="s">
        <v>179</v>
      </c>
      <c r="G18" s="20">
        <f>B18-DATE(2016,6,28)</f>
        <v>1109</v>
      </c>
      <c r="H18" s="21">
        <v>43623</v>
      </c>
      <c r="I18" s="33">
        <v>81</v>
      </c>
      <c r="J18" s="33">
        <v>102.62</v>
      </c>
      <c r="K18" s="36">
        <f t="shared" si="1"/>
        <v>1.26691358024691</v>
      </c>
      <c r="L18" s="36" t="s">
        <v>179</v>
      </c>
      <c r="M18" s="39">
        <f>H18-DATE(2016,6,28)</f>
        <v>1074</v>
      </c>
      <c r="N18" s="11">
        <f t="shared" si="4"/>
        <v>-35</v>
      </c>
    </row>
    <row r="19" spans="1:14">
      <c r="A19" s="11" t="s">
        <v>166</v>
      </c>
      <c r="B19" s="19">
        <v>43830</v>
      </c>
      <c r="C19" s="13">
        <v>89.6</v>
      </c>
      <c r="D19" s="13">
        <v>100.563</v>
      </c>
      <c r="E19" s="16">
        <f t="shared" si="3"/>
        <v>1.12235491071429</v>
      </c>
      <c r="F19" s="16" t="s">
        <v>179</v>
      </c>
      <c r="G19" s="20">
        <f>B19-DATE(2016,12,26)</f>
        <v>1100</v>
      </c>
      <c r="H19" s="21">
        <v>44197</v>
      </c>
      <c r="I19" s="33">
        <v>114.8</v>
      </c>
      <c r="J19" s="33">
        <v>105.6</v>
      </c>
      <c r="K19" s="36">
        <f t="shared" si="1"/>
        <v>0.9198606271777</v>
      </c>
      <c r="L19" s="36" t="s">
        <v>183</v>
      </c>
      <c r="M19" s="39">
        <f>H19-DATE(2016,12,26)</f>
        <v>1467</v>
      </c>
      <c r="N19" s="11">
        <f t="shared" si="4"/>
        <v>367</v>
      </c>
    </row>
    <row r="20" spans="1:14">
      <c r="A20" s="11" t="s">
        <v>154</v>
      </c>
      <c r="B20" s="19">
        <v>44196</v>
      </c>
      <c r="C20" s="13">
        <v>154.4</v>
      </c>
      <c r="D20" s="13">
        <v>101.46</v>
      </c>
      <c r="E20" s="16">
        <f t="shared" si="3"/>
        <v>0.657124352331606</v>
      </c>
      <c r="F20" s="16" t="s">
        <v>183</v>
      </c>
      <c r="G20" s="20">
        <f>B20-DATE(2014,5,30)</f>
        <v>2407</v>
      </c>
      <c r="H20" s="21">
        <v>44975</v>
      </c>
      <c r="I20" s="33">
        <v>185.2</v>
      </c>
      <c r="J20" s="33">
        <v>101.5</v>
      </c>
      <c r="K20" s="36">
        <f t="shared" si="1"/>
        <v>0.548056155507559</v>
      </c>
      <c r="L20" s="36" t="s">
        <v>185</v>
      </c>
      <c r="M20" s="39">
        <f>H20-DATE(2014,5,30)</f>
        <v>3186</v>
      </c>
      <c r="N20" s="11">
        <f t="shared" si="4"/>
        <v>779</v>
      </c>
    </row>
    <row r="21" spans="1:14">
      <c r="A21" s="11" t="s">
        <v>163</v>
      </c>
      <c r="B21" s="19">
        <v>44196</v>
      </c>
      <c r="C21" s="13">
        <v>88.8</v>
      </c>
      <c r="D21" s="13">
        <v>144.7</v>
      </c>
      <c r="E21" s="16">
        <f t="shared" si="3"/>
        <v>1.6295045045045</v>
      </c>
      <c r="F21" s="16" t="s">
        <v>179</v>
      </c>
      <c r="G21" s="20">
        <f>B21-DATE(2015,12,26)</f>
        <v>1832</v>
      </c>
      <c r="H21" s="21">
        <v>44197</v>
      </c>
      <c r="I21" s="33">
        <v>88.8</v>
      </c>
      <c r="J21" s="33">
        <v>119.97</v>
      </c>
      <c r="K21" s="36">
        <f t="shared" si="1"/>
        <v>1.35101351351351</v>
      </c>
      <c r="L21" s="36" t="s">
        <v>179</v>
      </c>
      <c r="M21" s="39">
        <f>H21-DATE(2015,12,26)</f>
        <v>1833</v>
      </c>
      <c r="N21" s="11">
        <f t="shared" si="4"/>
        <v>1</v>
      </c>
    </row>
    <row r="22" spans="1:14">
      <c r="A22" s="11" t="s">
        <v>167</v>
      </c>
      <c r="B22" s="19">
        <v>44561</v>
      </c>
      <c r="C22" s="13">
        <v>284.6</v>
      </c>
      <c r="D22" s="13">
        <v>120.3</v>
      </c>
      <c r="E22" s="16">
        <f t="shared" ref="E22:E31" si="6">D22/C22</f>
        <v>0.422698524244554</v>
      </c>
      <c r="F22" s="16" t="s">
        <v>186</v>
      </c>
      <c r="G22" s="20">
        <f>B22-DATE(2015,12,16)</f>
        <v>2207</v>
      </c>
      <c r="H22" s="21">
        <v>44290</v>
      </c>
      <c r="I22" s="33">
        <v>245.9</v>
      </c>
      <c r="J22" s="33">
        <v>100.65</v>
      </c>
      <c r="K22" s="36">
        <f t="shared" ref="K22:K28" si="7">J22/I22</f>
        <v>0.409312728751525</v>
      </c>
      <c r="L22" s="36" t="s">
        <v>187</v>
      </c>
      <c r="M22" s="39">
        <f>H22-DATE(2015,12,16)</f>
        <v>1936</v>
      </c>
      <c r="N22" s="11">
        <f t="shared" si="4"/>
        <v>-271</v>
      </c>
    </row>
    <row r="23" spans="1:14">
      <c r="A23" s="11" t="s">
        <v>161</v>
      </c>
      <c r="B23" s="19">
        <v>45044</v>
      </c>
      <c r="C23" s="13">
        <v>165.5</v>
      </c>
      <c r="D23" s="13">
        <v>113.31</v>
      </c>
      <c r="E23" s="16">
        <f t="shared" si="6"/>
        <v>0.684652567975831</v>
      </c>
      <c r="F23" s="16" t="s">
        <v>181</v>
      </c>
      <c r="G23" s="20">
        <f>B23-DATE(2012,6,28)</f>
        <v>3956</v>
      </c>
      <c r="H23" s="21">
        <v>45045</v>
      </c>
      <c r="I23" s="33">
        <v>165.5</v>
      </c>
      <c r="J23" s="33">
        <v>122.4</v>
      </c>
      <c r="K23" s="36">
        <f t="shared" si="7"/>
        <v>0.739577039274924</v>
      </c>
      <c r="L23" s="36" t="s">
        <v>185</v>
      </c>
      <c r="M23" s="39">
        <f>H23-DATE(2012,6,28)</f>
        <v>3957</v>
      </c>
      <c r="N23" s="11">
        <f t="shared" si="4"/>
        <v>1</v>
      </c>
    </row>
    <row r="24" spans="1:14">
      <c r="A24" s="11" t="s">
        <v>158</v>
      </c>
      <c r="B24" s="19">
        <v>45657</v>
      </c>
      <c r="C24" s="13">
        <v>237.1</v>
      </c>
      <c r="D24" s="13">
        <v>100.44</v>
      </c>
      <c r="E24" s="16">
        <f t="shared" si="6"/>
        <v>0.423618726275833</v>
      </c>
      <c r="F24" s="16" t="s">
        <v>186</v>
      </c>
      <c r="G24" s="20">
        <f>B24-DATE(2003,5,1)</f>
        <v>7915</v>
      </c>
      <c r="H24" s="21">
        <v>45046</v>
      </c>
      <c r="I24" s="33">
        <v>237.1</v>
      </c>
      <c r="J24" s="33">
        <v>125.8214</v>
      </c>
      <c r="K24" s="36">
        <f t="shared" si="7"/>
        <v>0.530668072543231</v>
      </c>
      <c r="L24" s="36" t="s">
        <v>186</v>
      </c>
      <c r="M24" s="39">
        <f>H24-DATE(2003,5,1)</f>
        <v>7304</v>
      </c>
      <c r="N24" s="11">
        <f t="shared" si="4"/>
        <v>-611</v>
      </c>
    </row>
    <row r="25" spans="1:14">
      <c r="A25" s="11" t="s">
        <v>173</v>
      </c>
      <c r="B25" s="19">
        <v>45197</v>
      </c>
      <c r="C25" s="13">
        <v>79.3</v>
      </c>
      <c r="D25" s="13">
        <v>111.96</v>
      </c>
      <c r="E25" s="16">
        <f t="shared" si="6"/>
        <v>1.41185372005044</v>
      </c>
      <c r="F25" s="16" t="s">
        <v>179</v>
      </c>
      <c r="G25" s="20">
        <f>B25-DATE(2013,9,26)</f>
        <v>3654</v>
      </c>
      <c r="H25" s="21">
        <v>45047</v>
      </c>
      <c r="I25" s="33">
        <v>79.3</v>
      </c>
      <c r="J25" s="40">
        <v>104</v>
      </c>
      <c r="K25" s="41">
        <f t="shared" si="7"/>
        <v>1.31147540983607</v>
      </c>
      <c r="L25" s="36" t="s">
        <v>179</v>
      </c>
      <c r="M25" s="39">
        <f>H25-DATE(2013,9,26)</f>
        <v>3504</v>
      </c>
      <c r="N25" s="11">
        <f t="shared" si="4"/>
        <v>-150</v>
      </c>
    </row>
    <row r="26" spans="1:14">
      <c r="A26" s="11" t="s">
        <v>169</v>
      </c>
      <c r="B26" s="19">
        <v>45212</v>
      </c>
      <c r="C26" s="13">
        <v>143</v>
      </c>
      <c r="D26" s="27">
        <v>112.58</v>
      </c>
      <c r="E26" s="28">
        <f t="shared" si="6"/>
        <v>0.787272727272727</v>
      </c>
      <c r="F26" s="16" t="s">
        <v>185</v>
      </c>
      <c r="G26" s="20">
        <f>B26-DATE(2016,5,18)</f>
        <v>2704</v>
      </c>
      <c r="H26" s="21">
        <v>45047</v>
      </c>
      <c r="I26" s="33">
        <v>113.7</v>
      </c>
      <c r="J26" s="46">
        <v>110.12</v>
      </c>
      <c r="K26" s="47">
        <f t="shared" si="7"/>
        <v>0.968513632365875</v>
      </c>
      <c r="L26" s="36" t="s">
        <v>183</v>
      </c>
      <c r="M26" s="39">
        <f>H26-DATE(2016,5,18)</f>
        <v>2539</v>
      </c>
      <c r="N26" s="11">
        <f t="shared" si="4"/>
        <v>-165</v>
      </c>
    </row>
    <row r="27" spans="1:14">
      <c r="A27" s="11" t="s">
        <v>172</v>
      </c>
      <c r="B27" s="19">
        <v>45657</v>
      </c>
      <c r="C27" s="13">
        <v>144</v>
      </c>
      <c r="D27" s="13">
        <v>131.99</v>
      </c>
      <c r="E27" s="16">
        <f t="shared" si="6"/>
        <v>0.916597222222222</v>
      </c>
      <c r="F27" s="16" t="s">
        <v>185</v>
      </c>
      <c r="G27" s="20">
        <f>B27-DATE(2014,7,1)</f>
        <v>3836</v>
      </c>
      <c r="H27" s="21">
        <v>45048</v>
      </c>
      <c r="I27" s="33">
        <v>113.6</v>
      </c>
      <c r="J27" s="33">
        <v>102.06</v>
      </c>
      <c r="K27" s="36">
        <f t="shared" si="7"/>
        <v>0.898415492957747</v>
      </c>
      <c r="L27" s="36" t="s">
        <v>183</v>
      </c>
      <c r="M27" s="39">
        <f>H27-DATE(2014,7,1)</f>
        <v>3227</v>
      </c>
      <c r="N27" s="11">
        <f t="shared" si="4"/>
        <v>-609</v>
      </c>
    </row>
    <row r="28" spans="1:14">
      <c r="A28" s="11" t="s">
        <v>174</v>
      </c>
      <c r="B28" s="19">
        <v>45282</v>
      </c>
      <c r="C28" s="13">
        <v>76.6</v>
      </c>
      <c r="D28" s="27">
        <v>108.17</v>
      </c>
      <c r="E28" s="28">
        <f t="shared" si="6"/>
        <v>1.4121409921671</v>
      </c>
      <c r="F28" s="16" t="s">
        <v>179</v>
      </c>
      <c r="G28" s="20">
        <f>B28-DATE(2017,6,26)</f>
        <v>2370</v>
      </c>
      <c r="H28" s="21">
        <v>45276</v>
      </c>
      <c r="I28" s="33">
        <v>76.6</v>
      </c>
      <c r="J28" s="46">
        <v>111.4519</v>
      </c>
      <c r="K28" s="47">
        <f t="shared" si="7"/>
        <v>1.45498563968668</v>
      </c>
      <c r="L28" s="36" t="s">
        <v>179</v>
      </c>
      <c r="M28" s="39">
        <f>H28-DATE(2017,6,26)</f>
        <v>2364</v>
      </c>
      <c r="N28" s="11">
        <f t="shared" si="4"/>
        <v>-6</v>
      </c>
    </row>
    <row r="29" spans="1:14">
      <c r="A29" s="11" t="s">
        <v>168</v>
      </c>
      <c r="B29" s="19">
        <v>45657</v>
      </c>
      <c r="C29" s="13">
        <v>140.8</v>
      </c>
      <c r="D29" s="13">
        <v>103.56</v>
      </c>
      <c r="E29" s="16">
        <f t="shared" si="6"/>
        <v>0.735511363636364</v>
      </c>
      <c r="F29" s="16" t="s">
        <v>186</v>
      </c>
      <c r="G29" s="20">
        <f>B29-DATE(2002,10,30)</f>
        <v>8098</v>
      </c>
      <c r="H29" s="21" t="s">
        <v>22</v>
      </c>
      <c r="I29" s="21" t="s">
        <v>22</v>
      </c>
      <c r="J29" s="21" t="s">
        <v>22</v>
      </c>
      <c r="K29" s="36" t="s">
        <v>22</v>
      </c>
      <c r="L29" s="36" t="s">
        <v>22</v>
      </c>
      <c r="M29" s="21" t="s">
        <v>22</v>
      </c>
      <c r="N29" s="11" t="s">
        <v>22</v>
      </c>
    </row>
    <row r="30" spans="1:14">
      <c r="A30" s="11" t="s">
        <v>175</v>
      </c>
      <c r="B30" s="19">
        <v>45657</v>
      </c>
      <c r="C30" s="13">
        <v>149</v>
      </c>
      <c r="D30" s="13">
        <v>128.87</v>
      </c>
      <c r="E30" s="16">
        <f t="shared" si="6"/>
        <v>0.86489932885906</v>
      </c>
      <c r="F30" s="16" t="s">
        <v>183</v>
      </c>
      <c r="G30" s="20">
        <f>B30-DATE(2017,12,28)</f>
        <v>2560</v>
      </c>
      <c r="H30" s="21">
        <v>45778</v>
      </c>
      <c r="I30" s="33">
        <v>149</v>
      </c>
      <c r="J30" s="33">
        <v>115.29</v>
      </c>
      <c r="K30" s="36">
        <f>J30/I30</f>
        <v>0.773758389261745</v>
      </c>
      <c r="L30" s="36" t="s">
        <v>183</v>
      </c>
      <c r="M30" s="39">
        <f>H30-DATE(2017,12,28)</f>
        <v>2681</v>
      </c>
      <c r="N30" s="11">
        <f t="shared" ref="N30:N50" si="8">H30-B30</f>
        <v>121</v>
      </c>
    </row>
    <row r="31" spans="1:14">
      <c r="A31" s="11" t="s">
        <v>171</v>
      </c>
      <c r="B31" s="19">
        <v>45657</v>
      </c>
      <c r="C31" s="13">
        <v>98.4</v>
      </c>
      <c r="D31" s="13">
        <v>104.17</v>
      </c>
      <c r="E31" s="16">
        <f t="shared" si="6"/>
        <v>1.05863821138211</v>
      </c>
      <c r="F31" s="16" t="s">
        <v>179</v>
      </c>
      <c r="G31" s="20">
        <f>B31-DATE(2017,12,31)</f>
        <v>2557</v>
      </c>
      <c r="H31" s="21" t="s">
        <v>22</v>
      </c>
      <c r="I31" s="21" t="s">
        <v>22</v>
      </c>
      <c r="J31" s="21" t="s">
        <v>22</v>
      </c>
      <c r="K31" s="36" t="s">
        <v>22</v>
      </c>
      <c r="L31" s="36" t="s">
        <v>22</v>
      </c>
      <c r="M31" s="21" t="s">
        <v>22</v>
      </c>
      <c r="N31" s="11" t="s">
        <v>22</v>
      </c>
    </row>
    <row r="32" ht="28" spans="1:14">
      <c r="A32" s="29" t="s">
        <v>188</v>
      </c>
      <c r="B32" s="5" t="s">
        <v>189</v>
      </c>
      <c r="C32" s="5" t="s">
        <v>121</v>
      </c>
      <c r="D32" s="5" t="s">
        <v>122</v>
      </c>
      <c r="E32" s="6" t="s">
        <v>123</v>
      </c>
      <c r="F32" s="10" t="s">
        <v>124</v>
      </c>
      <c r="G32" s="7" t="s">
        <v>190</v>
      </c>
      <c r="H32" s="8" t="s">
        <v>189</v>
      </c>
      <c r="I32" s="8" t="s">
        <v>121</v>
      </c>
      <c r="J32" s="8" t="s">
        <v>122</v>
      </c>
      <c r="K32" s="30" t="s">
        <v>123</v>
      </c>
      <c r="L32" s="32" t="s">
        <v>124</v>
      </c>
      <c r="M32" s="31" t="s">
        <v>190</v>
      </c>
      <c r="N32" s="11" t="s">
        <v>119</v>
      </c>
    </row>
    <row r="33" spans="1:14">
      <c r="A33" s="11" t="s">
        <v>126</v>
      </c>
      <c r="B33" s="12" t="s">
        <v>135</v>
      </c>
      <c r="C33" s="14">
        <v>94.5</v>
      </c>
      <c r="D33" s="14">
        <v>220</v>
      </c>
      <c r="E33" s="15">
        <f t="shared" ref="E33:E50" si="9">D33/C33</f>
        <v>2.32804232804233</v>
      </c>
      <c r="F33" s="15" t="s">
        <v>164</v>
      </c>
      <c r="G33" s="17">
        <f>DATE(2003,9,30)-DATE(1989,4,30)</f>
        <v>5266</v>
      </c>
      <c r="H33" s="21">
        <v>37166</v>
      </c>
      <c r="I33" s="33">
        <v>53.6</v>
      </c>
      <c r="J33" s="33">
        <v>202.8</v>
      </c>
      <c r="K33" s="36">
        <f t="shared" ref="K33:K35" si="10">J33/I33</f>
        <v>3.78358208955224</v>
      </c>
      <c r="L33" s="36" t="s">
        <v>184</v>
      </c>
      <c r="M33" s="37">
        <f>H33-DATE(1988,10,1)</f>
        <v>4749</v>
      </c>
      <c r="N33" s="38">
        <f>H33-DATE(2003,9,30)</f>
        <v>-728</v>
      </c>
    </row>
    <row r="34" spans="1:14">
      <c r="A34" s="11" t="s">
        <v>131</v>
      </c>
      <c r="B34" s="19">
        <v>38415</v>
      </c>
      <c r="C34" s="13">
        <v>93.2</v>
      </c>
      <c r="D34" s="22">
        <v>201</v>
      </c>
      <c r="E34" s="23">
        <f t="shared" si="9"/>
        <v>2.15665236051502</v>
      </c>
      <c r="F34" s="16" t="s">
        <v>183</v>
      </c>
      <c r="G34" s="20">
        <f>B34-B4</f>
        <v>1251</v>
      </c>
      <c r="H34" s="21">
        <v>38474</v>
      </c>
      <c r="I34" s="33">
        <v>93.2</v>
      </c>
      <c r="J34" s="40">
        <v>207.5</v>
      </c>
      <c r="K34" s="41">
        <f t="shared" si="10"/>
        <v>2.22639484978541</v>
      </c>
      <c r="L34" s="36" t="s">
        <v>183</v>
      </c>
      <c r="M34" s="39">
        <f>H34-H4</f>
        <v>1462</v>
      </c>
      <c r="N34" s="11">
        <f>H34-B34</f>
        <v>59</v>
      </c>
    </row>
    <row r="35" spans="1:14">
      <c r="A35" s="11" t="s">
        <v>134</v>
      </c>
      <c r="B35" s="25">
        <v>39575</v>
      </c>
      <c r="C35" s="13">
        <v>116.4</v>
      </c>
      <c r="D35" s="14">
        <v>230</v>
      </c>
      <c r="E35" s="15">
        <f t="shared" si="9"/>
        <v>1.97594501718213</v>
      </c>
      <c r="F35" s="16" t="s">
        <v>183</v>
      </c>
      <c r="G35" s="17">
        <f>B35-DATE(2006,9,30)</f>
        <v>585</v>
      </c>
      <c r="H35" s="21">
        <v>39356</v>
      </c>
      <c r="I35" s="33">
        <v>116.4</v>
      </c>
      <c r="J35" s="33">
        <v>205.55</v>
      </c>
      <c r="K35" s="36">
        <f t="shared" si="10"/>
        <v>1.76589347079038</v>
      </c>
      <c r="L35" s="36" t="s">
        <v>183</v>
      </c>
      <c r="M35" s="39">
        <f>H35-H5</f>
        <v>730</v>
      </c>
      <c r="N35" s="45">
        <f t="shared" si="8"/>
        <v>-219</v>
      </c>
    </row>
    <row r="36" spans="1:14">
      <c r="A36" s="11" t="s">
        <v>138</v>
      </c>
      <c r="B36" s="19">
        <v>40767</v>
      </c>
      <c r="C36" s="13">
        <v>178.6</v>
      </c>
      <c r="D36" s="13">
        <v>224.09</v>
      </c>
      <c r="E36" s="16">
        <f t="shared" si="9"/>
        <v>1.2547032474804</v>
      </c>
      <c r="F36" s="16" t="s">
        <v>185</v>
      </c>
      <c r="G36" s="20">
        <f>B36-B7</f>
        <v>49</v>
      </c>
      <c r="H36" s="21">
        <v>40747</v>
      </c>
      <c r="I36" s="33">
        <v>178.6</v>
      </c>
      <c r="J36" s="33">
        <v>210.65</v>
      </c>
      <c r="K36" s="36">
        <f t="shared" ref="K36:K41" si="11">J36/I36</f>
        <v>1.17945128779395</v>
      </c>
      <c r="L36" s="36" t="s">
        <v>185</v>
      </c>
      <c r="M36" s="39">
        <f>H36-H7</f>
        <v>28</v>
      </c>
      <c r="N36" s="11">
        <f t="shared" si="8"/>
        <v>-20</v>
      </c>
    </row>
    <row r="37" spans="1:14">
      <c r="A37" s="11" t="s">
        <v>141</v>
      </c>
      <c r="B37" s="19">
        <v>42004</v>
      </c>
      <c r="C37" s="13">
        <v>202.3</v>
      </c>
      <c r="D37" s="13">
        <v>240</v>
      </c>
      <c r="E37" s="16">
        <f t="shared" si="9"/>
        <v>1.18635689569946</v>
      </c>
      <c r="F37" s="16" t="s">
        <v>185</v>
      </c>
      <c r="G37" s="20">
        <f>B37-B8</f>
        <v>823</v>
      </c>
      <c r="H37" s="24">
        <v>42125</v>
      </c>
      <c r="I37" s="33">
        <v>202.3</v>
      </c>
      <c r="J37" s="33">
        <v>224</v>
      </c>
      <c r="K37" s="36">
        <f t="shared" si="11"/>
        <v>1.10726643598616</v>
      </c>
      <c r="L37" s="36" t="s">
        <v>185</v>
      </c>
      <c r="M37" s="37">
        <f>H37-DATE(2012,10,1)</f>
        <v>942</v>
      </c>
      <c r="N37" s="45">
        <f t="shared" si="8"/>
        <v>121</v>
      </c>
    </row>
    <row r="38" spans="1:14">
      <c r="A38" s="11" t="s">
        <v>149</v>
      </c>
      <c r="B38" s="19">
        <v>42004</v>
      </c>
      <c r="C38" s="13">
        <v>95.8</v>
      </c>
      <c r="D38" s="22">
        <v>207.1</v>
      </c>
      <c r="E38" s="23">
        <f t="shared" si="9"/>
        <v>2.16179540709812</v>
      </c>
      <c r="F38" s="16" t="s">
        <v>179</v>
      </c>
      <c r="G38" s="20">
        <f>B38-B9</f>
        <v>469</v>
      </c>
      <c r="H38" s="21">
        <v>42084</v>
      </c>
      <c r="I38" s="33">
        <v>95.8</v>
      </c>
      <c r="J38" s="40">
        <v>209.8</v>
      </c>
      <c r="K38" s="41">
        <f t="shared" si="11"/>
        <v>2.18997912317328</v>
      </c>
      <c r="L38" s="36" t="s">
        <v>179</v>
      </c>
      <c r="M38" s="39">
        <f>H38-H9</f>
        <v>689</v>
      </c>
      <c r="N38" s="11">
        <f t="shared" si="8"/>
        <v>80</v>
      </c>
    </row>
    <row r="39" spans="1:14">
      <c r="A39" s="11" t="s">
        <v>139</v>
      </c>
      <c r="B39" s="19">
        <v>42095</v>
      </c>
      <c r="C39" s="13">
        <v>224.3</v>
      </c>
      <c r="D39" s="13">
        <v>211.1</v>
      </c>
      <c r="E39" s="16">
        <f t="shared" si="9"/>
        <v>0.941150245207312</v>
      </c>
      <c r="F39" s="16" t="s">
        <v>186</v>
      </c>
      <c r="G39" s="20">
        <f>B39-B6</f>
        <v>1644</v>
      </c>
      <c r="H39" s="21">
        <v>42098</v>
      </c>
      <c r="I39" s="33">
        <v>224.3</v>
      </c>
      <c r="J39" s="33">
        <v>226.5</v>
      </c>
      <c r="K39" s="36">
        <f t="shared" si="11"/>
        <v>1.00980829246545</v>
      </c>
      <c r="L39" s="36" t="s">
        <v>186</v>
      </c>
      <c r="M39" s="39">
        <f>H39-H6</f>
        <v>1646</v>
      </c>
      <c r="N39" s="11">
        <f t="shared" si="8"/>
        <v>3</v>
      </c>
    </row>
    <row r="40" spans="1:14">
      <c r="A40" s="11" t="s">
        <v>145</v>
      </c>
      <c r="B40" s="19">
        <v>42622</v>
      </c>
      <c r="C40" s="13">
        <v>108.4</v>
      </c>
      <c r="D40" s="13">
        <v>201.9</v>
      </c>
      <c r="E40" s="16">
        <f t="shared" si="9"/>
        <v>1.86254612546125</v>
      </c>
      <c r="F40" s="16" t="s">
        <v>183</v>
      </c>
      <c r="G40" s="20">
        <f>B40-B11</f>
        <v>863</v>
      </c>
      <c r="H40" s="21">
        <v>42791</v>
      </c>
      <c r="I40" s="33">
        <v>108.4</v>
      </c>
      <c r="J40" s="33">
        <v>201.12</v>
      </c>
      <c r="K40" s="36">
        <f t="shared" si="11"/>
        <v>1.85535055350554</v>
      </c>
      <c r="L40" s="36" t="s">
        <v>183</v>
      </c>
      <c r="M40" s="39">
        <f>H40-H11</f>
        <v>878</v>
      </c>
      <c r="N40" s="11">
        <f t="shared" si="8"/>
        <v>169</v>
      </c>
    </row>
    <row r="41" spans="1:14">
      <c r="A41" s="11" t="s">
        <v>150</v>
      </c>
      <c r="B41" s="19">
        <v>42853</v>
      </c>
      <c r="C41" s="13">
        <v>91.4</v>
      </c>
      <c r="D41" s="13">
        <v>205.1</v>
      </c>
      <c r="E41" s="16">
        <f t="shared" si="9"/>
        <v>2.24398249452954</v>
      </c>
      <c r="F41" s="16" t="s">
        <v>179</v>
      </c>
      <c r="G41" s="20">
        <f>B41-B12</f>
        <v>966</v>
      </c>
      <c r="H41" s="21">
        <v>43009</v>
      </c>
      <c r="I41" s="33">
        <v>91.4</v>
      </c>
      <c r="J41" s="33">
        <v>203.33</v>
      </c>
      <c r="K41" s="36">
        <f t="shared" si="11"/>
        <v>2.2246170678337</v>
      </c>
      <c r="L41" s="36" t="s">
        <v>179</v>
      </c>
      <c r="M41" s="39">
        <f>H41-H12</f>
        <v>1121</v>
      </c>
      <c r="N41" s="11">
        <f t="shared" si="8"/>
        <v>156</v>
      </c>
    </row>
    <row r="42" spans="1:14">
      <c r="A42" s="11" t="s">
        <v>151</v>
      </c>
      <c r="B42" s="19">
        <v>43532</v>
      </c>
      <c r="C42" s="13">
        <v>116.2</v>
      </c>
      <c r="D42" s="13">
        <v>200.73</v>
      </c>
      <c r="E42" s="16">
        <f t="shared" si="9"/>
        <v>1.72745266781411</v>
      </c>
      <c r="F42" s="16" t="s">
        <v>179</v>
      </c>
      <c r="G42" s="26">
        <f>B42-B14</f>
        <v>706</v>
      </c>
      <c r="H42" s="21">
        <v>43586</v>
      </c>
      <c r="I42" s="33">
        <v>116.2</v>
      </c>
      <c r="J42" s="33">
        <v>223.07</v>
      </c>
      <c r="K42" s="36">
        <f t="shared" ref="K42:K46" si="12">J42/I42</f>
        <v>1.9197074010327</v>
      </c>
      <c r="L42" s="36" t="s">
        <v>179</v>
      </c>
      <c r="M42" s="39">
        <f>H42-H14</f>
        <v>1461</v>
      </c>
      <c r="N42" s="11">
        <f t="shared" si="8"/>
        <v>54</v>
      </c>
    </row>
    <row r="43" spans="1:14">
      <c r="A43" s="11" t="s">
        <v>155</v>
      </c>
      <c r="B43" s="19">
        <v>44104</v>
      </c>
      <c r="C43" s="13">
        <v>142.5</v>
      </c>
      <c r="D43" s="13">
        <v>200.37</v>
      </c>
      <c r="E43" s="16">
        <f t="shared" si="9"/>
        <v>1.40610526315789</v>
      </c>
      <c r="F43" s="16" t="s">
        <v>185</v>
      </c>
      <c r="G43" s="20">
        <f>B43-B17</f>
        <v>775</v>
      </c>
      <c r="H43" s="21">
        <v>44197</v>
      </c>
      <c r="I43" s="33">
        <v>142.5</v>
      </c>
      <c r="J43" s="33">
        <v>212.72</v>
      </c>
      <c r="K43" s="36">
        <f t="shared" si="12"/>
        <v>1.49277192982456</v>
      </c>
      <c r="L43" s="36" t="s">
        <v>185</v>
      </c>
      <c r="M43" s="39">
        <f>H43-H17</f>
        <v>823</v>
      </c>
      <c r="N43" s="11">
        <f t="shared" si="8"/>
        <v>93</v>
      </c>
    </row>
    <row r="44" spans="1:14">
      <c r="A44" s="11" t="s">
        <v>157</v>
      </c>
      <c r="B44" s="19">
        <v>44196</v>
      </c>
      <c r="C44" s="13">
        <v>201.7</v>
      </c>
      <c r="D44" s="13">
        <v>221.76</v>
      </c>
      <c r="E44" s="16">
        <f t="shared" si="9"/>
        <v>1.09945463559742</v>
      </c>
      <c r="F44" s="16" t="s">
        <v>191</v>
      </c>
      <c r="G44" s="20">
        <f>B44-B16</f>
        <v>1098</v>
      </c>
      <c r="H44" s="21">
        <v>44982</v>
      </c>
      <c r="I44" s="33">
        <v>232.6</v>
      </c>
      <c r="J44" s="33">
        <v>219.79</v>
      </c>
      <c r="K44" s="36">
        <f t="shared" si="12"/>
        <v>0.944926913155632</v>
      </c>
      <c r="L44" s="36" t="s">
        <v>192</v>
      </c>
      <c r="M44" s="39">
        <f>H44-H16</f>
        <v>1882</v>
      </c>
      <c r="N44" s="11">
        <f t="shared" si="8"/>
        <v>786</v>
      </c>
    </row>
    <row r="45" spans="1:14">
      <c r="A45" s="11" t="s">
        <v>146</v>
      </c>
      <c r="B45" s="19">
        <v>45044</v>
      </c>
      <c r="C45" s="13">
        <v>287.4</v>
      </c>
      <c r="D45" s="13">
        <v>206.81</v>
      </c>
      <c r="E45" s="16">
        <f t="shared" si="9"/>
        <v>0.719589422407794</v>
      </c>
      <c r="F45" s="16" t="s">
        <v>193</v>
      </c>
      <c r="G45" s="20">
        <f>B45-B10</f>
        <v>3412</v>
      </c>
      <c r="H45" s="21">
        <v>45047</v>
      </c>
      <c r="I45" s="33">
        <v>287.4</v>
      </c>
      <c r="J45" s="33">
        <v>210.08</v>
      </c>
      <c r="K45" s="36">
        <f t="shared" si="12"/>
        <v>0.730967292971468</v>
      </c>
      <c r="L45" s="36" t="s">
        <v>193</v>
      </c>
      <c r="M45" s="44">
        <f>H45-H10</f>
        <v>3287</v>
      </c>
      <c r="N45" s="11">
        <f t="shared" si="8"/>
        <v>3</v>
      </c>
    </row>
    <row r="46" spans="1:14">
      <c r="A46" s="11" t="s">
        <v>153</v>
      </c>
      <c r="B46" s="19">
        <v>45359</v>
      </c>
      <c r="C46" s="13">
        <f>322.3+4.6</f>
        <v>326.9</v>
      </c>
      <c r="D46" s="13">
        <v>207.88</v>
      </c>
      <c r="E46" s="16">
        <f t="shared" si="9"/>
        <v>0.63591312327929</v>
      </c>
      <c r="F46" s="16" t="s">
        <v>192</v>
      </c>
      <c r="G46" s="20">
        <f>B46-B15</f>
        <v>2233</v>
      </c>
      <c r="H46" s="21">
        <v>45046</v>
      </c>
      <c r="I46" s="33">
        <f>210.3+4.6</f>
        <v>214.9</v>
      </c>
      <c r="J46" s="33">
        <v>229.4</v>
      </c>
      <c r="K46" s="36">
        <f t="shared" si="12"/>
        <v>1.06747324336901</v>
      </c>
      <c r="L46" s="36" t="s">
        <v>185</v>
      </c>
      <c r="M46" s="39">
        <f>H46-H15</f>
        <v>2191</v>
      </c>
      <c r="N46" s="11">
        <f t="shared" si="8"/>
        <v>-313</v>
      </c>
    </row>
    <row r="47" spans="1:14">
      <c r="A47" s="11" t="s">
        <v>167</v>
      </c>
      <c r="B47" s="19">
        <v>45657</v>
      </c>
      <c r="C47" s="13">
        <v>352.4</v>
      </c>
      <c r="D47" s="13">
        <v>209.64</v>
      </c>
      <c r="E47" s="16">
        <f t="shared" si="9"/>
        <v>0.594892167990919</v>
      </c>
      <c r="F47" s="16" t="s">
        <v>194</v>
      </c>
      <c r="G47" s="20">
        <f>B47-B22</f>
        <v>1096</v>
      </c>
      <c r="H47" s="21">
        <v>45046</v>
      </c>
      <c r="I47" s="33">
        <v>315.3</v>
      </c>
      <c r="J47" s="33">
        <v>220.95</v>
      </c>
      <c r="K47" s="36">
        <f t="shared" ref="K47:K52" si="13">J47/I47</f>
        <v>0.700761179828734</v>
      </c>
      <c r="L47" s="36" t="s">
        <v>191</v>
      </c>
      <c r="M47" s="39">
        <f>H47-H22</f>
        <v>756</v>
      </c>
      <c r="N47" s="11">
        <f t="shared" si="8"/>
        <v>-611</v>
      </c>
    </row>
    <row r="48" spans="1:14">
      <c r="A48" s="11" t="s">
        <v>163</v>
      </c>
      <c r="B48" s="19">
        <v>45657</v>
      </c>
      <c r="C48" s="13">
        <v>128.4</v>
      </c>
      <c r="D48" s="13">
        <v>206.24</v>
      </c>
      <c r="E48" s="16">
        <f t="shared" si="9"/>
        <v>1.60623052959502</v>
      </c>
      <c r="F48" s="16" t="s">
        <v>183</v>
      </c>
      <c r="G48" s="20">
        <f>B48-B21</f>
        <v>1461</v>
      </c>
      <c r="H48" s="21">
        <v>45200</v>
      </c>
      <c r="I48" s="33">
        <v>128.4</v>
      </c>
      <c r="J48" s="33">
        <v>206.83</v>
      </c>
      <c r="K48" s="36">
        <f t="shared" si="13"/>
        <v>1.61082554517134</v>
      </c>
      <c r="L48" s="36" t="s">
        <v>148</v>
      </c>
      <c r="M48" s="39">
        <f>H48-H21</f>
        <v>1003</v>
      </c>
      <c r="N48" s="11">
        <f t="shared" si="8"/>
        <v>-457</v>
      </c>
    </row>
    <row r="49" spans="1:14">
      <c r="A49" s="11" t="s">
        <v>143</v>
      </c>
      <c r="B49" s="19">
        <v>45237</v>
      </c>
      <c r="C49" s="13">
        <v>163.6</v>
      </c>
      <c r="D49" s="13">
        <v>210.58</v>
      </c>
      <c r="E49" s="16">
        <f t="shared" si="9"/>
        <v>1.28716381418093</v>
      </c>
      <c r="F49" s="16" t="s">
        <v>181</v>
      </c>
      <c r="G49" s="20">
        <f>B49-B13</f>
        <v>3240</v>
      </c>
      <c r="H49" s="21">
        <v>45413</v>
      </c>
      <c r="I49" s="33">
        <v>163.6</v>
      </c>
      <c r="J49" s="33">
        <v>201.72</v>
      </c>
      <c r="K49" s="36">
        <f t="shared" si="13"/>
        <v>1.23300733496333</v>
      </c>
      <c r="L49" s="36" t="s">
        <v>185</v>
      </c>
      <c r="M49" s="39">
        <f>H49-H13</f>
        <v>2790</v>
      </c>
      <c r="N49" s="11">
        <f t="shared" si="8"/>
        <v>176</v>
      </c>
    </row>
    <row r="50" spans="1:14">
      <c r="A50" s="11" t="s">
        <v>166</v>
      </c>
      <c r="B50" s="19">
        <v>45657</v>
      </c>
      <c r="C50" s="13">
        <v>234.7</v>
      </c>
      <c r="D50" s="13">
        <v>335.14</v>
      </c>
      <c r="E50" s="16">
        <f t="shared" si="9"/>
        <v>1.42795057520239</v>
      </c>
      <c r="F50" s="16" t="s">
        <v>187</v>
      </c>
      <c r="G50" s="20">
        <f>B50-B19</f>
        <v>1827</v>
      </c>
      <c r="H50" s="21">
        <v>45291</v>
      </c>
      <c r="I50" s="33">
        <v>201.5</v>
      </c>
      <c r="J50" s="33">
        <v>253.22</v>
      </c>
      <c r="K50" s="36">
        <f t="shared" si="13"/>
        <v>1.25667493796526</v>
      </c>
      <c r="L50" s="36" t="s">
        <v>181</v>
      </c>
      <c r="M50" s="39">
        <f>H50-H19</f>
        <v>1094</v>
      </c>
      <c r="N50" s="11">
        <f t="shared" si="8"/>
        <v>-366</v>
      </c>
    </row>
    <row r="51" spans="1:14">
      <c r="A51" s="11" t="s">
        <v>174</v>
      </c>
      <c r="B51" s="19" t="s">
        <v>22</v>
      </c>
      <c r="C51" s="19" t="s">
        <v>22</v>
      </c>
      <c r="D51" s="19" t="s">
        <v>22</v>
      </c>
      <c r="E51" s="16" t="s">
        <v>22</v>
      </c>
      <c r="F51" s="16" t="s">
        <v>22</v>
      </c>
      <c r="G51" s="19" t="s">
        <v>22</v>
      </c>
      <c r="H51" s="21">
        <v>45291</v>
      </c>
      <c r="I51" s="33">
        <v>76.6</v>
      </c>
      <c r="J51" s="46">
        <v>295.78</v>
      </c>
      <c r="K51" s="47">
        <f t="shared" si="13"/>
        <v>3.86135770234987</v>
      </c>
      <c r="L51" s="36" t="s">
        <v>142</v>
      </c>
      <c r="M51" s="39">
        <f>H51-H28</f>
        <v>15</v>
      </c>
      <c r="N51" s="11" t="s">
        <v>22</v>
      </c>
    </row>
    <row r="52" spans="1:14">
      <c r="A52" s="11" t="s">
        <v>165</v>
      </c>
      <c r="B52" s="19" t="s">
        <v>22</v>
      </c>
      <c r="C52" s="19" t="s">
        <v>22</v>
      </c>
      <c r="D52" s="19" t="s">
        <v>22</v>
      </c>
      <c r="E52" s="16" t="s">
        <v>22</v>
      </c>
      <c r="F52" s="16" t="s">
        <v>22</v>
      </c>
      <c r="G52" s="19" t="s">
        <v>22</v>
      </c>
      <c r="H52" s="21">
        <v>45393</v>
      </c>
      <c r="I52" s="33">
        <v>128.2</v>
      </c>
      <c r="J52" s="46">
        <v>230</v>
      </c>
      <c r="K52" s="47">
        <f t="shared" si="13"/>
        <v>1.79407176287051</v>
      </c>
      <c r="L52" s="36" t="s">
        <v>181</v>
      </c>
      <c r="M52" s="39">
        <f>H52-H18</f>
        <v>1770</v>
      </c>
      <c r="N52" s="11" t="s">
        <v>22</v>
      </c>
    </row>
    <row r="53" ht="28" spans="1:14">
      <c r="A53" s="29" t="s">
        <v>188</v>
      </c>
      <c r="B53" s="5" t="s">
        <v>195</v>
      </c>
      <c r="C53" s="5" t="s">
        <v>121</v>
      </c>
      <c r="D53" s="5" t="s">
        <v>122</v>
      </c>
      <c r="E53" s="6" t="s">
        <v>123</v>
      </c>
      <c r="F53" s="10" t="s">
        <v>124</v>
      </c>
      <c r="G53" s="7" t="s">
        <v>196</v>
      </c>
      <c r="H53" s="8" t="s">
        <v>195</v>
      </c>
      <c r="I53" s="8" t="s">
        <v>121</v>
      </c>
      <c r="J53" s="8" t="s">
        <v>122</v>
      </c>
      <c r="K53" s="30" t="s">
        <v>123</v>
      </c>
      <c r="L53" s="32" t="s">
        <v>124</v>
      </c>
      <c r="M53" s="31" t="s">
        <v>196</v>
      </c>
      <c r="N53" s="11" t="s">
        <v>119</v>
      </c>
    </row>
    <row r="54" spans="1:14">
      <c r="A54" s="11" t="s">
        <v>17</v>
      </c>
      <c r="B54" s="19">
        <v>39440</v>
      </c>
      <c r="C54" s="13">
        <v>141.7</v>
      </c>
      <c r="D54" s="13">
        <v>302</v>
      </c>
      <c r="E54" s="16">
        <f t="shared" ref="E54:E59" si="14">D54/C54</f>
        <v>2.13126323218066</v>
      </c>
      <c r="F54" s="16" t="s">
        <v>185</v>
      </c>
      <c r="G54" s="17">
        <f>B54-DATE(2003,9,30)</f>
        <v>1546</v>
      </c>
      <c r="H54" s="18" t="s">
        <v>197</v>
      </c>
      <c r="I54" s="33">
        <v>141.7</v>
      </c>
      <c r="J54" s="34">
        <v>300</v>
      </c>
      <c r="K54" s="35">
        <f t="shared" ref="K54:K59" si="15">J54/I54</f>
        <v>2.11714890613973</v>
      </c>
      <c r="L54" s="36" t="s">
        <v>185</v>
      </c>
      <c r="M54" s="37">
        <f>DATE(2008,3,8)-H33</f>
        <v>2349</v>
      </c>
      <c r="N54" s="38">
        <f>DATE(2008,3,8)-B54</f>
        <v>75</v>
      </c>
    </row>
    <row r="55" spans="1:14">
      <c r="A55" s="11" t="s">
        <v>23</v>
      </c>
      <c r="B55" s="19">
        <v>39445</v>
      </c>
      <c r="C55" s="13">
        <v>223.6</v>
      </c>
      <c r="D55" s="13">
        <v>308</v>
      </c>
      <c r="E55" s="16">
        <f t="shared" ref="E55:E60" si="16">D55/C55</f>
        <v>1.37745974955277</v>
      </c>
      <c r="F55" s="16" t="s">
        <v>194</v>
      </c>
      <c r="G55" s="20">
        <f t="shared" ref="G55:G57" si="17">B55-B34</f>
        <v>1030</v>
      </c>
      <c r="H55" s="18" t="s">
        <v>197</v>
      </c>
      <c r="I55" s="33">
        <v>223.6</v>
      </c>
      <c r="J55" s="34">
        <v>310</v>
      </c>
      <c r="K55" s="35">
        <f t="shared" si="15"/>
        <v>1.38640429338104</v>
      </c>
      <c r="L55" s="36" t="s">
        <v>194</v>
      </c>
      <c r="M55" s="37">
        <f>DATE(2008,3,8)-H34</f>
        <v>1041</v>
      </c>
      <c r="N55" s="38">
        <f>DATE(2008,3,8)-B55</f>
        <v>70</v>
      </c>
    </row>
    <row r="56" spans="1:14">
      <c r="A56" s="11" t="s">
        <v>24</v>
      </c>
      <c r="B56" s="19">
        <v>40178</v>
      </c>
      <c r="C56" s="13">
        <v>150.2</v>
      </c>
      <c r="D56" s="13">
        <v>337.98</v>
      </c>
      <c r="E56" s="16">
        <f t="shared" si="16"/>
        <v>2.25019973368842</v>
      </c>
      <c r="F56" s="16" t="s">
        <v>185</v>
      </c>
      <c r="G56" s="26">
        <f t="shared" si="17"/>
        <v>603</v>
      </c>
      <c r="H56" s="21">
        <v>40179</v>
      </c>
      <c r="I56" s="33">
        <v>150.2</v>
      </c>
      <c r="J56" s="33">
        <v>369.31</v>
      </c>
      <c r="K56" s="36">
        <f t="shared" si="15"/>
        <v>2.45878828229028</v>
      </c>
      <c r="L56" s="36" t="s">
        <v>185</v>
      </c>
      <c r="M56" s="39">
        <f>H56-H35</f>
        <v>823</v>
      </c>
      <c r="N56" s="11">
        <f t="shared" ref="N56:N66" si="18">H56-B56</f>
        <v>1</v>
      </c>
    </row>
    <row r="57" spans="1:14">
      <c r="A57" s="11" t="s">
        <v>29</v>
      </c>
      <c r="B57" s="25">
        <v>41535</v>
      </c>
      <c r="C57" s="13">
        <v>178.6</v>
      </c>
      <c r="D57" s="13">
        <v>308.22</v>
      </c>
      <c r="E57" s="16">
        <f t="shared" si="16"/>
        <v>1.72575587905935</v>
      </c>
      <c r="F57" s="16" t="s">
        <v>185</v>
      </c>
      <c r="G57" s="26">
        <f t="shared" si="17"/>
        <v>768</v>
      </c>
      <c r="H57" s="21">
        <v>41275</v>
      </c>
      <c r="I57" s="33">
        <v>178.6</v>
      </c>
      <c r="J57" s="33">
        <v>304.86</v>
      </c>
      <c r="K57" s="36">
        <f t="shared" si="15"/>
        <v>1.70694288913774</v>
      </c>
      <c r="L57" s="36" t="s">
        <v>185</v>
      </c>
      <c r="M57" s="39">
        <f>H57-H36</f>
        <v>528</v>
      </c>
      <c r="N57" s="45">
        <f t="shared" si="18"/>
        <v>-260</v>
      </c>
    </row>
    <row r="58" spans="1:14">
      <c r="A58" s="11" t="s">
        <v>28</v>
      </c>
      <c r="B58" s="19">
        <v>42826</v>
      </c>
      <c r="C58" s="13">
        <v>181.6</v>
      </c>
      <c r="D58" s="13">
        <v>310.65</v>
      </c>
      <c r="E58" s="16">
        <f t="shared" si="14"/>
        <v>1.71062775330396</v>
      </c>
      <c r="F58" s="16" t="s">
        <v>185</v>
      </c>
      <c r="G58" s="20">
        <f>B58-B38</f>
        <v>822</v>
      </c>
      <c r="H58" s="21">
        <v>42735</v>
      </c>
      <c r="I58" s="33">
        <v>181.6</v>
      </c>
      <c r="J58" s="33">
        <v>302.41</v>
      </c>
      <c r="K58" s="36">
        <f t="shared" si="15"/>
        <v>1.66525330396476</v>
      </c>
      <c r="L58" s="36" t="s">
        <v>185</v>
      </c>
      <c r="M58" s="39">
        <f>H58-H38</f>
        <v>651</v>
      </c>
      <c r="N58" s="11">
        <f t="shared" si="18"/>
        <v>-91</v>
      </c>
    </row>
    <row r="59" spans="1:14">
      <c r="A59" s="11" t="s">
        <v>31</v>
      </c>
      <c r="B59" s="19">
        <v>42790</v>
      </c>
      <c r="C59" s="13">
        <v>258.1</v>
      </c>
      <c r="D59" s="13">
        <v>309.16</v>
      </c>
      <c r="E59" s="16">
        <f t="shared" si="14"/>
        <v>1.19783029833398</v>
      </c>
      <c r="F59" s="16" t="s">
        <v>198</v>
      </c>
      <c r="G59" s="20">
        <f>B59-B39</f>
        <v>695</v>
      </c>
      <c r="H59" s="21">
        <v>42805</v>
      </c>
      <c r="I59" s="33">
        <v>258.1</v>
      </c>
      <c r="J59" s="33">
        <v>300.1</v>
      </c>
      <c r="K59" s="36">
        <f t="shared" si="15"/>
        <v>1.16272762495157</v>
      </c>
      <c r="L59" s="36" t="s">
        <v>198</v>
      </c>
      <c r="M59" s="39">
        <f>H59-H39</f>
        <v>707</v>
      </c>
      <c r="N59" s="11">
        <f t="shared" si="18"/>
        <v>15</v>
      </c>
    </row>
    <row r="60" spans="1:14">
      <c r="A60" s="11" t="s">
        <v>34</v>
      </c>
      <c r="B60" s="19">
        <v>43077</v>
      </c>
      <c r="C60" s="13">
        <v>179.5</v>
      </c>
      <c r="D60" s="13">
        <v>307.65</v>
      </c>
      <c r="E60" s="16">
        <f t="shared" si="16"/>
        <v>1.71392757660167</v>
      </c>
      <c r="F60" s="16" t="s">
        <v>186</v>
      </c>
      <c r="G60" s="20">
        <f>B60-B40</f>
        <v>455</v>
      </c>
      <c r="H60" s="21">
        <v>43176</v>
      </c>
      <c r="I60" s="33">
        <v>179.5</v>
      </c>
      <c r="J60" s="33">
        <v>303.57</v>
      </c>
      <c r="K60" s="36">
        <f t="shared" ref="K60:K66" si="19">J60/I60</f>
        <v>1.69119777158774</v>
      </c>
      <c r="L60" s="36" t="s">
        <v>186</v>
      </c>
      <c r="M60" s="39">
        <f>H60-H40</f>
        <v>385</v>
      </c>
      <c r="N60" s="11">
        <f t="shared" si="18"/>
        <v>99</v>
      </c>
    </row>
    <row r="61" spans="1:14">
      <c r="A61" s="11" t="s">
        <v>30</v>
      </c>
      <c r="B61" s="19">
        <v>43517</v>
      </c>
      <c r="C61" s="13">
        <v>313.9</v>
      </c>
      <c r="D61" s="13">
        <v>307.5</v>
      </c>
      <c r="E61" s="16">
        <f t="shared" ref="E61:E67" si="20">D61/C61</f>
        <v>0.979611341191462</v>
      </c>
      <c r="F61" s="16" t="s">
        <v>194</v>
      </c>
      <c r="G61" s="20">
        <f>B61-B37</f>
        <v>1513</v>
      </c>
      <c r="H61" s="21">
        <v>43560</v>
      </c>
      <c r="I61" s="33">
        <v>313.9</v>
      </c>
      <c r="J61" s="33">
        <v>312.6</v>
      </c>
      <c r="K61" s="36">
        <f t="shared" si="19"/>
        <v>0.995858553679516</v>
      </c>
      <c r="L61" s="36" t="s">
        <v>194</v>
      </c>
      <c r="M61" s="44">
        <f>H61-H37</f>
        <v>1435</v>
      </c>
      <c r="N61" s="11">
        <f t="shared" si="18"/>
        <v>43</v>
      </c>
    </row>
    <row r="62" spans="1:14">
      <c r="A62" s="11" t="s">
        <v>35</v>
      </c>
      <c r="B62" s="19">
        <v>43532</v>
      </c>
      <c r="C62" s="13">
        <v>126.6</v>
      </c>
      <c r="D62" s="13">
        <v>312.11</v>
      </c>
      <c r="E62" s="16">
        <f t="shared" si="20"/>
        <v>2.46532385466035</v>
      </c>
      <c r="F62" s="16" t="s">
        <v>183</v>
      </c>
      <c r="G62" s="20">
        <f>B62-B41</f>
        <v>679</v>
      </c>
      <c r="H62" s="21">
        <v>43560</v>
      </c>
      <c r="I62" s="33">
        <v>126.6</v>
      </c>
      <c r="J62" s="33">
        <v>305.46</v>
      </c>
      <c r="K62" s="36">
        <f t="shared" si="19"/>
        <v>2.41279620853081</v>
      </c>
      <c r="L62" s="36" t="s">
        <v>183</v>
      </c>
      <c r="M62" s="39">
        <f>H62-H41</f>
        <v>551</v>
      </c>
      <c r="N62" s="11">
        <f t="shared" si="18"/>
        <v>28</v>
      </c>
    </row>
    <row r="63" spans="1:14">
      <c r="A63" s="11" t="s">
        <v>38</v>
      </c>
      <c r="B63" s="19">
        <v>44196</v>
      </c>
      <c r="C63" s="13">
        <v>303.5</v>
      </c>
      <c r="D63" s="13">
        <v>314.14</v>
      </c>
      <c r="E63" s="16">
        <f t="shared" si="20"/>
        <v>1.03505766062603</v>
      </c>
      <c r="F63" s="16" t="s">
        <v>198</v>
      </c>
      <c r="G63" s="20">
        <f>B63-B42</f>
        <v>664</v>
      </c>
      <c r="H63" s="21">
        <v>44814</v>
      </c>
      <c r="I63" s="33">
        <v>447.5</v>
      </c>
      <c r="J63" s="40">
        <v>305</v>
      </c>
      <c r="K63" s="41">
        <f t="shared" si="19"/>
        <v>0.681564245810056</v>
      </c>
      <c r="L63" s="36" t="s">
        <v>199</v>
      </c>
      <c r="M63" s="39">
        <f>H63-H42</f>
        <v>1228</v>
      </c>
      <c r="N63" s="11">
        <f t="shared" si="18"/>
        <v>618</v>
      </c>
    </row>
    <row r="64" spans="1:14">
      <c r="A64" s="11" t="s">
        <v>41</v>
      </c>
      <c r="B64" s="19">
        <v>44995</v>
      </c>
      <c r="C64" s="13">
        <v>190.6</v>
      </c>
      <c r="D64" s="13">
        <v>302.09</v>
      </c>
      <c r="E64" s="16">
        <f t="shared" si="20"/>
        <v>1.58494228751312</v>
      </c>
      <c r="F64" s="16" t="s">
        <v>186</v>
      </c>
      <c r="G64" s="20">
        <f>B64-B43</f>
        <v>891</v>
      </c>
      <c r="H64" s="21">
        <v>44975</v>
      </c>
      <c r="I64" s="33">
        <v>190.6</v>
      </c>
      <c r="J64" s="33">
        <v>315.09</v>
      </c>
      <c r="K64" s="36">
        <f t="shared" si="19"/>
        <v>1.65314795383001</v>
      </c>
      <c r="L64" s="36" t="s">
        <v>186</v>
      </c>
      <c r="M64" s="39">
        <f>H64-H43</f>
        <v>778</v>
      </c>
      <c r="N64" s="11">
        <f t="shared" si="18"/>
        <v>-20</v>
      </c>
    </row>
    <row r="65" spans="1:14">
      <c r="A65" s="11" t="s">
        <v>40</v>
      </c>
      <c r="B65" s="19">
        <v>45657</v>
      </c>
      <c r="C65" s="13">
        <v>449.3</v>
      </c>
      <c r="D65" s="13">
        <v>427.95</v>
      </c>
      <c r="E65" s="16">
        <f t="shared" si="20"/>
        <v>0.952481638103717</v>
      </c>
      <c r="F65" s="16" t="s">
        <v>200</v>
      </c>
      <c r="G65" s="20">
        <f>B65-B44</f>
        <v>1461</v>
      </c>
      <c r="H65" s="21">
        <v>45291</v>
      </c>
      <c r="I65" s="33">
        <v>344.3</v>
      </c>
      <c r="J65" s="33">
        <v>357.81</v>
      </c>
      <c r="K65" s="36">
        <f t="shared" si="19"/>
        <v>1.03923903572466</v>
      </c>
      <c r="L65" s="36" t="s">
        <v>199</v>
      </c>
      <c r="M65" s="39">
        <f>H65-H44</f>
        <v>309</v>
      </c>
      <c r="N65" s="11">
        <f t="shared" si="18"/>
        <v>-366</v>
      </c>
    </row>
    <row r="66" spans="1:14">
      <c r="A66" s="11" t="s">
        <v>36</v>
      </c>
      <c r="B66" s="19">
        <v>45657</v>
      </c>
      <c r="C66" s="13">
        <v>346.7</v>
      </c>
      <c r="D66" s="13">
        <v>347.6315</v>
      </c>
      <c r="E66" s="16">
        <f t="shared" si="20"/>
        <v>1.00268676088838</v>
      </c>
      <c r="F66" s="16" t="s">
        <v>201</v>
      </c>
      <c r="G66" s="20">
        <f>B66-B46</f>
        <v>298</v>
      </c>
      <c r="H66" s="21">
        <v>45291</v>
      </c>
      <c r="I66" s="33">
        <v>322.3</v>
      </c>
      <c r="J66" s="33">
        <v>304.0517</v>
      </c>
      <c r="K66" s="36">
        <f t="shared" si="19"/>
        <v>0.943381011479988</v>
      </c>
      <c r="L66" s="36" t="s">
        <v>194</v>
      </c>
      <c r="M66" s="39">
        <f>H66-H46</f>
        <v>245</v>
      </c>
      <c r="N66" s="11">
        <f t="shared" si="18"/>
        <v>-366</v>
      </c>
    </row>
    <row r="67" spans="1:14">
      <c r="A67" s="11" t="s">
        <v>49</v>
      </c>
      <c r="B67" s="19">
        <v>45657</v>
      </c>
      <c r="C67" s="13">
        <v>234.7</v>
      </c>
      <c r="D67" s="13">
        <v>335.14</v>
      </c>
      <c r="E67" s="16">
        <f t="shared" si="20"/>
        <v>1.42795057520239</v>
      </c>
      <c r="F67" s="16" t="s">
        <v>187</v>
      </c>
      <c r="G67" s="20">
        <f>B67-B50</f>
        <v>0</v>
      </c>
      <c r="H67" s="21" t="s">
        <v>22</v>
      </c>
      <c r="I67" s="21" t="s">
        <v>22</v>
      </c>
      <c r="J67" s="21" t="s">
        <v>22</v>
      </c>
      <c r="K67" s="36" t="s">
        <v>22</v>
      </c>
      <c r="L67" s="36" t="s">
        <v>22</v>
      </c>
      <c r="M67" s="21" t="s">
        <v>22</v>
      </c>
      <c r="N67" s="11" t="s">
        <v>22</v>
      </c>
    </row>
    <row r="68" ht="28" spans="1:14">
      <c r="A68" s="48" t="s">
        <v>0</v>
      </c>
      <c r="B68" s="49" t="s">
        <v>202</v>
      </c>
      <c r="C68" s="5" t="s">
        <v>121</v>
      </c>
      <c r="D68" s="5" t="s">
        <v>122</v>
      </c>
      <c r="E68" s="6" t="s">
        <v>123</v>
      </c>
      <c r="F68" s="10" t="s">
        <v>124</v>
      </c>
      <c r="G68" s="50" t="s">
        <v>203</v>
      </c>
      <c r="H68" s="51" t="s">
        <v>202</v>
      </c>
      <c r="I68" s="8" t="s">
        <v>121</v>
      </c>
      <c r="J68" s="8" t="s">
        <v>122</v>
      </c>
      <c r="K68" s="30" t="s">
        <v>123</v>
      </c>
      <c r="L68" s="32" t="s">
        <v>124</v>
      </c>
      <c r="M68" s="57" t="s">
        <v>203</v>
      </c>
      <c r="N68" s="11" t="s">
        <v>119</v>
      </c>
    </row>
    <row r="69" spans="1:14">
      <c r="A69" s="11" t="s">
        <v>17</v>
      </c>
      <c r="B69" s="19">
        <v>39568</v>
      </c>
      <c r="C69" s="13">
        <v>141.7</v>
      </c>
      <c r="D69" s="13">
        <v>430</v>
      </c>
      <c r="E69" s="16">
        <f t="shared" ref="E69:E73" si="21">D69/C69</f>
        <v>3.03458009880028</v>
      </c>
      <c r="F69" s="16" t="s">
        <v>185</v>
      </c>
      <c r="G69" s="20">
        <f>B69-B54</f>
        <v>128</v>
      </c>
      <c r="H69" s="24">
        <v>39722</v>
      </c>
      <c r="I69" s="42">
        <v>193.4</v>
      </c>
      <c r="J69" s="33">
        <v>450</v>
      </c>
      <c r="K69" s="43">
        <f t="shared" ref="K69:K74" si="22">J69/I69</f>
        <v>2.32678386763185</v>
      </c>
      <c r="L69" s="43" t="s">
        <v>204</v>
      </c>
      <c r="M69" s="37">
        <f>H69-DATE(2008,3,8)</f>
        <v>207</v>
      </c>
      <c r="N69" s="45">
        <f t="shared" ref="N69:N78" si="23">H69-B69</f>
        <v>154</v>
      </c>
    </row>
    <row r="70" spans="1:14">
      <c r="A70" s="11" t="s">
        <v>23</v>
      </c>
      <c r="B70" s="19">
        <v>39813</v>
      </c>
      <c r="C70" s="13">
        <v>225.7</v>
      </c>
      <c r="D70" s="13">
        <v>430.7</v>
      </c>
      <c r="E70" s="16">
        <f t="shared" si="21"/>
        <v>1.90828533451484</v>
      </c>
      <c r="F70" s="16" t="s">
        <v>194</v>
      </c>
      <c r="G70" s="20">
        <f>B70-B55</f>
        <v>368</v>
      </c>
      <c r="H70" s="18" t="s">
        <v>205</v>
      </c>
      <c r="I70" s="34">
        <v>225.7</v>
      </c>
      <c r="J70" s="34">
        <v>400</v>
      </c>
      <c r="K70" s="35">
        <f t="shared" si="22"/>
        <v>1.77226406734603</v>
      </c>
      <c r="L70" s="35" t="s">
        <v>206</v>
      </c>
      <c r="M70" s="37">
        <f>DATE(2009,5,1)-DATE(2008,3,8)</f>
        <v>419</v>
      </c>
      <c r="N70" s="38">
        <f>DATE(2009,5,1)-B70</f>
        <v>121</v>
      </c>
    </row>
    <row r="71" spans="1:14">
      <c r="A71" s="11" t="s">
        <v>24</v>
      </c>
      <c r="B71" s="25">
        <v>40451</v>
      </c>
      <c r="C71" s="52">
        <v>176.9</v>
      </c>
      <c r="D71" s="13">
        <v>478.44</v>
      </c>
      <c r="E71" s="53">
        <f t="shared" si="21"/>
        <v>2.70457885811193</v>
      </c>
      <c r="F71" s="53" t="s">
        <v>207</v>
      </c>
      <c r="G71" s="26">
        <f>B71-B56</f>
        <v>273</v>
      </c>
      <c r="H71" s="21">
        <v>40299</v>
      </c>
      <c r="I71" s="33">
        <v>150.2</v>
      </c>
      <c r="J71" s="33">
        <v>438.99</v>
      </c>
      <c r="K71" s="36">
        <f t="shared" si="22"/>
        <v>2.92270306258322</v>
      </c>
      <c r="L71" s="36" t="s">
        <v>185</v>
      </c>
      <c r="M71" s="39">
        <f>H71-H56</f>
        <v>120</v>
      </c>
      <c r="N71" s="45">
        <f>H71-B71</f>
        <v>-152</v>
      </c>
    </row>
    <row r="72" spans="1:14">
      <c r="A72" s="11" t="s">
        <v>29</v>
      </c>
      <c r="B72" s="19">
        <v>42369</v>
      </c>
      <c r="C72" s="13">
        <v>178.6</v>
      </c>
      <c r="D72" s="13">
        <v>413.28</v>
      </c>
      <c r="E72" s="16">
        <f t="shared" si="21"/>
        <v>2.31399776035834</v>
      </c>
      <c r="F72" s="16" t="s">
        <v>185</v>
      </c>
      <c r="G72" s="26">
        <f>B72-B57</f>
        <v>834</v>
      </c>
      <c r="H72" s="21">
        <v>42672</v>
      </c>
      <c r="I72" s="33">
        <v>286.1</v>
      </c>
      <c r="J72" s="33">
        <v>417.86</v>
      </c>
      <c r="K72" s="36">
        <f t="shared" si="22"/>
        <v>1.460538273331</v>
      </c>
      <c r="L72" s="36" t="s">
        <v>194</v>
      </c>
      <c r="M72" s="39">
        <f>H72-H57</f>
        <v>1397</v>
      </c>
      <c r="N72" s="11">
        <f t="shared" si="23"/>
        <v>303</v>
      </c>
    </row>
    <row r="73" spans="1:14">
      <c r="A73" s="11" t="s">
        <v>34</v>
      </c>
      <c r="B73" s="19">
        <v>43364</v>
      </c>
      <c r="C73" s="13">
        <v>196.5</v>
      </c>
      <c r="D73" s="13">
        <v>411.15</v>
      </c>
      <c r="E73" s="16">
        <f t="shared" si="21"/>
        <v>2.09236641221374</v>
      </c>
      <c r="F73" s="16" t="s">
        <v>186</v>
      </c>
      <c r="G73" s="20">
        <f>B73-B60</f>
        <v>287</v>
      </c>
      <c r="H73" s="21">
        <v>43841</v>
      </c>
      <c r="I73" s="33">
        <v>302.3</v>
      </c>
      <c r="J73" s="33">
        <v>408.37</v>
      </c>
      <c r="K73" s="36">
        <f t="shared" si="22"/>
        <v>1.35087661263645</v>
      </c>
      <c r="L73" s="36" t="s">
        <v>198</v>
      </c>
      <c r="M73" s="39">
        <f>H73-H60</f>
        <v>665</v>
      </c>
      <c r="N73" s="11">
        <f t="shared" si="23"/>
        <v>477</v>
      </c>
    </row>
    <row r="74" spans="1:14">
      <c r="A74" s="11" t="s">
        <v>31</v>
      </c>
      <c r="B74" s="19">
        <v>43373</v>
      </c>
      <c r="C74" s="13">
        <v>378</v>
      </c>
      <c r="D74" s="13">
        <v>400.2</v>
      </c>
      <c r="E74" s="16">
        <f t="shared" ref="E74:E79" si="24">D74/C74</f>
        <v>1.05873015873016</v>
      </c>
      <c r="F74" s="16" t="s">
        <v>208</v>
      </c>
      <c r="G74" s="20">
        <f>B74-B59</f>
        <v>583</v>
      </c>
      <c r="H74" s="21">
        <v>43547</v>
      </c>
      <c r="I74" s="33">
        <v>378</v>
      </c>
      <c r="J74" s="33">
        <v>407</v>
      </c>
      <c r="K74" s="36">
        <f t="shared" si="22"/>
        <v>1.07671957671958</v>
      </c>
      <c r="L74" s="36" t="s">
        <v>208</v>
      </c>
      <c r="M74" s="39">
        <f>H74-H59</f>
        <v>742</v>
      </c>
      <c r="N74" s="11">
        <f t="shared" si="23"/>
        <v>174</v>
      </c>
    </row>
    <row r="75" spans="1:14">
      <c r="A75" s="11" t="s">
        <v>28</v>
      </c>
      <c r="B75" s="19">
        <v>43532</v>
      </c>
      <c r="C75" s="13">
        <v>317.8</v>
      </c>
      <c r="D75" s="13">
        <v>415.15</v>
      </c>
      <c r="E75" s="16">
        <f t="shared" si="24"/>
        <v>1.30632473253619</v>
      </c>
      <c r="F75" s="16" t="s">
        <v>201</v>
      </c>
      <c r="G75" s="20">
        <f>B75-B58</f>
        <v>706</v>
      </c>
      <c r="H75" s="21">
        <v>43560</v>
      </c>
      <c r="I75" s="33">
        <v>317.8</v>
      </c>
      <c r="J75" s="33">
        <v>401.26</v>
      </c>
      <c r="K75" s="36">
        <f t="shared" ref="K75:K80" si="25">J75/I75</f>
        <v>1.26261799874135</v>
      </c>
      <c r="L75" s="36" t="s">
        <v>201</v>
      </c>
      <c r="M75" s="39">
        <f>H75-H58</f>
        <v>825</v>
      </c>
      <c r="N75" s="11">
        <f t="shared" si="23"/>
        <v>28</v>
      </c>
    </row>
    <row r="76" spans="1:14">
      <c r="A76" s="11" t="s">
        <v>35</v>
      </c>
      <c r="B76" s="19">
        <v>44196</v>
      </c>
      <c r="C76" s="13">
        <v>244.8</v>
      </c>
      <c r="D76" s="13">
        <v>407.3</v>
      </c>
      <c r="E76" s="16">
        <f t="shared" si="24"/>
        <v>1.66380718954248</v>
      </c>
      <c r="F76" s="16" t="s">
        <v>194</v>
      </c>
      <c r="G76" s="20">
        <f>B76-B62</f>
        <v>664</v>
      </c>
      <c r="H76" s="21">
        <v>44303</v>
      </c>
      <c r="I76" s="33">
        <v>244.8</v>
      </c>
      <c r="J76" s="33">
        <v>413.92</v>
      </c>
      <c r="K76" s="36">
        <f t="shared" si="25"/>
        <v>1.69084967320261</v>
      </c>
      <c r="L76" s="36" t="s">
        <v>194</v>
      </c>
      <c r="M76" s="39">
        <f>H76-H62</f>
        <v>743</v>
      </c>
      <c r="N76" s="11">
        <f t="shared" si="23"/>
        <v>107</v>
      </c>
    </row>
    <row r="77" spans="1:14">
      <c r="A77" s="11" t="s">
        <v>30</v>
      </c>
      <c r="B77" s="19">
        <v>44316</v>
      </c>
      <c r="C77" s="13">
        <v>370</v>
      </c>
      <c r="D77" s="13">
        <v>416.9</v>
      </c>
      <c r="E77" s="16">
        <f t="shared" si="24"/>
        <v>1.12675675675676</v>
      </c>
      <c r="F77" s="16" t="s">
        <v>201</v>
      </c>
      <c r="G77" s="20">
        <f>B77-B61</f>
        <v>799</v>
      </c>
      <c r="H77" s="21">
        <v>44982</v>
      </c>
      <c r="I77" s="33">
        <v>477.1</v>
      </c>
      <c r="J77" s="33">
        <v>403.4</v>
      </c>
      <c r="K77" s="36">
        <f t="shared" si="25"/>
        <v>0.845525047159924</v>
      </c>
      <c r="L77" s="36" t="s">
        <v>199</v>
      </c>
      <c r="M77" s="39">
        <f>H77-H61</f>
        <v>1422</v>
      </c>
      <c r="N77" s="11">
        <f t="shared" si="23"/>
        <v>666</v>
      </c>
    </row>
    <row r="78" spans="1:14">
      <c r="A78" s="11" t="s">
        <v>38</v>
      </c>
      <c r="B78" s="19">
        <v>44971</v>
      </c>
      <c r="C78" s="13">
        <v>513.8</v>
      </c>
      <c r="D78" s="13">
        <v>405.42</v>
      </c>
      <c r="E78" s="16">
        <f t="shared" si="24"/>
        <v>0.789061891786688</v>
      </c>
      <c r="F78" s="16" t="s">
        <v>209</v>
      </c>
      <c r="G78" s="20">
        <f>B78-B63</f>
        <v>775</v>
      </c>
      <c r="H78" s="21">
        <v>45046</v>
      </c>
      <c r="I78" s="33">
        <v>513.8</v>
      </c>
      <c r="J78" s="33">
        <v>421.8</v>
      </c>
      <c r="K78" s="36">
        <f t="shared" si="25"/>
        <v>0.820942000778513</v>
      </c>
      <c r="L78" s="36" t="s">
        <v>209</v>
      </c>
      <c r="M78" s="39">
        <f>H78-H63</f>
        <v>232</v>
      </c>
      <c r="N78" s="11">
        <f t="shared" si="23"/>
        <v>75</v>
      </c>
    </row>
    <row r="79" spans="1:14">
      <c r="A79" s="11" t="s">
        <v>40</v>
      </c>
      <c r="B79" s="19">
        <v>45657</v>
      </c>
      <c r="C79" s="13">
        <v>449.3</v>
      </c>
      <c r="D79" s="13">
        <v>427.95</v>
      </c>
      <c r="E79" s="16">
        <f t="shared" si="24"/>
        <v>0.952481638103717</v>
      </c>
      <c r="F79" s="16" t="s">
        <v>200</v>
      </c>
      <c r="G79" s="20">
        <f>B79-B65</f>
        <v>0</v>
      </c>
      <c r="H79" s="21" t="s">
        <v>22</v>
      </c>
      <c r="I79" s="21" t="s">
        <v>22</v>
      </c>
      <c r="J79" s="21" t="s">
        <v>22</v>
      </c>
      <c r="K79" s="36" t="s">
        <v>22</v>
      </c>
      <c r="L79" s="36" t="s">
        <v>22</v>
      </c>
      <c r="M79" s="21" t="s">
        <v>22</v>
      </c>
      <c r="N79" s="11" t="s">
        <v>22</v>
      </c>
    </row>
    <row r="80" spans="1:14">
      <c r="A80" s="11" t="s">
        <v>41</v>
      </c>
      <c r="B80" s="19" t="s">
        <v>22</v>
      </c>
      <c r="C80" s="19" t="s">
        <v>22</v>
      </c>
      <c r="D80" s="19" t="s">
        <v>22</v>
      </c>
      <c r="E80" s="16" t="s">
        <v>22</v>
      </c>
      <c r="F80" s="16" t="s">
        <v>22</v>
      </c>
      <c r="G80" s="19" t="s">
        <v>22</v>
      </c>
      <c r="H80" s="21">
        <v>45778</v>
      </c>
      <c r="I80" s="33">
        <v>217.8</v>
      </c>
      <c r="J80" s="33">
        <v>407.7</v>
      </c>
      <c r="K80" s="36">
        <f t="shared" si="25"/>
        <v>1.87190082644628</v>
      </c>
      <c r="L80" s="36" t="s">
        <v>186</v>
      </c>
      <c r="M80" s="39">
        <f>H80-H64</f>
        <v>803</v>
      </c>
      <c r="N80" s="11" t="s">
        <v>22</v>
      </c>
    </row>
    <row r="81" ht="28" spans="1:14">
      <c r="A81" s="29" t="s">
        <v>188</v>
      </c>
      <c r="B81" s="5" t="s">
        <v>210</v>
      </c>
      <c r="C81" s="5" t="s">
        <v>121</v>
      </c>
      <c r="D81" s="5" t="s">
        <v>122</v>
      </c>
      <c r="E81" s="6" t="s">
        <v>123</v>
      </c>
      <c r="F81" s="10" t="s">
        <v>124</v>
      </c>
      <c r="G81" s="7" t="s">
        <v>211</v>
      </c>
      <c r="H81" s="8" t="s">
        <v>210</v>
      </c>
      <c r="I81" s="8" t="s">
        <v>121</v>
      </c>
      <c r="J81" s="8" t="s">
        <v>122</v>
      </c>
      <c r="K81" s="30" t="s">
        <v>123</v>
      </c>
      <c r="L81" s="32" t="s">
        <v>124</v>
      </c>
      <c r="M81" s="31" t="s">
        <v>211</v>
      </c>
      <c r="N81" s="11" t="s">
        <v>119</v>
      </c>
    </row>
    <row r="82" spans="1:14">
      <c r="A82" s="11" t="s">
        <v>17</v>
      </c>
      <c r="B82" s="19">
        <v>40096</v>
      </c>
      <c r="C82" s="13">
        <v>225.1</v>
      </c>
      <c r="D82" s="13">
        <v>504.95</v>
      </c>
      <c r="E82" s="16">
        <f t="shared" ref="E82:E90" si="26">D82/C82</f>
        <v>2.24322523322968</v>
      </c>
      <c r="F82" s="16" t="s">
        <v>193</v>
      </c>
      <c r="G82" s="20">
        <f>B82-B69</f>
        <v>528</v>
      </c>
      <c r="H82" s="24">
        <v>40299</v>
      </c>
      <c r="I82" s="33">
        <v>225.1</v>
      </c>
      <c r="J82" s="33">
        <v>623.07</v>
      </c>
      <c r="K82" s="36">
        <f t="shared" ref="K82:K84" si="27">J82/I82</f>
        <v>2.76796979120391</v>
      </c>
      <c r="L82" s="36" t="s">
        <v>193</v>
      </c>
      <c r="M82" s="44">
        <f>H82-H69</f>
        <v>577</v>
      </c>
      <c r="N82" s="45">
        <f t="shared" ref="N82:N87" si="28">H82-B82</f>
        <v>203</v>
      </c>
    </row>
    <row r="83" spans="1:14">
      <c r="A83" s="11" t="s">
        <v>23</v>
      </c>
      <c r="B83" s="19">
        <v>40178</v>
      </c>
      <c r="C83" s="13">
        <v>321.6</v>
      </c>
      <c r="D83" s="13">
        <v>527.25</v>
      </c>
      <c r="E83" s="16">
        <f t="shared" si="26"/>
        <v>1.63945895522388</v>
      </c>
      <c r="F83" s="16" t="s">
        <v>212</v>
      </c>
      <c r="G83" s="20">
        <f>B83-B70</f>
        <v>365</v>
      </c>
      <c r="H83" s="18" t="s">
        <v>213</v>
      </c>
      <c r="I83" s="33">
        <v>408.6</v>
      </c>
      <c r="J83" s="34">
        <v>500</v>
      </c>
      <c r="K83" s="35">
        <f t="shared" si="27"/>
        <v>1.22369065100343</v>
      </c>
      <c r="L83" s="36" t="s">
        <v>214</v>
      </c>
      <c r="M83" s="37">
        <f>DATE(2010,5,1)-DATE(2009,5,1)</f>
        <v>365</v>
      </c>
      <c r="N83" s="38">
        <f>DATE(2010,5,1)-B83</f>
        <v>121</v>
      </c>
    </row>
    <row r="84" spans="1:14">
      <c r="A84" s="11" t="s">
        <v>24</v>
      </c>
      <c r="B84" s="54">
        <v>40483</v>
      </c>
      <c r="C84" s="13">
        <v>207.7</v>
      </c>
      <c r="D84" s="27">
        <v>781.05</v>
      </c>
      <c r="E84" s="28">
        <f t="shared" si="26"/>
        <v>3.7604718343765</v>
      </c>
      <c r="F84" s="16" t="s">
        <v>191</v>
      </c>
      <c r="G84" s="26">
        <f>B84-B71</f>
        <v>32</v>
      </c>
      <c r="H84" s="21">
        <v>40452</v>
      </c>
      <c r="I84" s="33">
        <v>176.9</v>
      </c>
      <c r="J84" s="33">
        <v>513.3</v>
      </c>
      <c r="K84" s="36">
        <f t="shared" si="27"/>
        <v>2.90163934426229</v>
      </c>
      <c r="L84" s="36" t="s">
        <v>186</v>
      </c>
      <c r="M84" s="39">
        <f>H84-H71</f>
        <v>153</v>
      </c>
      <c r="N84" s="11">
        <f t="shared" si="28"/>
        <v>-31</v>
      </c>
    </row>
    <row r="85" spans="1:14">
      <c r="A85" s="11" t="s">
        <v>29</v>
      </c>
      <c r="B85" s="19">
        <v>42853</v>
      </c>
      <c r="C85" s="13">
        <v>286.1</v>
      </c>
      <c r="D85" s="13">
        <v>513.5095</v>
      </c>
      <c r="E85" s="16">
        <f t="shared" si="26"/>
        <v>1.79486018874519</v>
      </c>
      <c r="F85" s="16" t="s">
        <v>194</v>
      </c>
      <c r="G85" s="20">
        <f>B85-B72</f>
        <v>484</v>
      </c>
      <c r="H85" s="21">
        <v>43100</v>
      </c>
      <c r="I85" s="33">
        <v>286.1</v>
      </c>
      <c r="J85" s="33">
        <v>570.466</v>
      </c>
      <c r="K85" s="36">
        <f t="shared" ref="K85:K90" si="29">J85/I85</f>
        <v>1.99393918210416</v>
      </c>
      <c r="L85" s="36" t="s">
        <v>194</v>
      </c>
      <c r="M85" s="39">
        <f>H85-H72</f>
        <v>428</v>
      </c>
      <c r="N85" s="11">
        <f t="shared" si="28"/>
        <v>247</v>
      </c>
    </row>
    <row r="86" spans="1:14">
      <c r="A86" s="11" t="s">
        <v>34</v>
      </c>
      <c r="B86" s="19">
        <v>43830</v>
      </c>
      <c r="C86" s="13">
        <v>302.3</v>
      </c>
      <c r="D86" s="13">
        <v>525.6</v>
      </c>
      <c r="E86" s="16">
        <f t="shared" si="26"/>
        <v>1.73867019517036</v>
      </c>
      <c r="F86" s="16" t="s">
        <v>198</v>
      </c>
      <c r="G86" s="20">
        <f>B86-B73</f>
        <v>466</v>
      </c>
      <c r="H86" s="21">
        <v>44282</v>
      </c>
      <c r="I86" s="33">
        <v>518.5</v>
      </c>
      <c r="J86" s="33">
        <v>507.54</v>
      </c>
      <c r="K86" s="36">
        <f t="shared" si="29"/>
        <v>0.978862102217936</v>
      </c>
      <c r="L86" s="36" t="s">
        <v>209</v>
      </c>
      <c r="M86" s="39">
        <f>H86-H73</f>
        <v>441</v>
      </c>
      <c r="N86" s="11">
        <f t="shared" si="28"/>
        <v>452</v>
      </c>
    </row>
    <row r="87" spans="1:14">
      <c r="A87" s="11" t="s">
        <v>28</v>
      </c>
      <c r="B87" s="19">
        <v>45197</v>
      </c>
      <c r="C87" s="13">
        <v>460.6</v>
      </c>
      <c r="D87" s="13">
        <v>521.45</v>
      </c>
      <c r="E87" s="16">
        <f t="shared" si="26"/>
        <v>1.13211029092488</v>
      </c>
      <c r="F87" s="16" t="s">
        <v>199</v>
      </c>
      <c r="G87" s="20">
        <f>B87-B75</f>
        <v>1665</v>
      </c>
      <c r="H87" s="21">
        <v>45045</v>
      </c>
      <c r="I87" s="33">
        <v>460.6</v>
      </c>
      <c r="J87" s="33">
        <v>506.04</v>
      </c>
      <c r="K87" s="36">
        <f t="shared" si="29"/>
        <v>1.09865392965697</v>
      </c>
      <c r="L87" s="36" t="s">
        <v>199</v>
      </c>
      <c r="M87" s="39">
        <f>H87-H75</f>
        <v>1485</v>
      </c>
      <c r="N87" s="11">
        <f t="shared" si="28"/>
        <v>-152</v>
      </c>
    </row>
    <row r="88" spans="1:14">
      <c r="A88" s="11" t="s">
        <v>38</v>
      </c>
      <c r="B88" s="19">
        <v>45197</v>
      </c>
      <c r="C88" s="13">
        <v>513.8</v>
      </c>
      <c r="D88" s="13">
        <v>503.2</v>
      </c>
      <c r="E88" s="16">
        <f t="shared" si="26"/>
        <v>0.979369404437524</v>
      </c>
      <c r="F88" s="16" t="s">
        <v>209</v>
      </c>
      <c r="G88" s="20">
        <f>B88-B78</f>
        <v>226</v>
      </c>
      <c r="H88" s="21" t="s">
        <v>22</v>
      </c>
      <c r="I88" s="21" t="s">
        <v>22</v>
      </c>
      <c r="J88" s="21" t="s">
        <v>22</v>
      </c>
      <c r="K88" s="36" t="s">
        <v>22</v>
      </c>
      <c r="L88" s="36" t="s">
        <v>22</v>
      </c>
      <c r="M88" s="21" t="s">
        <v>22</v>
      </c>
      <c r="N88" s="11" t="s">
        <v>22</v>
      </c>
    </row>
    <row r="89" spans="1:14">
      <c r="A89" s="11" t="s">
        <v>30</v>
      </c>
      <c r="B89" s="19">
        <v>45412</v>
      </c>
      <c r="C89" s="13">
        <v>522.8</v>
      </c>
      <c r="D89" s="13">
        <v>516.2</v>
      </c>
      <c r="E89" s="16">
        <f t="shared" si="26"/>
        <v>0.987375669472074</v>
      </c>
      <c r="F89" s="16" t="s">
        <v>209</v>
      </c>
      <c r="G89" s="20">
        <f>B89-B77</f>
        <v>1096</v>
      </c>
      <c r="H89" s="21">
        <v>45291</v>
      </c>
      <c r="I89" s="33">
        <v>522.8</v>
      </c>
      <c r="J89" s="33">
        <v>508.1</v>
      </c>
      <c r="K89" s="36">
        <f t="shared" si="29"/>
        <v>0.971882172915073</v>
      </c>
      <c r="L89" s="36" t="s">
        <v>209</v>
      </c>
      <c r="M89" s="39">
        <f>H89-H77</f>
        <v>309</v>
      </c>
      <c r="N89" s="11">
        <f t="shared" ref="N89:N96" si="30">H89-B89</f>
        <v>-121</v>
      </c>
    </row>
    <row r="90" spans="1:14">
      <c r="A90" s="11" t="s">
        <v>35</v>
      </c>
      <c r="B90" s="19">
        <v>45657</v>
      </c>
      <c r="C90" s="13">
        <v>402.8</v>
      </c>
      <c r="D90" s="13">
        <v>553.4</v>
      </c>
      <c r="E90" s="16">
        <f t="shared" si="26"/>
        <v>1.37388282025819</v>
      </c>
      <c r="F90" s="16" t="s">
        <v>199</v>
      </c>
      <c r="G90" s="20">
        <f>B90-B76</f>
        <v>1461</v>
      </c>
      <c r="H90" s="21">
        <v>45778</v>
      </c>
      <c r="I90" s="33">
        <v>402.8</v>
      </c>
      <c r="J90" s="33">
        <v>514.4</v>
      </c>
      <c r="K90" s="36">
        <f t="shared" si="29"/>
        <v>1.27706057596822</v>
      </c>
      <c r="L90" s="36" t="s">
        <v>199</v>
      </c>
      <c r="M90" s="39">
        <f>H90-H76</f>
        <v>1475</v>
      </c>
      <c r="N90" s="11">
        <f t="shared" si="30"/>
        <v>121</v>
      </c>
    </row>
    <row r="91" ht="28" spans="1:14">
      <c r="A91" s="29" t="s">
        <v>188</v>
      </c>
      <c r="B91" s="49" t="s">
        <v>215</v>
      </c>
      <c r="C91" s="5" t="s">
        <v>121</v>
      </c>
      <c r="D91" s="5" t="s">
        <v>122</v>
      </c>
      <c r="E91" s="6" t="s">
        <v>123</v>
      </c>
      <c r="F91" s="10" t="s">
        <v>124</v>
      </c>
      <c r="G91" s="50" t="s">
        <v>216</v>
      </c>
      <c r="H91" s="51" t="s">
        <v>215</v>
      </c>
      <c r="I91" s="8" t="s">
        <v>121</v>
      </c>
      <c r="J91" s="8" t="s">
        <v>122</v>
      </c>
      <c r="K91" s="30" t="s">
        <v>123</v>
      </c>
      <c r="L91" s="32" t="s">
        <v>124</v>
      </c>
      <c r="M91" s="57" t="s">
        <v>216</v>
      </c>
      <c r="N91" s="11" t="s">
        <v>119</v>
      </c>
    </row>
    <row r="92" spans="1:14">
      <c r="A92" s="11" t="s">
        <v>17</v>
      </c>
      <c r="B92" s="19">
        <v>40298</v>
      </c>
      <c r="C92" s="13">
        <v>225.1</v>
      </c>
      <c r="D92" s="13">
        <v>645.7</v>
      </c>
      <c r="E92" s="16">
        <f t="shared" ref="E92:E97" si="31">D92/C92</f>
        <v>2.86850288760551</v>
      </c>
      <c r="F92" s="16" t="s">
        <v>193</v>
      </c>
      <c r="G92" s="20">
        <f>B92-B82</f>
        <v>202</v>
      </c>
      <c r="H92" s="55">
        <v>40299</v>
      </c>
      <c r="I92" s="33">
        <v>225.1</v>
      </c>
      <c r="J92" s="33">
        <v>623.07</v>
      </c>
      <c r="K92" s="36">
        <f t="shared" ref="K92:K96" si="32">J92/I92</f>
        <v>2.76796979120391</v>
      </c>
      <c r="L92" s="36" t="s">
        <v>193</v>
      </c>
      <c r="M92" s="44">
        <f>H92-H82</f>
        <v>0</v>
      </c>
      <c r="N92" s="11">
        <f t="shared" si="30"/>
        <v>1</v>
      </c>
    </row>
    <row r="93" spans="1:14">
      <c r="A93" s="11" t="s">
        <v>23</v>
      </c>
      <c r="B93" s="19">
        <v>40319</v>
      </c>
      <c r="C93" s="13">
        <v>408.6</v>
      </c>
      <c r="D93" s="13">
        <v>601.26</v>
      </c>
      <c r="E93" s="16">
        <f t="shared" si="31"/>
        <v>1.47151248164464</v>
      </c>
      <c r="F93" s="16" t="s">
        <v>214</v>
      </c>
      <c r="G93" s="20">
        <f>B93-B83</f>
        <v>141</v>
      </c>
      <c r="H93" s="21">
        <v>40376</v>
      </c>
      <c r="I93" s="33">
        <v>408.6</v>
      </c>
      <c r="J93" s="33">
        <v>601.6</v>
      </c>
      <c r="K93" s="36">
        <f t="shared" si="32"/>
        <v>1.47234459128732</v>
      </c>
      <c r="L93" s="36" t="s">
        <v>214</v>
      </c>
      <c r="M93" s="37">
        <f>H93-DATE(2010,5,1)</f>
        <v>77</v>
      </c>
      <c r="N93" s="11">
        <f t="shared" si="30"/>
        <v>57</v>
      </c>
    </row>
    <row r="94" spans="1:14">
      <c r="A94" s="11" t="s">
        <v>24</v>
      </c>
      <c r="B94" s="54">
        <v>40483</v>
      </c>
      <c r="C94" s="13">
        <v>207.7</v>
      </c>
      <c r="D94" s="27">
        <v>781.05</v>
      </c>
      <c r="E94" s="28">
        <f t="shared" si="31"/>
        <v>3.7604718343765</v>
      </c>
      <c r="F94" s="16" t="s">
        <v>191</v>
      </c>
      <c r="G94" s="20">
        <f>B94-B84</f>
        <v>0</v>
      </c>
      <c r="H94" s="21">
        <v>40664</v>
      </c>
      <c r="I94" s="33">
        <v>233.9</v>
      </c>
      <c r="J94" s="33">
        <v>638.8</v>
      </c>
      <c r="K94" s="36">
        <f t="shared" si="32"/>
        <v>2.73108165882856</v>
      </c>
      <c r="L94" s="36" t="s">
        <v>201</v>
      </c>
      <c r="M94" s="39">
        <f>H94-H84</f>
        <v>212</v>
      </c>
      <c r="N94" s="11">
        <f t="shared" si="30"/>
        <v>181</v>
      </c>
    </row>
    <row r="95" spans="1:14">
      <c r="A95" s="11" t="s">
        <v>29</v>
      </c>
      <c r="B95" s="19">
        <v>43301</v>
      </c>
      <c r="C95" s="13">
        <v>286.1</v>
      </c>
      <c r="D95" s="13">
        <v>616.3883</v>
      </c>
      <c r="E95" s="16">
        <f t="shared" si="31"/>
        <v>2.15445054176861</v>
      </c>
      <c r="F95" s="16" t="s">
        <v>194</v>
      </c>
      <c r="G95" s="20">
        <f>B95-B85</f>
        <v>448</v>
      </c>
      <c r="H95" s="21">
        <v>43586</v>
      </c>
      <c r="I95" s="33">
        <v>286.1</v>
      </c>
      <c r="J95" s="33">
        <v>612.2286</v>
      </c>
      <c r="K95" s="36">
        <f t="shared" si="32"/>
        <v>2.1399112198532</v>
      </c>
      <c r="L95" s="36" t="s">
        <v>194</v>
      </c>
      <c r="M95" s="39">
        <f>H95-H85</f>
        <v>486</v>
      </c>
      <c r="N95" s="11">
        <f t="shared" si="30"/>
        <v>285</v>
      </c>
    </row>
    <row r="96" spans="1:14">
      <c r="A96" s="11" t="s">
        <v>34</v>
      </c>
      <c r="B96" s="19">
        <v>44267</v>
      </c>
      <c r="C96" s="13">
        <v>518.5</v>
      </c>
      <c r="D96" s="13">
        <v>600.32</v>
      </c>
      <c r="E96" s="16">
        <f t="shared" si="31"/>
        <v>1.15780135004822</v>
      </c>
      <c r="F96" s="16" t="s">
        <v>209</v>
      </c>
      <c r="G96" s="20">
        <f>B96-B86</f>
        <v>437</v>
      </c>
      <c r="H96" s="21">
        <v>45045</v>
      </c>
      <c r="I96" s="33">
        <v>518.5</v>
      </c>
      <c r="J96" s="33">
        <v>631.07</v>
      </c>
      <c r="K96" s="36">
        <f t="shared" si="32"/>
        <v>1.21710703953713</v>
      </c>
      <c r="L96" s="36" t="s">
        <v>209</v>
      </c>
      <c r="M96" s="39">
        <f>H96-H86</f>
        <v>763</v>
      </c>
      <c r="N96" s="11">
        <f t="shared" si="30"/>
        <v>778</v>
      </c>
    </row>
    <row r="97" spans="1:14">
      <c r="A97" s="11" t="s">
        <v>30</v>
      </c>
      <c r="B97" s="19">
        <v>45657</v>
      </c>
      <c r="C97" s="13">
        <v>522.8</v>
      </c>
      <c r="D97" s="13">
        <v>606.5</v>
      </c>
      <c r="E97" s="16">
        <f t="shared" si="31"/>
        <v>1.16009946442234</v>
      </c>
      <c r="F97" s="16" t="s">
        <v>209</v>
      </c>
      <c r="G97" s="20">
        <f>B97-B89</f>
        <v>245</v>
      </c>
      <c r="H97" s="21" t="s">
        <v>22</v>
      </c>
      <c r="I97" s="21" t="s">
        <v>22</v>
      </c>
      <c r="J97" s="21" t="s">
        <v>22</v>
      </c>
      <c r="K97" s="36" t="s">
        <v>22</v>
      </c>
      <c r="L97" s="36" t="s">
        <v>22</v>
      </c>
      <c r="M97" s="21" t="s">
        <v>22</v>
      </c>
      <c r="N97" s="11" t="s">
        <v>22</v>
      </c>
    </row>
    <row r="98" ht="28" spans="1:14">
      <c r="A98" s="29" t="s">
        <v>188</v>
      </c>
      <c r="B98" s="5" t="s">
        <v>217</v>
      </c>
      <c r="C98" s="5" t="s">
        <v>121</v>
      </c>
      <c r="D98" s="5" t="s">
        <v>122</v>
      </c>
      <c r="E98" s="6" t="s">
        <v>123</v>
      </c>
      <c r="F98" s="10" t="s">
        <v>124</v>
      </c>
      <c r="G98" s="7" t="s">
        <v>218</v>
      </c>
      <c r="H98" s="8" t="s">
        <v>217</v>
      </c>
      <c r="I98" s="8" t="s">
        <v>121</v>
      </c>
      <c r="J98" s="8" t="s">
        <v>122</v>
      </c>
      <c r="K98" s="30" t="s">
        <v>123</v>
      </c>
      <c r="L98" s="32" t="s">
        <v>124</v>
      </c>
      <c r="M98" s="31" t="s">
        <v>218</v>
      </c>
      <c r="N98" s="11" t="s">
        <v>119</v>
      </c>
    </row>
    <row r="99" spans="1:14">
      <c r="A99" s="56" t="s">
        <v>23</v>
      </c>
      <c r="B99" s="19">
        <v>40451</v>
      </c>
      <c r="C99" s="13">
        <v>408.6</v>
      </c>
      <c r="D99" s="13">
        <v>708.66</v>
      </c>
      <c r="E99" s="16">
        <f t="shared" ref="E99:E103" si="33">D99/C99</f>
        <v>1.73436123348018</v>
      </c>
      <c r="F99" s="16" t="s">
        <v>214</v>
      </c>
      <c r="G99" s="20">
        <f>B99-B93</f>
        <v>132</v>
      </c>
      <c r="H99" s="21">
        <v>41692</v>
      </c>
      <c r="I99" s="33">
        <v>536.1</v>
      </c>
      <c r="J99" s="33">
        <v>701.8</v>
      </c>
      <c r="K99" s="36">
        <f t="shared" ref="K99:K102" si="34">J99/I99</f>
        <v>1.30908412609588</v>
      </c>
      <c r="L99" s="36" t="s">
        <v>219</v>
      </c>
      <c r="M99" s="39">
        <f>H99-H93</f>
        <v>1316</v>
      </c>
      <c r="N99" s="11">
        <f t="shared" ref="N99:N102" si="35">H99-B99</f>
        <v>1241</v>
      </c>
    </row>
    <row r="100" spans="1:14">
      <c r="A100" s="56" t="s">
        <v>17</v>
      </c>
      <c r="B100" s="19">
        <v>40662</v>
      </c>
      <c r="C100" s="13">
        <v>332.3</v>
      </c>
      <c r="D100" s="13">
        <v>724.51</v>
      </c>
      <c r="E100" s="16">
        <f t="shared" si="33"/>
        <v>2.18028889557629</v>
      </c>
      <c r="F100" s="16" t="s">
        <v>200</v>
      </c>
      <c r="G100" s="20">
        <f>B100-B92</f>
        <v>364</v>
      </c>
      <c r="H100" s="24">
        <v>41028</v>
      </c>
      <c r="I100" s="42">
        <v>367.3</v>
      </c>
      <c r="J100" s="34">
        <v>730</v>
      </c>
      <c r="K100" s="35">
        <f t="shared" si="34"/>
        <v>1.98747617751157</v>
      </c>
      <c r="L100" s="43" t="s">
        <v>220</v>
      </c>
      <c r="M100" s="44">
        <f>H100-H92</f>
        <v>729</v>
      </c>
      <c r="N100" s="45">
        <f t="shared" si="35"/>
        <v>366</v>
      </c>
    </row>
    <row r="101" spans="1:14">
      <c r="A101" s="11" t="s">
        <v>24</v>
      </c>
      <c r="B101" s="54">
        <v>40483</v>
      </c>
      <c r="C101" s="13">
        <v>207.7</v>
      </c>
      <c r="D101" s="27">
        <v>781.05</v>
      </c>
      <c r="E101" s="28">
        <f t="shared" si="33"/>
        <v>3.7604718343765</v>
      </c>
      <c r="F101" s="16" t="s">
        <v>191</v>
      </c>
      <c r="G101" s="20">
        <f>B101-B94</f>
        <v>0</v>
      </c>
      <c r="H101" s="21">
        <v>41395</v>
      </c>
      <c r="I101" s="33">
        <v>233.9</v>
      </c>
      <c r="J101" s="33">
        <v>750.8</v>
      </c>
      <c r="K101" s="36">
        <f t="shared" si="34"/>
        <v>3.20991876870457</v>
      </c>
      <c r="L101" s="36" t="s">
        <v>201</v>
      </c>
      <c r="M101" s="39">
        <f>H101-H94</f>
        <v>731</v>
      </c>
      <c r="N101" s="11">
        <f t="shared" si="35"/>
        <v>912</v>
      </c>
    </row>
    <row r="102" spans="1:14">
      <c r="A102" s="11" t="s">
        <v>29</v>
      </c>
      <c r="B102" s="19">
        <v>43830</v>
      </c>
      <c r="C102" s="13">
        <v>304.5</v>
      </c>
      <c r="D102" s="13">
        <v>711.22</v>
      </c>
      <c r="E102" s="16">
        <f t="shared" si="33"/>
        <v>2.33569786535304</v>
      </c>
      <c r="F102" s="16" t="s">
        <v>194</v>
      </c>
      <c r="G102" s="20">
        <f>B102-B95</f>
        <v>529</v>
      </c>
      <c r="H102" s="21">
        <v>44975</v>
      </c>
      <c r="I102" s="33">
        <v>547.8</v>
      </c>
      <c r="J102" s="33">
        <v>724.29</v>
      </c>
      <c r="K102" s="36">
        <f t="shared" si="34"/>
        <v>1.32217962760131</v>
      </c>
      <c r="L102" s="36" t="s">
        <v>221</v>
      </c>
      <c r="M102" s="39">
        <f>H102-H95</f>
        <v>1389</v>
      </c>
      <c r="N102" s="11">
        <f t="shared" si="35"/>
        <v>1145</v>
      </c>
    </row>
    <row r="103" spans="1:14">
      <c r="A103" s="11" t="s">
        <v>34</v>
      </c>
      <c r="B103" s="19">
        <v>44316</v>
      </c>
      <c r="C103" s="13">
        <v>518.5</v>
      </c>
      <c r="D103" s="13">
        <v>717.37</v>
      </c>
      <c r="E103" s="16">
        <f t="shared" si="33"/>
        <v>1.38354869816779</v>
      </c>
      <c r="F103" s="16" t="s">
        <v>209</v>
      </c>
      <c r="G103" s="20">
        <f>B103-B96</f>
        <v>49</v>
      </c>
      <c r="H103" s="21" t="s">
        <v>22</v>
      </c>
      <c r="I103" s="21" t="s">
        <v>22</v>
      </c>
      <c r="J103" s="21" t="s">
        <v>22</v>
      </c>
      <c r="K103" s="36" t="s">
        <v>22</v>
      </c>
      <c r="L103" s="36" t="s">
        <v>22</v>
      </c>
      <c r="M103" s="21" t="s">
        <v>22</v>
      </c>
      <c r="N103" s="11" t="s">
        <v>22</v>
      </c>
    </row>
    <row r="104" ht="28" spans="1:14">
      <c r="A104" s="29" t="s">
        <v>188</v>
      </c>
      <c r="B104" s="49" t="s">
        <v>222</v>
      </c>
      <c r="C104" s="5" t="s">
        <v>121</v>
      </c>
      <c r="D104" s="5" t="s">
        <v>122</v>
      </c>
      <c r="E104" s="6" t="s">
        <v>123</v>
      </c>
      <c r="F104" s="10" t="s">
        <v>124</v>
      </c>
      <c r="G104" s="50" t="s">
        <v>223</v>
      </c>
      <c r="H104" s="51" t="s">
        <v>222</v>
      </c>
      <c r="I104" s="8" t="s">
        <v>121</v>
      </c>
      <c r="J104" s="8" t="s">
        <v>122</v>
      </c>
      <c r="K104" s="30" t="s">
        <v>123</v>
      </c>
      <c r="L104" s="32" t="s">
        <v>124</v>
      </c>
      <c r="M104" s="57" t="s">
        <v>223</v>
      </c>
      <c r="N104" s="11" t="s">
        <v>119</v>
      </c>
    </row>
    <row r="105" spans="1:14">
      <c r="A105" s="56" t="s">
        <v>17</v>
      </c>
      <c r="B105" s="19">
        <v>41027</v>
      </c>
      <c r="C105" s="13">
        <v>367.3</v>
      </c>
      <c r="D105" s="13">
        <v>839.05</v>
      </c>
      <c r="E105" s="16">
        <f>D105/C105</f>
        <v>2.28437244759053</v>
      </c>
      <c r="F105" s="16" t="s">
        <v>224</v>
      </c>
      <c r="G105" s="20">
        <f>B105-B100</f>
        <v>365</v>
      </c>
      <c r="H105" s="21">
        <v>41393</v>
      </c>
      <c r="I105" s="33">
        <v>435.1</v>
      </c>
      <c r="J105" s="40">
        <v>854</v>
      </c>
      <c r="K105" s="41">
        <f t="shared" ref="K105:K108" si="36">J105/I105</f>
        <v>1.96276717995863</v>
      </c>
      <c r="L105" s="36" t="s">
        <v>225</v>
      </c>
      <c r="M105" s="44">
        <f>H105-H100</f>
        <v>365</v>
      </c>
      <c r="N105" s="11">
        <f t="shared" ref="N105:N108" si="37">H105-B105</f>
        <v>366</v>
      </c>
    </row>
    <row r="106" spans="1:14">
      <c r="A106" s="56" t="s">
        <v>23</v>
      </c>
      <c r="B106" s="19">
        <v>41341</v>
      </c>
      <c r="C106" s="13">
        <v>439.4</v>
      </c>
      <c r="D106" s="13">
        <v>848.6</v>
      </c>
      <c r="E106" s="16">
        <f>D106/C106</f>
        <v>1.93126991351843</v>
      </c>
      <c r="F106" s="16" t="s">
        <v>214</v>
      </c>
      <c r="G106" s="20">
        <f>B106-B99</f>
        <v>890</v>
      </c>
      <c r="H106" s="21">
        <v>41760</v>
      </c>
      <c r="I106" s="33">
        <v>536.1</v>
      </c>
      <c r="J106" s="33">
        <v>815.9</v>
      </c>
      <c r="K106" s="36">
        <f t="shared" si="36"/>
        <v>1.52191755269539</v>
      </c>
      <c r="L106" s="36" t="s">
        <v>219</v>
      </c>
      <c r="M106" s="39">
        <f>H106-H99</f>
        <v>68</v>
      </c>
      <c r="N106" s="11">
        <f t="shared" si="37"/>
        <v>419</v>
      </c>
    </row>
    <row r="107" spans="1:14">
      <c r="A107" s="11" t="s">
        <v>24</v>
      </c>
      <c r="B107" s="19">
        <v>42004</v>
      </c>
      <c r="C107" s="13">
        <v>258.4</v>
      </c>
      <c r="D107" s="13">
        <v>861.29</v>
      </c>
      <c r="E107" s="16">
        <f>D107/C107</f>
        <v>3.33316563467492</v>
      </c>
      <c r="F107" s="16" t="s">
        <v>208</v>
      </c>
      <c r="G107" s="20">
        <f>B107-B101</f>
        <v>1521</v>
      </c>
      <c r="H107" s="21">
        <v>42005</v>
      </c>
      <c r="I107" s="33">
        <v>258.4</v>
      </c>
      <c r="J107" s="33">
        <v>826.5</v>
      </c>
      <c r="K107" s="36">
        <f t="shared" si="36"/>
        <v>3.19852941176471</v>
      </c>
      <c r="L107" s="36" t="s">
        <v>212</v>
      </c>
      <c r="M107" s="39">
        <f>H107-H101</f>
        <v>610</v>
      </c>
      <c r="N107" s="11">
        <f t="shared" si="37"/>
        <v>1</v>
      </c>
    </row>
    <row r="108" spans="1:14">
      <c r="A108" s="11" t="s">
        <v>29</v>
      </c>
      <c r="B108" s="19">
        <v>44561</v>
      </c>
      <c r="C108" s="13">
        <v>420.1</v>
      </c>
      <c r="D108" s="13">
        <v>843.1854</v>
      </c>
      <c r="E108" s="16">
        <f>D108/C108</f>
        <v>2.00710640323732</v>
      </c>
      <c r="F108" s="16" t="s">
        <v>209</v>
      </c>
      <c r="G108" s="20">
        <f>B108-B102</f>
        <v>731</v>
      </c>
      <c r="H108" s="21">
        <v>45046</v>
      </c>
      <c r="I108" s="33">
        <v>547.8</v>
      </c>
      <c r="J108" s="33">
        <v>845.07</v>
      </c>
      <c r="K108" s="36">
        <f t="shared" si="36"/>
        <v>1.54266155531216</v>
      </c>
      <c r="L108" s="36" t="s">
        <v>221</v>
      </c>
      <c r="M108" s="39">
        <f>H108-H102</f>
        <v>71</v>
      </c>
      <c r="N108" s="11">
        <f t="shared" si="37"/>
        <v>485</v>
      </c>
    </row>
    <row r="109" spans="1:14">
      <c r="A109" s="11" t="s">
        <v>34</v>
      </c>
      <c r="B109" s="19">
        <v>45412</v>
      </c>
      <c r="C109" s="13">
        <v>561.7</v>
      </c>
      <c r="D109" s="13">
        <v>802.199</v>
      </c>
      <c r="E109" s="16">
        <f>D109/C109</f>
        <v>1.42816272031333</v>
      </c>
      <c r="F109" s="16" t="s">
        <v>200</v>
      </c>
      <c r="G109" s="20">
        <f>B109-B103</f>
        <v>1096</v>
      </c>
      <c r="H109" s="21" t="s">
        <v>22</v>
      </c>
      <c r="I109" s="21" t="s">
        <v>22</v>
      </c>
      <c r="J109" s="21" t="s">
        <v>22</v>
      </c>
      <c r="K109" s="36" t="s">
        <v>22</v>
      </c>
      <c r="L109" s="36" t="s">
        <v>22</v>
      </c>
      <c r="M109" s="21" t="s">
        <v>22</v>
      </c>
      <c r="N109" s="11" t="s">
        <v>22</v>
      </c>
    </row>
    <row r="110" ht="28" spans="1:14">
      <c r="A110" s="29" t="s">
        <v>188</v>
      </c>
      <c r="B110" s="5" t="s">
        <v>226</v>
      </c>
      <c r="C110" s="5" t="s">
        <v>121</v>
      </c>
      <c r="D110" s="5" t="s">
        <v>122</v>
      </c>
      <c r="E110" s="6" t="s">
        <v>123</v>
      </c>
      <c r="F110" s="10" t="s">
        <v>124</v>
      </c>
      <c r="G110" s="7" t="s">
        <v>227</v>
      </c>
      <c r="H110" s="8" t="s">
        <v>226</v>
      </c>
      <c r="I110" s="8" t="s">
        <v>121</v>
      </c>
      <c r="J110" s="8" t="s">
        <v>122</v>
      </c>
      <c r="K110" s="30" t="s">
        <v>123</v>
      </c>
      <c r="L110" s="32" t="s">
        <v>124</v>
      </c>
      <c r="M110" s="31" t="s">
        <v>227</v>
      </c>
      <c r="N110" s="11" t="s">
        <v>119</v>
      </c>
    </row>
    <row r="111" spans="1:14">
      <c r="A111" s="56" t="s">
        <v>17</v>
      </c>
      <c r="B111" s="19">
        <v>41334</v>
      </c>
      <c r="C111" s="13">
        <v>435.1</v>
      </c>
      <c r="D111" s="13">
        <v>941.07</v>
      </c>
      <c r="E111" s="16">
        <f>D111/C111</f>
        <v>2.16288209606987</v>
      </c>
      <c r="F111" s="16" t="s">
        <v>225</v>
      </c>
      <c r="G111" s="20">
        <f>B111-B105</f>
        <v>307</v>
      </c>
      <c r="H111" s="21">
        <v>41549</v>
      </c>
      <c r="I111" s="33">
        <v>450.7</v>
      </c>
      <c r="J111" s="33">
        <v>929.21</v>
      </c>
      <c r="K111" s="36">
        <f>J111/I111</f>
        <v>2.06170401597515</v>
      </c>
      <c r="L111" s="36" t="s">
        <v>228</v>
      </c>
      <c r="M111" s="39">
        <f>H111-H105</f>
        <v>156</v>
      </c>
      <c r="N111" s="11">
        <f t="shared" ref="N111:N114" si="38">H111-B111</f>
        <v>215</v>
      </c>
    </row>
    <row r="112" spans="1:14">
      <c r="A112" s="56" t="s">
        <v>23</v>
      </c>
      <c r="B112" s="19">
        <v>41719</v>
      </c>
      <c r="C112" s="13">
        <v>536.1</v>
      </c>
      <c r="D112" s="13">
        <v>901.82</v>
      </c>
      <c r="E112" s="16">
        <f t="shared" ref="E112:E119" si="39">D112/C112</f>
        <v>1.68218615929864</v>
      </c>
      <c r="F112" s="16" t="s">
        <v>224</v>
      </c>
      <c r="G112" s="20">
        <f>B112-B106</f>
        <v>378</v>
      </c>
      <c r="H112" s="21">
        <v>43183</v>
      </c>
      <c r="I112" s="33">
        <v>638.2</v>
      </c>
      <c r="J112" s="33">
        <v>902.7</v>
      </c>
      <c r="K112" s="36">
        <f>J112/I112</f>
        <v>1.41444688185522</v>
      </c>
      <c r="L112" s="36" t="s">
        <v>229</v>
      </c>
      <c r="M112" s="39">
        <f>H112-H106</f>
        <v>1423</v>
      </c>
      <c r="N112" s="11">
        <f t="shared" si="38"/>
        <v>1464</v>
      </c>
    </row>
    <row r="113" spans="1:14">
      <c r="A113" s="11" t="s">
        <v>24</v>
      </c>
      <c r="B113" s="19">
        <v>42853</v>
      </c>
      <c r="C113" s="13">
        <v>309.1</v>
      </c>
      <c r="D113" s="13">
        <v>905.3</v>
      </c>
      <c r="E113" s="16">
        <f t="shared" si="39"/>
        <v>2.9288256227758</v>
      </c>
      <c r="F113" s="16" t="s">
        <v>230</v>
      </c>
      <c r="G113" s="20">
        <f>B113-B107</f>
        <v>849</v>
      </c>
      <c r="H113" s="21">
        <v>42855</v>
      </c>
      <c r="I113" s="33">
        <v>309.1</v>
      </c>
      <c r="J113" s="33">
        <v>908.3</v>
      </c>
      <c r="K113" s="36">
        <f>J113/I113</f>
        <v>2.93853121967001</v>
      </c>
      <c r="L113" s="36" t="s">
        <v>230</v>
      </c>
      <c r="M113" s="39">
        <f>H113-H107</f>
        <v>850</v>
      </c>
      <c r="N113" s="11">
        <f t="shared" si="38"/>
        <v>2</v>
      </c>
    </row>
    <row r="114" spans="1:14">
      <c r="A114" s="11" t="s">
        <v>29</v>
      </c>
      <c r="B114" s="19">
        <v>45114</v>
      </c>
      <c r="C114" s="13">
        <v>547.8</v>
      </c>
      <c r="D114" s="13">
        <v>931.82</v>
      </c>
      <c r="E114" s="16">
        <f t="shared" si="39"/>
        <v>1.70102227090179</v>
      </c>
      <c r="F114" s="16" t="s">
        <v>221</v>
      </c>
      <c r="G114" s="20">
        <f>B114-B108</f>
        <v>553</v>
      </c>
      <c r="H114" s="21">
        <v>45291</v>
      </c>
      <c r="I114" s="33">
        <v>555.8</v>
      </c>
      <c r="J114" s="33">
        <v>1015.38</v>
      </c>
      <c r="K114" s="36">
        <f t="shared" ref="K114:K119" si="40">J114/I114</f>
        <v>1.826880172724</v>
      </c>
      <c r="L114" s="36" t="s">
        <v>221</v>
      </c>
      <c r="M114" s="39">
        <f>H114-H108</f>
        <v>245</v>
      </c>
      <c r="N114" s="11">
        <f t="shared" si="38"/>
        <v>177</v>
      </c>
    </row>
    <row r="115" ht="28" spans="1:14">
      <c r="A115" s="29" t="s">
        <v>188</v>
      </c>
      <c r="B115" s="49" t="s">
        <v>231</v>
      </c>
      <c r="C115" s="5" t="s">
        <v>121</v>
      </c>
      <c r="D115" s="5" t="s">
        <v>122</v>
      </c>
      <c r="E115" s="6" t="s">
        <v>123</v>
      </c>
      <c r="F115" s="10" t="s">
        <v>124</v>
      </c>
      <c r="G115" s="50" t="s">
        <v>232</v>
      </c>
      <c r="H115" s="51" t="s">
        <v>231</v>
      </c>
      <c r="I115" s="8" t="s">
        <v>121</v>
      </c>
      <c r="J115" s="8" t="s">
        <v>122</v>
      </c>
      <c r="K115" s="30" t="s">
        <v>123</v>
      </c>
      <c r="L115" s="32" t="s">
        <v>124</v>
      </c>
      <c r="M115" s="57" t="s">
        <v>232</v>
      </c>
      <c r="N115" s="11" t="s">
        <v>119</v>
      </c>
    </row>
    <row r="116" spans="1:14">
      <c r="A116" s="56" t="s">
        <v>17</v>
      </c>
      <c r="B116" s="19">
        <v>41341</v>
      </c>
      <c r="C116" s="13">
        <v>435.1</v>
      </c>
      <c r="D116" s="13">
        <v>1027.53</v>
      </c>
      <c r="E116" s="16">
        <f t="shared" si="39"/>
        <v>2.36159503562399</v>
      </c>
      <c r="F116" s="16" t="s">
        <v>225</v>
      </c>
      <c r="G116" s="20">
        <f>B116-B111</f>
        <v>7</v>
      </c>
      <c r="H116" s="21" t="s">
        <v>22</v>
      </c>
      <c r="I116" s="21" t="s">
        <v>22</v>
      </c>
      <c r="J116" s="21" t="s">
        <v>22</v>
      </c>
      <c r="K116" s="36" t="s">
        <v>22</v>
      </c>
      <c r="L116" s="36" t="s">
        <v>22</v>
      </c>
      <c r="M116" s="21" t="s">
        <v>22</v>
      </c>
      <c r="N116" s="11" t="s">
        <v>22</v>
      </c>
    </row>
    <row r="117" spans="1:14">
      <c r="A117" s="56" t="s">
        <v>23</v>
      </c>
      <c r="B117" s="19">
        <v>42004</v>
      </c>
      <c r="C117" s="13">
        <v>547.9</v>
      </c>
      <c r="D117" s="13">
        <v>1028.6</v>
      </c>
      <c r="E117" s="16">
        <f t="shared" si="39"/>
        <v>1.87734988136521</v>
      </c>
      <c r="F117" s="16" t="s">
        <v>219</v>
      </c>
      <c r="G117" s="20">
        <f>B117-B112</f>
        <v>285</v>
      </c>
      <c r="H117" s="21" t="s">
        <v>22</v>
      </c>
      <c r="I117" s="21" t="s">
        <v>22</v>
      </c>
      <c r="J117" s="21" t="s">
        <v>22</v>
      </c>
      <c r="K117" s="36" t="s">
        <v>22</v>
      </c>
      <c r="L117" s="36" t="s">
        <v>22</v>
      </c>
      <c r="M117" s="21" t="s">
        <v>22</v>
      </c>
      <c r="N117" s="11" t="s">
        <v>22</v>
      </c>
    </row>
    <row r="118" spans="1:14">
      <c r="A118" s="11" t="s">
        <v>24</v>
      </c>
      <c r="B118" s="19">
        <v>43525</v>
      </c>
      <c r="C118" s="13">
        <v>476.1</v>
      </c>
      <c r="D118" s="13">
        <v>1024.1</v>
      </c>
      <c r="E118" s="16">
        <f t="shared" si="39"/>
        <v>2.15101869355177</v>
      </c>
      <c r="F118" s="16" t="s">
        <v>221</v>
      </c>
      <c r="G118" s="20">
        <f>B118-B113</f>
        <v>672</v>
      </c>
      <c r="H118" s="21">
        <v>43100</v>
      </c>
      <c r="I118" s="33">
        <v>390.4</v>
      </c>
      <c r="J118" s="33">
        <v>1002.5676</v>
      </c>
      <c r="K118" s="36">
        <f t="shared" si="40"/>
        <v>2.56805225409836</v>
      </c>
      <c r="L118" s="36" t="s">
        <v>219</v>
      </c>
      <c r="M118" s="39">
        <f>H118-H113</f>
        <v>245</v>
      </c>
      <c r="N118" s="11">
        <f>H118-B118</f>
        <v>-425</v>
      </c>
    </row>
    <row r="119" spans="1:14">
      <c r="A119" s="11" t="s">
        <v>29</v>
      </c>
      <c r="B119" s="19">
        <v>45359</v>
      </c>
      <c r="C119" s="13">
        <v>555.8</v>
      </c>
      <c r="D119" s="13">
        <v>1024</v>
      </c>
      <c r="E119" s="16">
        <f t="shared" si="39"/>
        <v>1.84238934868658</v>
      </c>
      <c r="F119" s="16" t="s">
        <v>221</v>
      </c>
      <c r="G119" s="20">
        <f>B119-B114</f>
        <v>245</v>
      </c>
      <c r="H119" s="21">
        <v>45291</v>
      </c>
      <c r="I119" s="33">
        <v>555.8</v>
      </c>
      <c r="J119" s="33">
        <v>1015.38</v>
      </c>
      <c r="K119" s="36">
        <f t="shared" si="40"/>
        <v>1.826880172724</v>
      </c>
      <c r="L119" s="36" t="s">
        <v>221</v>
      </c>
      <c r="M119" s="39">
        <f>H119-H114</f>
        <v>0</v>
      </c>
      <c r="N119" s="11">
        <f>H119-B119</f>
        <v>-68</v>
      </c>
    </row>
    <row r="120" ht="28" spans="1:14">
      <c r="A120" s="29" t="s">
        <v>188</v>
      </c>
      <c r="B120" s="5" t="s">
        <v>233</v>
      </c>
      <c r="C120" s="5" t="s">
        <v>121</v>
      </c>
      <c r="D120" s="5" t="s">
        <v>122</v>
      </c>
      <c r="E120" s="6" t="s">
        <v>123</v>
      </c>
      <c r="F120" s="10" t="s">
        <v>124</v>
      </c>
      <c r="G120" s="7" t="s">
        <v>234</v>
      </c>
      <c r="H120" s="8" t="s">
        <v>233</v>
      </c>
      <c r="I120" s="8" t="s">
        <v>121</v>
      </c>
      <c r="J120" s="8" t="s">
        <v>122</v>
      </c>
      <c r="K120" s="30" t="s">
        <v>123</v>
      </c>
      <c r="L120" s="32" t="s">
        <v>124</v>
      </c>
      <c r="M120" s="31" t="s">
        <v>234</v>
      </c>
      <c r="N120" s="11" t="s">
        <v>119</v>
      </c>
    </row>
    <row r="121" spans="1:14">
      <c r="A121" s="56" t="s">
        <v>17</v>
      </c>
      <c r="B121" s="19">
        <v>41467</v>
      </c>
      <c r="C121" s="13">
        <v>450.7</v>
      </c>
      <c r="D121" s="13">
        <v>1104.69</v>
      </c>
      <c r="E121" s="16">
        <f>D121/C121</f>
        <v>2.45105391613046</v>
      </c>
      <c r="F121" s="16" t="s">
        <v>228</v>
      </c>
      <c r="G121" s="20">
        <f>B121-B116</f>
        <v>126</v>
      </c>
      <c r="H121" s="21" t="s">
        <v>22</v>
      </c>
      <c r="I121" s="21" t="s">
        <v>22</v>
      </c>
      <c r="J121" s="21" t="s">
        <v>22</v>
      </c>
      <c r="K121" s="36" t="s">
        <v>22</v>
      </c>
      <c r="L121" s="36" t="s">
        <v>22</v>
      </c>
      <c r="M121" s="21" t="s">
        <v>22</v>
      </c>
      <c r="N121" s="11" t="s">
        <v>22</v>
      </c>
    </row>
    <row r="122" spans="1:14">
      <c r="A122" s="56" t="s">
        <v>23</v>
      </c>
      <c r="B122" s="19">
        <v>42440</v>
      </c>
      <c r="C122" s="13">
        <v>583.9</v>
      </c>
      <c r="D122" s="13">
        <v>1116.6</v>
      </c>
      <c r="E122" s="16">
        <f>D122/C122</f>
        <v>1.91231375235486</v>
      </c>
      <c r="F122" s="16" t="s">
        <v>219</v>
      </c>
      <c r="G122" s="20">
        <f>B122-B117</f>
        <v>436</v>
      </c>
      <c r="H122" s="21" t="s">
        <v>22</v>
      </c>
      <c r="I122" s="21" t="s">
        <v>22</v>
      </c>
      <c r="J122" s="21" t="s">
        <v>22</v>
      </c>
      <c r="K122" s="36" t="s">
        <v>22</v>
      </c>
      <c r="L122" s="36" t="s">
        <v>22</v>
      </c>
      <c r="M122" s="21" t="s">
        <v>22</v>
      </c>
      <c r="N122" s="11" t="s">
        <v>22</v>
      </c>
    </row>
    <row r="123" spans="1:14">
      <c r="A123" s="11" t="s">
        <v>24</v>
      </c>
      <c r="B123" s="19">
        <v>43720</v>
      </c>
      <c r="C123" s="13">
        <v>476.1</v>
      </c>
      <c r="D123" s="13">
        <v>1113.13</v>
      </c>
      <c r="E123" s="16">
        <f t="shared" ref="E123:E128" si="41">D123/C123</f>
        <v>2.33801722327242</v>
      </c>
      <c r="F123" s="16" t="s">
        <v>228</v>
      </c>
      <c r="G123" s="20">
        <f>B123-B118</f>
        <v>195</v>
      </c>
      <c r="H123" s="21" t="s">
        <v>22</v>
      </c>
      <c r="I123" s="21" t="s">
        <v>22</v>
      </c>
      <c r="J123" s="21" t="s">
        <v>22</v>
      </c>
      <c r="K123" s="36" t="s">
        <v>22</v>
      </c>
      <c r="L123" s="36" t="s">
        <v>22</v>
      </c>
      <c r="M123" s="21" t="s">
        <v>22</v>
      </c>
      <c r="N123" s="11" t="s">
        <v>22</v>
      </c>
    </row>
    <row r="124" spans="1:14">
      <c r="A124" s="11" t="s">
        <v>29</v>
      </c>
      <c r="B124" s="19">
        <v>45657</v>
      </c>
      <c r="C124" s="13">
        <v>583.8</v>
      </c>
      <c r="D124" s="13">
        <v>1190.37</v>
      </c>
      <c r="E124" s="16">
        <f t="shared" si="41"/>
        <v>2.03900308324769</v>
      </c>
      <c r="F124" s="16" t="s">
        <v>235</v>
      </c>
      <c r="G124" s="20">
        <f>B124-B119</f>
        <v>298</v>
      </c>
      <c r="H124" s="21" t="s">
        <v>22</v>
      </c>
      <c r="I124" s="21" t="s">
        <v>22</v>
      </c>
      <c r="J124" s="21" t="s">
        <v>22</v>
      </c>
      <c r="K124" s="36" t="s">
        <v>22</v>
      </c>
      <c r="L124" s="36" t="s">
        <v>22</v>
      </c>
      <c r="M124" s="21" t="s">
        <v>22</v>
      </c>
      <c r="N124" s="11" t="s">
        <v>22</v>
      </c>
    </row>
    <row r="125" ht="28" spans="1:14">
      <c r="A125" s="29" t="s">
        <v>188</v>
      </c>
      <c r="B125" s="49" t="s">
        <v>236</v>
      </c>
      <c r="C125" s="5" t="s">
        <v>121</v>
      </c>
      <c r="D125" s="5" t="s">
        <v>122</v>
      </c>
      <c r="E125" s="6" t="s">
        <v>123</v>
      </c>
      <c r="F125" s="10" t="s">
        <v>124</v>
      </c>
      <c r="G125" s="50" t="s">
        <v>237</v>
      </c>
      <c r="H125" s="51" t="s">
        <v>236</v>
      </c>
      <c r="I125" s="8" t="s">
        <v>121</v>
      </c>
      <c r="J125" s="8" t="s">
        <v>122</v>
      </c>
      <c r="K125" s="30" t="s">
        <v>123</v>
      </c>
      <c r="L125" s="32" t="s">
        <v>124</v>
      </c>
      <c r="M125" s="57" t="s">
        <v>237</v>
      </c>
      <c r="N125" s="11" t="s">
        <v>119</v>
      </c>
    </row>
    <row r="126" spans="1:14">
      <c r="A126" s="56" t="s">
        <v>17</v>
      </c>
      <c r="B126" s="19">
        <v>42454</v>
      </c>
      <c r="C126" s="13">
        <v>546.4</v>
      </c>
      <c r="D126" s="13">
        <v>1209.89</v>
      </c>
      <c r="E126" s="16">
        <f t="shared" si="41"/>
        <v>2.21429355783309</v>
      </c>
      <c r="F126" s="16" t="s">
        <v>238</v>
      </c>
      <c r="G126" s="20">
        <f>B126-B121</f>
        <v>987</v>
      </c>
      <c r="H126" s="21" t="s">
        <v>22</v>
      </c>
      <c r="I126" s="21" t="s">
        <v>22</v>
      </c>
      <c r="J126" s="21" t="s">
        <v>22</v>
      </c>
      <c r="K126" s="36" t="s">
        <v>22</v>
      </c>
      <c r="L126" s="36" t="s">
        <v>22</v>
      </c>
      <c r="M126" s="21" t="s">
        <v>22</v>
      </c>
      <c r="N126" s="11" t="s">
        <v>22</v>
      </c>
    </row>
    <row r="127" spans="1:14">
      <c r="A127" s="56" t="s">
        <v>23</v>
      </c>
      <c r="B127" s="19">
        <v>43168</v>
      </c>
      <c r="C127" s="13">
        <v>638.2</v>
      </c>
      <c r="D127" s="13">
        <v>1223.1</v>
      </c>
      <c r="E127" s="16">
        <f t="shared" si="41"/>
        <v>1.91648386085866</v>
      </c>
      <c r="F127" s="16" t="s">
        <v>229</v>
      </c>
      <c r="G127" s="20">
        <f>B127-B117</f>
        <v>1164</v>
      </c>
      <c r="H127" s="21" t="s">
        <v>22</v>
      </c>
      <c r="I127" s="21" t="s">
        <v>22</v>
      </c>
      <c r="J127" s="21" t="s">
        <v>22</v>
      </c>
      <c r="K127" s="36" t="s">
        <v>22</v>
      </c>
      <c r="L127" s="36" t="s">
        <v>22</v>
      </c>
      <c r="M127" s="21" t="s">
        <v>22</v>
      </c>
      <c r="N127" s="11" t="s">
        <v>22</v>
      </c>
    </row>
    <row r="128" spans="1:14">
      <c r="A128" s="11" t="s">
        <v>24</v>
      </c>
      <c r="B128" s="19">
        <v>45657</v>
      </c>
      <c r="C128" s="13">
        <v>705.4</v>
      </c>
      <c r="D128" s="13">
        <v>1220.2041</v>
      </c>
      <c r="E128" s="16">
        <f t="shared" si="41"/>
        <v>1.72980450808052</v>
      </c>
      <c r="F128" s="16" t="s">
        <v>239</v>
      </c>
      <c r="G128" s="20">
        <f>B128-B123</f>
        <v>1937</v>
      </c>
      <c r="H128" s="21" t="s">
        <v>22</v>
      </c>
      <c r="I128" s="21" t="s">
        <v>22</v>
      </c>
      <c r="J128" s="21" t="s">
        <v>22</v>
      </c>
      <c r="K128" s="36" t="s">
        <v>22</v>
      </c>
      <c r="L128" s="36" t="s">
        <v>22</v>
      </c>
      <c r="M128" s="21" t="s">
        <v>22</v>
      </c>
      <c r="N128" s="11" t="s">
        <v>22</v>
      </c>
    </row>
    <row r="129" ht="28" spans="1:14">
      <c r="A129" s="29" t="s">
        <v>188</v>
      </c>
      <c r="B129" s="49" t="s">
        <v>240</v>
      </c>
      <c r="C129" s="5" t="s">
        <v>121</v>
      </c>
      <c r="D129" s="5" t="s">
        <v>122</v>
      </c>
      <c r="E129" s="6" t="s">
        <v>123</v>
      </c>
      <c r="F129" s="10" t="s">
        <v>124</v>
      </c>
      <c r="G129" s="50" t="s">
        <v>241</v>
      </c>
      <c r="H129" s="51" t="s">
        <v>240</v>
      </c>
      <c r="I129" s="8" t="s">
        <v>121</v>
      </c>
      <c r="J129" s="8" t="s">
        <v>122</v>
      </c>
      <c r="K129" s="30" t="s">
        <v>123</v>
      </c>
      <c r="L129" s="32" t="s">
        <v>124</v>
      </c>
      <c r="M129" s="57" t="s">
        <v>241</v>
      </c>
      <c r="N129" s="11" t="s">
        <v>119</v>
      </c>
    </row>
    <row r="130" spans="1:14">
      <c r="A130" s="56" t="s">
        <v>17</v>
      </c>
      <c r="B130" s="19">
        <v>43294</v>
      </c>
      <c r="C130" s="13">
        <v>592</v>
      </c>
      <c r="D130" s="13">
        <v>1317.74</v>
      </c>
      <c r="E130" s="16">
        <f>D130/C130</f>
        <v>2.22591216216216</v>
      </c>
      <c r="F130" s="16" t="s">
        <v>242</v>
      </c>
      <c r="G130" s="20">
        <f>B130-B126</f>
        <v>840</v>
      </c>
      <c r="H130" s="21" t="s">
        <v>22</v>
      </c>
      <c r="I130" s="21" t="s">
        <v>22</v>
      </c>
      <c r="J130" s="21" t="s">
        <v>22</v>
      </c>
      <c r="K130" s="36" t="s">
        <v>22</v>
      </c>
      <c r="L130" s="36" t="s">
        <v>22</v>
      </c>
      <c r="M130" s="21" t="s">
        <v>22</v>
      </c>
      <c r="N130" s="11" t="s">
        <v>22</v>
      </c>
    </row>
    <row r="131" spans="1:14">
      <c r="A131" s="56" t="s">
        <v>23</v>
      </c>
      <c r="B131" s="19">
        <v>43532</v>
      </c>
      <c r="C131" s="13">
        <v>677.1</v>
      </c>
      <c r="D131" s="13">
        <v>1329.4</v>
      </c>
      <c r="E131" s="16">
        <f>D131/C131</f>
        <v>1.96337320927485</v>
      </c>
      <c r="F131" s="16" t="s">
        <v>221</v>
      </c>
      <c r="G131" s="20">
        <f>B131-B127</f>
        <v>364</v>
      </c>
      <c r="H131" s="21" t="s">
        <v>22</v>
      </c>
      <c r="I131" s="21" t="s">
        <v>22</v>
      </c>
      <c r="J131" s="21" t="s">
        <v>22</v>
      </c>
      <c r="K131" s="36" t="s">
        <v>22</v>
      </c>
      <c r="L131" s="36" t="s">
        <v>22</v>
      </c>
      <c r="M131" s="21" t="s">
        <v>22</v>
      </c>
      <c r="N131" s="11" t="s">
        <v>22</v>
      </c>
    </row>
  </sheetData>
  <mergeCells count="4">
    <mergeCell ref="B1:G1"/>
    <mergeCell ref="H1:M1"/>
    <mergeCell ref="A1:A2"/>
    <mergeCell ref="N1:N2"/>
  </mergeCells>
  <pageMargins left="0.7" right="0.7" top="0.75" bottom="0.75" header="0.3" footer="0.3"/>
  <headerFooter/>
  <ignoredErrors>
    <ignoredError sqref="G43 M43 M12 G12 M37 G39 M39 N8 N5 M83:N83 G127 N70 M93 G73 M73 G88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简表</vt:lpstr>
      <vt:lpstr>累计客流总量节点</vt:lpstr>
      <vt:lpstr>进站节点</vt:lpstr>
      <vt:lpstr>工作日和休息日50万节点</vt:lpstr>
      <vt:lpstr>工作日和休息日百万节点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10920</dc:creator>
  <cp:lastModifiedBy>SST</cp:lastModifiedBy>
  <dcterms:created xsi:type="dcterms:W3CDTF">2015-06-05T18:17:00Z</dcterms:created>
  <dcterms:modified xsi:type="dcterms:W3CDTF">2025-05-23T11:27:32Z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6AEBCE5CD9C140CCA7D41AB1DCB67B54_12</vt:lpwstr>
  </property>
  <property fmtid="{D5CDD505-2E9C-101B-9397-08002B2CF9AE}" pid="3" name="KSOProductBuildVer">
    <vt:lpwstr>2052-12.1.0.21171</vt:lpwstr>
  </property>
</Properties>
</file>