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00" tabRatio="795" firstSheet="15" activeTab="37"/>
  </bookViews>
  <sheets>
    <sheet name="总计" sheetId="54" r:id="rId1"/>
    <sheet name="北京" sheetId="2" r:id="rId2"/>
    <sheet name="香港" sheetId="11" r:id="rId3"/>
    <sheet name="天津" sheetId="13" r:id="rId4"/>
    <sheet name="上海" sheetId="3" r:id="rId5"/>
    <sheet name="台北" sheetId="21" r:id="rId6"/>
    <sheet name="广州" sheetId="1" r:id="rId7"/>
    <sheet name="长春" sheetId="22" r:id="rId8"/>
    <sheet name="大连" sheetId="23" r:id="rId9"/>
    <sheet name="武汉" sheetId="8" r:id="rId10"/>
    <sheet name="深圳" sheetId="5" r:id="rId11"/>
    <sheet name="重庆" sheetId="7" r:id="rId12"/>
    <sheet name="南京" sheetId="9" r:id="rId13"/>
    <sheet name="高雄" sheetId="42" r:id="rId14"/>
    <sheet name="成都" sheetId="6" r:id="rId15"/>
    <sheet name="沈阳" sheetId="18" r:id="rId16"/>
    <sheet name="西安" sheetId="4" r:id="rId17"/>
    <sheet name="苏州" sheetId="14" r:id="rId18"/>
    <sheet name="昆明" sheetId="24" r:id="rId19"/>
    <sheet name="杭州" sheetId="10" r:id="rId20"/>
    <sheet name="哈尔滨" sheetId="25" r:id="rId21"/>
    <sheet name="郑州" sheetId="16" r:id="rId22"/>
    <sheet name="长沙" sheetId="12" r:id="rId23"/>
    <sheet name="宁波" sheetId="17" r:id="rId24"/>
    <sheet name="无锡" sheetId="26" r:id="rId25"/>
    <sheet name="青岛" sheetId="27" r:id="rId26"/>
    <sheet name="南昌" sheetId="19" r:id="rId27"/>
    <sheet name="福州" sheetId="28" r:id="rId28"/>
    <sheet name="东莞" sheetId="31" r:id="rId29"/>
    <sheet name="南宁" sheetId="15" r:id="rId30"/>
    <sheet name="合肥" sheetId="20" r:id="rId31"/>
    <sheet name="石家庄" sheetId="30" r:id="rId32"/>
    <sheet name="桃园" sheetId="41" r:id="rId33"/>
    <sheet name="贵阳" sheetId="32" r:id="rId34"/>
    <sheet name="厦门" sheetId="29" r:id="rId35"/>
    <sheet name="乌鲁木齐" sheetId="33" r:id="rId36"/>
    <sheet name="温州" sheetId="34" r:id="rId37"/>
    <sheet name="济南" sheetId="35" r:id="rId38"/>
    <sheet name="兰州" sheetId="37" r:id="rId39"/>
    <sheet name="常州" sheetId="39" r:id="rId40"/>
    <sheet name="徐州" sheetId="36" r:id="rId41"/>
    <sheet name="澳门" sheetId="40" r:id="rId42"/>
    <sheet name="呼和浩特" sheetId="38" r:id="rId43"/>
    <sheet name="太原" sheetId="45" r:id="rId44"/>
    <sheet name="洛阳" sheetId="46" r:id="rId45"/>
    <sheet name="台中" sheetId="44" r:id="rId46"/>
    <sheet name="嘉兴" sheetId="47" r:id="rId47"/>
    <sheet name="绍兴" sheetId="48" r:id="rId48"/>
    <sheet name="芜湖" sheetId="49" r:id="rId49"/>
    <sheet name="佛山" sheetId="43" r:id="rId50"/>
    <sheet name="金华" sheetId="50" r:id="rId51"/>
    <sheet name="南通" sheetId="51" r:id="rId52"/>
    <sheet name="台州" sheetId="52" r:id="rId53"/>
    <sheet name="滁州" sheetId="53" r:id="rId5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SST</author>
  </authors>
  <commentList>
    <comment ref="H20" authorId="0">
      <text>
        <r>
          <rPr>
            <b/>
            <sz val="9"/>
            <rFont val="宋体"/>
            <charset val="134"/>
          </rPr>
          <t>作者:</t>
        </r>
        <r>
          <rPr>
            <sz val="9"/>
            <rFont val="宋体"/>
            <charset val="134"/>
          </rPr>
          <t xml:space="preserve">
最高超100万</t>
        </r>
      </text>
    </comment>
    <comment ref="H25" authorId="1">
      <text>
        <r>
          <rPr>
            <b/>
            <sz val="9"/>
            <rFont val="宋体"/>
            <charset val="134"/>
          </rPr>
          <t>SST:</t>
        </r>
        <r>
          <rPr>
            <sz val="9"/>
            <rFont val="宋体"/>
            <charset val="134"/>
          </rPr>
          <t xml:space="preserve">
有传闻说某节假日达170万</t>
        </r>
      </text>
    </comment>
    <comment ref="D42" authorId="1">
      <text>
        <r>
          <rPr>
            <b/>
            <sz val="9"/>
            <rFont val="宋体"/>
            <charset val="134"/>
          </rPr>
          <t>SST:</t>
        </r>
        <r>
          <rPr>
            <sz val="9"/>
            <rFont val="宋体"/>
            <charset val="134"/>
          </rPr>
          <t xml:space="preserve">
来自下载的一个excel表格；北京市基础设施投资有限公司说600.77万；另一说客流574万https://www.docin.com/p-1372082208.html</t>
        </r>
      </text>
    </comment>
    <comment ref="D58" authorId="0">
      <text>
        <r>
          <rPr>
            <b/>
            <sz val="9"/>
            <rFont val="宋体"/>
            <charset val="134"/>
          </rPr>
          <t>作者:</t>
        </r>
        <r>
          <rPr>
            <sz val="9"/>
            <rFont val="宋体"/>
            <charset val="134"/>
          </rPr>
          <t xml:space="preserve">
知网：采用浅埋暗法新技术修建北京地铁_张建华_1987-3-15</t>
        </r>
      </text>
    </comment>
    <comment ref="D59" authorId="0">
      <text>
        <r>
          <rPr>
            <b/>
            <sz val="9"/>
            <rFont val="宋体"/>
            <charset val="134"/>
          </rPr>
          <t>作者:</t>
        </r>
        <r>
          <rPr>
            <sz val="9"/>
            <rFont val="宋体"/>
            <charset val="134"/>
          </rPr>
          <t xml:space="preserve">
知网：天安门下的震动_中国地铁发展内幕_童宁_1989-1-13</t>
        </r>
      </text>
    </comment>
    <comment ref="D61" authorId="0">
      <text>
        <r>
          <rPr>
            <b/>
            <sz val="9"/>
            <rFont val="宋体"/>
            <charset val="134"/>
          </rPr>
          <t>作者:</t>
        </r>
        <r>
          <rPr>
            <sz val="9"/>
            <rFont val="宋体"/>
            <charset val="134"/>
          </rPr>
          <t xml:space="preserve">
知网：(6) 北京市地下铁道总公司概况_杨青山_1991-1-1</t>
        </r>
      </text>
    </comment>
    <comment ref="D62" authorId="0">
      <text>
        <r>
          <rPr>
            <b/>
            <sz val="9"/>
            <rFont val="宋体"/>
            <charset val="134"/>
          </rPr>
          <t>作者:</t>
        </r>
        <r>
          <rPr>
            <sz val="9"/>
            <rFont val="宋体"/>
            <charset val="134"/>
          </rPr>
          <t xml:space="preserve">
知网：(6) 北京市地下铁道总公司概况_杨青山_1991-1-1</t>
        </r>
      </text>
    </comment>
    <comment ref="D63" authorId="0">
      <text>
        <r>
          <rPr>
            <b/>
            <sz val="9"/>
            <rFont val="宋体"/>
            <charset val="134"/>
          </rPr>
          <t>作者:</t>
        </r>
        <r>
          <rPr>
            <sz val="9"/>
            <rFont val="宋体"/>
            <charset val="134"/>
          </rPr>
          <t xml:space="preserve">
知网：中国城市公共交通年鉴_高毓才_发展中的北京地铁交通</t>
        </r>
      </text>
    </comment>
    <comment ref="D64" authorId="0">
      <text>
        <r>
          <rPr>
            <b/>
            <sz val="9"/>
            <rFont val="宋体"/>
            <charset val="134"/>
          </rPr>
          <t>作者:</t>
        </r>
        <r>
          <rPr>
            <sz val="9"/>
            <rFont val="宋体"/>
            <charset val="134"/>
          </rPr>
          <t xml:space="preserve">
知网：北京年鉴_李同果，卢志刚，张卓_完成一批地铁科研成果_1994-1-1</t>
        </r>
      </text>
    </comment>
    <comment ref="D65" authorId="0">
      <text>
        <r>
          <rPr>
            <b/>
            <sz val="9"/>
            <rFont val="宋体"/>
            <charset val="134"/>
          </rPr>
          <t>作者:</t>
        </r>
        <r>
          <rPr>
            <sz val="9"/>
            <rFont val="宋体"/>
            <charset val="134"/>
          </rPr>
          <t xml:space="preserve">
知网：北京地铁的今天和明天_普天_1997-4-15</t>
        </r>
      </text>
    </comment>
    <comment ref="D66" authorId="0">
      <text>
        <r>
          <rPr>
            <b/>
            <sz val="9"/>
            <rFont val="宋体"/>
            <charset val="134"/>
          </rPr>
          <t>作者:</t>
        </r>
        <r>
          <rPr>
            <sz val="9"/>
            <rFont val="宋体"/>
            <charset val="134"/>
          </rPr>
          <t xml:space="preserve">
新浪http://news.sina.com.cn/c/2001-10-04/370642.html</t>
        </r>
      </text>
    </comment>
    <comment ref="D70" authorId="0">
      <text>
        <r>
          <rPr>
            <b/>
            <sz val="9"/>
            <rFont val="宋体"/>
            <charset val="134"/>
          </rPr>
          <t>作者:</t>
        </r>
        <r>
          <rPr>
            <sz val="9"/>
            <rFont val="宋体"/>
            <charset val="134"/>
          </rPr>
          <t xml:space="preserve">
上海轨道交通俱乐部http://shanghai.metrofans.cn/thread-23245-1-1.html</t>
        </r>
      </text>
    </comment>
    <comment ref="D71" authorId="0">
      <text>
        <r>
          <rPr>
            <b/>
            <sz val="9"/>
            <rFont val="宋体"/>
            <charset val="134"/>
          </rPr>
          <t>作者:</t>
        </r>
        <r>
          <rPr>
            <sz val="9"/>
            <rFont val="宋体"/>
            <charset val="134"/>
          </rPr>
          <t xml:space="preserve">
新浪财经http://finance.sina.com.cn/consume/20071118/01101798565.shtml</t>
        </r>
      </text>
    </comment>
    <comment ref="D72" authorId="0">
      <text>
        <r>
          <rPr>
            <b/>
            <sz val="9"/>
            <rFont val="宋体"/>
            <charset val="134"/>
          </rPr>
          <t>作者:</t>
        </r>
        <r>
          <rPr>
            <sz val="9"/>
            <rFont val="宋体"/>
            <charset val="134"/>
          </rPr>
          <t xml:space="preserve">
地铁族http://www.ditiezu.com/thread-24403-1-1.html</t>
        </r>
      </text>
    </comment>
    <comment ref="D73" authorId="0">
      <text>
        <r>
          <rPr>
            <b/>
            <sz val="9"/>
            <rFont val="宋体"/>
            <charset val="134"/>
          </rPr>
          <t>作者:</t>
        </r>
        <r>
          <rPr>
            <sz val="9"/>
            <rFont val="宋体"/>
            <charset val="134"/>
          </rPr>
          <t xml:space="preserve">
地铁族http://www.ditiezu.com/thread-26082-1-1.html</t>
        </r>
      </text>
    </comment>
    <comment ref="D74" authorId="0">
      <text>
        <r>
          <rPr>
            <b/>
            <sz val="9"/>
            <rFont val="宋体"/>
            <charset val="134"/>
          </rPr>
          <t>作者:</t>
        </r>
        <r>
          <rPr>
            <sz val="9"/>
            <rFont val="宋体"/>
            <charset val="134"/>
          </rPr>
          <t xml:space="preserve">
央视http://news.cctv.com/society/20080310/111350.shtml</t>
        </r>
      </text>
    </comment>
    <comment ref="D75" authorId="0">
      <text>
        <r>
          <rPr>
            <b/>
            <sz val="9"/>
            <rFont val="宋体"/>
            <charset val="134"/>
          </rPr>
          <t>作者:</t>
        </r>
        <r>
          <rPr>
            <sz val="9"/>
            <rFont val="宋体"/>
            <charset val="134"/>
          </rPr>
          <t xml:space="preserve">
央视http://news.cctv.com/society/20080310/111350.shtml</t>
        </r>
      </text>
    </comment>
    <comment ref="D92" authorId="0">
      <text>
        <r>
          <rPr>
            <b/>
            <sz val="9"/>
            <rFont val="宋体"/>
            <charset val="134"/>
          </rPr>
          <t>作者:</t>
        </r>
        <r>
          <rPr>
            <sz val="9"/>
            <rFont val="宋体"/>
            <charset val="134"/>
          </rPr>
          <t xml:space="preserve">
链接https://auto.sohu.com/20110911/n319030570.shtml</t>
        </r>
      </text>
    </comment>
    <comment ref="D96" authorId="0">
      <text>
        <r>
          <rPr>
            <b/>
            <sz val="9"/>
            <rFont val="宋体"/>
            <charset val="134"/>
          </rPr>
          <t>作者:</t>
        </r>
        <r>
          <rPr>
            <sz val="9"/>
            <rFont val="宋体"/>
            <charset val="134"/>
          </rPr>
          <t xml:space="preserve">
一说727.63万</t>
        </r>
      </text>
    </comment>
  </commentList>
</comments>
</file>

<file path=xl/comments2.xml><?xml version="1.0" encoding="utf-8"?>
<comments xmlns="http://schemas.openxmlformats.org/spreadsheetml/2006/main">
  <authors>
    <author>SST</author>
    <author>作者</author>
  </authors>
  <commentList>
    <comment ref="I4" authorId="0">
      <text>
        <r>
          <rPr>
            <b/>
            <sz val="9"/>
            <rFont val="宋体"/>
            <charset val="134"/>
          </rPr>
          <t>SST:</t>
        </r>
        <r>
          <rPr>
            <sz val="9"/>
            <rFont val="宋体"/>
            <charset val="134"/>
          </rPr>
          <t xml:space="preserve">
原文说是1995-5-1，但与另一个文献冲突</t>
        </r>
      </text>
    </comment>
    <comment ref="J5" authorId="0">
      <text>
        <r>
          <rPr>
            <b/>
            <sz val="9"/>
            <rFont val="宋体"/>
            <charset val="134"/>
          </rPr>
          <t>SST:</t>
        </r>
        <r>
          <rPr>
            <sz val="9"/>
            <rFont val="宋体"/>
            <charset val="134"/>
          </rPr>
          <t xml:space="preserve">
由1995~2005每日总表估算为17.2万</t>
        </r>
      </text>
    </comment>
    <comment ref="J7" authorId="0">
      <text>
        <r>
          <rPr>
            <b/>
            <sz val="9"/>
            <rFont val="宋体"/>
            <charset val="134"/>
          </rPr>
          <t>SST:</t>
        </r>
        <r>
          <rPr>
            <sz val="9"/>
            <rFont val="宋体"/>
            <charset val="134"/>
          </rPr>
          <t xml:space="preserve">
来自文献《上海轨道交通运营客流简析》</t>
        </r>
      </text>
    </comment>
    <comment ref="J8" authorId="0">
      <text>
        <r>
          <rPr>
            <b/>
            <sz val="9"/>
            <rFont val="宋体"/>
            <charset val="134"/>
          </rPr>
          <t>SST:</t>
        </r>
        <r>
          <rPr>
            <sz val="9"/>
            <rFont val="宋体"/>
            <charset val="134"/>
          </rPr>
          <t xml:space="preserve">
来自文献《上海轨道交通运营客流简析》</t>
        </r>
      </text>
    </comment>
    <comment ref="J9" authorId="0">
      <text>
        <r>
          <rPr>
            <b/>
            <sz val="9"/>
            <rFont val="宋体"/>
            <charset val="134"/>
          </rPr>
          <t>SST:</t>
        </r>
        <r>
          <rPr>
            <sz val="9"/>
            <rFont val="宋体"/>
            <charset val="134"/>
          </rPr>
          <t xml:space="preserve">
来自文献《上海轨道交通运营客流简析》。1号线约21.3万，2号线约0.5万（观光期间）</t>
        </r>
      </text>
    </comment>
    <comment ref="J10" authorId="0">
      <text>
        <r>
          <rPr>
            <b/>
            <sz val="9"/>
            <rFont val="宋体"/>
            <charset val="134"/>
          </rPr>
          <t>SST:</t>
        </r>
        <r>
          <rPr>
            <sz val="9"/>
            <rFont val="宋体"/>
            <charset val="134"/>
          </rPr>
          <t xml:space="preserve">
来自文献《上海轨道交通运营客流简析》中的图4(g)（原文可能写反了）</t>
        </r>
      </text>
    </comment>
    <comment ref="J11" authorId="0">
      <text>
        <r>
          <rPr>
            <b/>
            <sz val="9"/>
            <rFont val="宋体"/>
            <charset val="134"/>
          </rPr>
          <t>SST:</t>
        </r>
        <r>
          <rPr>
            <sz val="9"/>
            <rFont val="宋体"/>
            <charset val="134"/>
          </rPr>
          <t xml:space="preserve">
来自文献《上海轨道交通运营客流简析》</t>
        </r>
      </text>
    </comment>
    <comment ref="J12" authorId="0">
      <text>
        <r>
          <rPr>
            <b/>
            <sz val="9"/>
            <rFont val="宋体"/>
            <charset val="134"/>
          </rPr>
          <t>SST:</t>
        </r>
        <r>
          <rPr>
            <sz val="9"/>
            <rFont val="宋体"/>
            <charset val="134"/>
          </rPr>
          <t xml:space="preserve">
来自文献《上海轨道交通运营客流简析》</t>
        </r>
      </text>
    </comment>
    <comment ref="D13" authorId="0">
      <text>
        <r>
          <rPr>
            <b/>
            <sz val="9"/>
            <rFont val="宋体"/>
            <charset val="134"/>
          </rPr>
          <t>SST:</t>
        </r>
        <r>
          <rPr>
            <sz val="9"/>
            <rFont val="宋体"/>
            <charset val="134"/>
          </rPr>
          <t xml:space="preserve">
一说5号线日均1.4283万</t>
        </r>
      </text>
    </comment>
    <comment ref="J13" authorId="0">
      <text>
        <r>
          <rPr>
            <b/>
            <sz val="9"/>
            <rFont val="宋体"/>
            <charset val="134"/>
          </rPr>
          <t>SST:</t>
        </r>
        <r>
          <rPr>
            <sz val="9"/>
            <rFont val="宋体"/>
            <charset val="134"/>
          </rPr>
          <t xml:space="preserve">
来自文献《上海轨道交通运营客流简析》</t>
        </r>
      </text>
    </comment>
    <comment ref="H21" authorId="1">
      <text>
        <r>
          <rPr>
            <b/>
            <sz val="9"/>
            <rFont val="宋体"/>
            <charset val="134"/>
          </rPr>
          <t>作者:</t>
        </r>
        <r>
          <rPr>
            <sz val="9"/>
            <rFont val="宋体"/>
            <charset val="134"/>
          </rPr>
          <t xml:space="preserve">
含磁浮则为747.02万</t>
        </r>
      </text>
    </comment>
    <comment ref="D47" authorId="0">
      <text>
        <r>
          <rPr>
            <b/>
            <sz val="9"/>
            <rFont val="宋体"/>
            <charset val="134"/>
          </rPr>
          <t>SST:</t>
        </r>
        <r>
          <rPr>
            <sz val="9"/>
            <rFont val="宋体"/>
            <charset val="134"/>
          </rPr>
          <t xml:space="preserve">
中国新闻网https://www.chinanews.com/2001-10-02/26/127617.html</t>
        </r>
      </text>
    </comment>
    <comment ref="D48" authorId="0">
      <text>
        <r>
          <rPr>
            <b/>
            <sz val="9"/>
            <rFont val="宋体"/>
            <charset val="134"/>
          </rPr>
          <t>SST:</t>
        </r>
        <r>
          <rPr>
            <sz val="9"/>
            <rFont val="宋体"/>
            <charset val="134"/>
          </rPr>
          <t xml:space="preserve">
中国新闻网https://www.chinanews.com/2001-10-02/26/127617.html</t>
        </r>
      </text>
    </comment>
    <comment ref="D49" authorId="0">
      <text>
        <r>
          <rPr>
            <b/>
            <sz val="9"/>
            <rFont val="宋体"/>
            <charset val="134"/>
          </rPr>
          <t>SST:</t>
        </r>
        <r>
          <rPr>
            <sz val="9"/>
            <rFont val="宋体"/>
            <charset val="134"/>
          </rPr>
          <t xml:space="preserve">
中国新闻网https://www.chinanews.com/2001-10-02/26/127617.html</t>
        </r>
      </text>
    </comment>
    <comment ref="D61" authorId="1">
      <text>
        <r>
          <rPr>
            <b/>
            <sz val="9"/>
            <rFont val="宋体"/>
            <charset val="134"/>
          </rPr>
          <t>作者:</t>
        </r>
        <r>
          <rPr>
            <sz val="9"/>
            <rFont val="宋体"/>
            <charset val="134"/>
          </rPr>
          <t xml:space="preserve">
除5号线外客流203.3万创新高http://sh.eastday.com/eastday/shnews/node42337/node42418/node42432/node59647/userobject1ai1069930.html</t>
        </r>
      </text>
    </comment>
  </commentList>
</comments>
</file>

<file path=xl/comments3.xml><?xml version="1.0" encoding="utf-8"?>
<comments xmlns="http://schemas.openxmlformats.org/spreadsheetml/2006/main">
  <authors>
    <author>作者</author>
  </authors>
  <commentList>
    <comment ref="H17" authorId="0">
      <text>
        <r>
          <rPr>
            <b/>
            <sz val="9"/>
            <rFont val="宋体"/>
            <charset val="134"/>
          </rPr>
          <t>作者:</t>
        </r>
        <r>
          <rPr>
            <sz val="9"/>
            <rFont val="宋体"/>
            <charset val="134"/>
          </rPr>
          <t xml:space="preserve">
广州地铁年鉴说最高693.42万</t>
        </r>
      </text>
    </comment>
    <comment ref="D43" authorId="0">
      <text>
        <r>
          <rPr>
            <b/>
            <sz val="9"/>
            <rFont val="宋体"/>
            <charset val="134"/>
          </rPr>
          <t>作者:</t>
        </r>
        <r>
          <rPr>
            <sz val="9"/>
            <rFont val="宋体"/>
            <charset val="134"/>
          </rPr>
          <t xml:space="preserve">
2号线首段开通后，最高峰曾每天超过45万人次客流。但由于受非典影响，近段时间客流有所回落</t>
        </r>
      </text>
    </comment>
  </commentList>
</comments>
</file>

<file path=xl/comments4.xml><?xml version="1.0" encoding="utf-8"?>
<comments xmlns="http://schemas.openxmlformats.org/spreadsheetml/2006/main">
  <authors>
    <author>作者</author>
  </authors>
  <commentList>
    <comment ref="D3" authorId="0">
      <text>
        <r>
          <rPr>
            <b/>
            <sz val="9"/>
            <rFont val="宋体"/>
            <charset val="134"/>
          </rPr>
          <t>作者:</t>
        </r>
        <r>
          <rPr>
            <sz val="9"/>
            <rFont val="宋体"/>
            <charset val="134"/>
          </rPr>
          <t xml:space="preserve">
来源http://www.changchun.gov.cn/zjzc/wgsjb/csnj/201706/t20170622_277387.html</t>
        </r>
      </text>
    </comment>
    <comment ref="D4" authorId="0">
      <text>
        <r>
          <rPr>
            <b/>
            <sz val="9"/>
            <rFont val="宋体"/>
            <charset val="134"/>
          </rPr>
          <t>作者:</t>
        </r>
        <r>
          <rPr>
            <sz val="9"/>
            <rFont val="宋体"/>
            <charset val="134"/>
          </rPr>
          <t xml:space="preserve">
另一说日均3.7951万是包含了有轨电车</t>
        </r>
      </text>
    </comment>
    <comment ref="D5" authorId="0">
      <text>
        <r>
          <rPr>
            <b/>
            <sz val="9"/>
            <rFont val="宋体"/>
            <charset val="134"/>
          </rPr>
          <t>作者:</t>
        </r>
        <r>
          <rPr>
            <sz val="9"/>
            <rFont val="宋体"/>
            <charset val="134"/>
          </rPr>
          <t xml:space="preserve">
另一说日均3.863万是包含了有轨电车</t>
        </r>
      </text>
    </comment>
    <comment ref="D8" authorId="0">
      <text>
        <r>
          <rPr>
            <b/>
            <sz val="9"/>
            <rFont val="宋体"/>
            <charset val="134"/>
          </rPr>
          <t>作者:</t>
        </r>
        <r>
          <rPr>
            <sz val="9"/>
            <rFont val="宋体"/>
            <charset val="134"/>
          </rPr>
          <t xml:space="preserve">
来源http://www.changchun.gov.cn/zjzc/wgsjb/csnj/201706/t20170622_277387.html</t>
        </r>
      </text>
    </comment>
    <comment ref="D10" authorId="0">
      <text>
        <r>
          <rPr>
            <b/>
            <sz val="9"/>
            <rFont val="宋体"/>
            <charset val="134"/>
          </rPr>
          <t>作者:</t>
        </r>
        <r>
          <rPr>
            <sz val="9"/>
            <rFont val="宋体"/>
            <charset val="134"/>
          </rPr>
          <t xml:space="preserve">
来自知网：长春市轻轨3号线运营成本控制研究</t>
        </r>
      </text>
    </comment>
    <comment ref="D11" authorId="0">
      <text>
        <r>
          <rPr>
            <b/>
            <sz val="9"/>
            <rFont val="宋体"/>
            <charset val="134"/>
          </rPr>
          <t>作者:</t>
        </r>
        <r>
          <rPr>
            <sz val="9"/>
            <rFont val="宋体"/>
            <charset val="134"/>
          </rPr>
          <t xml:space="preserve">
来源https://tieba.baidu.com/p/2925458713</t>
        </r>
      </text>
    </comment>
    <comment ref="H13" authorId="0">
      <text>
        <r>
          <rPr>
            <b/>
            <sz val="9"/>
            <rFont val="宋体"/>
            <charset val="134"/>
          </rPr>
          <t>作者:</t>
        </r>
        <r>
          <rPr>
            <sz val="9"/>
            <rFont val="宋体"/>
            <charset val="134"/>
          </rPr>
          <t xml:space="preserve">
协会说的34万可能含有轨电车</t>
        </r>
      </text>
    </comment>
    <comment ref="A25" authorId="0">
      <text>
        <r>
          <rPr>
            <b/>
            <sz val="9"/>
            <rFont val="宋体"/>
            <charset val="134"/>
          </rPr>
          <t>作者:</t>
        </r>
        <r>
          <rPr>
            <sz val="9"/>
            <rFont val="宋体"/>
            <charset val="134"/>
          </rPr>
          <t xml:space="preserve">
2010年5月19日前记录，也是全年记录http://ccwb.1news.cc/html/2010-05/19/content_60535.htm；猜测日期为大雪后的周五，并且在腊八之后，叠加了反乡的春运客流</t>
        </r>
      </text>
    </comment>
    <comment ref="D25" authorId="0">
      <text>
        <r>
          <rPr>
            <b/>
            <sz val="9"/>
            <rFont val="宋体"/>
            <charset val="134"/>
          </rPr>
          <t>作者:</t>
        </r>
        <r>
          <rPr>
            <sz val="9"/>
            <rFont val="宋体"/>
            <charset val="134"/>
          </rPr>
          <t xml:space="preserve">
2010年最高11.457万在不止一个来源证实，而https://changchun.news.fang.com/2010-07-28/3602287.htm里面说7月28日前最高达13万很可能含了有轨电车</t>
        </r>
      </text>
    </comment>
    <comment ref="A27" authorId="0">
      <text>
        <r>
          <rPr>
            <b/>
            <sz val="9"/>
            <rFont val="宋体"/>
            <charset val="134"/>
          </rPr>
          <t>作者:</t>
        </r>
        <r>
          <rPr>
            <sz val="9"/>
            <rFont val="宋体"/>
            <charset val="134"/>
          </rPr>
          <t xml:space="preserve">
长春农博会期间挤出人命，轻轨日客流200万（应该是20万）https://tieba.baidu.com/p/1806952526?pid=23351132227&amp;cid=0#23351132227，大概率是这一天</t>
        </r>
      </text>
    </comment>
    <comment ref="D27" authorId="0">
      <text>
        <r>
          <rPr>
            <b/>
            <sz val="9"/>
            <rFont val="宋体"/>
            <charset val="134"/>
          </rPr>
          <t>作者:</t>
        </r>
        <r>
          <rPr>
            <sz val="9"/>
            <rFont val="宋体"/>
            <charset val="134"/>
          </rPr>
          <t xml:space="preserve">
2012年1~8月记录，来自文献《突出_长春特色_的轻轨交通_白雪翎》</t>
        </r>
      </text>
    </comment>
    <comment ref="A33" authorId="0">
      <text>
        <r>
          <rPr>
            <b/>
            <sz val="9"/>
            <rFont val="宋体"/>
            <charset val="134"/>
          </rPr>
          <t>作者:</t>
        </r>
        <r>
          <rPr>
            <sz val="9"/>
            <rFont val="宋体"/>
            <charset val="134"/>
          </rPr>
          <t xml:space="preserve">
2014年最高记录；3月20日长春迎来降雪天气，21号为周五</t>
        </r>
      </text>
    </comment>
    <comment ref="D33" authorId="0">
      <text>
        <r>
          <rPr>
            <b/>
            <sz val="9"/>
            <rFont val="宋体"/>
            <charset val="134"/>
          </rPr>
          <t>作者:</t>
        </r>
        <r>
          <rPr>
            <sz val="9"/>
            <rFont val="宋体"/>
            <charset val="134"/>
          </rPr>
          <t xml:space="preserve">
3和4号线开通后单日最高28.78万很可能就是这个日期https://jl.cri.cn/chinanews/20180822/a1235d7f-9445-c60e-d864-8af35c6b7870.html</t>
        </r>
      </text>
    </comment>
  </commentList>
</comments>
</file>

<file path=xl/comments5.xml><?xml version="1.0" encoding="utf-8"?>
<comments xmlns="http://schemas.openxmlformats.org/spreadsheetml/2006/main">
  <authors>
    <author>作者</author>
  </authors>
  <commentList>
    <comment ref="D34" authorId="0">
      <text>
        <r>
          <rPr>
            <b/>
            <sz val="9"/>
            <rFont val="宋体"/>
            <charset val="134"/>
          </rPr>
          <t>作者:</t>
        </r>
        <r>
          <rPr>
            <sz val="9"/>
            <rFont val="宋体"/>
            <charset val="134"/>
          </rPr>
          <t xml:space="preserve">
21万多https://dl.news.fang.com/2013-04-30/10014570.htm</t>
        </r>
      </text>
    </comment>
  </commentList>
</comments>
</file>

<file path=xl/comments6.xml><?xml version="1.0" encoding="utf-8"?>
<comments xmlns="http://schemas.openxmlformats.org/spreadsheetml/2006/main">
  <authors>
    <author>作者</author>
  </authors>
  <commentList>
    <comment ref="D16" authorId="0">
      <text>
        <r>
          <rPr>
            <b/>
            <sz val="9"/>
            <rFont val="宋体"/>
            <charset val="134"/>
          </rPr>
          <t>作者:</t>
        </r>
        <r>
          <rPr>
            <sz val="9"/>
            <rFont val="宋体"/>
            <charset val="134"/>
          </rPr>
          <t xml:space="preserve">
9月16日开通试运营的西安地铁2号线是西北地区首条投入运营的地铁线路，截至26日，试运营11天的地铁2号线共开行列车2126列次，累计输送旅客209.3万人次，平均每天19.8万人次，最高日客流量为26.4万人次。</t>
        </r>
      </text>
    </comment>
  </commentList>
</comments>
</file>

<file path=xl/comments7.xml><?xml version="1.0" encoding="utf-8"?>
<comments xmlns="http://schemas.openxmlformats.org/spreadsheetml/2006/main">
  <authors>
    <author>作者</author>
  </authors>
  <commentList>
    <comment ref="D15" authorId="0">
      <text>
        <r>
          <rPr>
            <b/>
            <sz val="9"/>
            <rFont val="宋体"/>
            <charset val="134"/>
          </rPr>
          <t>作者:</t>
        </r>
        <r>
          <rPr>
            <sz val="9"/>
            <rFont val="宋体"/>
            <charset val="134"/>
          </rPr>
          <t xml:space="preserve">
之后几天数据来源https://zjnews.zjol.com.cn/system/2012/12/02/018986462.shtml</t>
        </r>
      </text>
    </comment>
  </commentList>
</comments>
</file>

<file path=xl/sharedStrings.xml><?xml version="1.0" encoding="utf-8"?>
<sst xmlns="http://schemas.openxmlformats.org/spreadsheetml/2006/main" count="1835" uniqueCount="671">
  <si>
    <t>时间</t>
  </si>
  <si>
    <t>内地总里程(km)</t>
  </si>
  <si>
    <t>内地总客流量(万人次)</t>
  </si>
  <si>
    <t>客流强度</t>
  </si>
  <si>
    <t>绝对增幅</t>
  </si>
  <si>
    <t>相对增幅</t>
  </si>
  <si>
    <t>当日破纪录的城市</t>
  </si>
  <si>
    <t>破纪录城市数量</t>
  </si>
  <si>
    <t>城市总量</t>
  </si>
  <si>
    <t>——</t>
  </si>
  <si>
    <t>北京</t>
  </si>
  <si>
    <r>
      <rPr>
        <b/>
        <sz val="11"/>
        <color theme="1"/>
        <rFont val="宋体"/>
        <charset val="134"/>
      </rPr>
      <t>北京</t>
    </r>
    <r>
      <rPr>
        <b/>
        <sz val="11"/>
        <color rgb="FFFF0000"/>
        <rFont val="宋体"/>
        <charset val="134"/>
      </rPr>
      <t>天津</t>
    </r>
  </si>
  <si>
    <r>
      <rPr>
        <b/>
        <sz val="11"/>
        <color theme="1"/>
        <rFont val="宋体"/>
        <charset val="134"/>
      </rPr>
      <t>北京</t>
    </r>
    <r>
      <rPr>
        <b/>
        <sz val="11"/>
        <color rgb="FFFF0000"/>
        <rFont val="宋体"/>
        <charset val="134"/>
      </rPr>
      <t>上海</t>
    </r>
  </si>
  <si>
    <t>北京上海</t>
  </si>
  <si>
    <t>广州</t>
  </si>
  <si>
    <t>上海</t>
  </si>
  <si>
    <r>
      <rPr>
        <b/>
        <sz val="11"/>
        <color theme="1"/>
        <rFont val="宋体"/>
        <charset val="134"/>
      </rPr>
      <t>上海</t>
    </r>
    <r>
      <rPr>
        <b/>
        <sz val="11"/>
        <color rgb="FFFF0000"/>
        <rFont val="宋体"/>
        <charset val="134"/>
      </rPr>
      <t>广州长春大连</t>
    </r>
  </si>
  <si>
    <r>
      <rPr>
        <b/>
        <sz val="11"/>
        <color theme="1"/>
        <rFont val="宋体"/>
        <charset val="134"/>
      </rPr>
      <t>北京上海广州</t>
    </r>
    <r>
      <rPr>
        <b/>
        <sz val="11"/>
        <color rgb="FFFF0000"/>
        <rFont val="宋体"/>
        <charset val="134"/>
      </rPr>
      <t>长春大连</t>
    </r>
  </si>
  <si>
    <r>
      <rPr>
        <b/>
        <sz val="11"/>
        <color theme="1"/>
        <rFont val="宋体"/>
        <charset val="134"/>
      </rPr>
      <t>广州</t>
    </r>
    <r>
      <rPr>
        <b/>
        <sz val="11"/>
        <color rgb="FFFF0000"/>
        <rFont val="宋体"/>
        <charset val="134"/>
      </rPr>
      <t>大连</t>
    </r>
  </si>
  <si>
    <r>
      <rPr>
        <b/>
        <sz val="11"/>
        <color theme="1"/>
        <rFont val="宋体"/>
        <charset val="134"/>
      </rPr>
      <t>上海</t>
    </r>
    <r>
      <rPr>
        <b/>
        <sz val="11"/>
        <color rgb="FFFF0000"/>
        <rFont val="宋体"/>
        <charset val="134"/>
      </rPr>
      <t>重庆</t>
    </r>
  </si>
  <si>
    <t>广州深圳南京</t>
  </si>
  <si>
    <r>
      <rPr>
        <b/>
        <sz val="11"/>
        <color theme="1"/>
        <rFont val="宋体"/>
        <charset val="134"/>
      </rPr>
      <t>广州</t>
    </r>
    <r>
      <rPr>
        <b/>
        <sz val="11"/>
        <color rgb="FFFF0000"/>
        <rFont val="宋体"/>
        <charset val="134"/>
      </rPr>
      <t>大连武汉</t>
    </r>
    <r>
      <rPr>
        <b/>
        <sz val="11"/>
        <color theme="1"/>
        <rFont val="宋体"/>
        <charset val="134"/>
      </rPr>
      <t>深圳</t>
    </r>
    <r>
      <rPr>
        <b/>
        <sz val="11"/>
        <color rgb="FFFF0000"/>
        <rFont val="宋体"/>
        <charset val="134"/>
      </rPr>
      <t>重庆</t>
    </r>
  </si>
  <si>
    <t>北京广州大连武汉深圳南京</t>
  </si>
  <si>
    <r>
      <rPr>
        <b/>
        <sz val="11"/>
        <color theme="1"/>
        <rFont val="宋体"/>
        <charset val="134"/>
      </rPr>
      <t>上海广州</t>
    </r>
    <r>
      <rPr>
        <b/>
        <sz val="11"/>
        <color rgb="FFFF0000"/>
        <rFont val="宋体"/>
        <charset val="134"/>
      </rPr>
      <t>长春武汉</t>
    </r>
  </si>
  <si>
    <t>天津西安</t>
  </si>
  <si>
    <t>武汉南京西安郑州青岛福州</t>
  </si>
  <si>
    <t>北京上海广州武汉深圳南京成都西安苏州郑州长沙福州</t>
  </si>
  <si>
    <t>成都杭州郑州青岛福州南宁合肥石家庄贵阳</t>
  </si>
  <si>
    <t>2018-3-2有可能擦边破纪录</t>
  </si>
  <si>
    <t>上海重庆杭州</t>
  </si>
  <si>
    <t>上海成都青岛</t>
  </si>
  <si>
    <t>上海南京成都杭州青岛</t>
  </si>
  <si>
    <t>武汉重庆南京成都昆明杭州</t>
  </si>
  <si>
    <r>
      <rPr>
        <b/>
        <sz val="11"/>
        <color theme="1"/>
        <rFont val="宋体"/>
        <charset val="134"/>
      </rPr>
      <t>天津上海</t>
    </r>
    <r>
      <rPr>
        <b/>
        <sz val="11"/>
        <color rgb="FFFF0000"/>
        <rFont val="宋体"/>
        <charset val="134"/>
      </rPr>
      <t>长春</t>
    </r>
    <r>
      <rPr>
        <b/>
        <sz val="11"/>
        <color theme="1"/>
        <rFont val="宋体"/>
        <charset val="134"/>
      </rPr>
      <t>深圳成都昆明杭州</t>
    </r>
  </si>
  <si>
    <t>天津武汉重庆</t>
  </si>
  <si>
    <t>天津广州</t>
  </si>
  <si>
    <t>天津上海武汉深圳南京成都西安杭州无锡</t>
  </si>
  <si>
    <t>天津广州重庆成都西安杭州合肥</t>
  </si>
  <si>
    <t>广州长春深圳重庆郑州南宁乌鲁木齐</t>
  </si>
  <si>
    <t>天津广州深圳成都杭州哈尔滨郑州南昌合肥厦门呼和浩特</t>
  </si>
  <si>
    <t>深圳南京成都西安杭州郑州长沙宁波青岛南昌福州南宁合肥石家庄厦门济南徐州呼和浩特</t>
  </si>
  <si>
    <t>重庆成都沈阳昆明</t>
  </si>
  <si>
    <t>重庆成都沈阳西安昆明杭州郑州长沙贵阳厦门温州</t>
  </si>
  <si>
    <t>深圳重庆昆明哈尔滨厦门</t>
  </si>
  <si>
    <t>天津大连武汉杭州青岛</t>
  </si>
  <si>
    <t>杭州温州金华</t>
  </si>
  <si>
    <r>
      <rPr>
        <b/>
        <sz val="11"/>
        <color theme="1"/>
        <rFont val="宋体"/>
        <charset val="134"/>
      </rPr>
      <t>天津大连武汉深圳重庆成都昆明杭州青岛贵阳济南兰州</t>
    </r>
    <r>
      <rPr>
        <b/>
        <sz val="11"/>
        <color rgb="FFFF0000"/>
        <rFont val="宋体"/>
        <charset val="134"/>
      </rPr>
      <t>金华</t>
    </r>
    <r>
      <rPr>
        <b/>
        <sz val="11"/>
        <color theme="1"/>
        <rFont val="宋体"/>
        <charset val="134"/>
      </rPr>
      <t>南通</t>
    </r>
  </si>
  <si>
    <t>天津武汉重庆成都沈阳杭州哈尔滨郑州合肥石家庄济南兰州</t>
  </si>
  <si>
    <t>天津深圳重庆西安苏州昆明哈尔滨郑州无锡南昌福州南宁合肥石家庄贵阳兰州常州徐州呼和浩特洛阳芜湖佛山</t>
  </si>
  <si>
    <t>上海深圳杭州</t>
  </si>
  <si>
    <t>天津广州长春深圳重庆南京成都沈阳西安苏州杭州哈尔滨郑州长沙合肥贵阳厦门济南兰州常州徐州太原</t>
  </si>
  <si>
    <t>备注：黄色框代表工作日，绿色框代表休息日</t>
  </si>
  <si>
    <t>里程(km)</t>
  </si>
  <si>
    <t>车站数</t>
  </si>
  <si>
    <t>最大客流量记录(万人次)</t>
  </si>
  <si>
    <t>站均客流</t>
  </si>
  <si>
    <t>备注</t>
  </si>
  <si>
    <t>年最高</t>
  </si>
  <si>
    <t>最高对应日期</t>
  </si>
  <si>
    <t>年最低</t>
  </si>
  <si>
    <t>最低对应日期</t>
  </si>
  <si>
    <t>1971年</t>
  </si>
  <si>
    <t>1972年</t>
  </si>
  <si>
    <t>1973年</t>
  </si>
  <si>
    <t>1974年</t>
  </si>
  <si>
    <t>1975年</t>
  </si>
  <si>
    <t>1976年</t>
  </si>
  <si>
    <t>1977年</t>
  </si>
  <si>
    <t>1978年</t>
  </si>
  <si>
    <t>1979年</t>
  </si>
  <si>
    <t>1980年</t>
  </si>
  <si>
    <t>1981年</t>
  </si>
  <si>
    <t>1982年</t>
  </si>
  <si>
    <t>1983年</t>
  </si>
  <si>
    <r>
      <rPr>
        <sz val="11"/>
        <color theme="1"/>
        <rFont val="宋体"/>
        <charset val="134"/>
      </rPr>
      <t>1983年</t>
    </r>
    <r>
      <rPr>
        <sz val="11"/>
        <color rgb="FFFF0000"/>
        <rFont val="宋体"/>
        <charset val="134"/>
      </rPr>
      <t>10月1日?</t>
    </r>
  </si>
  <si>
    <t>1984年</t>
  </si>
  <si>
    <t>1985年</t>
  </si>
  <si>
    <t>1986年</t>
  </si>
  <si>
    <r>
      <rPr>
        <sz val="11"/>
        <color theme="1"/>
        <rFont val="宋体"/>
        <charset val="134"/>
      </rPr>
      <t>1986年</t>
    </r>
    <r>
      <rPr>
        <sz val="11"/>
        <color rgb="FFFF0000"/>
        <rFont val="宋体"/>
        <charset val="134"/>
      </rPr>
      <t>10月1日?</t>
    </r>
  </si>
  <si>
    <t>1987年</t>
  </si>
  <si>
    <r>
      <rPr>
        <sz val="11"/>
        <color theme="1"/>
        <rFont val="宋体"/>
        <charset val="134"/>
      </rPr>
      <t>1987年</t>
    </r>
    <r>
      <rPr>
        <sz val="11"/>
        <color rgb="FFFF0000"/>
        <rFont val="宋体"/>
        <charset val="134"/>
      </rPr>
      <t>10月1日?</t>
    </r>
  </si>
  <si>
    <t>1988年</t>
  </si>
  <si>
    <t>1989年</t>
  </si>
  <si>
    <r>
      <rPr>
        <sz val="11"/>
        <color theme="1"/>
        <rFont val="宋体"/>
        <charset val="134"/>
      </rPr>
      <t>1989年</t>
    </r>
    <r>
      <rPr>
        <sz val="11"/>
        <color rgb="FFFF0000"/>
        <rFont val="宋体"/>
        <charset val="134"/>
      </rPr>
      <t>5月1日?</t>
    </r>
  </si>
  <si>
    <t>1990年</t>
  </si>
  <si>
    <r>
      <rPr>
        <sz val="11"/>
        <color theme="1"/>
        <rFont val="宋体"/>
        <charset val="134"/>
      </rPr>
      <t>1990年</t>
    </r>
    <r>
      <rPr>
        <sz val="11"/>
        <color rgb="FFFF0000"/>
        <rFont val="宋体"/>
        <charset val="134"/>
      </rPr>
      <t>10月1日?</t>
    </r>
  </si>
  <si>
    <t>1991年</t>
  </si>
  <si>
    <r>
      <rPr>
        <sz val="11"/>
        <color theme="1"/>
        <rFont val="宋体"/>
        <charset val="134"/>
      </rPr>
      <t>1991年</t>
    </r>
    <r>
      <rPr>
        <sz val="11"/>
        <color rgb="FFFF0000"/>
        <rFont val="宋体"/>
        <charset val="134"/>
      </rPr>
      <t>10月1日?</t>
    </r>
  </si>
  <si>
    <t>1992年</t>
  </si>
  <si>
    <r>
      <rPr>
        <sz val="11"/>
        <color theme="1"/>
        <rFont val="宋体"/>
        <charset val="134"/>
      </rPr>
      <t>1992年</t>
    </r>
    <r>
      <rPr>
        <sz val="11"/>
        <color rgb="FFFF0000"/>
        <rFont val="宋体"/>
        <charset val="134"/>
      </rPr>
      <t>10月1日?</t>
    </r>
  </si>
  <si>
    <t>1993年</t>
  </si>
  <si>
    <r>
      <rPr>
        <sz val="11"/>
        <color theme="1"/>
        <rFont val="宋体"/>
        <charset val="134"/>
      </rPr>
      <t>1993年</t>
    </r>
    <r>
      <rPr>
        <sz val="11"/>
        <color rgb="FFFF0000"/>
        <rFont val="宋体"/>
        <charset val="134"/>
      </rPr>
      <t>10月1日?</t>
    </r>
  </si>
  <si>
    <t>1994年</t>
  </si>
  <si>
    <r>
      <rPr>
        <sz val="11"/>
        <color theme="1"/>
        <rFont val="宋体"/>
        <charset val="134"/>
      </rPr>
      <t>1994年</t>
    </r>
    <r>
      <rPr>
        <sz val="11"/>
        <color rgb="FFFF0000"/>
        <rFont val="宋体"/>
        <charset val="134"/>
      </rPr>
      <t>10月1日?</t>
    </r>
  </si>
  <si>
    <t>1995年</t>
  </si>
  <si>
    <r>
      <rPr>
        <sz val="11"/>
        <color theme="1"/>
        <rFont val="宋体"/>
        <charset val="134"/>
      </rPr>
      <t>1995年</t>
    </r>
    <r>
      <rPr>
        <sz val="11"/>
        <color rgb="FFFF0000"/>
        <rFont val="宋体"/>
        <charset val="134"/>
      </rPr>
      <t>5月1日?</t>
    </r>
  </si>
  <si>
    <t>1996年</t>
  </si>
  <si>
    <t>1997年</t>
  </si>
  <si>
    <t>1998年</t>
  </si>
  <si>
    <t>1999年</t>
  </si>
  <si>
    <r>
      <rPr>
        <sz val="11"/>
        <color theme="1"/>
        <rFont val="宋体"/>
        <charset val="134"/>
      </rPr>
      <t>1999年</t>
    </r>
    <r>
      <rPr>
        <sz val="11"/>
        <color rgb="FFFF0000"/>
        <rFont val="宋体"/>
        <charset val="134"/>
      </rPr>
      <t>10月1日?</t>
    </r>
  </si>
  <si>
    <t>2000年</t>
  </si>
  <si>
    <r>
      <rPr>
        <sz val="11"/>
        <color theme="1"/>
        <rFont val="宋体"/>
        <charset val="134"/>
      </rPr>
      <t>2000年</t>
    </r>
    <r>
      <rPr>
        <sz val="11"/>
        <color rgb="FFFF0000"/>
        <rFont val="宋体"/>
        <charset val="134"/>
      </rPr>
      <t>10月1日?</t>
    </r>
  </si>
  <si>
    <t>2001年</t>
  </si>
  <si>
    <r>
      <rPr>
        <sz val="11"/>
        <color theme="1"/>
        <rFont val="宋体"/>
        <charset val="134"/>
      </rPr>
      <t>2001年</t>
    </r>
    <r>
      <rPr>
        <sz val="11"/>
        <color rgb="FFFF0000"/>
        <rFont val="宋体"/>
        <charset val="134"/>
      </rPr>
      <t>1月24日?</t>
    </r>
  </si>
  <si>
    <t>2002年</t>
  </si>
  <si>
    <t>来自城市轨道交通统计年鉴</t>
  </si>
  <si>
    <r>
      <rPr>
        <sz val="11"/>
        <color theme="1"/>
        <rFont val="宋体"/>
        <charset val="134"/>
      </rPr>
      <t>2002年</t>
    </r>
    <r>
      <rPr>
        <sz val="11"/>
        <color rgb="FFFF0000"/>
        <rFont val="宋体"/>
        <charset val="134"/>
      </rPr>
      <t>2月12日?</t>
    </r>
  </si>
  <si>
    <t>2003年</t>
  </si>
  <si>
    <r>
      <rPr>
        <sz val="11"/>
        <color theme="1"/>
        <rFont val="宋体"/>
        <charset val="134"/>
      </rPr>
      <t>2003年</t>
    </r>
    <r>
      <rPr>
        <sz val="11"/>
        <color rgb="FFFF0000"/>
        <rFont val="宋体"/>
        <charset val="134"/>
      </rPr>
      <t>6月?</t>
    </r>
  </si>
  <si>
    <t>2004年</t>
  </si>
  <si>
    <t>来自城市轨道交通统计年鉴；一说165.85万</t>
  </si>
  <si>
    <r>
      <rPr>
        <sz val="11"/>
        <color theme="1"/>
        <rFont val="宋体"/>
        <charset val="134"/>
      </rPr>
      <t>2004年</t>
    </r>
    <r>
      <rPr>
        <sz val="11"/>
        <color rgb="FFFF0000"/>
        <rFont val="宋体"/>
        <charset val="134"/>
      </rPr>
      <t>1月22日?</t>
    </r>
  </si>
  <si>
    <t>2005年</t>
  </si>
  <si>
    <t>来自城市轨道交通统计年鉴；一说185.75万</t>
  </si>
  <si>
    <r>
      <rPr>
        <sz val="11"/>
        <color theme="1"/>
        <rFont val="宋体"/>
        <charset val="134"/>
      </rPr>
      <t>2005年</t>
    </r>
    <r>
      <rPr>
        <sz val="11"/>
        <color rgb="FFFF0000"/>
        <rFont val="宋体"/>
        <charset val="134"/>
      </rPr>
      <t>2月9日?</t>
    </r>
  </si>
  <si>
    <t>2006年</t>
  </si>
  <si>
    <r>
      <rPr>
        <sz val="11"/>
        <color theme="1"/>
        <rFont val="宋体"/>
        <charset val="134"/>
      </rPr>
      <t>2006年</t>
    </r>
    <r>
      <rPr>
        <sz val="11"/>
        <color rgb="FFFF0000"/>
        <rFont val="宋体"/>
        <charset val="134"/>
      </rPr>
      <t>1月29日?</t>
    </r>
  </si>
  <si>
    <t>2007年</t>
  </si>
  <si>
    <r>
      <rPr>
        <sz val="11"/>
        <color theme="1"/>
        <rFont val="宋体"/>
        <charset val="134"/>
      </rPr>
      <t>2007年</t>
    </r>
    <r>
      <rPr>
        <sz val="11"/>
        <color rgb="FFFF0000"/>
        <rFont val="宋体"/>
        <charset val="134"/>
      </rPr>
      <t>2月17日?</t>
    </r>
  </si>
  <si>
    <t>2008年</t>
  </si>
  <si>
    <r>
      <rPr>
        <sz val="11"/>
        <color theme="1"/>
        <rFont val="宋体"/>
        <charset val="134"/>
      </rPr>
      <t>2008年</t>
    </r>
    <r>
      <rPr>
        <sz val="11"/>
        <color rgb="FFFF0000"/>
        <rFont val="宋体"/>
        <charset val="134"/>
      </rPr>
      <t>2月6日?</t>
    </r>
  </si>
  <si>
    <t>2009年</t>
  </si>
  <si>
    <t>来自下载的一个excel表格</t>
  </si>
  <si>
    <t>2010年</t>
  </si>
  <si>
    <r>
      <rPr>
        <sz val="11"/>
        <color theme="1"/>
        <rFont val="宋体"/>
        <charset val="134"/>
      </rPr>
      <t>2010年</t>
    </r>
    <r>
      <rPr>
        <sz val="11"/>
        <color rgb="FFFF0000"/>
        <rFont val="宋体"/>
        <charset val="134"/>
      </rPr>
      <t>2月13日?</t>
    </r>
  </si>
  <si>
    <t>2011年</t>
  </si>
  <si>
    <t>2012年</t>
  </si>
  <si>
    <t>2013年</t>
  </si>
  <si>
    <t>来源地铁族；另京铁750.4，京港129.2</t>
  </si>
  <si>
    <t>2014年</t>
  </si>
  <si>
    <t>2015年</t>
  </si>
  <si>
    <t>2016年</t>
  </si>
  <si>
    <t>2017年</t>
  </si>
  <si>
    <t>2018年</t>
  </si>
  <si>
    <t>1068.92累加了4-大兴换乘客流</t>
  </si>
  <si>
    <t>2019年</t>
  </si>
  <si>
    <t>2020年</t>
  </si>
  <si>
    <t>2021年</t>
  </si>
  <si>
    <t>2022年</t>
  </si>
  <si>
    <t>2023年</t>
  </si>
  <si>
    <t>2024年</t>
  </si>
  <si>
    <t>1984-4-30文献说平日20万，节假日近30万</t>
  </si>
  <si>
    <t>环线成环前日均只有4万人次；之后客流大幅上涨</t>
  </si>
  <si>
    <t>1989年6月前超100万</t>
  </si>
  <si>
    <t>1995-4-26改6B车；1995-10-1环线故障，96年涨价</t>
  </si>
  <si>
    <t>北京地铁大事记</t>
  </si>
  <si>
    <t>2008-8-8~9、8-24~25全网通宵运营</t>
  </si>
  <si>
    <t>2009-9-30~10-1，4号线通宵运营；运载参加国庆大阅兵的各种人民群众</t>
  </si>
  <si>
    <t>也有说为724.54万https://wenku.baidu.com/view/15084df06fdb6f1aff00bed5b9f3f90f77c64d4d.html</t>
  </si>
  <si>
    <t>来源：https://baijiahao.baidu.com/s?id=1588798177705116101&amp;wfr=spider&amp;for=pc</t>
  </si>
  <si>
    <r>
      <rPr>
        <sz val="11"/>
        <color theme="1"/>
        <rFont val="宋体"/>
        <charset val="134"/>
      </rPr>
      <t>备注：4号线与大兴线贯通的车站算1个；4号线与大兴线均计算贯通客流；不包括西郊有轨电车；</t>
    </r>
    <r>
      <rPr>
        <b/>
        <sz val="11"/>
        <color theme="1"/>
        <rFont val="宋体"/>
        <charset val="134"/>
      </rPr>
      <t>黄色框代表工作日，绿色框代表休息日</t>
    </r>
  </si>
  <si>
    <t>客流密度</t>
  </si>
  <si>
    <t>进站量</t>
  </si>
  <si>
    <t>换乘系数</t>
  </si>
  <si>
    <t>纯进站数据有传闻</t>
  </si>
  <si>
    <t>知网</t>
  </si>
  <si>
    <t>年进站量来自香港地铁有限公司2003年报</t>
  </si>
  <si>
    <t>上半年4.34亿</t>
  </si>
  <si>
    <t>城轨2013说客流462.47万</t>
  </si>
  <si>
    <t>城轨2014说客流440万</t>
  </si>
  <si>
    <t>http://www.ditiezu.com/thread-403657-2-1.html说上半年日均进站486万；日均459.09万</t>
  </si>
  <si>
    <t>一说含换乘559万</t>
  </si>
  <si>
    <t>一说含换乘580万</t>
  </si>
  <si>
    <t>一说含换乘693.57万</t>
  </si>
  <si>
    <t>阿牛说进站510.12万</t>
  </si>
  <si>
    <t>阿牛说进站334.22万</t>
  </si>
  <si>
    <t>首破100万</t>
  </si>
  <si>
    <t>1991年1月1日前</t>
  </si>
  <si>
    <t>进站最高270万(换乘1.45)</t>
  </si>
  <si>
    <t>1995年左右</t>
  </si>
  <si>
    <t>每天客流超200万</t>
  </si>
  <si>
    <t>1999-8-25日前</t>
  </si>
  <si>
    <t>每天240万以上(换乘取1.48)</t>
  </si>
  <si>
    <t>截至2003-11-4</t>
  </si>
  <si>
    <t>应该不是记录；日均223万(换乘取1.5)</t>
  </si>
  <si>
    <t>进站294万(换乘取1.6)；两铁合并前最高纪录</t>
  </si>
  <si>
    <t>非法集会以来的单日最高记录，进站580万(换乘取1.66)，平日周五约510万https://news.china.com/news100/11038989/20141029/18909410.html</t>
  </si>
  <si>
    <t>2015/10/7前</t>
  </si>
  <si>
    <t>有传闻；进站533万(换乘取1.68)</t>
  </si>
  <si>
    <t>进站600万(换乘取1.68)</t>
  </si>
  <si>
    <t>2017年1月初</t>
  </si>
  <si>
    <t>纯进站600+万</t>
  </si>
  <si>
    <t>台风山竹翌日；进站837万(换乘取1.68)</t>
  </si>
  <si>
    <t>进站604.7万(换乘取1.68)</t>
  </si>
  <si>
    <t>进站624.85万(换乘取1.68)</t>
  </si>
  <si>
    <t>进站737.03万(换乘取1.68)</t>
  </si>
  <si>
    <t>差值</t>
  </si>
  <si>
    <t>来自下载的一个excel表格；一说1.433万</t>
  </si>
  <si>
    <t>来自下载的一个excel表格；一说1.11万</t>
  </si>
  <si>
    <t>来自下载的一个excel表格；一说0.924万</t>
  </si>
  <si>
    <t>根据http://news.sina.com.cn/c/2004-12-05/02185125480.shtml说平时2万多人</t>
  </si>
  <si>
    <t>来自下载的一个excel表格；一说3.7万</t>
  </si>
  <si>
    <t>城市轨道交通统计年鉴说的3.8082万大概率不含9号线；一说6.8万；9号线日均2.42万</t>
  </si>
  <si>
    <t>来自城市轨道交通统计年鉴；一说9.282、10.56万；应该包含9号线日均客流3.41万</t>
  </si>
  <si>
    <t>来自城市轨道交通统计年鉴；一说11.84万</t>
  </si>
  <si>
    <t>来自下载的一个excel表格；一说15.11万</t>
  </si>
  <si>
    <t>来自下载的一个excel表格；一说17.81、17.6万</t>
  </si>
  <si>
    <t>来自下载的一个excel表格；一说20.39万</t>
  </si>
  <si>
    <t>停运的9号线仍计入里程</t>
  </si>
  <si>
    <t>一说客流量94.78万</t>
  </si>
  <si>
    <t>地铁首通日</t>
  </si>
  <si>
    <t>开通后首个周末，大概率破纪录</t>
  </si>
  <si>
    <t>据说当天客流为停运前最高；另外有说超7万</t>
  </si>
  <si>
    <t>一说停运前最高记录；据说来自1990年</t>
  </si>
  <si>
    <t>姑爷节</t>
  </si>
  <si>
    <t>2008年1月2日，记者从滨海快速公司获悉，津滨轻轨自2004年试运营以来，每年客流量均以百万人次递增，去年更是暴增365.3万人次。据统计，2007年全年总客流量约为1248.22万人次，比2006年增长41.37%，平均每天有3.42万人乘坐轻轨，比2006年每天多出1万人。http://news.enorth.com.cn/system/2008/01/03/002595095.shtml</t>
  </si>
  <si>
    <t>雪后第一个工作日</t>
  </si>
  <si>
    <t>1号线17万；平时10万多，2010一场雪后日均13万；有可能是2010-10-30前记录</t>
  </si>
  <si>
    <t>2010五一</t>
  </si>
  <si>
    <t>9号线假期三天日均6.57万</t>
  </si>
  <si>
    <t>1号线16万多</t>
  </si>
  <si>
    <t>2010-10-30前</t>
  </si>
  <si>
    <t>含9号线；可能是9-30</t>
  </si>
  <si>
    <t>不含9号线则是21.25万</t>
  </si>
  <si>
    <t>据介绍，2010年5月至12月，轻轨客流为1626.79万人次，日均6.64万人次。2011年5月1日，地铁9号线开通后，日均客流进一步增长，达到7.54万人次，同比增长了14%。来源http://news.enorth.com.cn/system/2012/02/18/008679161.shtml</t>
  </si>
  <si>
    <t>2011五一</t>
  </si>
  <si>
    <t>9号线假期三天日均7.55万http://house.enorth.com.cn/system/2011/06/01/006665113.shtml</t>
  </si>
  <si>
    <r>
      <rPr>
        <sz val="11"/>
        <color rgb="FFFF0000"/>
        <rFont val="宋体"/>
        <charset val="134"/>
      </rPr>
      <t>1~3号线</t>
    </r>
    <r>
      <rPr>
        <sz val="11"/>
        <color theme="1"/>
        <rFont val="宋体"/>
        <charset val="134"/>
      </rPr>
      <t>达16万</t>
    </r>
  </si>
  <si>
    <t>不含9号线则是22.21万，比去年同日增长4.46%</t>
  </si>
  <si>
    <t>根据客流形态估算</t>
  </si>
  <si>
    <t>国庆7天除9号线日均30万，最高估计近35万；3号线12.837万http://www.ditiezu.com/thread-265598-1-1.html，9号线估计超10万</t>
  </si>
  <si>
    <r>
      <rPr>
        <sz val="11"/>
        <color theme="1"/>
        <rFont val="宋体"/>
        <charset val="134"/>
      </rPr>
      <t>不含9号线则是35万；</t>
    </r>
    <r>
      <rPr>
        <sz val="11"/>
        <color rgb="FFFF0000"/>
        <rFont val="宋体"/>
        <charset val="134"/>
      </rPr>
      <t>应该不是记录</t>
    </r>
  </si>
  <si>
    <t>不含9号线则是45万</t>
  </si>
  <si>
    <t>不含9号线则是48万</t>
  </si>
  <si>
    <t>不含9号线则是64.5万；9号线每天10~15万</t>
  </si>
  <si>
    <t>不含9号线则是71.5万</t>
  </si>
  <si>
    <t>首破100万；9号线13.5万</t>
  </si>
  <si>
    <r>
      <rPr>
        <sz val="11"/>
        <color theme="1"/>
        <rFont val="宋体"/>
        <charset val="134"/>
      </rPr>
      <t>备注：</t>
    </r>
    <r>
      <rPr>
        <b/>
        <sz val="11"/>
        <color theme="1"/>
        <rFont val="宋体"/>
        <charset val="134"/>
      </rPr>
      <t>黄色框代表工作日，绿色框代表休息日</t>
    </r>
    <r>
      <rPr>
        <sz val="11"/>
        <color theme="1"/>
        <rFont val="宋体"/>
        <charset val="134"/>
      </rPr>
      <t>；</t>
    </r>
    <r>
      <rPr>
        <sz val="11"/>
        <color rgb="FFFF0000"/>
        <rFont val="宋体"/>
        <charset val="134"/>
      </rPr>
      <t>标红色数据不确定</t>
    </r>
  </si>
  <si>
    <t>年客运量108.7万，来自http://www.doczj.com/doc/dd469491.html（下同）</t>
  </si>
  <si>
    <t>年客运量469.1万</t>
  </si>
  <si>
    <t>年客运量6480万</t>
  </si>
  <si>
    <r>
      <rPr>
        <sz val="11"/>
        <color theme="1"/>
        <rFont val="宋体"/>
        <charset val="134"/>
      </rPr>
      <t>1995年</t>
    </r>
    <r>
      <rPr>
        <sz val="11"/>
        <color rgb="FFFF0000"/>
        <rFont val="宋体"/>
        <charset val="134"/>
      </rPr>
      <t>1月30日？</t>
    </r>
  </si>
  <si>
    <t>来自下载的一个excel表格；另知网《上海地铁1号线运能现状分析及应对措施_城市轨道交通研究_2002-6-20》写的24.437万</t>
  </si>
  <si>
    <t>来自下载的一个excel表格；一说76.98万</t>
  </si>
  <si>
    <t>另城市轨道交通统计年鉴说78.729万</t>
  </si>
  <si>
    <t>另城市轨道交通统计年鉴说88.847万</t>
  </si>
  <si>
    <t>另城市轨道交通统计年鉴说104.8万</t>
  </si>
  <si>
    <t>另城市轨道交通统计年鉴说132万</t>
  </si>
  <si>
    <t>来自下载的一个excel表格；一说375万</t>
  </si>
  <si>
    <t>知网：上海地铁1000天运营回眸_夏耀杰_1998-12-15</t>
  </si>
  <si>
    <t>知网：发展中的上海地铁_王瑞华</t>
  </si>
  <si>
    <t>一说客流157.5万</t>
  </si>
  <si>
    <t>2004年9月26日F1赛事首次举办</t>
  </si>
  <si>
    <t>数据未证实</t>
  </si>
  <si>
    <t>首破200万；不含5号线的客流196.33万</t>
  </si>
  <si>
    <t>不含5号线的客流208.8万</t>
  </si>
  <si>
    <t>5号线2006年上半年日均5.5万</t>
  </si>
  <si>
    <t>搜狐http://news.sohu.com/20080226/n255359249.shtml</t>
  </si>
  <si>
    <t>新浪http://auto.sina.com.cn/news/2008-03-09/1031353127.shtml</t>
  </si>
  <si>
    <t>2008年第6次破纪录</t>
  </si>
  <si>
    <t>2008年第7次破纪录https://sh.sohu.com/20080502/n256624332.shtml</t>
  </si>
  <si>
    <t>上海地铁官网http://www.shmetro.com/node78/node80/200812/con100915.htm</t>
  </si>
  <si>
    <t>知网：上海地铁周客流量的数值分析与预测_郝勇</t>
  </si>
  <si>
    <t>含磁浮客流890.58万</t>
  </si>
  <si>
    <t>雾霾</t>
  </si>
  <si>
    <t>含磁浮客流1029.92万</t>
  </si>
  <si>
    <t>含磁浮客流1084.62万</t>
  </si>
  <si>
    <t>含磁浮客流1153.94万</t>
  </si>
  <si>
    <t>含磁浮客流1188.23万</t>
  </si>
  <si>
    <t>含磁浮客流1257.63万</t>
  </si>
  <si>
    <t>含磁浮客流1330.67万</t>
  </si>
  <si>
    <r>
      <rPr>
        <sz val="11"/>
        <color theme="1"/>
        <rFont val="宋体"/>
        <charset val="134"/>
      </rPr>
      <t>备注：3和4号线共线段的里程、车站数量和客流只计入4号线中；</t>
    </r>
    <r>
      <rPr>
        <b/>
        <sz val="11"/>
        <color theme="1"/>
        <rFont val="宋体"/>
        <charset val="134"/>
      </rPr>
      <t>黄色框代表工作日，绿色框代表休息日</t>
    </r>
  </si>
  <si>
    <t>换乘客流可忽略</t>
  </si>
  <si>
    <t>可能未考虑换乘</t>
  </si>
  <si>
    <t>可能已考虑换乘</t>
  </si>
  <si>
    <t>可能已考虑换乘，官网说11月均进站首破百万</t>
  </si>
  <si>
    <t>可能已考虑换乘；一说日均95万</t>
  </si>
  <si>
    <t>年总客流量破5亿；可能已考虑换乘</t>
  </si>
  <si>
    <t>纯进站首破100万，次日0点后收车</t>
  </si>
  <si>
    <t>不一定是记录；纯进站</t>
  </si>
  <si>
    <t>纯进站</t>
  </si>
  <si>
    <t>纯进站首破200万</t>
  </si>
  <si>
    <t>据说127？</t>
  </si>
  <si>
    <t>据说277</t>
  </si>
  <si>
    <t>纯进站302.835万（换乘系数1.35）</t>
  </si>
  <si>
    <t>纯进站235.9万（换乘系数1.35）</t>
  </si>
  <si>
    <t>纯进站320.68万（换乘系数1.35）</t>
  </si>
  <si>
    <t>纯进站302.26万（换乘系数1.45）</t>
  </si>
  <si>
    <t>来自年鉴</t>
  </si>
  <si>
    <r>
      <rPr>
        <sz val="11"/>
        <color theme="1"/>
        <rFont val="宋体"/>
        <charset val="134"/>
      </rPr>
      <t>1997年</t>
    </r>
    <r>
      <rPr>
        <sz val="11"/>
        <color rgb="FFFF0000"/>
        <rFont val="宋体"/>
        <charset val="134"/>
      </rPr>
      <t>10月2日？</t>
    </r>
  </si>
  <si>
    <t>来自年鉴；一个excel表格说日均0.1233万</t>
  </si>
  <si>
    <r>
      <rPr>
        <sz val="11"/>
        <color theme="1"/>
        <rFont val="宋体"/>
        <charset val="134"/>
      </rPr>
      <t>1998年</t>
    </r>
    <r>
      <rPr>
        <sz val="11"/>
        <color rgb="FFFF0000"/>
        <rFont val="宋体"/>
        <charset val="134"/>
      </rPr>
      <t>10月1日？</t>
    </r>
  </si>
  <si>
    <t>来自年鉴；一个excel表格说日均9.1781万</t>
  </si>
  <si>
    <r>
      <rPr>
        <sz val="11"/>
        <color theme="1"/>
        <rFont val="宋体"/>
        <charset val="134"/>
      </rPr>
      <t>2001年</t>
    </r>
    <r>
      <rPr>
        <sz val="11"/>
        <color rgb="FFFF0000"/>
        <rFont val="宋体"/>
        <charset val="134"/>
      </rPr>
      <t>10月1日？</t>
    </r>
  </si>
  <si>
    <t>来自城市轨道交通统计年鉴；另年鉴说18.162万</t>
  </si>
  <si>
    <r>
      <rPr>
        <sz val="11"/>
        <color theme="1"/>
        <rFont val="宋体"/>
        <charset val="134"/>
      </rPr>
      <t>2002年</t>
    </r>
    <r>
      <rPr>
        <sz val="11"/>
        <color rgb="FFFF0000"/>
        <rFont val="宋体"/>
        <charset val="134"/>
      </rPr>
      <t>12月31日？</t>
    </r>
  </si>
  <si>
    <t>来自城市轨道交通统计年鉴；另年鉴说31.852万</t>
  </si>
  <si>
    <t>来自城市轨道交通统计年鉴；另年鉴说58.504万</t>
  </si>
  <si>
    <t>来自城市轨道交通统计年鉴；另年鉴说104.14万</t>
  </si>
  <si>
    <t>来自年鉴；一个excel表格说日均184.99万</t>
  </si>
  <si>
    <t>一说客流323.56万</t>
  </si>
  <si>
    <r>
      <rPr>
        <sz val="11"/>
        <color theme="1"/>
        <rFont val="宋体"/>
        <charset val="134"/>
      </rPr>
      <t>1997-7-2</t>
    </r>
    <r>
      <rPr>
        <sz val="11"/>
        <color theme="1"/>
        <rFont val="等线"/>
        <charset val="134"/>
      </rPr>
      <t>~</t>
    </r>
    <r>
      <rPr>
        <sz val="11"/>
        <color theme="1"/>
        <rFont val="宋体"/>
        <charset val="134"/>
      </rPr>
      <t>10-31</t>
    </r>
  </si>
  <si>
    <t>0.328(均)</t>
  </si>
  <si>
    <t>观光期间，122天总客流40万</t>
  </si>
  <si>
    <t>来自广州地铁大事记；6千多名市民乘搭地铁列车参观了首期五站</t>
  </si>
  <si>
    <t>1997年最高记录</t>
  </si>
  <si>
    <t>试运行首日；来自广州地铁大事记</t>
  </si>
  <si>
    <t>1999-2-16~6-27全线观光试运行</t>
  </si>
  <si>
    <t>1998年最高记录</t>
  </si>
  <si>
    <r>
      <rPr>
        <sz val="11"/>
        <color theme="1"/>
        <rFont val="宋体"/>
        <charset val="134"/>
      </rPr>
      <t>1999-2-16</t>
    </r>
    <r>
      <rPr>
        <sz val="11"/>
        <color theme="1"/>
        <rFont val="等线"/>
        <charset val="134"/>
      </rPr>
      <t>~</t>
    </r>
    <r>
      <rPr>
        <sz val="11"/>
        <color theme="1"/>
        <rFont val="宋体"/>
        <charset val="134"/>
      </rPr>
      <t>3-2</t>
    </r>
  </si>
  <si>
    <t>9.28(均)</t>
  </si>
  <si>
    <t>全线观光试运行前15天，总客流139.2万</t>
  </si>
  <si>
    <t>广州地铁大事记说客流39.3万可能有错</t>
  </si>
  <si>
    <t>2002年最高记录</t>
  </si>
  <si>
    <t>截至19时，二号线达7.2万https://news.sina.com.cn/c/2003-01-02/0121859638.shtml</t>
  </si>
  <si>
    <t>纪录来自2003年5月10日前；搜狐http://news.sohu.com/01/11/news209181101.shtml说地铁一号线开通以来，日客流量稳定在17-18万人次之间，二号首段开通后，最高峰曾每天超过45万人次客流</t>
  </si>
  <si>
    <t>来源https://news.sina.com.cn/c/2006-05-08/15328868268s.shtml</t>
  </si>
  <si>
    <t>来自城市轨道交通年鉴；另一消息源http://news.sohu.com/20070102/n247391703.shtml说客流146.7万</t>
  </si>
  <si>
    <t>一说客流175万可能是预测</t>
  </si>
  <si>
    <t>一说客流337.98万</t>
  </si>
  <si>
    <t>来源http://www.anhuinews.com/zhuyeguanli/system/2010/05/02/002859021.shtml?plwzfuvqnynhfklu</t>
  </si>
  <si>
    <t>1~3号线客流分别是123.95、114.95、105.22万</t>
  </si>
  <si>
    <t>免费日</t>
  </si>
  <si>
    <t>首破1200万</t>
  </si>
  <si>
    <r>
      <rPr>
        <sz val="11"/>
        <color theme="1"/>
        <rFont val="宋体"/>
        <charset val="134"/>
      </rPr>
      <t>备注：3号线体育西路和14号线新和站算2个；</t>
    </r>
    <r>
      <rPr>
        <b/>
        <sz val="11"/>
        <color theme="1"/>
        <rFont val="宋体"/>
        <charset val="134"/>
      </rPr>
      <t>黄色框代表工作日，绿色框代表休息日</t>
    </r>
  </si>
  <si>
    <t>来自下载的一个excel表格；一说0.8万</t>
  </si>
  <si>
    <t>与下载的一个excel表格数据一致</t>
  </si>
  <si>
    <t>另参考文献说2.2921万</t>
  </si>
  <si>
    <t>城市轨道交通统计年鉴说日均6.3205万包含有轨；另参考文献数据说7.1425万</t>
  </si>
  <si>
    <t>城市轨道交通统计年鉴说日均7.3087万包含有轨；参考文献数据说9.83万</t>
  </si>
  <si>
    <t>另来自下载的一个excel表格说日均8.0932万很可能包含有轨电车</t>
  </si>
  <si>
    <t>一说日均6.5万，另下载的一个excel表格说日均9.9616万</t>
  </si>
  <si>
    <t>3号线日均12.308万，4号线估算</t>
  </si>
  <si>
    <t>4号线客流估算；3号线日均14.8万http://ccrb.1news.cc/html/2013-11/15/content_345552.htm</t>
  </si>
  <si>
    <t>刘健7月说，长春轻轨平均日客流量已经达到20万人次</t>
  </si>
  <si>
    <t>来自城轨协会2016</t>
  </si>
  <si>
    <t>来自城轨年鉴2017</t>
  </si>
  <si>
    <t>来自城轨协会2018；另12月日均50万，牛哥写的年均42万</t>
  </si>
  <si>
    <t>2007年最高记录，来自知网；日期大概率为4-3贯通之后的，很可能是下半年降雪打破的；28中午到29日清晨，吉林省迎来全省范围内的一次降雪过程，并且29日是元旦节前工作日（调休），此日上海破纪录</t>
  </si>
  <si>
    <t>9月16日前最高纪录；10月8日说达到过11万个人猜测是10.3万近似得到的数值并非达到过11万；地铁族有人2月4日大年廿八说客流汹涌，那时候从被困南方的铁路通车了，返回长春的人暴增；另外5-1开始，轻轨非常热闹</t>
  </si>
  <si>
    <t>2009年最高记录，猜测为大雪天气，12-4周五的雪早8点才下，不足以带来大客流；来自知网；2009-5-1论文写的最高10.3万故10.4402来自2009-5-1~12-31</t>
  </si>
  <si>
    <t>来自知网；26日周六降大雪，28日周一很可能创新高，1月那场雪破纪录概率低，因为接近过年</t>
  </si>
  <si>
    <t>2013年3月30日前记录，其中3号线达14.38万https://www.docin.com/p-625352774.html；另2012年10月22日早，受降雪影响，许多市民选择乘坐轻轨客车出行；高峰已达20万；地铁族有人22日提到拥堵</t>
  </si>
  <si>
    <t>2012-11-13大雪，4号线地下段停运</t>
  </si>
  <si>
    <t>某天“3号线突破20万；其中轻轨追尾停运10分钟”很可能是该天</t>
  </si>
  <si>
    <t>猜测暴雪后的周一；2014-7-21说之前达到了30万，大概率在2013年</t>
  </si>
  <si>
    <t>2015年最高记录</t>
  </si>
  <si>
    <t>城轨2015说单线最高19万，大概率全年没破记录</t>
  </si>
  <si>
    <t>2016单线最高21.4万；2017年4月26日前，3号线高峰达22万可能就是这天http://www.ditiezu.com/forum.php?mod=viewthread&amp;tid=580969；12月23日周五长春遇35年来同期最强降雪</t>
  </si>
  <si>
    <t>2017年3号线最高20.7万，来自城轨协会</t>
  </si>
  <si>
    <t>2017-6-22新闻说高峰日客流达28万http://www.changchun.gov.cn/zjzc/wgsjb/csnj/201706/t20170622_277387.html</t>
  </si>
  <si>
    <t>地铁首通日；1号线客流量达10万</t>
  </si>
  <si>
    <t>其中1号线客流量8万；次日1号线客流9万</t>
  </si>
  <si>
    <t>2017年1-10月最高记录http://www.ditiezu.com/forum.php?mod=viewthread&amp;tid=548864&amp;extra=page%3D19%26filter%3Dauthor%26orderby%3Ddateline%26orderby%3Ddateline；牛哥2019-4-27写此时里程为79.67</t>
  </si>
  <si>
    <t>1号线2017.6.30-10.30日均客流约79443人，3号线2017.1.1-10.30日均客流约143564人，4号线2017.1.1-10.30日均客流约63064人。</t>
  </si>
  <si>
    <t>11月16日积雪深10厘米，且当天1号线间隔缩短1分钟，17日为周五</t>
  </si>
  <si>
    <t>3号线达23万，也有可能是城轨交通写的22.2万；中国旅游日；预估客流11+22.2+7=37万</t>
  </si>
  <si>
    <t>1号线客流达12.3万；长春马拉松；预估客流12.3+15.2+7.5=35万</t>
  </si>
  <si>
    <t>截至2018年6月27日，1号线日均客流超过11万人次</t>
  </si>
  <si>
    <t>有人说3号线51.4367万，个人觉得是全网的https://mp.weixin.qq.com/s/dMUHRB8PIZxqqs5yZVWaww；另城市轨道交通统计2018单线最高22.2万，所以该数据大概率是所有线网的；9-30~10-7，3号线总客流1204934人次</t>
  </si>
  <si>
    <t>中间可能还有记录</t>
  </si>
  <si>
    <t>2018年入冬以来长春最大的一场雪</t>
  </si>
  <si>
    <t>长春轻轨吧2019-1-21说3/4号线高峰达28万</t>
  </si>
  <si>
    <t>2019年1~6月最高记录；22日遭遇暴雪且为周五</t>
  </si>
  <si>
    <t>大雪</t>
  </si>
  <si>
    <t>农业博览会</t>
  </si>
  <si>
    <t>刚开通时日均几百人；并以每年20%的幅度增长</t>
  </si>
  <si>
    <t>2003年5月以后日均达1万</t>
  </si>
  <si>
    <t>城市轨道交通统计年鉴说18.707万包含有轨电车</t>
  </si>
  <si>
    <t>2007年4月日均客流达5万；另城市轨道交通统计年鉴说15.953万</t>
  </si>
  <si>
    <t>另城市轨道交通统计年鉴说17.66万</t>
  </si>
  <si>
    <t>2010年3月日均突破10万</t>
  </si>
  <si>
    <t>一说日均12.8万</t>
  </si>
  <si>
    <t>其中3号线日均14.72万，12号线日均估计为0.1万；城轨协会数据很可能包含有轨</t>
  </si>
  <si>
    <t>日均为自己估算；城轨协会数据大概率偏高；另知网文献说3号线日均16.6万</t>
  </si>
  <si>
    <t>2016-3有人说3号线日均已超过16万</t>
  </si>
  <si>
    <t>来源http://news.sina.com.cn/c/2004-07-15/16293718477.shtml；2004-7-15前记录</t>
  </si>
  <si>
    <t>11月说相比单票制时代增长62倍，达到5.2万</t>
  </si>
  <si>
    <t>7万余人次</t>
  </si>
  <si>
    <t>应该是记录</t>
  </si>
  <si>
    <t>据说“刚过6年”最高就达13.5万https://www.chinanews.com/qxcz/news/2009/11-25/1983316.shtml</t>
  </si>
  <si>
    <t>2010-12-13说最高已达18万https://dl.news.fang.com/2010-12-13/4187443.htm</t>
  </si>
  <si>
    <t>小长假日均18.9872万人次，同比增加12%</t>
  </si>
  <si>
    <t>中秋节3天57余万；最高可能22万http://liaoning.nen.com.cn/system/2013/09/22/010837464.shtml</t>
  </si>
  <si>
    <t>国庆7天共126万，应该没破纪录http://liaoning.nen.com.cn/system/2013/10/08/010924083.shtml</t>
  </si>
  <si>
    <r>
      <rPr>
        <sz val="11"/>
        <color theme="1"/>
        <rFont val="宋体"/>
        <charset val="134"/>
      </rPr>
      <t>23.8184+1.4万；</t>
    </r>
    <r>
      <rPr>
        <sz val="11"/>
        <color rgb="FF00B050"/>
        <rFont val="宋体"/>
        <charset val="134"/>
      </rPr>
      <t>当天12号线免费</t>
    </r>
  </si>
  <si>
    <t>2014年国庆</t>
  </si>
  <si>
    <t>单日最高17.29+约2.3万</t>
  </si>
  <si>
    <t>2号线试乘首日7106人</t>
  </si>
  <si>
    <t>2015单线最高3号线24万，很可能是五一；5月1日2号线试乘客流8802人；很可能没破纪录</t>
  </si>
  <si>
    <t>2号线试乘客流10436人</t>
  </si>
  <si>
    <t>2号线试乘客流22266人</t>
  </si>
  <si>
    <t>4-30~5-17，2号线试乘客流总计34.02万</t>
  </si>
  <si>
    <t>大连马拉松，可能破纪录</t>
  </si>
  <si>
    <t>应该没破纪录</t>
  </si>
  <si>
    <t>2号线8.6万；东港喷泉重新开放首日</t>
  </si>
  <si>
    <t>3号线17.8万，12号线0.3万（根据2016国庆预测同去年增幅推测）；</t>
  </si>
  <si>
    <t>1号线开通前日均17+6.2=23.3万http://roll.sohu.com/20151026/n424118057.shtml</t>
  </si>
  <si>
    <t>万圣节</t>
  </si>
  <si>
    <t>据说1、2号线创新高</t>
  </si>
  <si>
    <t>五一期间1、2号线日均21万，3号线日均超20万http://liaoning.nen.com.cn/system/2016/05/03/019070094.shtml；3号线达2016单线最高20.7万；个人估算日均约41万</t>
  </si>
  <si>
    <t>大连马拉松</t>
  </si>
  <si>
    <t>2016地铁最高26.634万可能为此天但不一定破纪录</t>
  </si>
  <si>
    <t>下雪</t>
  </si>
  <si>
    <t>达沃斯会议期间限行首日</t>
  </si>
  <si>
    <t>1、2号线共34.19万创新高；达沃斯会议期间</t>
  </si>
  <si>
    <t>大雨</t>
  </si>
  <si>
    <r>
      <rPr>
        <sz val="11"/>
        <color theme="1"/>
        <rFont val="宋体"/>
        <charset val="134"/>
      </rPr>
      <t>备注：</t>
    </r>
    <r>
      <rPr>
        <b/>
        <sz val="11"/>
        <color theme="1"/>
        <rFont val="宋体"/>
        <charset val="134"/>
      </rPr>
      <t>黄色框代表工作日，绿色框代表休息日</t>
    </r>
  </si>
  <si>
    <t>知网：武汉轨道交通运行特征分析</t>
  </si>
  <si>
    <t>来自下载的一个excel表格；一说10.14万</t>
  </si>
  <si>
    <t>2011年底日均22万；2011-4-13日均达21万</t>
  </si>
  <si>
    <t>据说2开通前，1号线日均25万</t>
  </si>
  <si>
    <t>进站76.7万；http://www.ditiezu.com/thread-403248-1-1.html加上8.17万换乘</t>
  </si>
  <si>
    <t>来源http://www.ditiezu.com/thread-403248-1-1.html；另外有说纯进站97.19万；一说客流118.59万https://tieba.baidu.com/p/6447450115</t>
  </si>
  <si>
    <t>纯进站120.26万</t>
  </si>
  <si>
    <t>知网：武汉轨道交通客流分析及其启示</t>
  </si>
  <si>
    <t>2009年节假日均在7万以上</t>
  </si>
  <si>
    <t>客流16万多http://www.ditiezu.com/thread-115460-1-1.html</t>
  </si>
  <si>
    <t>记录http://www.ditiezu.com/thread-115703-1-1.html</t>
  </si>
  <si>
    <t>记录http://www.ditiezu.com/thread-117442-1-1.html</t>
  </si>
  <si>
    <t>进站54.5万（2号线32.8万）</t>
  </si>
  <si>
    <t>进站2号线34万</t>
  </si>
  <si>
    <t>进站2号线40万</t>
  </si>
  <si>
    <r>
      <rPr>
        <sz val="11"/>
        <color rgb="FF00B050"/>
        <rFont val="宋体"/>
        <charset val="134"/>
      </rPr>
      <t>含免费进站79万</t>
    </r>
    <r>
      <rPr>
        <sz val="11"/>
        <color theme="1"/>
        <rFont val="宋体"/>
        <charset val="134"/>
      </rPr>
      <t>（非免费进站69万）</t>
    </r>
  </si>
  <si>
    <r>
      <rPr>
        <sz val="11"/>
        <color theme="1"/>
        <rFont val="宋体"/>
        <charset val="134"/>
      </rPr>
      <t>2号线进站50.8万，总进站超81万</t>
    </r>
    <r>
      <rPr>
        <sz val="11"/>
        <color rgb="FF00B050"/>
        <rFont val="宋体"/>
        <charset val="134"/>
      </rPr>
      <t>（不含免费乘客）</t>
    </r>
  </si>
  <si>
    <r>
      <rPr>
        <sz val="11"/>
        <color rgb="FF0070C0"/>
        <rFont val="宋体"/>
        <charset val="134"/>
      </rPr>
      <t>首破100万</t>
    </r>
    <r>
      <rPr>
        <sz val="11"/>
        <color theme="1"/>
        <rFont val="宋体"/>
        <charset val="134"/>
      </rPr>
      <t>；进站85.9万</t>
    </r>
  </si>
  <si>
    <t>进站86.9万</t>
  </si>
  <si>
    <t>进站87.24万</t>
  </si>
  <si>
    <t>进站95.98万</t>
  </si>
  <si>
    <t>进站108.29万</t>
  </si>
  <si>
    <t>进站110.51万</t>
  </si>
  <si>
    <t>进站119.9万</t>
  </si>
  <si>
    <t>进站121.2万</t>
  </si>
  <si>
    <t>进站125万</t>
  </si>
  <si>
    <t>进站129.18万</t>
  </si>
  <si>
    <t>进站136.12万</t>
  </si>
  <si>
    <t>进站137.92万</t>
  </si>
  <si>
    <r>
      <rPr>
        <sz val="11"/>
        <color rgb="FF0070C0"/>
        <rFont val="宋体"/>
        <charset val="134"/>
      </rPr>
      <t>首破200万</t>
    </r>
    <r>
      <rPr>
        <sz val="11"/>
        <color theme="1"/>
        <rFont val="宋体"/>
        <charset val="134"/>
      </rPr>
      <t>；进站155.69万</t>
    </r>
  </si>
  <si>
    <t>进站157.53万</t>
  </si>
  <si>
    <t>进站161.03万</t>
  </si>
  <si>
    <t>首破300万</t>
  </si>
  <si>
    <t>暴雪</t>
  </si>
  <si>
    <t>首破400万</t>
  </si>
  <si>
    <t>首破500万</t>
  </si>
  <si>
    <r>
      <rPr>
        <sz val="11"/>
        <color theme="1"/>
        <rFont val="宋体"/>
        <charset val="134"/>
      </rPr>
      <t>备注：</t>
    </r>
    <r>
      <rPr>
        <b/>
        <sz val="11"/>
        <color theme="1"/>
        <rFont val="宋体"/>
        <charset val="134"/>
      </rPr>
      <t>2015年12月28日前官微公布的都是纯进站量，因此之前的客流量都是估计值，并标注为</t>
    </r>
    <r>
      <rPr>
        <b/>
        <sz val="11"/>
        <color rgb="FF0070C0"/>
        <rFont val="宋体"/>
        <charset val="134"/>
      </rPr>
      <t>蓝色</t>
    </r>
    <r>
      <rPr>
        <b/>
        <sz val="11"/>
        <color theme="1"/>
        <rFont val="宋体"/>
        <charset val="134"/>
      </rPr>
      <t>；黄色框代表工作日，绿色框代表休息日</t>
    </r>
  </si>
  <si>
    <t>一说140万可能含出站</t>
  </si>
  <si>
    <t>来自城市轨道交通统计年鉴；一说43.75万</t>
  </si>
  <si>
    <t>来自城市轨道交通统计年鉴说94.521万可能不含4号线；另一说客流109.74万</t>
  </si>
  <si>
    <t>一说客流213.46万</t>
  </si>
  <si>
    <t>一说客流226万</t>
  </si>
  <si>
    <t>一说客流284.04万https://tieba.baidu.com/p/6447450115</t>
  </si>
  <si>
    <t>来源RL00；深圳地铁公众号统计最高30.22万可能是此天</t>
  </si>
  <si>
    <t>来自深圳地铁公众号</t>
  </si>
  <si>
    <t>深圳地铁公众号统计最高43.98万可能是此天</t>
  </si>
  <si>
    <t>奥运圣火传到深圳时，来自百度百科；一说62.7万；阿牛和深铁公众号说1号线客流54.65万</t>
  </si>
  <si>
    <t>深铁公众号说客流58.33万可能为1号线含换乘的客流</t>
  </si>
  <si>
    <t>根据地铁族提供图表估计值</t>
  </si>
  <si>
    <r>
      <rPr>
        <sz val="11"/>
        <color theme="1"/>
        <rFont val="宋体"/>
        <charset val="134"/>
      </rPr>
      <t>首破100万；</t>
    </r>
    <r>
      <rPr>
        <sz val="11"/>
        <color rgb="FF00B0F0"/>
        <rFont val="宋体"/>
        <charset val="134"/>
      </rPr>
      <t>根据地铁族提供图表估计值</t>
    </r>
  </si>
  <si>
    <t>一说客流117.52万</t>
  </si>
  <si>
    <t>首破200万</t>
  </si>
  <si>
    <t>首破600万</t>
  </si>
  <si>
    <t>原数据662.76万</t>
  </si>
  <si>
    <t>首破700万</t>
  </si>
  <si>
    <t>首破800万；原数据842.23万</t>
  </si>
  <si>
    <t>原数据869.13万</t>
  </si>
  <si>
    <t>原数据885.13万</t>
  </si>
  <si>
    <t>首破900万；原数据932.13万</t>
  </si>
  <si>
    <t>首破1000万</t>
  </si>
  <si>
    <t>首破1100万</t>
  </si>
  <si>
    <r>
      <rPr>
        <sz val="11"/>
        <color theme="1"/>
        <rFont val="宋体"/>
        <charset val="134"/>
      </rPr>
      <t>备注：</t>
    </r>
    <r>
      <rPr>
        <b/>
        <sz val="11"/>
        <color theme="1"/>
        <rFont val="宋体"/>
        <charset val="134"/>
      </rPr>
      <t>黄色框代表工作日，绿色框代表休息日；里程来自维基百科</t>
    </r>
  </si>
  <si>
    <t>来自下载的一个excel表格；另6月底至12月底共运送旅客230万人次</t>
  </si>
  <si>
    <t>一说客流3.5万</t>
  </si>
  <si>
    <t>来自下载的一个excel表格；一说客流15.18万；</t>
  </si>
  <si>
    <t>最高客流量参考https://iask.sina.com.cn/b/6wHgW6Af6h.html</t>
  </si>
  <si>
    <t>每年3月发布的重庆市国民经济和社会发展统计公报</t>
  </si>
  <si>
    <t>已排查的知网论文关键字如下</t>
  </si>
  <si>
    <t>重庆轻轨2号线、重庆轨道交通二号线</t>
  </si>
  <si>
    <t>运营初期两列车</t>
  </si>
  <si>
    <r>
      <rPr>
        <sz val="11"/>
        <color theme="1"/>
        <rFont val="宋体"/>
        <charset val="134"/>
      </rPr>
      <t>2004年6</t>
    </r>
    <r>
      <rPr>
        <sz val="11"/>
        <color theme="1"/>
        <rFont val="等线"/>
        <charset val="134"/>
      </rPr>
      <t>~</t>
    </r>
    <r>
      <rPr>
        <sz val="11"/>
        <color theme="1"/>
        <rFont val="宋体"/>
        <charset val="134"/>
      </rPr>
      <t>12月底</t>
    </r>
  </si>
  <si>
    <t>1.25(均)</t>
  </si>
  <si>
    <t>6月底至12月底试运行期间共230万人次</t>
  </si>
  <si>
    <t>有传闻；2005年6月18日正式开通</t>
  </si>
  <si>
    <t>2005/7/23说日均客流达到4万，试运营期间2-3倍https://finance.sina.com.cn/g/20050723/1456225071.shtml</t>
  </si>
  <si>
    <t>2005年最高记录；来自知网</t>
  </si>
  <si>
    <t>2006年最高记录；来自知网和百度</t>
  </si>
  <si>
    <t>客流量接近15万；应该是记录</t>
  </si>
  <si>
    <t>百度上说的2007年最高纪录；五一期间最高接近20万https://www.docin.com/p-1719358668.html；记录至少持续到11月</t>
  </si>
  <si>
    <t>百度上说的2008年最高纪录</t>
  </si>
  <si>
    <t>百度上说的2009年最高纪录</t>
  </si>
  <si>
    <t>地铁首通日；可能是记录</t>
  </si>
  <si>
    <t>1号线开通后十天内（8月9日前）最高16万；很可能是七夕</t>
  </si>
  <si>
    <t>来源https://news.ifeng.com/c/7faVAxnBRm6</t>
  </si>
  <si>
    <t>来源https://www.cqmetro.cn/zjwm/dsj/2013/1/3/251825.shtml</t>
  </si>
  <si>
    <t>知网说8-15日前客流已达140万；一说客流137万</t>
  </si>
  <si>
    <t>可能是七夕当天</t>
  </si>
  <si>
    <t>“据介绍，(2017年)9月30日以来，我市轨道交通客流量明显增大。今年长假轨道交通日运送客运量已达到280万乘次，超过之前日最高客流量261万乘次，创下历史新高。”该文章若为实，则有可能在2017-10-1破纪录</t>
  </si>
  <si>
    <t>首破600万；不含璧铜的8.3万</t>
  </si>
  <si>
    <r>
      <rPr>
        <sz val="11"/>
        <color theme="1"/>
        <rFont val="宋体"/>
        <charset val="134"/>
      </rPr>
      <t>备注：</t>
    </r>
    <r>
      <rPr>
        <b/>
        <sz val="11"/>
        <color theme="1"/>
        <rFont val="宋体"/>
        <charset val="134"/>
      </rPr>
      <t>黄色框代表工作日，绿色框代表休息日</t>
    </r>
    <r>
      <rPr>
        <sz val="11"/>
        <color theme="1"/>
        <rFont val="宋体"/>
        <charset val="134"/>
      </rPr>
      <t>；</t>
    </r>
    <r>
      <rPr>
        <sz val="11"/>
        <color rgb="FFFF0000"/>
        <rFont val="宋体"/>
        <charset val="134"/>
      </rPr>
      <t>标红色日期不确定</t>
    </r>
  </si>
  <si>
    <t>来自下载的一个excel表格；按9月3日开通计算</t>
  </si>
  <si>
    <t>地铁观光首日；一说客流量0.4万</t>
  </si>
  <si>
    <t>地铁模拟运营首日；一说客流量5万</t>
  </si>
  <si>
    <r>
      <rPr>
        <sz val="11"/>
        <color theme="1"/>
        <rFont val="宋体"/>
        <charset val="134"/>
      </rPr>
      <t>13、14日共计约21万；12</t>
    </r>
    <r>
      <rPr>
        <sz val="11"/>
        <color theme="1"/>
        <rFont val="等线"/>
        <charset val="134"/>
      </rPr>
      <t>~</t>
    </r>
    <r>
      <rPr>
        <sz val="11"/>
        <color theme="1"/>
        <rFont val="宋体"/>
        <charset val="134"/>
      </rPr>
      <t>25日共计120万</t>
    </r>
  </si>
  <si>
    <t>地铁模拟运营期间</t>
  </si>
  <si>
    <t>地铁正式运营次日</t>
  </si>
  <si>
    <t>雪灾</t>
  </si>
  <si>
    <t>一说客流47.71万</t>
  </si>
  <si>
    <t>一说客流量124.99万</t>
  </si>
  <si>
    <t>一说客流136.32万</t>
  </si>
  <si>
    <t>一说客流量139.7万</t>
  </si>
  <si>
    <t>1号线首破百万</t>
  </si>
  <si>
    <t>一说客流160.7万</t>
  </si>
  <si>
    <t>一说客流量166.8万</t>
  </si>
  <si>
    <t>一说客流173.8万</t>
  </si>
  <si>
    <t>一说客流量273.18万</t>
  </si>
  <si>
    <t>修正前为423.3万</t>
  </si>
  <si>
    <t>进站26.4324万（暂*1.2换乘系数）</t>
  </si>
  <si>
    <t>进站30.3492万（暂*1.2换乘系数）</t>
  </si>
  <si>
    <t>进站30.8617万（暂*1.2换乘系数）</t>
  </si>
  <si>
    <t>进站47.2378万（暂*1.2换乘系数）</t>
  </si>
  <si>
    <t>一说77.84万https://tieba.baidu.com/p/6447450115</t>
  </si>
  <si>
    <t>糖酒会</t>
  </si>
  <si>
    <t>纯进站40.77万</t>
  </si>
  <si>
    <t>首破800万</t>
  </si>
  <si>
    <r>
      <rPr>
        <sz val="11"/>
        <color theme="1"/>
        <rFont val="宋体"/>
        <charset val="134"/>
      </rPr>
      <t>备注：1号线四河站算1个；</t>
    </r>
    <r>
      <rPr>
        <b/>
        <sz val="11"/>
        <color theme="1"/>
        <rFont val="宋体"/>
        <charset val="134"/>
      </rPr>
      <t>黄色框代表工作日，绿色框代表休息日；里程来自成都地铁官方</t>
    </r>
  </si>
  <si>
    <t>2015年上半年（除节假日），工作日期间地铁日均客运量达75.32万人次，周末日均客流量达73.25万人次，比去年全年日均客流量高出约5万人次</t>
  </si>
  <si>
    <t>一说客流84.9万https://tieba.baidu.com/p/6447450115</t>
  </si>
  <si>
    <t>地铁非观光正式运营首日</t>
  </si>
  <si>
    <t>延时到次日1时；来源http://www.shenyangbus.com/a/sydt/dtdsj/2012/0420/6486.html</t>
  </si>
  <si>
    <t>突破42万https://sy.news.fang.com/2011-12-28/6720248_all.htm</t>
  </si>
  <si>
    <t>2月9日，据媒体说双线客流日最高40万（但实际上1月的日均已经38万了），在农历腊月二十八、二十九前后，地铁一、二号线双线客流总量达到了日均40万的高峰值，个人感觉说法有误，40万很可能为此日。</t>
  </si>
  <si>
    <t>下午16时客流20.3+9.4万；暴雪客流增加http://news.cntv.cn/20120226/102564.shtml</t>
  </si>
  <si>
    <r>
      <rPr>
        <sz val="11"/>
        <color theme="1"/>
        <rFont val="宋体"/>
        <charset val="134"/>
      </rPr>
      <t>6月20日前最高记录，</t>
    </r>
    <r>
      <rPr>
        <sz val="11"/>
        <color rgb="FFFF0000"/>
        <rFont val="宋体"/>
        <charset val="134"/>
      </rPr>
      <t>日期不确定</t>
    </r>
  </si>
  <si>
    <t>沈阳马拉松</t>
  </si>
  <si>
    <t>大雨天气</t>
  </si>
  <si>
    <t>大雪天气</t>
  </si>
  <si>
    <t>此次没有任何分线破纪录</t>
  </si>
  <si>
    <t>进站160.12万</t>
  </si>
  <si>
    <t>来自下载的一个excel表格；一说14.907万</t>
  </si>
  <si>
    <t>另https://tieba.baidu.com/p/6447450115说日均50万</t>
  </si>
  <si>
    <t>一说95.07万</t>
  </si>
  <si>
    <t>日期大概率正确</t>
  </si>
  <si>
    <t>截至11月14日，地铁二号线总客运量已突破5000万人次大关。根据客流统计数据，地铁二号线2012年1月1日至11月14日期间的总客运量为5015.49万人次，提前40多天完成年度总客运量目标任务，日均客运量15.72万人次，年度最高日客运量为32.66万人次</t>
  </si>
  <si>
    <t>①</t>
  </si>
  <si>
    <t>西安马拉松</t>
  </si>
  <si>
    <t>演唱会</t>
  </si>
  <si>
    <r>
      <rPr>
        <sz val="11"/>
        <color theme="1"/>
        <rFont val="宋体"/>
        <charset val="134"/>
      </rPr>
      <t>注：</t>
    </r>
    <r>
      <rPr>
        <sz val="11"/>
        <color rgb="FFFF0000"/>
        <rFont val="宋体"/>
        <charset val="134"/>
      </rPr>
      <t>①</t>
    </r>
    <r>
      <rPr>
        <sz val="11"/>
        <color theme="1"/>
        <rFont val="宋体"/>
        <charset val="134"/>
      </rPr>
      <t>2016年11月10日无数据，可能是历史记录；</t>
    </r>
    <r>
      <rPr>
        <b/>
        <sz val="11"/>
        <color theme="1"/>
        <rFont val="宋体"/>
        <charset val="134"/>
      </rPr>
      <t>黄色框代表工作日，绿色框代表休息日</t>
    </r>
  </si>
  <si>
    <t>总客流136524983人次</t>
  </si>
  <si>
    <t>没有任何分线破纪录</t>
  </si>
  <si>
    <t>据说是通宵运营到次日6点的客流，截至0点则是180.26万</t>
  </si>
  <si>
    <t>含昆山段6.3万客流</t>
  </si>
  <si>
    <r>
      <rPr>
        <sz val="11"/>
        <color theme="1"/>
        <rFont val="宋体"/>
        <charset val="134"/>
      </rPr>
      <t>备注：4号线红庄算2个；</t>
    </r>
    <r>
      <rPr>
        <b/>
        <sz val="11"/>
        <color theme="1"/>
        <rFont val="宋体"/>
        <charset val="134"/>
      </rPr>
      <t>黄色框代表工作日，绿色框代表休息日</t>
    </r>
  </si>
  <si>
    <t>来源城轨协会2017；阿牛2018年度总结同比2017推算结果不合理</t>
  </si>
  <si>
    <t>城轨2013年度统计的最高客流3万可能是近似</t>
  </si>
  <si>
    <t>不含24点后的数据</t>
  </si>
  <si>
    <t>试乘期间；3万多</t>
  </si>
  <si>
    <t>试乘期间；4万多</t>
  </si>
  <si>
    <t>试乘期间；7万多</t>
  </si>
  <si>
    <t>地铁正式运营首日</t>
  </si>
  <si>
    <r>
      <rPr>
        <sz val="11"/>
        <color theme="1"/>
        <rFont val="宋体"/>
        <charset val="134"/>
      </rPr>
      <t>备注：1号线客运中心算为1个；</t>
    </r>
    <r>
      <rPr>
        <b/>
        <sz val="11"/>
        <color theme="1"/>
        <rFont val="宋体"/>
        <charset val="134"/>
      </rPr>
      <t>黄色框代表工作日，绿色框代表休息日</t>
    </r>
  </si>
  <si>
    <t>与城市轨道交通协会说法不一致</t>
  </si>
  <si>
    <t>“十一”黄金周最高日乘人数有14万多人次</t>
  </si>
  <si>
    <t>大雾</t>
  </si>
  <si>
    <t>下元节；截至21时客流16.6617万</t>
  </si>
  <si>
    <t>雪后</t>
  </si>
  <si>
    <t>来自“地铁1号线开通3年大事记”</t>
  </si>
  <si>
    <t>来自城市轨道交通年鉴2018</t>
  </si>
  <si>
    <t>来自城市轨道交通年鉴2019；进站31.62万</t>
  </si>
  <si>
    <t>假期5天共450万；不含开闸的客流为98.07万</t>
  </si>
  <si>
    <r>
      <rPr>
        <sz val="11"/>
        <color theme="1"/>
        <rFont val="宋体"/>
        <charset val="134"/>
      </rPr>
      <t>备注：</t>
    </r>
    <r>
      <rPr>
        <b/>
        <sz val="11"/>
        <color theme="1"/>
        <rFont val="宋体"/>
        <charset val="134"/>
      </rPr>
      <t>黄色框代表工作日，绿色框代表休息日；</t>
    </r>
    <r>
      <rPr>
        <b/>
        <sz val="11"/>
        <color rgb="FF00B0F0"/>
        <rFont val="宋体"/>
        <charset val="134"/>
      </rPr>
      <t>蓝色</t>
    </r>
    <r>
      <rPr>
        <b/>
        <sz val="11"/>
        <color theme="1"/>
        <rFont val="宋体"/>
        <charset val="134"/>
      </rPr>
      <t>数据为根据进站估计得到的</t>
    </r>
  </si>
  <si>
    <t>进站28+7.2=35.2万，换乘3.8万，系数1.108</t>
  </si>
  <si>
    <t>进站</t>
  </si>
  <si>
    <t>进站40万</t>
  </si>
  <si>
    <t>进站44.7万</t>
  </si>
  <si>
    <t>进站45.4万</t>
  </si>
  <si>
    <t>进站48.3万</t>
  </si>
  <si>
    <t>进站51.8万</t>
  </si>
  <si>
    <t>进站58.5万</t>
  </si>
  <si>
    <t>进站67.43万</t>
  </si>
  <si>
    <t>下雪；进站73.92万</t>
  </si>
  <si>
    <t>郑州马拉松</t>
  </si>
  <si>
    <t>地铁首通日；接近6万</t>
  </si>
  <si>
    <t>跟30日一起共16.02万</t>
  </si>
  <si>
    <t>晚8点后免费</t>
  </si>
  <si>
    <t>全天免费</t>
  </si>
  <si>
    <t>全天免费（4-29~5-3全天免费）</t>
  </si>
  <si>
    <t>2014最高记录(来自城轨2014)</t>
  </si>
  <si>
    <t>2016最高纪录34.28万</t>
  </si>
  <si>
    <t>无锡马拉松</t>
  </si>
  <si>
    <t>妇女节女性免费</t>
  </si>
  <si>
    <t>免费日；不含4号线试乘3天首日客流10.02万</t>
  </si>
  <si>
    <t>非免费日新高，约64万</t>
  </si>
  <si>
    <t>马拉松</t>
  </si>
  <si>
    <t>2024-1-20~22全网免费；S1试乘不算正式客流</t>
  </si>
  <si>
    <t>地铁首通日；另维基百科说客流3.0164万</t>
  </si>
  <si>
    <t>来自维基百科；一说17、18号超3万，共6.9万</t>
  </si>
  <si>
    <t>来自维基百科</t>
  </si>
  <si>
    <t>来自维基百科；一说客流6.8122万</t>
  </si>
  <si>
    <t>来自维基百科；一说客流16.4793万</t>
  </si>
  <si>
    <t>来自维基百科；一说客流23.1398万</t>
  </si>
  <si>
    <t>一说客流46.8万（同样来自地铁族）</t>
  </si>
  <si>
    <t>首破200万；可能漏掉部分开闸客流</t>
  </si>
  <si>
    <t>免费试乘日</t>
  </si>
  <si>
    <t>官微说三天试乘客流近7万人次</t>
  </si>
  <si>
    <t>数据来自官方2023-5-2微博；一说客流2.5万可能计算了出站</t>
  </si>
  <si>
    <t>数据来自官方2023-5-2微博；一说客流30.99万</t>
  </si>
  <si>
    <t>2022-8-27新线试乘破纪录但不计算试乘客流</t>
  </si>
  <si>
    <t>免费日；另4-26~5-3免费</t>
  </si>
  <si>
    <t>世界航海装备大会</t>
  </si>
  <si>
    <t>收费日新高</t>
  </si>
  <si>
    <t>地铁首通日；客流量7.6万+</t>
  </si>
  <si>
    <t>端午节首日</t>
  </si>
  <si>
    <t>地铁首通日；另开通后20天日均3.8万</t>
  </si>
  <si>
    <t>来源http://www.nanning.china.com.cn/2016-08/02/content_8934327.htm</t>
  </si>
  <si>
    <t>广西山歌节假日；对其它城市为工作日</t>
  </si>
  <si>
    <t>免费日；对其它城市为工作日</t>
  </si>
  <si>
    <t>按照客流趋势猜测的数据</t>
  </si>
  <si>
    <t>平安夜+周五+下雪</t>
  </si>
  <si>
    <t>免费</t>
  </si>
  <si>
    <t>国际风筝节</t>
  </si>
  <si>
    <r>
      <rPr>
        <sz val="11"/>
        <color rgb="FF00B050"/>
        <rFont val="宋体"/>
        <charset val="134"/>
      </rPr>
      <t>春节7天免费</t>
    </r>
    <r>
      <rPr>
        <sz val="11"/>
        <color theme="1"/>
        <rFont val="宋体"/>
        <charset val="134"/>
      </rPr>
      <t>；城轨协会统计最高13.4万</t>
    </r>
  </si>
  <si>
    <t>肉孜节</t>
  </si>
  <si>
    <t>温州马拉松</t>
  </si>
  <si>
    <t>免费日；进站24.04万</t>
  </si>
  <si>
    <t>免费日；进站35.61万</t>
  </si>
  <si>
    <t>免费日；进站36万</t>
  </si>
  <si>
    <t>免费日；进站38.116万</t>
  </si>
  <si>
    <t>约6万</t>
  </si>
  <si>
    <t>按照图片俩虚线间距为5测量得到18.697万</t>
  </si>
  <si>
    <t>约30万</t>
  </si>
  <si>
    <t>来源https://baijiahao.baidu.com/s?id=1698992467060685381&amp;wfr=spider&amp;for=pc</t>
  </si>
  <si>
    <t>免费试乘；不算正式客流</t>
  </si>
  <si>
    <t>地铁半价最后一天</t>
  </si>
  <si>
    <t>2019年9月20~22日</t>
  </si>
  <si>
    <t>7.8867(均)</t>
  </si>
  <si>
    <t>三天试乘</t>
  </si>
  <si>
    <t>超15万；另城轨协会2019统计为14.4万</t>
  </si>
  <si>
    <t>21和22日两天免费试乘共42万</t>
  </si>
  <si>
    <t>免费持续到7月2日</t>
  </si>
  <si>
    <t>轻轨首通日；免费日</t>
  </si>
  <si>
    <t>免费日；一说客流4.65万</t>
  </si>
  <si>
    <t>据说新高</t>
  </si>
  <si>
    <t>2020年3月份</t>
  </si>
  <si>
    <t>日均0.14万</t>
  </si>
  <si>
    <r>
      <rPr>
        <sz val="11"/>
        <color theme="1"/>
        <rFont val="宋体"/>
        <charset val="134"/>
      </rPr>
      <t>备注：</t>
    </r>
    <r>
      <rPr>
        <b/>
        <sz val="11"/>
        <color rgb="FF00B050"/>
        <rFont val="宋体"/>
        <charset val="134"/>
      </rPr>
      <t>免费日一直持续到2020年2月1日。</t>
    </r>
  </si>
  <si>
    <t>协会说当日车站21.26万应该是错了，可能是当日客流</t>
  </si>
  <si>
    <t>春节</t>
  </si>
  <si>
    <t>试运营首日</t>
  </si>
  <si>
    <t>正式开通首日</t>
  </si>
  <si>
    <r>
      <rPr>
        <sz val="11"/>
        <color theme="1"/>
        <rFont val="宋体"/>
        <charset val="134"/>
      </rPr>
      <t>备注：</t>
    </r>
    <r>
      <rPr>
        <b/>
        <sz val="11"/>
        <color rgb="FF00B050"/>
        <rFont val="宋体"/>
        <charset val="134"/>
      </rPr>
      <t>免费日一直持续出故障</t>
    </r>
  </si>
  <si>
    <t>中秋节+国庆节+观潮节</t>
  </si>
  <si>
    <t>地铁首通日，含出站客流为4.5309万</t>
  </si>
  <si>
    <t>首通日</t>
  </si>
  <si>
    <t>地铁首通日；免费日</t>
  </si>
  <si>
    <t>非免费首日</t>
  </si>
  <si>
    <t>2011五一21.2万，国庆21.31万；2012-4-30客流18.5万</t>
  </si>
  <si>
    <t>可能是记录</t>
  </si>
  <si>
    <t>2014五一和国庆数据暂缺；跨年夜22.18万</t>
  </si>
  <si>
    <t>来自http://www.ditiezu.com/thread-403657-1-1.html</t>
  </si>
  <si>
    <t>2015五一数据暂缺，国庆台风天应该没破</t>
  </si>
  <si>
    <t>2016五一/国庆GF线数据暂缺</t>
  </si>
  <si>
    <t>来自城轨协会2016；打破免费日新高</t>
  </si>
  <si>
    <t>2018五一/国庆GF线数据暂缺</t>
  </si>
  <si>
    <t>2018年最高接近53万</t>
  </si>
  <si>
    <t>南海有轨电车开通首日</t>
  </si>
  <si>
    <t>F2开通首日</t>
  </si>
  <si>
    <t>城轨2022说客流13.63万</t>
  </si>
  <si>
    <t>免费观光运营期间</t>
  </si>
  <si>
    <t>国庆期间最高客流</t>
  </si>
  <si>
    <t>2023年春运</t>
  </si>
  <si>
    <t>2-1~2-10十天日均5.686万</t>
  </si>
  <si>
    <t>2023-4-8前最高纪录；该周的7天4次破纪录</t>
  </si>
  <si>
    <t>客流超过18万</t>
  </si>
  <si>
    <t>一说客流8.6万</t>
  </si>
  <si>
    <t>下午5点破9万https://view.inews.qq.com/a/20230123A0479D00</t>
  </si>
  <si>
    <t>免费日；1月21日至1月27日累计输送乘客70.88万人次，日均客运量10.13万人次</t>
  </si>
  <si>
    <t>免费日；4-28~8-31免费</t>
  </si>
  <si>
    <t>免费日；试乘客流22.9万</t>
  </si>
  <si>
    <t>免费日；试乘客流超30万</t>
  </si>
  <si>
    <t>地铁首通日；前4天共5.4万</t>
  </si>
  <si>
    <t>数据有误；最高纪录在6-29、30之间</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</si>
</sst>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Red]\(0.000\)"/>
    <numFmt numFmtId="177" formatCode="0.000_ "/>
    <numFmt numFmtId="178" formatCode="0.00_);[Red]\(0.00\)"/>
    <numFmt numFmtId="179" formatCode="0.00_ "/>
    <numFmt numFmtId="180" formatCode="yyyy&quot;年&quot;m&quot;月&quot;d&quot;日&quot;;@"/>
    <numFmt numFmtId="181" formatCode="[$-F800]dddd\,\ mmmm\ dd\,\ yyyy"/>
  </numFmts>
  <fonts count="36">
    <font>
      <sz val="11"/>
      <color theme="1"/>
      <name val="等线"/>
      <charset val="134"/>
      <scheme val="minor"/>
    </font>
    <font>
      <sz val="11"/>
      <color theme="1"/>
      <name val="宋体"/>
      <charset val="134"/>
    </font>
    <font>
      <sz val="11"/>
      <color theme="0" tint="-0.349986266670736"/>
      <name val="宋体"/>
      <charset val="134"/>
    </font>
    <font>
      <sz val="11"/>
      <color rgb="FF00B050"/>
      <name val="宋体"/>
      <charset val="134"/>
    </font>
    <font>
      <sz val="11"/>
      <color rgb="FFFF0000"/>
      <name val="宋体"/>
      <charset val="134"/>
    </font>
    <font>
      <sz val="11"/>
      <color rgb="FF0070C0"/>
      <name val="宋体"/>
      <charset val="134"/>
    </font>
    <font>
      <sz val="11"/>
      <name val="宋体"/>
      <charset val="134"/>
    </font>
    <font>
      <sz val="11"/>
      <color rgb="FF00B0F0"/>
      <name val="宋体"/>
      <charset val="134"/>
    </font>
    <font>
      <b/>
      <sz val="11"/>
      <color rgb="FFFF0000"/>
      <name val="宋体"/>
      <charset val="134"/>
    </font>
    <font>
      <b/>
      <sz val="11"/>
      <color theme="1"/>
      <name val="宋体"/>
      <charset val="134"/>
    </font>
    <font>
      <sz val="11"/>
      <color theme="5" tint="-0.25"/>
      <name val="宋体"/>
      <charset val="134"/>
    </font>
    <font>
      <b/>
      <sz val="11"/>
      <color rgb="FF00B0F0"/>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等线"/>
      <charset val="134"/>
    </font>
    <font>
      <b/>
      <sz val="11"/>
      <color rgb="FF00B050"/>
      <name val="宋体"/>
      <charset val="134"/>
    </font>
    <font>
      <b/>
      <sz val="11"/>
      <color rgb="FF0070C0"/>
      <name val="宋体"/>
      <charset val="134"/>
    </font>
    <font>
      <b/>
      <sz val="9"/>
      <name val="宋体"/>
      <charset val="134"/>
    </font>
    <font>
      <sz val="9"/>
      <name val="宋体"/>
      <charset val="134"/>
    </font>
  </fonts>
  <fills count="36">
    <fill>
      <patternFill patternType="none"/>
    </fill>
    <fill>
      <patternFill patternType="gray125"/>
    </fill>
    <fill>
      <patternFill patternType="solid">
        <fgColor theme="5"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4"/>
        <bgColor indexed="64"/>
      </patternFill>
    </fill>
    <fill>
      <patternFill patternType="solid">
        <fgColor theme="9" tint="0.6"/>
        <bgColor indexed="64"/>
      </patternFill>
    </fill>
    <fill>
      <patternFill patternType="solid">
        <fgColor theme="5"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8" borderId="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9" borderId="5" applyNumberFormat="0" applyAlignment="0" applyProtection="0">
      <alignment vertical="center"/>
    </xf>
    <xf numFmtId="0" fontId="21" fillId="10" borderId="6" applyNumberFormat="0" applyAlignment="0" applyProtection="0">
      <alignment vertical="center"/>
    </xf>
    <xf numFmtId="0" fontId="22" fillId="10" borderId="5" applyNumberFormat="0" applyAlignment="0" applyProtection="0">
      <alignment vertical="center"/>
    </xf>
    <xf numFmtId="0" fontId="23" fillId="11"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3"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4" borderId="0" applyNumberFormat="0" applyBorder="0" applyAlignment="0" applyProtection="0">
      <alignment vertical="center"/>
    </xf>
    <xf numFmtId="0" fontId="29" fillId="35" borderId="0" applyNumberFormat="0" applyBorder="0" applyAlignment="0" applyProtection="0">
      <alignment vertical="center"/>
    </xf>
  </cellStyleXfs>
  <cellXfs count="151">
    <xf numFmtId="0" fontId="0" fillId="0" borderId="0" xfId="0"/>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31"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176" fontId="1" fillId="3" borderId="1" xfId="0" applyNumberFormat="1" applyFont="1" applyFill="1" applyBorder="1" applyAlignment="1">
      <alignment horizontal="center" vertical="center" wrapText="1"/>
    </xf>
    <xf numFmtId="31"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176" fontId="2" fillId="4" borderId="1" xfId="0" applyNumberFormat="1" applyFont="1" applyFill="1" applyBorder="1" applyAlignment="1">
      <alignment horizontal="center" vertical="center" wrapText="1"/>
    </xf>
    <xf numFmtId="31" fontId="1" fillId="0" borderId="1" xfId="0" applyNumberFormat="1" applyFont="1" applyBorder="1" applyAlignment="1">
      <alignment horizontal="center" vertical="center" wrapText="1"/>
    </xf>
    <xf numFmtId="0" fontId="1" fillId="0" borderId="1" xfId="0" applyFont="1" applyBorder="1" applyAlignment="1">
      <alignment horizontal="left" vertical="center"/>
    </xf>
    <xf numFmtId="10" fontId="1" fillId="2" borderId="1" xfId="0" applyNumberFormat="1" applyFont="1" applyFill="1" applyBorder="1" applyAlignment="1">
      <alignment horizontal="center" vertical="center" wrapText="1"/>
    </xf>
    <xf numFmtId="31"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176" fontId="1" fillId="4" borderId="1" xfId="0" applyNumberFormat="1" applyFont="1" applyFill="1" applyBorder="1" applyAlignment="1">
      <alignment horizontal="center" vertical="center" wrapText="1"/>
    </xf>
    <xf numFmtId="31"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176" fontId="3" fillId="4" borderId="1" xfId="0" applyNumberFormat="1" applyFont="1" applyFill="1" applyBorder="1" applyAlignment="1">
      <alignment horizontal="center" vertical="center" wrapText="1"/>
    </xf>
    <xf numFmtId="31"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76" fontId="3" fillId="3" borderId="1" xfId="0" applyNumberFormat="1" applyFont="1" applyFill="1" applyBorder="1" applyAlignment="1">
      <alignment horizontal="center" vertical="center" wrapText="1"/>
    </xf>
    <xf numFmtId="31"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176" fontId="3" fillId="0" borderId="1" xfId="0" applyNumberFormat="1" applyFont="1" applyBorder="1" applyAlignment="1">
      <alignment horizontal="center" vertical="center" wrapText="1"/>
    </xf>
    <xf numFmtId="31"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176" fontId="1"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176" fontId="4" fillId="3" borderId="1" xfId="0" applyNumberFormat="1" applyFont="1" applyFill="1" applyBorder="1" applyAlignment="1">
      <alignment horizontal="center" vertical="center" wrapText="1"/>
    </xf>
    <xf numFmtId="177" fontId="1" fillId="0" borderId="1" xfId="0" applyNumberFormat="1" applyFont="1" applyBorder="1" applyAlignment="1">
      <alignment horizontal="center" vertical="center" wrapText="1"/>
    </xf>
    <xf numFmtId="177" fontId="1" fillId="2"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3" fillId="3" borderId="1" xfId="0" applyFont="1" applyFill="1" applyBorder="1" applyAlignment="1">
      <alignment horizontal="center" vertical="center"/>
    </xf>
    <xf numFmtId="177" fontId="3" fillId="3"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xf>
    <xf numFmtId="177" fontId="1" fillId="4" borderId="1" xfId="0" applyNumberFormat="1" applyFont="1" applyFill="1" applyBorder="1" applyAlignment="1">
      <alignment horizontal="center" vertical="center" wrapText="1"/>
    </xf>
    <xf numFmtId="31" fontId="4"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xf>
    <xf numFmtId="177" fontId="1" fillId="3" borderId="1" xfId="0" applyNumberFormat="1" applyFont="1" applyFill="1" applyBorder="1" applyAlignment="1">
      <alignment horizontal="center" vertical="center" wrapText="1"/>
    </xf>
    <xf numFmtId="31" fontId="4" fillId="4" borderId="1" xfId="0" applyNumberFormat="1" applyFont="1" applyFill="1" applyBorder="1" applyAlignment="1">
      <alignment horizontal="center" vertical="center" wrapText="1"/>
    </xf>
    <xf numFmtId="176" fontId="1" fillId="0" borderId="1"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1" fillId="0" borderId="0" xfId="0" applyFont="1" applyAlignment="1">
      <alignment horizontal="center" vertical="center"/>
    </xf>
    <xf numFmtId="0" fontId="5" fillId="4" borderId="1" xfId="0" applyFont="1" applyFill="1" applyBorder="1" applyAlignment="1">
      <alignment horizontal="center" vertical="center" wrapText="1"/>
    </xf>
    <xf numFmtId="177" fontId="1" fillId="5" borderId="1" xfId="0" applyNumberFormat="1" applyFont="1" applyFill="1" applyBorder="1" applyAlignment="1">
      <alignment horizontal="center" vertical="center" wrapText="1"/>
    </xf>
    <xf numFmtId="177" fontId="1" fillId="0" borderId="1" xfId="0" applyNumberFormat="1" applyFont="1" applyBorder="1" applyAlignment="1">
      <alignment horizontal="center" vertical="center"/>
    </xf>
    <xf numFmtId="177" fontId="3" fillId="4" borderId="1" xfId="0" applyNumberFormat="1" applyFont="1" applyFill="1" applyBorder="1" applyAlignment="1">
      <alignment horizontal="center" vertical="center" wrapText="1"/>
    </xf>
    <xf numFmtId="31" fontId="6" fillId="5" borderId="1" xfId="0" applyNumberFormat="1" applyFont="1" applyFill="1" applyBorder="1" applyAlignment="1">
      <alignment horizontal="center" vertical="center" wrapText="1"/>
    </xf>
    <xf numFmtId="0" fontId="6" fillId="5" borderId="1" xfId="0" applyFont="1" applyFill="1" applyBorder="1" applyAlignment="1">
      <alignment horizontal="center" vertical="center" wrapText="1"/>
    </xf>
    <xf numFmtId="177" fontId="6" fillId="5"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76" fontId="6" fillId="5" borderId="1" xfId="0" applyNumberFormat="1" applyFont="1" applyFill="1" applyBorder="1" applyAlignment="1">
      <alignment horizontal="center" vertical="center" wrapText="1"/>
    </xf>
    <xf numFmtId="31"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176" fontId="3" fillId="6" borderId="1" xfId="0" applyNumberFormat="1" applyFont="1" applyFill="1" applyBorder="1" applyAlignment="1">
      <alignment horizontal="center" vertical="center" wrapText="1"/>
    </xf>
    <xf numFmtId="176" fontId="4" fillId="4" borderId="1" xfId="0" applyNumberFormat="1" applyFont="1" applyFill="1" applyBorder="1" applyAlignment="1">
      <alignment horizontal="center" vertical="center" wrapText="1"/>
    </xf>
    <xf numFmtId="31"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177" fontId="1" fillId="6" borderId="1" xfId="0" applyNumberFormat="1" applyFont="1" applyFill="1" applyBorder="1" applyAlignment="1">
      <alignment horizontal="center" vertical="center" wrapText="1"/>
    </xf>
    <xf numFmtId="178" fontId="7" fillId="4" borderId="1" xfId="0" applyNumberFormat="1" applyFont="1" applyFill="1" applyBorder="1" applyAlignment="1">
      <alignment horizontal="center" vertical="center" wrapText="1"/>
    </xf>
    <xf numFmtId="177" fontId="7" fillId="4" borderId="1" xfId="0" applyNumberFormat="1" applyFont="1" applyFill="1" applyBorder="1" applyAlignment="1">
      <alignment horizontal="center" vertical="center" wrapText="1"/>
    </xf>
    <xf numFmtId="178" fontId="7" fillId="5" borderId="1" xfId="0" applyNumberFormat="1" applyFont="1" applyFill="1" applyBorder="1" applyAlignment="1">
      <alignment horizontal="center" vertical="center" wrapText="1"/>
    </xf>
    <xf numFmtId="177" fontId="7" fillId="3"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14" fontId="1" fillId="0" borderId="1" xfId="0" applyNumberFormat="1" applyFont="1" applyBorder="1" applyAlignment="1">
      <alignment horizontal="center" vertical="center" wrapText="1"/>
    </xf>
    <xf numFmtId="177" fontId="4" fillId="3" borderId="1" xfId="0" applyNumberFormat="1" applyFont="1" applyFill="1" applyBorder="1" applyAlignment="1">
      <alignment horizontal="center" vertical="center" wrapText="1"/>
    </xf>
    <xf numFmtId="31" fontId="4" fillId="0" borderId="1" xfId="0" applyNumberFormat="1" applyFont="1" applyBorder="1" applyAlignment="1">
      <alignment horizontal="left" vertical="center"/>
    </xf>
    <xf numFmtId="0" fontId="4" fillId="0" borderId="1" xfId="0" applyFont="1" applyBorder="1" applyAlignment="1">
      <alignment horizontal="center" vertical="center" wrapText="1"/>
    </xf>
    <xf numFmtId="179" fontId="7" fillId="2"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31" fontId="4" fillId="0" borderId="1" xfId="0" applyNumberFormat="1" applyFont="1" applyBorder="1" applyAlignment="1">
      <alignment horizontal="center" vertical="center" wrapText="1"/>
    </xf>
    <xf numFmtId="0" fontId="7" fillId="5"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9" fillId="0" borderId="1" xfId="0" applyFont="1" applyBorder="1" applyAlignment="1">
      <alignment horizontal="left" vertical="center"/>
    </xf>
    <xf numFmtId="177" fontId="1" fillId="0" borderId="1" xfId="0" applyNumberFormat="1" applyFont="1" applyBorder="1" applyAlignment="1">
      <alignment horizontal="left" vertical="center"/>
    </xf>
    <xf numFmtId="10" fontId="4"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176" fontId="4" fillId="0" borderId="1" xfId="0" applyNumberFormat="1" applyFont="1" applyBorder="1" applyAlignment="1">
      <alignment horizontal="center" vertical="center" wrapText="1"/>
    </xf>
    <xf numFmtId="176" fontId="1" fillId="6" borderId="1" xfId="0" applyNumberFormat="1" applyFont="1" applyFill="1" applyBorder="1" applyAlignment="1">
      <alignment horizontal="center" vertical="center" wrapText="1"/>
    </xf>
    <xf numFmtId="31"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31" fontId="1"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80" fontId="1" fillId="0" borderId="1" xfId="0" applyNumberFormat="1" applyFont="1" applyBorder="1" applyAlignment="1">
      <alignment horizontal="center" vertical="center" wrapText="1"/>
    </xf>
    <xf numFmtId="0" fontId="1" fillId="0" borderId="1" xfId="0" applyFont="1" applyBorder="1" applyAlignment="1">
      <alignment horizontal="center" vertical="center" shrinkToFit="1"/>
    </xf>
    <xf numFmtId="0" fontId="4" fillId="3" borderId="1" xfId="0" applyFont="1" applyFill="1" applyBorder="1" applyAlignment="1">
      <alignment horizontal="center" vertical="center" shrinkToFit="1"/>
    </xf>
    <xf numFmtId="180" fontId="1" fillId="2" borderId="1" xfId="0" applyNumberFormat="1" applyFont="1" applyFill="1" applyBorder="1" applyAlignment="1">
      <alignment horizontal="center" vertical="center" wrapText="1"/>
    </xf>
    <xf numFmtId="181" fontId="1"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181" fontId="1"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177" fontId="4" fillId="5" borderId="1" xfId="0" applyNumberFormat="1" applyFont="1" applyFill="1" applyBorder="1" applyAlignment="1">
      <alignment horizontal="center" vertical="center" wrapText="1"/>
    </xf>
    <xf numFmtId="31" fontId="4" fillId="6" borderId="1"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177" fontId="4" fillId="6" borderId="1" xfId="0" applyNumberFormat="1" applyFont="1" applyFill="1" applyBorder="1" applyAlignment="1">
      <alignment horizontal="center" vertical="center" wrapText="1"/>
    </xf>
    <xf numFmtId="177" fontId="4" fillId="4" borderId="1" xfId="0" applyNumberFormat="1" applyFont="1" applyFill="1" applyBorder="1" applyAlignment="1">
      <alignment horizontal="center" vertical="center" wrapText="1"/>
    </xf>
    <xf numFmtId="180" fontId="1" fillId="6"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wrapText="1"/>
    </xf>
    <xf numFmtId="178" fontId="1" fillId="2" borderId="1" xfId="0" applyNumberFormat="1" applyFont="1" applyFill="1" applyBorder="1" applyAlignment="1">
      <alignment horizontal="center" vertical="center" wrapText="1"/>
    </xf>
    <xf numFmtId="178" fontId="7" fillId="2" borderId="1" xfId="0" applyNumberFormat="1" applyFont="1" applyFill="1" applyBorder="1" applyAlignment="1">
      <alignment horizontal="center" vertical="center" wrapText="1"/>
    </xf>
    <xf numFmtId="178" fontId="4" fillId="2" borderId="1" xfId="0" applyNumberFormat="1" applyFont="1" applyFill="1" applyBorder="1" applyAlignment="1">
      <alignment horizontal="center" vertical="center" wrapText="1"/>
    </xf>
    <xf numFmtId="179" fontId="1" fillId="2" borderId="1" xfId="0" applyNumberFormat="1" applyFont="1" applyFill="1" applyBorder="1" applyAlignment="1">
      <alignment horizontal="center" vertical="center" wrapText="1"/>
    </xf>
    <xf numFmtId="179" fontId="4" fillId="2" borderId="1" xfId="0" applyNumberFormat="1" applyFont="1" applyFill="1" applyBorder="1" applyAlignment="1">
      <alignment horizontal="center" vertical="center" wrapText="1"/>
    </xf>
    <xf numFmtId="0" fontId="1" fillId="7" borderId="0" xfId="0" applyFont="1" applyFill="1" applyAlignment="1">
      <alignment wrapText="1"/>
    </xf>
    <xf numFmtId="178" fontId="1" fillId="7" borderId="1" xfId="0" applyNumberFormat="1" applyFont="1" applyFill="1" applyBorder="1" applyAlignment="1">
      <alignment horizontal="center" vertical="center" wrapText="1"/>
    </xf>
    <xf numFmtId="178" fontId="7" fillId="7" borderId="1" xfId="0" applyNumberFormat="1" applyFont="1" applyFill="1" applyBorder="1" applyAlignment="1">
      <alignment horizontal="center" vertical="center" wrapText="1"/>
    </xf>
    <xf numFmtId="181" fontId="4" fillId="4" borderId="1" xfId="0" applyNumberFormat="1" applyFont="1" applyFill="1" applyBorder="1" applyAlignment="1">
      <alignment horizontal="center" vertical="center" wrapText="1"/>
    </xf>
    <xf numFmtId="180" fontId="10" fillId="2" borderId="1" xfId="0" applyNumberFormat="1" applyFont="1" applyFill="1" applyBorder="1" applyAlignment="1">
      <alignment horizontal="center" vertical="center" wrapText="1"/>
    </xf>
    <xf numFmtId="180"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177" fontId="9"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180" fontId="9" fillId="7" borderId="1" xfId="0" applyNumberFormat="1" applyFont="1" applyFill="1" applyBorder="1" applyAlignment="1">
      <alignment horizontal="center" vertical="center" wrapText="1"/>
    </xf>
    <xf numFmtId="0" fontId="9" fillId="7" borderId="1" xfId="0" applyFont="1" applyFill="1" applyBorder="1" applyAlignment="1">
      <alignment horizontal="center" vertical="center" wrapText="1"/>
    </xf>
    <xf numFmtId="177" fontId="9" fillId="7" borderId="1" xfId="0" applyNumberFormat="1" applyFont="1" applyFill="1" applyBorder="1" applyAlignment="1">
      <alignment horizontal="center" vertical="center" wrapText="1"/>
    </xf>
    <xf numFmtId="0" fontId="9" fillId="7" borderId="1" xfId="0" applyNumberFormat="1" applyFont="1" applyFill="1" applyBorder="1" applyAlignment="1">
      <alignment horizontal="center" vertical="center" wrapText="1"/>
    </xf>
    <xf numFmtId="180" fontId="8"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177" fontId="11" fillId="4" borderId="1" xfId="0" applyNumberFormat="1" applyFont="1" applyFill="1" applyBorder="1" applyAlignment="1">
      <alignment horizontal="center" vertical="center" wrapText="1"/>
    </xf>
    <xf numFmtId="0" fontId="9" fillId="4" borderId="1" xfId="0" applyNumberFormat="1" applyFont="1" applyFill="1" applyBorder="1" applyAlignment="1">
      <alignment horizontal="center" vertical="center" wrapText="1"/>
    </xf>
    <xf numFmtId="177" fontId="9" fillId="4" borderId="1" xfId="0" applyNumberFormat="1" applyFont="1" applyFill="1" applyBorder="1" applyAlignment="1">
      <alignment horizontal="center" vertical="center" wrapText="1"/>
    </xf>
    <xf numFmtId="0" fontId="11" fillId="6" borderId="1" xfId="0" applyNumberFormat="1" applyFont="1" applyFill="1" applyBorder="1" applyAlignment="1">
      <alignment horizontal="center" vertical="center" wrapText="1"/>
    </xf>
    <xf numFmtId="10" fontId="11" fillId="6" borderId="1" xfId="0" applyNumberFormat="1" applyFont="1" applyFill="1" applyBorder="1" applyAlignment="1">
      <alignment horizontal="center" vertical="center" wrapText="1"/>
    </xf>
    <xf numFmtId="0" fontId="8" fillId="4" borderId="1" xfId="0" applyNumberFormat="1" applyFont="1" applyFill="1" applyBorder="1" applyAlignment="1">
      <alignment horizontal="center" vertical="center" wrapText="1"/>
    </xf>
    <xf numFmtId="180" fontId="8" fillId="6" borderId="1"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180" fontId="9" fillId="6" borderId="1" xfId="0" applyNumberFormat="1" applyFont="1" applyFill="1" applyBorder="1" applyAlignment="1">
      <alignment horizontal="center" vertical="center" wrapText="1"/>
    </xf>
    <xf numFmtId="177" fontId="9" fillId="6" borderId="1" xfId="0" applyNumberFormat="1" applyFont="1" applyFill="1" applyBorder="1" applyAlignment="1">
      <alignment horizontal="center" vertical="center" wrapText="1"/>
    </xf>
    <xf numFmtId="0" fontId="9" fillId="6" borderId="1" xfId="0" applyNumberFormat="1" applyFont="1" applyFill="1" applyBorder="1" applyAlignment="1">
      <alignment horizontal="center" vertical="center" wrapText="1"/>
    </xf>
    <xf numFmtId="180" fontId="9" fillId="5"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177" fontId="11" fillId="5" borderId="1" xfId="0" applyNumberFormat="1" applyFont="1" applyFill="1" applyBorder="1" applyAlignment="1">
      <alignment horizontal="center" vertical="center" wrapText="1"/>
    </xf>
    <xf numFmtId="0" fontId="11" fillId="5" borderId="1" xfId="0" applyNumberFormat="1" applyFont="1" applyFill="1" applyBorder="1" applyAlignment="1">
      <alignment horizontal="center" vertical="center" wrapText="1"/>
    </xf>
    <xf numFmtId="10" fontId="11" fillId="5" borderId="1" xfId="0" applyNumberFormat="1" applyFont="1" applyFill="1" applyBorder="1" applyAlignment="1">
      <alignment horizontal="center" vertical="center" wrapText="1"/>
    </xf>
    <xf numFmtId="177" fontId="9" fillId="5" borderId="1" xfId="0" applyNumberFormat="1" applyFont="1" applyFill="1" applyBorder="1" applyAlignment="1">
      <alignment horizontal="center" vertical="center" wrapText="1"/>
    </xf>
    <xf numFmtId="0" fontId="9" fillId="5" borderId="1" xfId="0" applyNumberFormat="1" applyFont="1" applyFill="1" applyBorder="1" applyAlignment="1">
      <alignment horizontal="center" vertical="center" wrapText="1"/>
    </xf>
    <xf numFmtId="0" fontId="9" fillId="6" borderId="1" xfId="0" applyFont="1" applyFill="1" applyBorder="1" applyAlignment="1">
      <alignment horizontal="center" vertical="center" wrapText="1"/>
    </xf>
    <xf numFmtId="177" fontId="8" fillId="5" borderId="1" xfId="0"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xf>
    <xf numFmtId="180" fontId="9" fillId="0" borderId="1" xfId="0" applyNumberFormat="1"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7" Type="http://schemas.openxmlformats.org/officeDocument/2006/relationships/styles" Target="styles.xml"/><Relationship Id="rId56" Type="http://schemas.openxmlformats.org/officeDocument/2006/relationships/sharedStrings" Target="sharedStrings.xml"/><Relationship Id="rId55" Type="http://schemas.openxmlformats.org/officeDocument/2006/relationships/theme" Target="theme/theme1.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9"/>
  <sheetViews>
    <sheetView workbookViewId="0">
      <pane ySplit="1" topLeftCell="A2" activePane="bottomLeft" state="frozen"/>
      <selection/>
      <selection pane="bottomLeft" activeCell="E22" sqref="E22"/>
    </sheetView>
  </sheetViews>
  <sheetFormatPr defaultColWidth="8.50833333333333" defaultRowHeight="14"/>
  <cols>
    <col min="1" max="1" width="15.375" style="115" customWidth="1"/>
    <col min="2" max="2" width="13.75" style="116" customWidth="1"/>
    <col min="3" max="3" width="14.75" style="116" customWidth="1"/>
    <col min="4" max="4" width="10.4166666666667" style="117" customWidth="1"/>
    <col min="5" max="5" width="10.4166666666667" style="118" customWidth="1"/>
    <col min="6" max="6" width="10.4166666666667" style="117" customWidth="1"/>
    <col min="7" max="7" width="93.5833333333333" style="117" customWidth="1"/>
    <col min="8" max="8" width="8.51666666666667" style="118" customWidth="1"/>
    <col min="9" max="9" width="8.51666666666667" style="119" customWidth="1"/>
    <col min="10" max="16" width="8.51666666666667" style="116" customWidth="1"/>
    <col min="17" max="16384" width="8.50833333333333" style="116"/>
  </cols>
  <sheetData>
    <row r="1" ht="28" spans="1:9">
      <c r="A1" s="120" t="s">
        <v>0</v>
      </c>
      <c r="B1" s="121" t="s">
        <v>1</v>
      </c>
      <c r="C1" s="121" t="s">
        <v>2</v>
      </c>
      <c r="D1" s="122" t="s">
        <v>3</v>
      </c>
      <c r="E1" s="123" t="s">
        <v>4</v>
      </c>
      <c r="F1" s="122" t="s">
        <v>5</v>
      </c>
      <c r="G1" s="122" t="s">
        <v>6</v>
      </c>
      <c r="H1" s="123" t="s">
        <v>7</v>
      </c>
      <c r="I1" s="121" t="s">
        <v>8</v>
      </c>
    </row>
    <row r="2" spans="1:9">
      <c r="A2" s="124">
        <v>30590</v>
      </c>
      <c r="B2" s="125">
        <v>24.9</v>
      </c>
      <c r="C2" s="126">
        <v>30</v>
      </c>
      <c r="D2" s="127">
        <f t="shared" ref="D2:D9" si="0">C2/B2</f>
        <v>1.20481927710843</v>
      </c>
      <c r="E2" s="128" t="s">
        <v>9</v>
      </c>
      <c r="F2" s="129" t="s">
        <v>9</v>
      </c>
      <c r="G2" s="129" t="s">
        <v>10</v>
      </c>
      <c r="H2" s="128">
        <v>1</v>
      </c>
      <c r="I2" s="137">
        <v>1</v>
      </c>
    </row>
    <row r="3" spans="1:9">
      <c r="A3" s="124">
        <v>31686</v>
      </c>
      <c r="B3" s="125">
        <f t="shared" ref="B3:B9" si="1">40+7.4</f>
        <v>47.4</v>
      </c>
      <c r="C3" s="126">
        <v>66</v>
      </c>
      <c r="D3" s="127">
        <f t="shared" si="0"/>
        <v>1.39240506329114</v>
      </c>
      <c r="E3" s="130">
        <f t="shared" ref="E3:E26" si="2">C3-C2</f>
        <v>36</v>
      </c>
      <c r="F3" s="131">
        <f t="shared" ref="F3:F26" si="3">E3/C2</f>
        <v>1.2</v>
      </c>
      <c r="G3" s="129" t="s">
        <v>11</v>
      </c>
      <c r="H3" s="132">
        <v>2</v>
      </c>
      <c r="I3" s="137">
        <v>2</v>
      </c>
    </row>
    <row r="4" spans="1:9">
      <c r="A4" s="124">
        <v>32051</v>
      </c>
      <c r="B4" s="125">
        <f t="shared" si="1"/>
        <v>47.4</v>
      </c>
      <c r="C4" s="126">
        <v>83</v>
      </c>
      <c r="D4" s="127">
        <f t="shared" si="0"/>
        <v>1.75105485232068</v>
      </c>
      <c r="E4" s="130">
        <f t="shared" si="2"/>
        <v>17</v>
      </c>
      <c r="F4" s="131">
        <f t="shared" si="3"/>
        <v>0.257575757575758</v>
      </c>
      <c r="G4" s="129" t="s">
        <v>11</v>
      </c>
      <c r="H4" s="132">
        <v>2</v>
      </c>
      <c r="I4" s="137">
        <v>2</v>
      </c>
    </row>
    <row r="5" spans="1:9">
      <c r="A5" s="124">
        <v>32629</v>
      </c>
      <c r="B5" s="125">
        <f t="shared" si="1"/>
        <v>47.4</v>
      </c>
      <c r="C5" s="126">
        <v>106</v>
      </c>
      <c r="D5" s="127">
        <f t="shared" si="0"/>
        <v>2.23628691983122</v>
      </c>
      <c r="E5" s="130">
        <f t="shared" si="2"/>
        <v>23</v>
      </c>
      <c r="F5" s="131">
        <f t="shared" si="3"/>
        <v>0.27710843373494</v>
      </c>
      <c r="G5" s="129" t="s">
        <v>11</v>
      </c>
      <c r="H5" s="132">
        <v>2</v>
      </c>
      <c r="I5" s="137">
        <v>2</v>
      </c>
    </row>
    <row r="6" spans="1:9">
      <c r="A6" s="124">
        <v>33147</v>
      </c>
      <c r="B6" s="125">
        <f t="shared" si="1"/>
        <v>47.4</v>
      </c>
      <c r="C6" s="126">
        <v>134</v>
      </c>
      <c r="D6" s="127">
        <f t="shared" si="0"/>
        <v>2.82700421940928</v>
      </c>
      <c r="E6" s="130">
        <f t="shared" si="2"/>
        <v>28</v>
      </c>
      <c r="F6" s="131">
        <f t="shared" si="3"/>
        <v>0.264150943396226</v>
      </c>
      <c r="G6" s="129" t="s">
        <v>10</v>
      </c>
      <c r="H6" s="128">
        <v>1</v>
      </c>
      <c r="I6" s="137">
        <v>2</v>
      </c>
    </row>
    <row r="7" spans="1:9">
      <c r="A7" s="124">
        <v>33512</v>
      </c>
      <c r="B7" s="125">
        <f t="shared" si="1"/>
        <v>47.4</v>
      </c>
      <c r="C7" s="126">
        <v>143</v>
      </c>
      <c r="D7" s="127">
        <f t="shared" si="0"/>
        <v>3.0168776371308</v>
      </c>
      <c r="E7" s="130">
        <f t="shared" si="2"/>
        <v>9</v>
      </c>
      <c r="F7" s="131">
        <f t="shared" si="3"/>
        <v>0.0671641791044776</v>
      </c>
      <c r="G7" s="129" t="s">
        <v>10</v>
      </c>
      <c r="H7" s="128">
        <v>1</v>
      </c>
      <c r="I7" s="137">
        <v>2</v>
      </c>
    </row>
    <row r="8" spans="1:9">
      <c r="A8" s="124">
        <v>33878</v>
      </c>
      <c r="B8" s="125">
        <f t="shared" si="1"/>
        <v>47.4</v>
      </c>
      <c r="C8" s="126">
        <v>166</v>
      </c>
      <c r="D8" s="127">
        <f t="shared" si="0"/>
        <v>3.50210970464135</v>
      </c>
      <c r="E8" s="130">
        <f t="shared" si="2"/>
        <v>23</v>
      </c>
      <c r="F8" s="131">
        <f t="shared" si="3"/>
        <v>0.160839160839161</v>
      </c>
      <c r="G8" s="129" t="s">
        <v>10</v>
      </c>
      <c r="H8" s="128">
        <v>1</v>
      </c>
      <c r="I8" s="137">
        <v>2</v>
      </c>
    </row>
    <row r="9" spans="1:9">
      <c r="A9" s="124">
        <v>34243</v>
      </c>
      <c r="B9" s="125">
        <f>41.5+7.4+6</f>
        <v>54.9</v>
      </c>
      <c r="C9" s="126">
        <v>184</v>
      </c>
      <c r="D9" s="127">
        <f t="shared" si="0"/>
        <v>3.35154826958106</v>
      </c>
      <c r="E9" s="130">
        <f t="shared" si="2"/>
        <v>18</v>
      </c>
      <c r="F9" s="131">
        <f t="shared" si="3"/>
        <v>0.108433734939759</v>
      </c>
      <c r="G9" s="129" t="s">
        <v>12</v>
      </c>
      <c r="H9" s="132">
        <v>2</v>
      </c>
      <c r="I9" s="137">
        <v>3</v>
      </c>
    </row>
    <row r="10" spans="1:9">
      <c r="A10" s="133">
        <v>34820</v>
      </c>
      <c r="B10" s="125">
        <f>41.5+7.4+16.1</f>
        <v>65</v>
      </c>
      <c r="C10" s="134">
        <v>230</v>
      </c>
      <c r="D10" s="127">
        <f t="shared" ref="D10:D22" si="4">C10/B10</f>
        <v>3.53846153846154</v>
      </c>
      <c r="E10" s="130">
        <f t="shared" si="2"/>
        <v>46</v>
      </c>
      <c r="F10" s="131">
        <f t="shared" si="3"/>
        <v>0.25</v>
      </c>
      <c r="G10" s="129" t="s">
        <v>13</v>
      </c>
      <c r="H10" s="128">
        <v>2</v>
      </c>
      <c r="I10" s="137">
        <v>3</v>
      </c>
    </row>
    <row r="11" spans="1:9">
      <c r="A11" s="135">
        <v>36435</v>
      </c>
      <c r="B11" s="125">
        <f>52.1+7.4+21.1+18.5</f>
        <v>99.1</v>
      </c>
      <c r="C11" s="134">
        <v>262</v>
      </c>
      <c r="D11" s="127">
        <f t="shared" si="4"/>
        <v>2.64379414732593</v>
      </c>
      <c r="E11" s="130">
        <f t="shared" si="2"/>
        <v>32</v>
      </c>
      <c r="F11" s="131">
        <f t="shared" si="3"/>
        <v>0.139130434782609</v>
      </c>
      <c r="G11" s="136" t="s">
        <v>14</v>
      </c>
      <c r="H11" s="137">
        <v>1</v>
      </c>
      <c r="I11" s="137">
        <v>4</v>
      </c>
    </row>
    <row r="12" spans="1:9">
      <c r="A12" s="135">
        <v>37012</v>
      </c>
      <c r="B12" s="125">
        <f t="shared" ref="B12:B16" si="5">53.6+7.4+64.8+18.5</f>
        <v>144.3</v>
      </c>
      <c r="C12" s="134">
        <v>305</v>
      </c>
      <c r="D12" s="127">
        <f t="shared" si="4"/>
        <v>2.11365211365211</v>
      </c>
      <c r="E12" s="130">
        <f t="shared" si="2"/>
        <v>43</v>
      </c>
      <c r="F12" s="131">
        <f t="shared" si="3"/>
        <v>0.16412213740458</v>
      </c>
      <c r="G12" s="136" t="s">
        <v>15</v>
      </c>
      <c r="H12" s="137">
        <v>1</v>
      </c>
      <c r="I12" s="137">
        <v>4</v>
      </c>
    </row>
    <row r="13" spans="1:9">
      <c r="A13" s="138">
        <v>37164</v>
      </c>
      <c r="B13" s="139">
        <f t="shared" si="5"/>
        <v>144.3</v>
      </c>
      <c r="C13" s="140">
        <v>313</v>
      </c>
      <c r="D13" s="141">
        <f t="shared" si="4"/>
        <v>2.16909216909217</v>
      </c>
      <c r="E13" s="142">
        <f t="shared" si="2"/>
        <v>8</v>
      </c>
      <c r="F13" s="143">
        <f t="shared" si="3"/>
        <v>0.0262295081967213</v>
      </c>
      <c r="G13" s="144" t="s">
        <v>15</v>
      </c>
      <c r="H13" s="145"/>
      <c r="I13" s="144"/>
    </row>
    <row r="14" spans="1:9">
      <c r="A14" s="135">
        <v>37165</v>
      </c>
      <c r="B14" s="125">
        <f t="shared" si="5"/>
        <v>144.3</v>
      </c>
      <c r="C14" s="134">
        <v>345</v>
      </c>
      <c r="D14" s="127">
        <f t="shared" si="4"/>
        <v>2.39085239085239</v>
      </c>
      <c r="E14" s="130">
        <f t="shared" si="2"/>
        <v>32</v>
      </c>
      <c r="F14" s="131">
        <f t="shared" si="3"/>
        <v>0.10223642172524</v>
      </c>
      <c r="G14" s="136" t="s">
        <v>15</v>
      </c>
      <c r="H14" s="137"/>
      <c r="I14" s="136"/>
    </row>
    <row r="15" spans="1:9">
      <c r="A15" s="135">
        <v>37166</v>
      </c>
      <c r="B15" s="125">
        <f t="shared" si="5"/>
        <v>144.3</v>
      </c>
      <c r="C15" s="134">
        <v>367</v>
      </c>
      <c r="D15" s="127">
        <f t="shared" si="4"/>
        <v>2.54331254331254</v>
      </c>
      <c r="E15" s="130">
        <f t="shared" si="2"/>
        <v>22</v>
      </c>
      <c r="F15" s="131">
        <f t="shared" si="3"/>
        <v>0.063768115942029</v>
      </c>
      <c r="G15" s="136" t="s">
        <v>13</v>
      </c>
      <c r="H15" s="137"/>
      <c r="I15" s="136"/>
    </row>
    <row r="16" spans="1:9">
      <c r="A16" s="135">
        <v>37530</v>
      </c>
      <c r="B16" s="125">
        <f>73.6+7.4+64.8+18.5</f>
        <v>164.3</v>
      </c>
      <c r="C16" s="134">
        <v>403</v>
      </c>
      <c r="D16" s="127">
        <f t="shared" si="4"/>
        <v>2.45283018867925</v>
      </c>
      <c r="E16" s="130">
        <f t="shared" si="2"/>
        <v>36</v>
      </c>
      <c r="F16" s="131">
        <f t="shared" si="3"/>
        <v>0.0980926430517711</v>
      </c>
      <c r="G16" s="136" t="s">
        <v>13</v>
      </c>
      <c r="H16" s="137"/>
      <c r="I16" s="136"/>
    </row>
    <row r="17" spans="1:9">
      <c r="A17" s="138">
        <v>37894</v>
      </c>
      <c r="B17" s="139">
        <f>94.5+7.4+64.8+35.6+14.6+46.6</f>
        <v>263.5</v>
      </c>
      <c r="C17" s="140">
        <v>448</v>
      </c>
      <c r="D17" s="141">
        <f t="shared" si="4"/>
        <v>1.70018975332068</v>
      </c>
      <c r="E17" s="142">
        <f t="shared" si="2"/>
        <v>45</v>
      </c>
      <c r="F17" s="143">
        <f t="shared" si="3"/>
        <v>0.11166253101737</v>
      </c>
      <c r="G17" s="144" t="s">
        <v>16</v>
      </c>
      <c r="H17" s="145"/>
      <c r="I17" s="144"/>
    </row>
    <row r="18" spans="1:9">
      <c r="A18" s="135">
        <v>37895</v>
      </c>
      <c r="B18" s="146">
        <f>94.5+7.4+64.8+35.6+14.6+46.6</f>
        <v>263.5</v>
      </c>
      <c r="C18" s="134">
        <v>532</v>
      </c>
      <c r="D18" s="127">
        <f t="shared" si="4"/>
        <v>2.01897533206831</v>
      </c>
      <c r="E18" s="130">
        <f t="shared" si="2"/>
        <v>84</v>
      </c>
      <c r="F18" s="131">
        <f t="shared" si="3"/>
        <v>0.1875</v>
      </c>
      <c r="G18" s="136" t="s">
        <v>17</v>
      </c>
      <c r="H18" s="137"/>
      <c r="I18" s="136"/>
    </row>
    <row r="19" spans="1:9">
      <c r="A19" s="135">
        <v>38473</v>
      </c>
      <c r="B19" s="146">
        <f>114.1+51.9+93.2+35.6+14.6+49.2+10.2+20.1</f>
        <v>388.9</v>
      </c>
      <c r="C19" s="134">
        <v>546</v>
      </c>
      <c r="D19" s="127">
        <f t="shared" si="4"/>
        <v>1.40395988686038</v>
      </c>
      <c r="E19" s="130">
        <f t="shared" si="2"/>
        <v>14</v>
      </c>
      <c r="F19" s="131">
        <f t="shared" si="3"/>
        <v>0.0263157894736842</v>
      </c>
      <c r="G19" s="136" t="s">
        <v>18</v>
      </c>
      <c r="H19" s="137"/>
      <c r="I19" s="136"/>
    </row>
    <row r="20" spans="1:9">
      <c r="A20" s="138">
        <v>38625</v>
      </c>
      <c r="B20" s="139">
        <f>114.1+51.9+93.2+35.6+14.6+49.2+10.2+20.1+13.7+21.2</f>
        <v>423.8</v>
      </c>
      <c r="C20" s="140">
        <v>629</v>
      </c>
      <c r="D20" s="141">
        <f t="shared" si="4"/>
        <v>1.4841906559698</v>
      </c>
      <c r="E20" s="142">
        <f t="shared" si="2"/>
        <v>83</v>
      </c>
      <c r="F20" s="143">
        <f t="shared" si="3"/>
        <v>0.152014652014652</v>
      </c>
      <c r="G20" s="144" t="s">
        <v>19</v>
      </c>
      <c r="H20" s="145"/>
      <c r="I20" s="144"/>
    </row>
    <row r="21" spans="1:9">
      <c r="A21" s="135">
        <v>38626</v>
      </c>
      <c r="B21" s="146">
        <f>114.1+51.9+93.2+35.6+14.6+49.2+10.2+20.1+13.7+21.2</f>
        <v>423.8</v>
      </c>
      <c r="C21" s="134">
        <v>638</v>
      </c>
      <c r="D21" s="127">
        <f t="shared" si="4"/>
        <v>1.50542708824917</v>
      </c>
      <c r="E21" s="130">
        <f t="shared" si="2"/>
        <v>9</v>
      </c>
      <c r="F21" s="131">
        <f t="shared" si="3"/>
        <v>0.014308426073132</v>
      </c>
      <c r="G21" s="136" t="s">
        <v>20</v>
      </c>
      <c r="H21" s="137"/>
      <c r="I21" s="136"/>
    </row>
    <row r="22" spans="1:9">
      <c r="A22" s="135">
        <v>38838</v>
      </c>
      <c r="B22" s="146">
        <f>114.1+51.9+107.8+54.8+14.6+49.2+10.2+20.1+13.7+21.2</f>
        <v>457.6</v>
      </c>
      <c r="C22" s="134">
        <v>680</v>
      </c>
      <c r="D22" s="127">
        <f t="shared" si="4"/>
        <v>1.48601398601399</v>
      </c>
      <c r="E22" s="130">
        <f t="shared" si="2"/>
        <v>42</v>
      </c>
      <c r="F22" s="131">
        <f t="shared" si="3"/>
        <v>0.0658307210031348</v>
      </c>
      <c r="G22" s="136" t="s">
        <v>21</v>
      </c>
      <c r="H22" s="137"/>
      <c r="I22" s="136"/>
    </row>
    <row r="23" spans="1:9">
      <c r="A23" s="138">
        <v>38990</v>
      </c>
      <c r="B23" s="139">
        <f>114.1+70.7+107.8+54.8+14.6+49.2+10.2+20.1+13.7+21.2</f>
        <v>476.4</v>
      </c>
      <c r="C23" s="140">
        <v>716</v>
      </c>
      <c r="D23" s="141">
        <f t="shared" ref="D23:D26" si="6">C23/B23</f>
        <v>1.50293870696893</v>
      </c>
      <c r="E23" s="142">
        <f t="shared" si="2"/>
        <v>36</v>
      </c>
      <c r="F23" s="143">
        <f t="shared" si="3"/>
        <v>0.0529411764705882</v>
      </c>
      <c r="G23" s="144" t="s">
        <v>15</v>
      </c>
      <c r="H23" s="145"/>
      <c r="I23" s="144"/>
    </row>
    <row r="24" spans="1:9">
      <c r="A24" s="135">
        <v>38991</v>
      </c>
      <c r="B24" s="146">
        <f>114.1+70.7+107.8+54.8+14.6+49.2+10.2+20.1+13.7+21.2</f>
        <v>476.4</v>
      </c>
      <c r="C24" s="134">
        <v>758</v>
      </c>
      <c r="D24" s="127">
        <f t="shared" si="6"/>
        <v>1.59109991603694</v>
      </c>
      <c r="E24" s="130">
        <f t="shared" si="2"/>
        <v>42</v>
      </c>
      <c r="F24" s="131">
        <f t="shared" si="3"/>
        <v>0.058659217877095</v>
      </c>
      <c r="G24" s="136" t="s">
        <v>22</v>
      </c>
      <c r="H24" s="137"/>
      <c r="I24" s="136"/>
    </row>
    <row r="25" spans="1:9">
      <c r="A25" s="138">
        <v>39355</v>
      </c>
      <c r="B25" s="139">
        <f>114.1+70.7+129.7+116.4+31.9+49.2+10.2+21.1+19.4+21.2</f>
        <v>583.9</v>
      </c>
      <c r="C25" s="140">
        <v>848</v>
      </c>
      <c r="D25" s="141">
        <f t="shared" si="6"/>
        <v>1.45230347662271</v>
      </c>
      <c r="E25" s="142">
        <f t="shared" si="2"/>
        <v>90</v>
      </c>
      <c r="F25" s="143">
        <f t="shared" si="3"/>
        <v>0.118733509234828</v>
      </c>
      <c r="G25" s="144" t="s">
        <v>23</v>
      </c>
      <c r="H25" s="145"/>
      <c r="I25" s="144"/>
    </row>
    <row r="26" spans="1:9">
      <c r="A26" s="138">
        <v>39440</v>
      </c>
      <c r="B26" s="139">
        <f>141.7+70.7+129.7+116.4+31.9+49.2+10.2+21.1+19.4+21.2</f>
        <v>611.5</v>
      </c>
      <c r="C26" s="140">
        <v>889</v>
      </c>
      <c r="D26" s="141">
        <f t="shared" si="6"/>
        <v>1.45380212591987</v>
      </c>
      <c r="E26" s="142">
        <f t="shared" si="2"/>
        <v>41</v>
      </c>
      <c r="F26" s="143">
        <f t="shared" si="3"/>
        <v>0.0483490566037736</v>
      </c>
      <c r="G26" s="144"/>
      <c r="H26" s="145"/>
      <c r="I26" s="144"/>
    </row>
    <row r="27" spans="1:9">
      <c r="A27" s="138"/>
      <c r="B27" s="139"/>
      <c r="C27" s="140"/>
      <c r="D27" s="141"/>
      <c r="E27" s="142"/>
      <c r="F27" s="143"/>
      <c r="G27" s="144"/>
      <c r="H27" s="145"/>
      <c r="I27" s="144"/>
    </row>
    <row r="28" spans="1:9">
      <c r="A28" s="138">
        <v>39541</v>
      </c>
      <c r="B28" s="139"/>
      <c r="C28" s="140"/>
      <c r="D28" s="141"/>
      <c r="E28" s="142"/>
      <c r="F28" s="143"/>
      <c r="G28" s="144"/>
      <c r="H28" s="145"/>
      <c r="I28" s="144"/>
    </row>
    <row r="30" spans="1:1">
      <c r="A30" s="115">
        <v>40795</v>
      </c>
    </row>
    <row r="31" spans="1:9">
      <c r="A31" s="138">
        <v>40816</v>
      </c>
      <c r="B31" s="139"/>
      <c r="C31" s="140">
        <v>2611</v>
      </c>
      <c r="D31" s="144"/>
      <c r="E31" s="145"/>
      <c r="F31" s="144"/>
      <c r="G31" s="144"/>
      <c r="H31" s="145"/>
      <c r="I31" s="149"/>
    </row>
    <row r="32" spans="1:9">
      <c r="A32" s="138">
        <v>40908</v>
      </c>
      <c r="B32" s="139"/>
      <c r="C32" s="140">
        <v>2618</v>
      </c>
      <c r="D32" s="144"/>
      <c r="E32" s="145"/>
      <c r="F32" s="144"/>
      <c r="G32" s="144"/>
      <c r="H32" s="145"/>
      <c r="I32" s="149"/>
    </row>
    <row r="34" spans="1:9">
      <c r="A34" s="138">
        <v>41027</v>
      </c>
      <c r="B34" s="139"/>
      <c r="C34" s="140">
        <v>2858</v>
      </c>
      <c r="D34" s="144"/>
      <c r="E34" s="145"/>
      <c r="F34" s="144"/>
      <c r="G34" s="147"/>
      <c r="H34" s="148"/>
      <c r="I34" s="149"/>
    </row>
    <row r="35" spans="1:9">
      <c r="A35" s="138">
        <v>41181</v>
      </c>
      <c r="B35" s="139"/>
      <c r="C35" s="140">
        <v>3086</v>
      </c>
      <c r="D35" s="144"/>
      <c r="E35" s="142">
        <f t="shared" ref="E35:E78" si="7">C35-C34</f>
        <v>228</v>
      </c>
      <c r="F35" s="143">
        <f t="shared" ref="F35:F78" si="8">E35/C34</f>
        <v>0.079776067179846</v>
      </c>
      <c r="G35" s="147" t="s">
        <v>24</v>
      </c>
      <c r="H35" s="148"/>
      <c r="I35" s="149"/>
    </row>
    <row r="36" spans="1:9">
      <c r="A36" s="138">
        <v>41274</v>
      </c>
      <c r="B36" s="139"/>
      <c r="C36" s="140">
        <v>3141</v>
      </c>
      <c r="D36" s="144"/>
      <c r="E36" s="142">
        <f t="shared" si="7"/>
        <v>55</v>
      </c>
      <c r="F36" s="143">
        <f t="shared" si="8"/>
        <v>0.0178224238496436</v>
      </c>
      <c r="G36" s="147"/>
      <c r="H36" s="148"/>
      <c r="I36" s="149"/>
    </row>
    <row r="37" spans="1:9">
      <c r="A37" s="138">
        <v>41341</v>
      </c>
      <c r="B37" s="139"/>
      <c r="C37" s="140">
        <v>3556</v>
      </c>
      <c r="D37" s="144"/>
      <c r="E37" s="142">
        <f t="shared" si="7"/>
        <v>415</v>
      </c>
      <c r="F37" s="143">
        <f t="shared" si="8"/>
        <v>0.132123527539</v>
      </c>
      <c r="G37" s="144"/>
      <c r="H37" s="145"/>
      <c r="I37" s="149"/>
    </row>
    <row r="38" spans="1:9">
      <c r="A38" s="138">
        <v>41535</v>
      </c>
      <c r="B38" s="139"/>
      <c r="C38" s="140">
        <v>3830</v>
      </c>
      <c r="D38" s="144"/>
      <c r="E38" s="142">
        <f t="shared" si="7"/>
        <v>274</v>
      </c>
      <c r="F38" s="143">
        <f t="shared" si="8"/>
        <v>0.0770528683914511</v>
      </c>
      <c r="G38" s="144"/>
      <c r="H38" s="145"/>
      <c r="I38" s="149"/>
    </row>
    <row r="39" spans="1:9">
      <c r="A39" s="138">
        <v>41639</v>
      </c>
      <c r="B39" s="139"/>
      <c r="C39" s="140">
        <v>3981</v>
      </c>
      <c r="D39" s="144"/>
      <c r="E39" s="142">
        <f t="shared" si="7"/>
        <v>151</v>
      </c>
      <c r="F39" s="143">
        <f t="shared" si="8"/>
        <v>0.0394255874673629</v>
      </c>
      <c r="G39" s="144"/>
      <c r="H39" s="145"/>
      <c r="I39" s="149"/>
    </row>
    <row r="40" spans="1:9">
      <c r="A40" s="138">
        <v>41733</v>
      </c>
      <c r="B40" s="139"/>
      <c r="C40" s="140">
        <v>4107</v>
      </c>
      <c r="D40" s="144"/>
      <c r="E40" s="142">
        <f t="shared" si="7"/>
        <v>126</v>
      </c>
      <c r="F40" s="143">
        <f t="shared" si="8"/>
        <v>0.0316503391107762</v>
      </c>
      <c r="G40" s="144"/>
      <c r="H40" s="145"/>
      <c r="I40" s="149"/>
    </row>
    <row r="41" spans="1:9">
      <c r="A41" s="138">
        <v>41759</v>
      </c>
      <c r="B41" s="139"/>
      <c r="C41" s="140">
        <v>4285</v>
      </c>
      <c r="D41" s="144"/>
      <c r="E41" s="142">
        <f t="shared" si="7"/>
        <v>178</v>
      </c>
      <c r="F41" s="143">
        <f t="shared" si="8"/>
        <v>0.0433406379352325</v>
      </c>
      <c r="G41" s="144"/>
      <c r="H41" s="145"/>
      <c r="I41" s="149"/>
    </row>
    <row r="42" spans="1:9">
      <c r="A42" s="138">
        <v>41912</v>
      </c>
      <c r="B42" s="139"/>
      <c r="C42" s="140">
        <v>4347</v>
      </c>
      <c r="D42" s="144"/>
      <c r="E42" s="142">
        <f t="shared" si="7"/>
        <v>62</v>
      </c>
      <c r="F42" s="143">
        <f t="shared" si="8"/>
        <v>0.0144690781796966</v>
      </c>
      <c r="G42" s="144"/>
      <c r="H42" s="145"/>
      <c r="I42" s="149"/>
    </row>
    <row r="43" spans="1:9">
      <c r="A43" s="138">
        <v>42004</v>
      </c>
      <c r="B43" s="139"/>
      <c r="C43" s="140">
        <v>4681</v>
      </c>
      <c r="D43" s="144"/>
      <c r="E43" s="142">
        <f t="shared" si="7"/>
        <v>334</v>
      </c>
      <c r="F43" s="143">
        <f t="shared" si="8"/>
        <v>0.076834598573729</v>
      </c>
      <c r="G43" s="144"/>
      <c r="H43" s="145"/>
      <c r="I43" s="149"/>
    </row>
    <row r="44" spans="1:9">
      <c r="A44" s="138">
        <v>42124</v>
      </c>
      <c r="B44" s="139"/>
      <c r="C44" s="140">
        <v>4898</v>
      </c>
      <c r="D44" s="144"/>
      <c r="E44" s="142">
        <f t="shared" si="7"/>
        <v>217</v>
      </c>
      <c r="F44" s="143">
        <f t="shared" si="8"/>
        <v>0.0463576158940397</v>
      </c>
      <c r="G44" s="144"/>
      <c r="H44" s="145"/>
      <c r="I44" s="149"/>
    </row>
    <row r="45" spans="1:9">
      <c r="A45" s="138">
        <v>42369</v>
      </c>
      <c r="B45" s="139"/>
      <c r="C45" s="140">
        <v>5183</v>
      </c>
      <c r="D45" s="144"/>
      <c r="E45" s="142">
        <f t="shared" si="7"/>
        <v>285</v>
      </c>
      <c r="F45" s="143">
        <f t="shared" si="8"/>
        <v>0.0581870151082074</v>
      </c>
      <c r="G45" s="144"/>
      <c r="H45" s="145"/>
      <c r="I45" s="149"/>
    </row>
    <row r="46" spans="1:9">
      <c r="A46" s="138">
        <v>42461</v>
      </c>
      <c r="B46" s="139"/>
      <c r="C46" s="140">
        <v>5261</v>
      </c>
      <c r="D46" s="144"/>
      <c r="E46" s="142">
        <f t="shared" si="7"/>
        <v>78</v>
      </c>
      <c r="F46" s="143">
        <f t="shared" si="8"/>
        <v>0.0150491993054216</v>
      </c>
      <c r="G46" s="144"/>
      <c r="H46" s="145"/>
      <c r="I46" s="149"/>
    </row>
    <row r="47" spans="1:9">
      <c r="A47" s="138">
        <v>42489</v>
      </c>
      <c r="B47" s="139"/>
      <c r="C47" s="140">
        <v>5397</v>
      </c>
      <c r="D47" s="144"/>
      <c r="E47" s="142">
        <f t="shared" si="7"/>
        <v>136</v>
      </c>
      <c r="F47" s="143">
        <f t="shared" si="8"/>
        <v>0.0258505987454856</v>
      </c>
      <c r="G47" s="144"/>
      <c r="H47" s="145"/>
      <c r="I47" s="149"/>
    </row>
    <row r="48" spans="1:9">
      <c r="A48" s="138">
        <v>42627</v>
      </c>
      <c r="B48" s="139"/>
      <c r="C48" s="140">
        <v>5467</v>
      </c>
      <c r="D48" s="144"/>
      <c r="E48" s="142">
        <f t="shared" si="7"/>
        <v>70</v>
      </c>
      <c r="F48" s="143">
        <f t="shared" si="8"/>
        <v>0.012970168612192</v>
      </c>
      <c r="G48" s="144"/>
      <c r="H48" s="145"/>
      <c r="I48" s="149"/>
    </row>
    <row r="49" spans="1:9">
      <c r="A49" s="138">
        <v>42643</v>
      </c>
      <c r="B49" s="139"/>
      <c r="C49" s="140">
        <v>5597</v>
      </c>
      <c r="D49" s="144"/>
      <c r="E49" s="142">
        <f t="shared" si="7"/>
        <v>130</v>
      </c>
      <c r="F49" s="143">
        <f t="shared" si="8"/>
        <v>0.0237790378635449</v>
      </c>
      <c r="G49" s="144"/>
      <c r="H49" s="145"/>
      <c r="I49" s="149"/>
    </row>
    <row r="50" spans="1:9">
      <c r="A50" s="138">
        <v>42734</v>
      </c>
      <c r="B50" s="139"/>
      <c r="C50" s="140">
        <v>5622</v>
      </c>
      <c r="D50" s="144"/>
      <c r="E50" s="142">
        <f t="shared" si="7"/>
        <v>25</v>
      </c>
      <c r="F50" s="143">
        <f t="shared" si="8"/>
        <v>0.00446667857780954</v>
      </c>
      <c r="G50" s="144"/>
      <c r="H50" s="145"/>
      <c r="I50" s="149"/>
    </row>
    <row r="51" spans="1:9">
      <c r="A51" s="138">
        <v>42790</v>
      </c>
      <c r="B51" s="139"/>
      <c r="C51" s="140">
        <v>5695</v>
      </c>
      <c r="D51" s="144"/>
      <c r="E51" s="142">
        <f t="shared" si="7"/>
        <v>73</v>
      </c>
      <c r="F51" s="143">
        <f t="shared" si="8"/>
        <v>0.0129847029526859</v>
      </c>
      <c r="G51" s="144"/>
      <c r="H51" s="145"/>
      <c r="I51" s="149"/>
    </row>
    <row r="52" spans="1:9">
      <c r="A52" s="138">
        <v>42797</v>
      </c>
      <c r="B52" s="139"/>
      <c r="C52" s="140">
        <v>5763</v>
      </c>
      <c r="D52" s="144"/>
      <c r="E52" s="142">
        <f t="shared" si="7"/>
        <v>68</v>
      </c>
      <c r="F52" s="143">
        <f t="shared" si="8"/>
        <v>0.0119402985074627</v>
      </c>
      <c r="G52" s="144"/>
      <c r="H52" s="145"/>
      <c r="I52" s="149"/>
    </row>
    <row r="53" spans="1:9">
      <c r="A53" s="138">
        <v>42811</v>
      </c>
      <c r="B53" s="139"/>
      <c r="C53" s="140">
        <v>5793</v>
      </c>
      <c r="D53" s="144"/>
      <c r="E53" s="142">
        <f t="shared" si="7"/>
        <v>30</v>
      </c>
      <c r="F53" s="143">
        <f t="shared" si="8"/>
        <v>0.00520562207183758</v>
      </c>
      <c r="G53" s="144"/>
      <c r="H53" s="145"/>
      <c r="I53" s="149"/>
    </row>
    <row r="54" spans="1:9">
      <c r="A54" s="138">
        <v>42826</v>
      </c>
      <c r="B54" s="139"/>
      <c r="C54" s="140">
        <v>5856</v>
      </c>
      <c r="D54" s="144"/>
      <c r="E54" s="142">
        <f t="shared" si="7"/>
        <v>63</v>
      </c>
      <c r="F54" s="143">
        <f t="shared" si="8"/>
        <v>0.0108751941998964</v>
      </c>
      <c r="G54" s="144" t="s">
        <v>25</v>
      </c>
      <c r="H54" s="145"/>
      <c r="I54" s="149"/>
    </row>
    <row r="55" spans="1:9">
      <c r="A55" s="138">
        <v>42853</v>
      </c>
      <c r="B55" s="139"/>
      <c r="C55" s="140">
        <v>6200</v>
      </c>
      <c r="D55" s="144"/>
      <c r="E55" s="142">
        <f t="shared" si="7"/>
        <v>344</v>
      </c>
      <c r="F55" s="143">
        <f t="shared" si="8"/>
        <v>0.0587431693989071</v>
      </c>
      <c r="G55" s="144" t="s">
        <v>26</v>
      </c>
      <c r="H55" s="145"/>
      <c r="I55" s="144"/>
    </row>
    <row r="56" spans="1:10">
      <c r="A56" s="138">
        <v>43098</v>
      </c>
      <c r="B56" s="139"/>
      <c r="C56" s="140">
        <v>6380</v>
      </c>
      <c r="D56" s="144"/>
      <c r="E56" s="142">
        <f t="shared" si="7"/>
        <v>180</v>
      </c>
      <c r="F56" s="143">
        <f t="shared" si="8"/>
        <v>0.0290322580645161</v>
      </c>
      <c r="G56" s="144" t="s">
        <v>27</v>
      </c>
      <c r="H56" s="145"/>
      <c r="I56" s="144"/>
      <c r="J56" s="78" t="s">
        <v>28</v>
      </c>
    </row>
    <row r="57" spans="1:9">
      <c r="A57" s="138">
        <v>43168</v>
      </c>
      <c r="B57" s="139"/>
      <c r="C57" s="140">
        <v>6635</v>
      </c>
      <c r="D57" s="144"/>
      <c r="E57" s="142">
        <f t="shared" si="7"/>
        <v>255</v>
      </c>
      <c r="F57" s="143">
        <f t="shared" si="8"/>
        <v>0.0399686520376176</v>
      </c>
      <c r="G57" s="144" t="s">
        <v>29</v>
      </c>
      <c r="H57" s="145"/>
      <c r="I57" s="144"/>
    </row>
    <row r="58" spans="1:9">
      <c r="A58" s="138">
        <v>43175</v>
      </c>
      <c r="B58" s="139"/>
      <c r="C58" s="140">
        <v>6640</v>
      </c>
      <c r="D58" s="144"/>
      <c r="E58" s="142">
        <f t="shared" si="7"/>
        <v>5</v>
      </c>
      <c r="F58" s="143">
        <f t="shared" si="8"/>
        <v>0.000753579502637528</v>
      </c>
      <c r="G58" s="144" t="s">
        <v>30</v>
      </c>
      <c r="H58" s="145"/>
      <c r="I58" s="144"/>
    </row>
    <row r="59" spans="1:9">
      <c r="A59" s="138">
        <v>43182</v>
      </c>
      <c r="B59" s="139"/>
      <c r="C59" s="140">
        <v>6724</v>
      </c>
      <c r="D59" s="144"/>
      <c r="E59" s="142">
        <f t="shared" si="7"/>
        <v>84</v>
      </c>
      <c r="F59" s="143">
        <f t="shared" si="8"/>
        <v>0.0126506024096386</v>
      </c>
      <c r="G59" s="144" t="s">
        <v>31</v>
      </c>
      <c r="H59" s="145"/>
      <c r="I59" s="144"/>
    </row>
    <row r="60" spans="1:9">
      <c r="A60" s="138">
        <v>43194</v>
      </c>
      <c r="B60" s="139"/>
      <c r="C60" s="140">
        <v>6843</v>
      </c>
      <c r="D60" s="144"/>
      <c r="E60" s="142">
        <f t="shared" si="7"/>
        <v>119</v>
      </c>
      <c r="F60" s="143">
        <f t="shared" si="8"/>
        <v>0.0176977989292088</v>
      </c>
      <c r="G60" s="144" t="s">
        <v>32</v>
      </c>
      <c r="H60" s="145"/>
      <c r="I60" s="144"/>
    </row>
    <row r="61" spans="1:9">
      <c r="A61" s="138">
        <v>43364</v>
      </c>
      <c r="B61" s="139"/>
      <c r="C61" s="140">
        <v>7125</v>
      </c>
      <c r="D61" s="144"/>
      <c r="E61" s="142">
        <f t="shared" si="7"/>
        <v>282</v>
      </c>
      <c r="F61" s="143">
        <f t="shared" si="8"/>
        <v>0.0412099956159579</v>
      </c>
      <c r="G61" s="144" t="s">
        <v>33</v>
      </c>
      <c r="H61" s="145"/>
      <c r="I61" s="144"/>
    </row>
    <row r="62" spans="1:9">
      <c r="A62" s="138">
        <v>43518</v>
      </c>
      <c r="B62" s="139"/>
      <c r="C62" s="140">
        <v>7210</v>
      </c>
      <c r="D62" s="144"/>
      <c r="E62" s="142">
        <f t="shared" si="7"/>
        <v>85</v>
      </c>
      <c r="F62" s="143">
        <f t="shared" si="8"/>
        <v>0.0119298245614035</v>
      </c>
      <c r="G62" s="144" t="s">
        <v>34</v>
      </c>
      <c r="H62" s="145"/>
      <c r="I62" s="144"/>
    </row>
    <row r="63" spans="1:9">
      <c r="A63" s="138">
        <v>43525</v>
      </c>
      <c r="B63" s="139"/>
      <c r="C63" s="140">
        <v>7272</v>
      </c>
      <c r="D63" s="144"/>
      <c r="E63" s="142">
        <f t="shared" si="7"/>
        <v>62</v>
      </c>
      <c r="F63" s="143">
        <f t="shared" si="8"/>
        <v>0.00859916782246879</v>
      </c>
      <c r="G63" s="144" t="s">
        <v>35</v>
      </c>
      <c r="H63" s="145"/>
      <c r="I63" s="144"/>
    </row>
    <row r="64" spans="1:9">
      <c r="A64" s="138">
        <v>43532</v>
      </c>
      <c r="B64" s="139"/>
      <c r="C64" s="139">
        <v>7680.27</v>
      </c>
      <c r="D64" s="144"/>
      <c r="E64" s="142">
        <f t="shared" si="7"/>
        <v>408.27</v>
      </c>
      <c r="F64" s="143">
        <f t="shared" si="8"/>
        <v>0.0561427392739275</v>
      </c>
      <c r="G64" s="144" t="s">
        <v>36</v>
      </c>
      <c r="H64" s="145"/>
      <c r="I64" s="144"/>
    </row>
    <row r="65" spans="1:9">
      <c r="A65" s="138">
        <v>43585</v>
      </c>
      <c r="B65" s="139"/>
      <c r="C65" s="140">
        <v>7810</v>
      </c>
      <c r="D65" s="144"/>
      <c r="E65" s="142">
        <f t="shared" si="7"/>
        <v>129.73</v>
      </c>
      <c r="F65" s="143">
        <f t="shared" si="8"/>
        <v>0.0168913332473988</v>
      </c>
      <c r="G65" s="144" t="s">
        <v>37</v>
      </c>
      <c r="H65" s="145"/>
      <c r="I65" s="144"/>
    </row>
    <row r="66" spans="1:9">
      <c r="A66" s="138">
        <v>43720</v>
      </c>
      <c r="B66" s="139"/>
      <c r="C66" s="140">
        <v>8032</v>
      </c>
      <c r="D66" s="144"/>
      <c r="E66" s="142">
        <f t="shared" si="7"/>
        <v>222</v>
      </c>
      <c r="F66" s="143">
        <f t="shared" si="8"/>
        <v>0.0284250960307298</v>
      </c>
      <c r="G66" s="144" t="s">
        <v>38</v>
      </c>
      <c r="H66" s="145"/>
      <c r="I66" s="144"/>
    </row>
    <row r="67" spans="1:9">
      <c r="A67" s="138">
        <v>43830</v>
      </c>
      <c r="B67" s="139"/>
      <c r="C67" s="140">
        <v>8460</v>
      </c>
      <c r="D67" s="144"/>
      <c r="E67" s="142">
        <f t="shared" si="7"/>
        <v>428</v>
      </c>
      <c r="F67" s="143">
        <f t="shared" si="8"/>
        <v>0.0532868525896414</v>
      </c>
      <c r="G67" s="144" t="s">
        <v>39</v>
      </c>
      <c r="H67" s="145"/>
      <c r="I67" s="144"/>
    </row>
    <row r="68" spans="1:9">
      <c r="A68" s="138">
        <v>44196</v>
      </c>
      <c r="B68" s="139"/>
      <c r="C68" s="139">
        <v>8479.67</v>
      </c>
      <c r="D68" s="144"/>
      <c r="E68" s="142">
        <f t="shared" si="7"/>
        <v>19.6700000000001</v>
      </c>
      <c r="F68" s="143">
        <f t="shared" si="8"/>
        <v>0.00232505910165486</v>
      </c>
      <c r="G68" s="144" t="s">
        <v>40</v>
      </c>
      <c r="H68" s="145"/>
      <c r="I68" s="144"/>
    </row>
    <row r="69" spans="1:9">
      <c r="A69" s="138">
        <v>44288</v>
      </c>
      <c r="B69" s="139"/>
      <c r="C69" s="140">
        <v>8562</v>
      </c>
      <c r="D69" s="144"/>
      <c r="E69" s="142">
        <f t="shared" si="7"/>
        <v>82.3299999999999</v>
      </c>
      <c r="F69" s="143">
        <f t="shared" si="8"/>
        <v>0.00970910424580201</v>
      </c>
      <c r="G69" s="144" t="s">
        <v>41</v>
      </c>
      <c r="H69" s="145"/>
      <c r="I69" s="144"/>
    </row>
    <row r="70" spans="1:9">
      <c r="A70" s="138">
        <v>44316</v>
      </c>
      <c r="B70" s="139"/>
      <c r="C70" s="140">
        <v>9248</v>
      </c>
      <c r="D70" s="144"/>
      <c r="E70" s="142">
        <f t="shared" si="7"/>
        <v>686</v>
      </c>
      <c r="F70" s="143">
        <f t="shared" si="8"/>
        <v>0.080121466946975</v>
      </c>
      <c r="G70" s="144" t="s">
        <v>42</v>
      </c>
      <c r="H70" s="145"/>
      <c r="I70" s="144"/>
    </row>
    <row r="71" spans="1:9">
      <c r="A71" s="138">
        <v>44981</v>
      </c>
      <c r="B71" s="139"/>
      <c r="C71" s="140">
        <v>9358</v>
      </c>
      <c r="D71" s="144"/>
      <c r="E71" s="142">
        <f t="shared" si="7"/>
        <v>110</v>
      </c>
      <c r="F71" s="143">
        <f t="shared" si="8"/>
        <v>0.0118944636678201</v>
      </c>
      <c r="G71" s="144" t="s">
        <v>43</v>
      </c>
      <c r="H71" s="145"/>
      <c r="I71" s="144"/>
    </row>
    <row r="72" spans="1:9">
      <c r="A72" s="138">
        <v>45016</v>
      </c>
      <c r="B72" s="139"/>
      <c r="C72" s="140">
        <v>9442</v>
      </c>
      <c r="D72" s="144"/>
      <c r="E72" s="142">
        <f t="shared" si="7"/>
        <v>84</v>
      </c>
      <c r="F72" s="143">
        <f t="shared" si="8"/>
        <v>0.00897627698226117</v>
      </c>
      <c r="G72" s="144" t="s">
        <v>44</v>
      </c>
      <c r="H72" s="145"/>
      <c r="I72" s="144"/>
    </row>
    <row r="73" spans="1:9">
      <c r="A73" s="138">
        <v>45023</v>
      </c>
      <c r="B73" s="139"/>
      <c r="C73" s="140">
        <v>9507</v>
      </c>
      <c r="D73" s="144"/>
      <c r="E73" s="142">
        <f t="shared" si="7"/>
        <v>65</v>
      </c>
      <c r="F73" s="143">
        <f t="shared" si="8"/>
        <v>0.00688413471722093</v>
      </c>
      <c r="G73" s="144" t="s">
        <v>45</v>
      </c>
      <c r="H73" s="145"/>
      <c r="I73" s="144"/>
    </row>
    <row r="74" spans="1:9">
      <c r="A74" s="138">
        <v>45044</v>
      </c>
      <c r="B74" s="139"/>
      <c r="C74" s="140">
        <v>10307</v>
      </c>
      <c r="D74" s="144"/>
      <c r="E74" s="142">
        <f t="shared" si="7"/>
        <v>800</v>
      </c>
      <c r="F74" s="143">
        <f t="shared" si="8"/>
        <v>0.0841485221415799</v>
      </c>
      <c r="G74" s="144" t="s">
        <v>46</v>
      </c>
      <c r="H74" s="145"/>
      <c r="I74" s="144"/>
    </row>
    <row r="75" spans="1:9">
      <c r="A75" s="138">
        <v>45197</v>
      </c>
      <c r="B75" s="139"/>
      <c r="C75" s="140">
        <v>10538</v>
      </c>
      <c r="D75" s="144"/>
      <c r="E75" s="142">
        <f t="shared" si="7"/>
        <v>231</v>
      </c>
      <c r="F75" s="143">
        <f t="shared" si="8"/>
        <v>0.0224119530416222</v>
      </c>
      <c r="G75" s="144" t="s">
        <v>47</v>
      </c>
      <c r="H75" s="145"/>
      <c r="I75" s="144"/>
    </row>
    <row r="76" spans="1:9">
      <c r="A76" s="135">
        <v>45291</v>
      </c>
      <c r="B76" s="146"/>
      <c r="C76" s="134">
        <v>10714</v>
      </c>
      <c r="D76" s="136"/>
      <c r="E76" s="130">
        <f t="shared" si="7"/>
        <v>176</v>
      </c>
      <c r="F76" s="131">
        <f t="shared" si="8"/>
        <v>0.0167014613778706</v>
      </c>
      <c r="G76" s="136" t="s">
        <v>48</v>
      </c>
      <c r="H76" s="137"/>
      <c r="I76" s="136"/>
    </row>
    <row r="77" spans="1:9">
      <c r="A77" s="138">
        <v>45359</v>
      </c>
      <c r="B77" s="139"/>
      <c r="C77" s="140">
        <v>10907</v>
      </c>
      <c r="D77" s="144"/>
      <c r="E77" s="142">
        <f t="shared" si="7"/>
        <v>193</v>
      </c>
      <c r="F77" s="143">
        <f t="shared" si="8"/>
        <v>0.0180138137016987</v>
      </c>
      <c r="G77" s="144" t="s">
        <v>49</v>
      </c>
      <c r="H77" s="145"/>
      <c r="I77" s="144"/>
    </row>
    <row r="78" spans="1:9">
      <c r="A78" s="138">
        <v>45657</v>
      </c>
      <c r="B78" s="139"/>
      <c r="C78" s="139">
        <v>12864.75</v>
      </c>
      <c r="D78" s="144"/>
      <c r="E78" s="142">
        <f t="shared" si="7"/>
        <v>1957.75</v>
      </c>
      <c r="F78" s="143">
        <f t="shared" si="8"/>
        <v>0.179494819840469</v>
      </c>
      <c r="G78" s="144" t="s">
        <v>50</v>
      </c>
      <c r="H78" s="145"/>
      <c r="I78" s="144"/>
    </row>
    <row r="79" spans="1:1">
      <c r="A79" s="150" t="s">
        <v>51</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2"/>
  <sheetViews>
    <sheetView topLeftCell="A12" workbookViewId="0">
      <selection activeCell="G27" sqref="G27"/>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110</v>
      </c>
      <c r="B2" s="3">
        <v>10.23</v>
      </c>
      <c r="C2" s="3">
        <v>10</v>
      </c>
      <c r="D2" s="3">
        <v>0.828</v>
      </c>
      <c r="E2" s="33">
        <f t="shared" ref="E2:E10" si="0">D2/B2</f>
        <v>0.0809384164222874</v>
      </c>
      <c r="F2" s="33">
        <f t="shared" ref="F2:F10" si="1">D2/C2</f>
        <v>0.0828</v>
      </c>
      <c r="G2" s="3" t="s">
        <v>123</v>
      </c>
      <c r="H2" s="3">
        <v>4.5</v>
      </c>
      <c r="I2" s="13">
        <f t="shared" ref="I2:I4" si="2">(H2-D2)/D2</f>
        <v>4.43478260869565</v>
      </c>
    </row>
    <row r="3" spans="1:9">
      <c r="A3" s="3" t="s">
        <v>113</v>
      </c>
      <c r="B3" s="3">
        <v>10.23</v>
      </c>
      <c r="C3" s="3">
        <v>10</v>
      </c>
      <c r="D3" s="3">
        <v>1.2712</v>
      </c>
      <c r="E3" s="33">
        <f t="shared" si="0"/>
        <v>0.124261974584555</v>
      </c>
      <c r="F3" s="33">
        <f t="shared" si="1"/>
        <v>0.12712</v>
      </c>
      <c r="G3" s="3" t="s">
        <v>399</v>
      </c>
      <c r="H3" s="3"/>
      <c r="I3" s="3"/>
    </row>
    <row r="4" spans="1:9">
      <c r="A4" s="3" t="s">
        <v>116</v>
      </c>
      <c r="B4" s="3">
        <v>10.23</v>
      </c>
      <c r="C4" s="3">
        <v>10</v>
      </c>
      <c r="D4" s="3">
        <v>2.0575</v>
      </c>
      <c r="E4" s="33">
        <f t="shared" si="0"/>
        <v>0.201124144672532</v>
      </c>
      <c r="F4" s="33">
        <f t="shared" si="1"/>
        <v>0.20575</v>
      </c>
      <c r="G4" s="3" t="s">
        <v>106</v>
      </c>
      <c r="H4" s="3">
        <v>7</v>
      </c>
      <c r="I4" s="13">
        <f t="shared" si="2"/>
        <v>2.40218712029162</v>
      </c>
    </row>
    <row r="5" spans="1:9">
      <c r="A5" s="3" t="s">
        <v>118</v>
      </c>
      <c r="B5" s="3">
        <v>10.23</v>
      </c>
      <c r="C5" s="3">
        <v>10</v>
      </c>
      <c r="D5" s="3">
        <v>2.537</v>
      </c>
      <c r="E5" s="33">
        <f t="shared" si="0"/>
        <v>0.247996089931574</v>
      </c>
      <c r="F5" s="33">
        <f t="shared" si="1"/>
        <v>0.2537</v>
      </c>
      <c r="G5" s="3" t="s">
        <v>106</v>
      </c>
      <c r="H5" s="3"/>
      <c r="I5" s="13"/>
    </row>
    <row r="6" spans="1:9">
      <c r="A6" s="3" t="s">
        <v>120</v>
      </c>
      <c r="B6" s="3">
        <v>10.23</v>
      </c>
      <c r="C6" s="3">
        <v>10</v>
      </c>
      <c r="D6" s="3">
        <v>3.0219</v>
      </c>
      <c r="E6" s="33">
        <f t="shared" si="0"/>
        <v>0.295395894428153</v>
      </c>
      <c r="F6" s="33">
        <f t="shared" si="1"/>
        <v>0.30219</v>
      </c>
      <c r="G6" s="3" t="s">
        <v>106</v>
      </c>
      <c r="H6" s="3"/>
      <c r="I6" s="13"/>
    </row>
    <row r="7" spans="1:9">
      <c r="A7" s="3" t="s">
        <v>122</v>
      </c>
      <c r="B7" s="3">
        <v>10.23</v>
      </c>
      <c r="C7" s="3">
        <v>10</v>
      </c>
      <c r="D7" s="3">
        <v>3.6082</v>
      </c>
      <c r="E7" s="33">
        <f t="shared" si="0"/>
        <v>0.352707722385142</v>
      </c>
      <c r="F7" s="33">
        <f t="shared" si="1"/>
        <v>0.36082</v>
      </c>
      <c r="G7" s="3" t="s">
        <v>123</v>
      </c>
      <c r="H7" s="3">
        <v>9.8</v>
      </c>
      <c r="I7" s="13">
        <f t="shared" ref="I7:I18" si="3">(H7-D7)/D7</f>
        <v>1.71603569646915</v>
      </c>
    </row>
    <row r="8" spans="1:9">
      <c r="A8" s="3" t="s">
        <v>124</v>
      </c>
      <c r="B8" s="3">
        <v>18.19</v>
      </c>
      <c r="C8" s="3">
        <v>16.84</v>
      </c>
      <c r="D8" s="3">
        <v>9.0411</v>
      </c>
      <c r="E8" s="33">
        <f t="shared" si="0"/>
        <v>0.497036833424959</v>
      </c>
      <c r="F8" s="33">
        <f t="shared" si="1"/>
        <v>0.53688242280285</v>
      </c>
      <c r="G8" s="3" t="s">
        <v>400</v>
      </c>
      <c r="H8" s="3">
        <v>30.2</v>
      </c>
      <c r="I8" s="13">
        <f t="shared" si="3"/>
        <v>2.34030151198416</v>
      </c>
    </row>
    <row r="9" spans="1:9">
      <c r="A9" s="3" t="s">
        <v>126</v>
      </c>
      <c r="B9" s="3">
        <v>28.85</v>
      </c>
      <c r="C9" s="3">
        <v>26</v>
      </c>
      <c r="D9" s="3">
        <v>21</v>
      </c>
      <c r="E9" s="33">
        <f t="shared" si="0"/>
        <v>0.72790294627383</v>
      </c>
      <c r="F9" s="33">
        <f t="shared" si="1"/>
        <v>0.807692307692308</v>
      </c>
      <c r="G9" s="3" t="s">
        <v>401</v>
      </c>
      <c r="H9" s="3">
        <v>39.6</v>
      </c>
      <c r="I9" s="13">
        <f t="shared" si="3"/>
        <v>0.885714285714286</v>
      </c>
    </row>
    <row r="10" spans="1:9">
      <c r="A10" s="3" t="s">
        <v>127</v>
      </c>
      <c r="B10" s="3">
        <v>29.15</v>
      </c>
      <c r="C10" s="3">
        <v>26.23</v>
      </c>
      <c r="D10" s="53">
        <v>25</v>
      </c>
      <c r="E10" s="33">
        <f t="shared" si="0"/>
        <v>0.857632933104631</v>
      </c>
      <c r="F10" s="33">
        <f t="shared" si="1"/>
        <v>0.953107129241327</v>
      </c>
      <c r="G10" s="3" t="s">
        <v>402</v>
      </c>
      <c r="H10" s="76">
        <v>93</v>
      </c>
      <c r="I10" s="13">
        <f t="shared" si="3"/>
        <v>2.72</v>
      </c>
    </row>
    <row r="11" ht="28" spans="1:9">
      <c r="A11" s="3" t="s">
        <v>128</v>
      </c>
      <c r="B11" s="3">
        <v>56.73</v>
      </c>
      <c r="C11" s="3">
        <v>47.16</v>
      </c>
      <c r="D11" s="3">
        <v>84.87</v>
      </c>
      <c r="E11" s="33">
        <f t="shared" ref="E11:E12" si="4">D11/B11</f>
        <v>1.49603384452671</v>
      </c>
      <c r="F11" s="33">
        <f t="shared" ref="F11:F12" si="5">D11/C11</f>
        <v>1.79961832061069</v>
      </c>
      <c r="G11" s="3" t="s">
        <v>403</v>
      </c>
      <c r="H11" s="76">
        <v>130</v>
      </c>
      <c r="I11" s="13">
        <f t="shared" si="3"/>
        <v>0.531754447979262</v>
      </c>
    </row>
    <row r="12" ht="56" spans="1:9">
      <c r="A12" s="3" t="s">
        <v>130</v>
      </c>
      <c r="B12" s="3">
        <v>76.52</v>
      </c>
      <c r="C12" s="3">
        <v>63.93</v>
      </c>
      <c r="D12" s="3">
        <v>117.78</v>
      </c>
      <c r="E12" s="33">
        <f t="shared" si="4"/>
        <v>1.53920543648719</v>
      </c>
      <c r="F12" s="33">
        <f t="shared" si="5"/>
        <v>1.84232754575317</v>
      </c>
      <c r="G12" s="3" t="s">
        <v>404</v>
      </c>
      <c r="H12" s="76">
        <v>207.1</v>
      </c>
      <c r="I12" s="13">
        <f t="shared" si="3"/>
        <v>0.758363049753778</v>
      </c>
    </row>
    <row r="13" spans="1:9">
      <c r="A13" s="3" t="s">
        <v>131</v>
      </c>
      <c r="B13" s="3">
        <v>95.58</v>
      </c>
      <c r="C13" s="3">
        <v>78.26</v>
      </c>
      <c r="D13" s="3">
        <v>155.56</v>
      </c>
      <c r="E13" s="33">
        <f t="shared" ref="E13:E16" si="6">D13/B13</f>
        <v>1.62753714166144</v>
      </c>
      <c r="F13" s="33">
        <f t="shared" ref="F13:F16" si="7">D13/C13</f>
        <v>1.98773319703552</v>
      </c>
      <c r="G13" s="3" t="s">
        <v>405</v>
      </c>
      <c r="H13" s="3">
        <v>248.31</v>
      </c>
      <c r="I13" s="13">
        <f t="shared" si="3"/>
        <v>0.596232964772435</v>
      </c>
    </row>
    <row r="14" spans="1:9">
      <c r="A14" s="3" t="s">
        <v>132</v>
      </c>
      <c r="B14" s="3">
        <v>125.9</v>
      </c>
      <c r="C14" s="3">
        <v>102.4</v>
      </c>
      <c r="D14" s="3">
        <v>194.54</v>
      </c>
      <c r="E14" s="33">
        <f t="shared" si="6"/>
        <v>1.54519459888801</v>
      </c>
      <c r="F14" s="33">
        <f t="shared" si="7"/>
        <v>1.8998046875</v>
      </c>
      <c r="G14" s="3"/>
      <c r="H14" s="3">
        <v>302.41</v>
      </c>
      <c r="I14" s="13">
        <f t="shared" si="3"/>
        <v>0.55448750899558</v>
      </c>
    </row>
    <row r="15" spans="1:9">
      <c r="A15" s="3" t="s">
        <v>133</v>
      </c>
      <c r="B15" s="3">
        <v>182.7</v>
      </c>
      <c r="C15" s="3">
        <v>136.5</v>
      </c>
      <c r="D15" s="3">
        <v>253.97</v>
      </c>
      <c r="E15" s="33">
        <f t="shared" si="6"/>
        <v>1.39009304871374</v>
      </c>
      <c r="F15" s="33">
        <f t="shared" si="7"/>
        <v>1.86058608058608</v>
      </c>
      <c r="G15" s="3"/>
      <c r="H15" s="3">
        <v>333.01</v>
      </c>
      <c r="I15" s="13">
        <f t="shared" si="3"/>
        <v>0.31121786037721</v>
      </c>
    </row>
    <row r="16" spans="1:9">
      <c r="A16" s="3" t="s">
        <v>134</v>
      </c>
      <c r="B16" s="3">
        <v>250.1</v>
      </c>
      <c r="C16" s="3">
        <v>175.2</v>
      </c>
      <c r="D16" s="3">
        <v>283.89</v>
      </c>
      <c r="E16" s="33">
        <f t="shared" si="6"/>
        <v>1.13510595761695</v>
      </c>
      <c r="F16" s="33">
        <f t="shared" si="7"/>
        <v>1.62037671232877</v>
      </c>
      <c r="G16" s="3"/>
      <c r="H16" s="3">
        <v>372.66</v>
      </c>
      <c r="I16" s="13">
        <f t="shared" si="3"/>
        <v>0.312691535453873</v>
      </c>
    </row>
    <row r="17" spans="1:9">
      <c r="A17" s="3" t="s">
        <v>136</v>
      </c>
      <c r="B17" s="3">
        <v>321.3</v>
      </c>
      <c r="C17" s="3">
        <v>217.5</v>
      </c>
      <c r="D17" s="3">
        <v>334.94</v>
      </c>
      <c r="E17" s="33">
        <f t="shared" ref="E17" si="8">D17/B17</f>
        <v>1.04245253657018</v>
      </c>
      <c r="F17" s="33">
        <f t="shared" ref="F17" si="9">D17/C17</f>
        <v>1.53995402298851</v>
      </c>
      <c r="G17" s="3"/>
      <c r="H17" s="3">
        <v>445.62</v>
      </c>
      <c r="I17" s="13">
        <f t="shared" si="3"/>
        <v>0.330447244282558</v>
      </c>
    </row>
    <row r="18" spans="1:9">
      <c r="A18" s="3" t="s">
        <v>137</v>
      </c>
      <c r="B18" s="3">
        <v>338.94</v>
      </c>
      <c r="C18" s="3">
        <v>228</v>
      </c>
      <c r="D18" s="3">
        <v>169.57</v>
      </c>
      <c r="E18" s="33">
        <f t="shared" ref="E18" si="10">D18/B18</f>
        <v>0.500295037469759</v>
      </c>
      <c r="F18" s="33">
        <f t="shared" ref="F18" si="11">D18/C18</f>
        <v>0.743728070175439</v>
      </c>
      <c r="G18" s="3"/>
      <c r="H18" s="3">
        <v>397.88</v>
      </c>
      <c r="I18" s="13">
        <f t="shared" si="3"/>
        <v>1.34640561420063</v>
      </c>
    </row>
    <row r="19" spans="1:1">
      <c r="A19" s="68"/>
    </row>
    <row r="20" spans="1:7">
      <c r="A20" s="5">
        <v>38196</v>
      </c>
      <c r="B20" s="6">
        <v>10.23</v>
      </c>
      <c r="C20" s="6">
        <v>10</v>
      </c>
      <c r="D20" s="6">
        <v>2</v>
      </c>
      <c r="E20" s="41">
        <f t="shared" ref="E20:E21" si="12">D20/B20</f>
        <v>0.195503421309873</v>
      </c>
      <c r="F20" s="41">
        <f t="shared" ref="F20:F26" si="13">D20/C20</f>
        <v>0.2</v>
      </c>
      <c r="G20" s="6" t="s">
        <v>201</v>
      </c>
    </row>
    <row r="21" spans="1:7">
      <c r="A21" s="14">
        <v>38261</v>
      </c>
      <c r="B21" s="15">
        <v>10.23</v>
      </c>
      <c r="C21" s="15">
        <v>10</v>
      </c>
      <c r="D21" s="15">
        <v>4.5</v>
      </c>
      <c r="E21" s="38">
        <f t="shared" si="12"/>
        <v>0.439882697947214</v>
      </c>
      <c r="F21" s="38">
        <f t="shared" si="13"/>
        <v>0.45</v>
      </c>
      <c r="G21" s="15" t="s">
        <v>406</v>
      </c>
    </row>
    <row r="22" spans="1:7">
      <c r="A22" s="14">
        <v>38991</v>
      </c>
      <c r="B22" s="15">
        <v>10.23</v>
      </c>
      <c r="C22" s="15">
        <v>10</v>
      </c>
      <c r="D22" s="15">
        <v>8</v>
      </c>
      <c r="E22" s="38">
        <f t="shared" ref="E22" si="14">D22/B22</f>
        <v>0.782013685239492</v>
      </c>
      <c r="F22" s="38">
        <f t="shared" si="13"/>
        <v>0.8</v>
      </c>
      <c r="G22" s="15"/>
    </row>
    <row r="23" spans="5:7">
      <c r="E23" s="1"/>
      <c r="F23" s="1"/>
      <c r="G23" s="1" t="s">
        <v>407</v>
      </c>
    </row>
    <row r="24" spans="1:7">
      <c r="A24" s="5">
        <v>40171</v>
      </c>
      <c r="B24" s="6">
        <v>10.23</v>
      </c>
      <c r="C24" s="6">
        <v>10</v>
      </c>
      <c r="D24" s="6">
        <v>9.8</v>
      </c>
      <c r="E24" s="41">
        <f t="shared" ref="E24" si="15">D24/B24</f>
        <v>0.957966764418377</v>
      </c>
      <c r="F24" s="41">
        <f t="shared" si="13"/>
        <v>0.98</v>
      </c>
      <c r="G24" s="6"/>
    </row>
    <row r="25" spans="1:7">
      <c r="A25" s="5">
        <v>40388</v>
      </c>
      <c r="B25" s="6">
        <v>28.85</v>
      </c>
      <c r="C25" s="6">
        <v>26</v>
      </c>
      <c r="D25" s="6">
        <v>10.6</v>
      </c>
      <c r="E25" s="41">
        <f t="shared" ref="E25" si="16">D25/B25</f>
        <v>0.367417677642981</v>
      </c>
      <c r="F25" s="41">
        <f t="shared" si="13"/>
        <v>0.407692307692308</v>
      </c>
      <c r="G25" s="6"/>
    </row>
    <row r="26" spans="1:7">
      <c r="A26" s="5">
        <v>40389</v>
      </c>
      <c r="B26" s="6">
        <v>28.85</v>
      </c>
      <c r="C26" s="6">
        <v>26</v>
      </c>
      <c r="D26" s="6">
        <v>14.9</v>
      </c>
      <c r="E26" s="41">
        <f t="shared" ref="E26" si="17">D26/B26</f>
        <v>0.516464471403813</v>
      </c>
      <c r="F26" s="41">
        <f t="shared" si="13"/>
        <v>0.573076923076923</v>
      </c>
      <c r="G26" s="6"/>
    </row>
    <row r="27" spans="1:7">
      <c r="A27" s="14">
        <v>40390</v>
      </c>
      <c r="B27" s="15">
        <v>28.85</v>
      </c>
      <c r="C27" s="15">
        <v>26</v>
      </c>
      <c r="D27" s="15">
        <v>15</v>
      </c>
      <c r="E27" s="38">
        <f t="shared" ref="E27:E28" si="18">D27/B27</f>
        <v>0.519930675909879</v>
      </c>
      <c r="F27" s="38">
        <f t="shared" ref="F27:F28" si="19">D27/C27</f>
        <v>0.576923076923077</v>
      </c>
      <c r="G27" s="15"/>
    </row>
    <row r="28" spans="1:7">
      <c r="A28" s="14">
        <v>40391</v>
      </c>
      <c r="B28" s="15">
        <v>28.85</v>
      </c>
      <c r="C28" s="15">
        <v>26</v>
      </c>
      <c r="D28" s="15">
        <v>15.2</v>
      </c>
      <c r="E28" s="38">
        <f t="shared" si="18"/>
        <v>0.52686308492201</v>
      </c>
      <c r="F28" s="38">
        <f t="shared" si="19"/>
        <v>0.584615384615385</v>
      </c>
      <c r="G28" s="15"/>
    </row>
    <row r="29" ht="28" spans="1:7">
      <c r="A29" s="14">
        <v>40443</v>
      </c>
      <c r="B29" s="15">
        <v>28.85</v>
      </c>
      <c r="C29" s="15">
        <v>26</v>
      </c>
      <c r="D29" s="15">
        <v>16</v>
      </c>
      <c r="E29" s="38">
        <f t="shared" ref="E29" si="20">D29/B29</f>
        <v>0.554592720970537</v>
      </c>
      <c r="F29" s="38">
        <f t="shared" ref="F29:F34" si="21">D29/C29</f>
        <v>0.615384615384615</v>
      </c>
      <c r="G29" s="15" t="s">
        <v>408</v>
      </c>
    </row>
    <row r="30" ht="28" spans="1:7">
      <c r="A30" s="5">
        <v>40451</v>
      </c>
      <c r="B30" s="6">
        <v>28.85</v>
      </c>
      <c r="C30" s="6">
        <v>26</v>
      </c>
      <c r="D30" s="6">
        <v>19</v>
      </c>
      <c r="E30" s="41">
        <f t="shared" ref="E30" si="22">D30/B30</f>
        <v>0.658578856152513</v>
      </c>
      <c r="F30" s="41">
        <f t="shared" si="21"/>
        <v>0.730769230769231</v>
      </c>
      <c r="G30" s="6" t="s">
        <v>409</v>
      </c>
    </row>
    <row r="31" ht="28" spans="1:7">
      <c r="A31" s="14">
        <v>40452</v>
      </c>
      <c r="B31" s="15">
        <v>28.85</v>
      </c>
      <c r="C31" s="15">
        <v>26</v>
      </c>
      <c r="D31" s="15">
        <v>21.77</v>
      </c>
      <c r="E31" s="38">
        <f t="shared" ref="E31:E32" si="23">D31/B31</f>
        <v>0.754592720970537</v>
      </c>
      <c r="F31" s="38">
        <f t="shared" si="21"/>
        <v>0.837307692307692</v>
      </c>
      <c r="G31" s="15" t="s">
        <v>410</v>
      </c>
    </row>
    <row r="32" spans="1:7">
      <c r="A32" s="5">
        <v>40536</v>
      </c>
      <c r="B32" s="6">
        <v>28.85</v>
      </c>
      <c r="C32" s="6">
        <v>26</v>
      </c>
      <c r="D32" s="6">
        <v>30.2</v>
      </c>
      <c r="E32" s="41">
        <f t="shared" si="23"/>
        <v>1.04679376083189</v>
      </c>
      <c r="F32" s="41">
        <f t="shared" si="21"/>
        <v>1.16153846153846</v>
      </c>
      <c r="G32" s="6"/>
    </row>
    <row r="33" spans="1:7">
      <c r="A33" s="14">
        <v>40901</v>
      </c>
      <c r="B33" s="15">
        <v>28.85</v>
      </c>
      <c r="C33" s="15">
        <v>26</v>
      </c>
      <c r="D33" s="15">
        <v>39.6</v>
      </c>
      <c r="E33" s="38">
        <f t="shared" ref="E33" si="24">D33/B33</f>
        <v>1.37261698440208</v>
      </c>
      <c r="F33" s="38">
        <f t="shared" si="21"/>
        <v>1.52307692307692</v>
      </c>
      <c r="G33" s="15"/>
    </row>
    <row r="34" spans="1:7">
      <c r="A34" s="5">
        <v>41271</v>
      </c>
      <c r="B34" s="6">
        <v>56.55</v>
      </c>
      <c r="C34" s="6">
        <v>47</v>
      </c>
      <c r="D34" s="77">
        <v>64</v>
      </c>
      <c r="E34" s="41">
        <f t="shared" ref="E34:E36" si="25">D34/B34</f>
        <v>1.13174182139699</v>
      </c>
      <c r="F34" s="41">
        <f t="shared" si="21"/>
        <v>1.36170212765957</v>
      </c>
      <c r="G34" s="6" t="s">
        <v>411</v>
      </c>
    </row>
    <row r="35" spans="1:7">
      <c r="A35" s="14">
        <v>41272</v>
      </c>
      <c r="B35" s="15">
        <v>56.55</v>
      </c>
      <c r="C35" s="15">
        <v>47</v>
      </c>
      <c r="D35" s="46">
        <v>67</v>
      </c>
      <c r="E35" s="38">
        <f t="shared" si="25"/>
        <v>1.18479221927498</v>
      </c>
      <c r="F35" s="38">
        <f t="shared" ref="F35:F38" si="26">D35/C35</f>
        <v>1.42553191489362</v>
      </c>
      <c r="G35" s="15" t="s">
        <v>412</v>
      </c>
    </row>
    <row r="36" spans="1:7">
      <c r="A36" s="14">
        <v>41273</v>
      </c>
      <c r="B36" s="15">
        <v>56.55</v>
      </c>
      <c r="C36" s="15">
        <v>47</v>
      </c>
      <c r="D36" s="46">
        <v>77</v>
      </c>
      <c r="E36" s="38">
        <f t="shared" si="25"/>
        <v>1.36162687886826</v>
      </c>
      <c r="F36" s="38">
        <f t="shared" si="26"/>
        <v>1.63829787234043</v>
      </c>
      <c r="G36" s="15" t="s">
        <v>413</v>
      </c>
    </row>
    <row r="37" spans="1:7">
      <c r="A37" s="5">
        <v>41274</v>
      </c>
      <c r="B37" s="6">
        <v>56.55</v>
      </c>
      <c r="C37" s="6">
        <v>47</v>
      </c>
      <c r="D37" s="77">
        <v>93</v>
      </c>
      <c r="E37" s="41">
        <f t="shared" ref="E37:E38" si="27">D37/B37</f>
        <v>1.64456233421751</v>
      </c>
      <c r="F37" s="41">
        <f t="shared" si="26"/>
        <v>1.97872340425532</v>
      </c>
      <c r="G37" s="21" t="s">
        <v>414</v>
      </c>
    </row>
    <row r="38" ht="28" spans="1:7">
      <c r="A38" s="14">
        <v>41275</v>
      </c>
      <c r="B38" s="15">
        <v>56.55</v>
      </c>
      <c r="C38" s="15">
        <v>47</v>
      </c>
      <c r="D38" s="46">
        <v>97</v>
      </c>
      <c r="E38" s="38">
        <f t="shared" si="27"/>
        <v>1.71529619805482</v>
      </c>
      <c r="F38" s="38">
        <f t="shared" si="26"/>
        <v>2.06382978723404</v>
      </c>
      <c r="G38" s="15" t="s">
        <v>415</v>
      </c>
    </row>
    <row r="39" spans="1:7">
      <c r="A39" s="14">
        <v>41395</v>
      </c>
      <c r="B39" s="15">
        <v>56.55</v>
      </c>
      <c r="C39" s="15">
        <v>47</v>
      </c>
      <c r="D39" s="46">
        <v>101.36</v>
      </c>
      <c r="E39" s="38">
        <f t="shared" ref="E39:E41" si="28">D39/B39</f>
        <v>1.79239610963749</v>
      </c>
      <c r="F39" s="38">
        <f t="shared" ref="F39:F41" si="29">D39/C39</f>
        <v>2.15659574468085</v>
      </c>
      <c r="G39" s="15" t="s">
        <v>416</v>
      </c>
    </row>
    <row r="40" spans="1:7">
      <c r="A40" s="5">
        <v>41535</v>
      </c>
      <c r="B40" s="6">
        <v>56.55</v>
      </c>
      <c r="C40" s="6">
        <v>47</v>
      </c>
      <c r="D40" s="77">
        <v>102.5</v>
      </c>
      <c r="E40" s="41">
        <f t="shared" ref="E40" si="30">D40/B40</f>
        <v>1.81255526083112</v>
      </c>
      <c r="F40" s="41">
        <f t="shared" ref="F40" si="31">D40/C40</f>
        <v>2.18085106382979</v>
      </c>
      <c r="G40" s="6" t="s">
        <v>417</v>
      </c>
    </row>
    <row r="41" spans="1:7">
      <c r="A41" s="14">
        <v>41536</v>
      </c>
      <c r="B41" s="15">
        <v>56.55</v>
      </c>
      <c r="C41" s="15">
        <v>47</v>
      </c>
      <c r="D41" s="46">
        <v>103</v>
      </c>
      <c r="E41" s="38">
        <f t="shared" si="28"/>
        <v>1.82139699381079</v>
      </c>
      <c r="F41" s="38">
        <f t="shared" si="29"/>
        <v>2.19148936170213</v>
      </c>
      <c r="G41" s="15" t="s">
        <v>418</v>
      </c>
    </row>
    <row r="42" spans="1:7">
      <c r="A42" s="5">
        <v>41547</v>
      </c>
      <c r="B42" s="6">
        <v>56.55</v>
      </c>
      <c r="C42" s="6">
        <v>47</v>
      </c>
      <c r="D42" s="77">
        <v>115</v>
      </c>
      <c r="E42" s="41">
        <f t="shared" ref="E42:E57" si="32">D42/B42</f>
        <v>2.03359858532272</v>
      </c>
      <c r="F42" s="41">
        <f t="shared" ref="F42:F71" si="33">D42/C42</f>
        <v>2.4468085106383</v>
      </c>
      <c r="G42" s="6" t="s">
        <v>419</v>
      </c>
    </row>
    <row r="43" spans="1:7">
      <c r="A43" s="5">
        <v>41632</v>
      </c>
      <c r="B43" s="6">
        <v>56.55</v>
      </c>
      <c r="C43" s="6">
        <v>47</v>
      </c>
      <c r="D43" s="77">
        <v>130</v>
      </c>
      <c r="E43" s="41">
        <f t="shared" si="32"/>
        <v>2.29885057471264</v>
      </c>
      <c r="F43" s="41">
        <f t="shared" si="33"/>
        <v>2.76595744680851</v>
      </c>
      <c r="G43" s="6" t="s">
        <v>420</v>
      </c>
    </row>
    <row r="44" spans="1:7">
      <c r="A44" s="14">
        <v>41692</v>
      </c>
      <c r="B44" s="15">
        <v>73.05</v>
      </c>
      <c r="C44" s="15">
        <v>62</v>
      </c>
      <c r="D44" s="46">
        <v>137</v>
      </c>
      <c r="E44" s="38">
        <f t="shared" si="32"/>
        <v>1.87542778918549</v>
      </c>
      <c r="F44" s="38">
        <f t="shared" si="33"/>
        <v>2.20967741935484</v>
      </c>
      <c r="G44" s="15" t="s">
        <v>421</v>
      </c>
    </row>
    <row r="45" spans="1:7">
      <c r="A45" s="14">
        <v>41706</v>
      </c>
      <c r="B45" s="15">
        <v>73.05</v>
      </c>
      <c r="C45" s="15">
        <v>62</v>
      </c>
      <c r="D45" s="46">
        <v>148.7</v>
      </c>
      <c r="E45" s="38">
        <f t="shared" si="32"/>
        <v>2.03559206023272</v>
      </c>
      <c r="F45" s="38">
        <f t="shared" si="33"/>
        <v>2.39838709677419</v>
      </c>
      <c r="G45" s="15" t="s">
        <v>422</v>
      </c>
    </row>
    <row r="46" spans="1:7">
      <c r="A46" s="5">
        <v>41733</v>
      </c>
      <c r="B46" s="6">
        <v>73.05</v>
      </c>
      <c r="C46" s="6">
        <v>62</v>
      </c>
      <c r="D46" s="77">
        <v>150.3</v>
      </c>
      <c r="E46" s="41">
        <f t="shared" si="32"/>
        <v>2.05749486652977</v>
      </c>
      <c r="F46" s="41">
        <f t="shared" si="33"/>
        <v>2.4241935483871</v>
      </c>
      <c r="G46" s="6" t="s">
        <v>423</v>
      </c>
    </row>
    <row r="47" spans="1:7">
      <c r="A47" s="5">
        <v>41759</v>
      </c>
      <c r="B47" s="6">
        <v>73.05</v>
      </c>
      <c r="C47" s="6">
        <v>62</v>
      </c>
      <c r="D47" s="77">
        <v>155</v>
      </c>
      <c r="E47" s="41">
        <f t="shared" si="32"/>
        <v>2.12183436002738</v>
      </c>
      <c r="F47" s="41">
        <f t="shared" si="33"/>
        <v>2.5</v>
      </c>
      <c r="G47" s="6" t="s">
        <v>424</v>
      </c>
    </row>
    <row r="48" spans="1:7">
      <c r="A48" s="14">
        <v>41760</v>
      </c>
      <c r="B48" s="15">
        <v>73.05</v>
      </c>
      <c r="C48" s="15">
        <v>62</v>
      </c>
      <c r="D48" s="46">
        <v>160</v>
      </c>
      <c r="E48" s="38">
        <f t="shared" si="32"/>
        <v>2.19028062970568</v>
      </c>
      <c r="F48" s="38">
        <f t="shared" si="33"/>
        <v>2.58064516129032</v>
      </c>
      <c r="G48" s="15" t="s">
        <v>425</v>
      </c>
    </row>
    <row r="49" spans="1:7">
      <c r="A49" s="5">
        <v>41912</v>
      </c>
      <c r="B49" s="6">
        <v>78.55</v>
      </c>
      <c r="C49" s="6">
        <v>65</v>
      </c>
      <c r="D49" s="77">
        <v>171.5</v>
      </c>
      <c r="E49" s="41">
        <f t="shared" si="32"/>
        <v>2.18332272437938</v>
      </c>
      <c r="F49" s="41">
        <f t="shared" si="33"/>
        <v>2.63846153846154</v>
      </c>
      <c r="G49" s="6" t="s">
        <v>426</v>
      </c>
    </row>
    <row r="50" spans="1:7">
      <c r="A50" s="5">
        <v>41997</v>
      </c>
      <c r="B50" s="6">
        <v>78.55</v>
      </c>
      <c r="C50" s="6">
        <v>65</v>
      </c>
      <c r="D50" s="77">
        <v>173.8</v>
      </c>
      <c r="E50" s="41">
        <f t="shared" si="32"/>
        <v>2.21260343730108</v>
      </c>
      <c r="F50" s="41">
        <f t="shared" si="33"/>
        <v>2.67384615384615</v>
      </c>
      <c r="G50" s="6" t="s">
        <v>427</v>
      </c>
    </row>
    <row r="51" spans="1:7">
      <c r="A51" s="5">
        <v>42004</v>
      </c>
      <c r="B51" s="6">
        <v>95.25</v>
      </c>
      <c r="C51" s="6">
        <v>78</v>
      </c>
      <c r="D51" s="77">
        <v>207.1</v>
      </c>
      <c r="E51" s="41">
        <f t="shared" si="32"/>
        <v>2.1742782152231</v>
      </c>
      <c r="F51" s="41">
        <f t="shared" si="33"/>
        <v>2.6551282051282</v>
      </c>
      <c r="G51" s="6" t="s">
        <v>428</v>
      </c>
    </row>
    <row r="52" spans="1:7">
      <c r="A52" s="14">
        <v>42084</v>
      </c>
      <c r="B52" s="15">
        <v>95.25</v>
      </c>
      <c r="C52" s="15">
        <v>78</v>
      </c>
      <c r="D52" s="46">
        <v>209.5</v>
      </c>
      <c r="E52" s="38">
        <f t="shared" si="32"/>
        <v>2.1994750656168</v>
      </c>
      <c r="F52" s="38">
        <f t="shared" si="33"/>
        <v>2.68589743589744</v>
      </c>
      <c r="G52" s="15" t="s">
        <v>429</v>
      </c>
    </row>
    <row r="53" spans="1:7">
      <c r="A53" s="5">
        <v>42124</v>
      </c>
      <c r="B53" s="6">
        <v>95.25</v>
      </c>
      <c r="C53" s="6">
        <v>78</v>
      </c>
      <c r="D53" s="77">
        <v>214.2</v>
      </c>
      <c r="E53" s="41">
        <f t="shared" si="32"/>
        <v>2.2488188976378</v>
      </c>
      <c r="F53" s="41">
        <f t="shared" si="33"/>
        <v>2.74615384615385</v>
      </c>
      <c r="G53" s="6" t="s">
        <v>430</v>
      </c>
    </row>
    <row r="54" spans="1:7">
      <c r="A54" s="5">
        <v>42369</v>
      </c>
      <c r="B54" s="6">
        <v>125.25</v>
      </c>
      <c r="C54" s="6">
        <v>102</v>
      </c>
      <c r="D54" s="6">
        <v>248.31</v>
      </c>
      <c r="E54" s="41">
        <f t="shared" si="32"/>
        <v>1.98251497005988</v>
      </c>
      <c r="F54" s="41">
        <f t="shared" si="33"/>
        <v>2.43441176470588</v>
      </c>
      <c r="G54" s="6"/>
    </row>
    <row r="55" spans="1:7">
      <c r="A55" s="5">
        <v>42461</v>
      </c>
      <c r="B55" s="6">
        <v>125.25</v>
      </c>
      <c r="C55" s="6">
        <v>102</v>
      </c>
      <c r="D55" s="6">
        <v>254.19</v>
      </c>
      <c r="E55" s="41">
        <f t="shared" si="32"/>
        <v>2.02946107784431</v>
      </c>
      <c r="F55" s="41">
        <f t="shared" si="33"/>
        <v>2.49205882352941</v>
      </c>
      <c r="G55" s="6"/>
    </row>
    <row r="56" spans="1:7">
      <c r="A56" s="14">
        <v>42728</v>
      </c>
      <c r="B56" s="15">
        <v>125.25</v>
      </c>
      <c r="C56" s="15">
        <v>102</v>
      </c>
      <c r="D56" s="15">
        <v>263.1</v>
      </c>
      <c r="E56" s="38">
        <f t="shared" si="32"/>
        <v>2.10059880239521</v>
      </c>
      <c r="F56" s="38">
        <f t="shared" si="33"/>
        <v>2.57941176470588</v>
      </c>
      <c r="G56" s="15"/>
    </row>
    <row r="57" spans="1:7">
      <c r="A57" s="5">
        <v>42734</v>
      </c>
      <c r="B57" s="6">
        <v>181.8</v>
      </c>
      <c r="C57" s="6">
        <v>136</v>
      </c>
      <c r="D57" s="6">
        <v>282.49</v>
      </c>
      <c r="E57" s="41">
        <f t="shared" si="32"/>
        <v>1.5538503850385</v>
      </c>
      <c r="F57" s="41">
        <f t="shared" si="33"/>
        <v>2.07713235294118</v>
      </c>
      <c r="G57" s="6"/>
    </row>
    <row r="58" spans="1:7">
      <c r="A58" s="14">
        <v>42735</v>
      </c>
      <c r="B58" s="15">
        <v>181.8</v>
      </c>
      <c r="C58" s="15">
        <v>136</v>
      </c>
      <c r="D58" s="15">
        <v>302.41</v>
      </c>
      <c r="E58" s="38">
        <f t="shared" ref="E58:E61" si="34">D58/B58</f>
        <v>1.66342134213421</v>
      </c>
      <c r="F58" s="38">
        <f t="shared" si="33"/>
        <v>2.22360294117647</v>
      </c>
      <c r="G58" s="15" t="s">
        <v>431</v>
      </c>
    </row>
    <row r="59" spans="1:7">
      <c r="A59" s="5">
        <v>42826</v>
      </c>
      <c r="B59" s="6">
        <v>181.8</v>
      </c>
      <c r="C59" s="6">
        <v>136</v>
      </c>
      <c r="D59" s="6">
        <v>310.65</v>
      </c>
      <c r="E59" s="41">
        <f t="shared" si="34"/>
        <v>1.70874587458746</v>
      </c>
      <c r="F59" s="41">
        <f t="shared" si="33"/>
        <v>2.28419117647059</v>
      </c>
      <c r="G59" s="6"/>
    </row>
    <row r="60" spans="1:7">
      <c r="A60" s="14">
        <v>42827</v>
      </c>
      <c r="B60" s="15">
        <v>181.8</v>
      </c>
      <c r="C60" s="15">
        <v>136</v>
      </c>
      <c r="D60" s="15">
        <v>313.91</v>
      </c>
      <c r="E60" s="38">
        <f t="shared" si="34"/>
        <v>1.72667766776678</v>
      </c>
      <c r="F60" s="38">
        <f t="shared" si="33"/>
        <v>2.30816176470588</v>
      </c>
      <c r="G60" s="15"/>
    </row>
    <row r="61" spans="1:7">
      <c r="A61" s="5">
        <v>42853</v>
      </c>
      <c r="B61" s="6">
        <v>181.8</v>
      </c>
      <c r="C61" s="6">
        <v>136</v>
      </c>
      <c r="D61" s="6">
        <v>315.42</v>
      </c>
      <c r="E61" s="41">
        <f t="shared" si="34"/>
        <v>1.73498349834983</v>
      </c>
      <c r="F61" s="41">
        <f t="shared" si="33"/>
        <v>2.31926470588235</v>
      </c>
      <c r="G61" s="6"/>
    </row>
    <row r="62" spans="1:7">
      <c r="A62" s="5">
        <v>43008</v>
      </c>
      <c r="B62" s="6">
        <v>181.8</v>
      </c>
      <c r="C62" s="6">
        <v>136</v>
      </c>
      <c r="D62" s="6">
        <v>333.01</v>
      </c>
      <c r="E62" s="41">
        <f t="shared" ref="E62:E81" si="35">D62/B62</f>
        <v>1.83173817381738</v>
      </c>
      <c r="F62" s="41">
        <f t="shared" si="33"/>
        <v>2.44860294117647</v>
      </c>
      <c r="G62" s="6"/>
    </row>
    <row r="63" spans="1:7">
      <c r="A63" s="14">
        <v>43127</v>
      </c>
      <c r="B63" s="15">
        <v>237.1</v>
      </c>
      <c r="C63" s="15">
        <v>167</v>
      </c>
      <c r="D63" s="15">
        <v>347.15</v>
      </c>
      <c r="E63" s="38">
        <f t="shared" si="35"/>
        <v>1.46415014761704</v>
      </c>
      <c r="F63" s="38">
        <f t="shared" si="33"/>
        <v>2.07874251497006</v>
      </c>
      <c r="G63" s="15" t="s">
        <v>432</v>
      </c>
    </row>
    <row r="64" spans="1:7">
      <c r="A64" s="5">
        <v>43194</v>
      </c>
      <c r="B64" s="6">
        <v>237.1</v>
      </c>
      <c r="C64" s="6">
        <v>167</v>
      </c>
      <c r="D64" s="6">
        <v>351.42</v>
      </c>
      <c r="E64" s="41">
        <f t="shared" si="35"/>
        <v>1.48215942640236</v>
      </c>
      <c r="F64" s="41">
        <f t="shared" si="33"/>
        <v>2.10431137724551</v>
      </c>
      <c r="G64" s="6"/>
    </row>
    <row r="65" spans="1:7">
      <c r="A65" s="5">
        <v>43373</v>
      </c>
      <c r="B65" s="6">
        <v>237.1</v>
      </c>
      <c r="C65" s="6">
        <v>167</v>
      </c>
      <c r="D65" s="6">
        <v>352.47</v>
      </c>
      <c r="E65" s="41">
        <f t="shared" si="35"/>
        <v>1.48658793757908</v>
      </c>
      <c r="F65" s="41">
        <f t="shared" si="33"/>
        <v>2.11059880239521</v>
      </c>
      <c r="G65" s="6"/>
    </row>
    <row r="66" spans="1:7">
      <c r="A66" s="5">
        <v>43399</v>
      </c>
      <c r="B66" s="6">
        <v>287.8</v>
      </c>
      <c r="C66" s="6">
        <v>199</v>
      </c>
      <c r="D66" s="6">
        <v>356.23</v>
      </c>
      <c r="E66" s="41">
        <f t="shared" si="35"/>
        <v>1.23776928422516</v>
      </c>
      <c r="F66" s="41">
        <f t="shared" si="33"/>
        <v>1.79010050251256</v>
      </c>
      <c r="G66" s="6"/>
    </row>
    <row r="67" spans="1:7">
      <c r="A67" s="5">
        <v>43458</v>
      </c>
      <c r="B67" s="6">
        <v>287.8</v>
      </c>
      <c r="C67" s="6">
        <v>199</v>
      </c>
      <c r="D67" s="6">
        <v>358.79</v>
      </c>
      <c r="E67" s="41">
        <f t="shared" si="35"/>
        <v>1.24666435024322</v>
      </c>
      <c r="F67" s="41">
        <f t="shared" si="33"/>
        <v>1.8029648241206</v>
      </c>
      <c r="G67" s="6"/>
    </row>
    <row r="68" spans="1:7">
      <c r="A68" s="14">
        <v>43464</v>
      </c>
      <c r="B68" s="15">
        <v>304.7</v>
      </c>
      <c r="C68" s="15">
        <v>206</v>
      </c>
      <c r="D68" s="15">
        <v>372.66</v>
      </c>
      <c r="E68" s="38">
        <f t="shared" si="35"/>
        <v>1.22303905480801</v>
      </c>
      <c r="F68" s="38">
        <f t="shared" si="33"/>
        <v>1.80902912621359</v>
      </c>
      <c r="G68" s="15"/>
    </row>
    <row r="69" spans="1:7">
      <c r="A69" s="5">
        <v>43518</v>
      </c>
      <c r="B69" s="6">
        <v>318</v>
      </c>
      <c r="C69" s="6">
        <v>225</v>
      </c>
      <c r="D69" s="6">
        <v>380.43</v>
      </c>
      <c r="E69" s="41">
        <f t="shared" si="35"/>
        <v>1.19632075471698</v>
      </c>
      <c r="F69" s="41">
        <f t="shared" si="33"/>
        <v>1.6908</v>
      </c>
      <c r="G69" s="6"/>
    </row>
    <row r="70" spans="1:7">
      <c r="A70" s="5">
        <v>43532</v>
      </c>
      <c r="B70" s="6">
        <v>318</v>
      </c>
      <c r="C70" s="6">
        <v>225</v>
      </c>
      <c r="D70" s="6">
        <v>415.15</v>
      </c>
      <c r="E70" s="41">
        <f t="shared" si="35"/>
        <v>1.30550314465409</v>
      </c>
      <c r="F70" s="41">
        <f t="shared" si="33"/>
        <v>1.84511111111111</v>
      </c>
      <c r="G70" s="6" t="s">
        <v>433</v>
      </c>
    </row>
    <row r="71" spans="1:7">
      <c r="A71" s="5">
        <v>43559</v>
      </c>
      <c r="B71" s="6">
        <v>318</v>
      </c>
      <c r="C71" s="6">
        <v>225</v>
      </c>
      <c r="D71" s="6">
        <v>445.62</v>
      </c>
      <c r="E71" s="41">
        <f t="shared" si="35"/>
        <v>1.40132075471698</v>
      </c>
      <c r="F71" s="41">
        <f t="shared" si="33"/>
        <v>1.98053333333333</v>
      </c>
      <c r="G71" s="6"/>
    </row>
    <row r="72" spans="1:7">
      <c r="A72" s="5">
        <v>44561</v>
      </c>
      <c r="B72" s="6">
        <v>435.24</v>
      </c>
      <c r="C72" s="6"/>
      <c r="D72" s="6">
        <v>460.1</v>
      </c>
      <c r="E72" s="41">
        <f t="shared" si="35"/>
        <v>1.05711791195662</v>
      </c>
      <c r="F72" s="41"/>
      <c r="G72" s="6"/>
    </row>
    <row r="73" spans="1:7">
      <c r="A73" s="5">
        <v>45016</v>
      </c>
      <c r="B73" s="6">
        <v>460.58</v>
      </c>
      <c r="C73" s="6"/>
      <c r="D73" s="6">
        <v>461.95</v>
      </c>
      <c r="E73" s="41">
        <f t="shared" si="35"/>
        <v>1.00297451039993</v>
      </c>
      <c r="F73" s="41"/>
      <c r="G73" s="6"/>
    </row>
    <row r="74" spans="1:7">
      <c r="A74" s="14">
        <v>45017</v>
      </c>
      <c r="B74" s="15">
        <v>460.58</v>
      </c>
      <c r="C74" s="15"/>
      <c r="D74" s="15">
        <v>466.92</v>
      </c>
      <c r="E74" s="38">
        <f t="shared" si="35"/>
        <v>1.01376525250771</v>
      </c>
      <c r="F74" s="38"/>
      <c r="G74" s="15"/>
    </row>
    <row r="75" spans="1:7">
      <c r="A75" s="5">
        <v>45044</v>
      </c>
      <c r="B75" s="6">
        <v>460.58</v>
      </c>
      <c r="C75" s="6"/>
      <c r="D75" s="6">
        <v>494.91</v>
      </c>
      <c r="E75" s="41">
        <f t="shared" si="35"/>
        <v>1.07453645403622</v>
      </c>
      <c r="F75" s="41"/>
      <c r="G75" s="6"/>
    </row>
    <row r="76" spans="1:7">
      <c r="A76" s="14">
        <v>45045</v>
      </c>
      <c r="B76" s="15">
        <v>460.58</v>
      </c>
      <c r="C76" s="15"/>
      <c r="D76" s="15">
        <v>506.04</v>
      </c>
      <c r="E76" s="38">
        <f t="shared" si="35"/>
        <v>1.09870163706631</v>
      </c>
      <c r="F76" s="38"/>
      <c r="G76" s="15" t="s">
        <v>434</v>
      </c>
    </row>
    <row r="77" spans="1:7">
      <c r="A77" s="14">
        <v>45046</v>
      </c>
      <c r="B77" s="15">
        <v>460.58</v>
      </c>
      <c r="C77" s="15"/>
      <c r="D77" s="15">
        <v>519.01</v>
      </c>
      <c r="E77" s="38">
        <f t="shared" si="35"/>
        <v>1.1268617829693</v>
      </c>
      <c r="F77" s="38"/>
      <c r="G77" s="15"/>
    </row>
    <row r="78" spans="1:7">
      <c r="A78" s="5">
        <v>45197</v>
      </c>
      <c r="B78" s="6">
        <v>460.58</v>
      </c>
      <c r="C78" s="6"/>
      <c r="D78" s="6">
        <v>521.45</v>
      </c>
      <c r="E78" s="41">
        <f t="shared" si="35"/>
        <v>1.13215945112684</v>
      </c>
      <c r="F78" s="41"/>
      <c r="G78" s="6"/>
    </row>
    <row r="79" spans="1:7">
      <c r="A79" s="5">
        <v>45380</v>
      </c>
      <c r="B79" s="6">
        <v>486.49</v>
      </c>
      <c r="C79" s="6"/>
      <c r="D79" s="6">
        <v>524.4</v>
      </c>
      <c r="E79" s="41">
        <f t="shared" si="35"/>
        <v>1.07792554831548</v>
      </c>
      <c r="F79" s="41"/>
      <c r="G79" s="6"/>
    </row>
    <row r="80" spans="1:7">
      <c r="A80" s="14">
        <v>45381</v>
      </c>
      <c r="B80" s="15">
        <v>486.49</v>
      </c>
      <c r="C80" s="15"/>
      <c r="D80" s="15">
        <v>533.17</v>
      </c>
      <c r="E80" s="38">
        <f t="shared" si="35"/>
        <v>1.09595264034204</v>
      </c>
      <c r="F80" s="38"/>
      <c r="G80" s="15"/>
    </row>
    <row r="81" spans="1:7">
      <c r="A81" s="5">
        <v>45549</v>
      </c>
      <c r="B81" s="6">
        <v>486.49</v>
      </c>
      <c r="C81" s="6"/>
      <c r="D81" s="6">
        <v>597.54</v>
      </c>
      <c r="E81" s="41">
        <f t="shared" si="35"/>
        <v>1.2282677958437</v>
      </c>
      <c r="F81" s="41"/>
      <c r="G81" s="6"/>
    </row>
    <row r="82" spans="1:7">
      <c r="A82" s="78" t="s">
        <v>435</v>
      </c>
      <c r="B82" s="12"/>
      <c r="C82" s="12"/>
      <c r="D82" s="12"/>
      <c r="E82" s="79"/>
      <c r="F82" s="79"/>
      <c r="G82" s="12"/>
    </row>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4"/>
  <sheetViews>
    <sheetView topLeftCell="B59" workbookViewId="0">
      <selection activeCell="E102" sqref="E102"/>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110</v>
      </c>
      <c r="B2" s="3">
        <v>20.39</v>
      </c>
      <c r="C2" s="3">
        <v>19</v>
      </c>
      <c r="D2" s="3">
        <v>17.506</v>
      </c>
      <c r="E2" s="33">
        <f t="shared" ref="E2" si="0">D2/B2</f>
        <v>0.858558116723884</v>
      </c>
      <c r="F2" s="33">
        <f t="shared" ref="F2" si="1">D2/C2</f>
        <v>0.921368421052632</v>
      </c>
      <c r="G2" s="3" t="s">
        <v>436</v>
      </c>
      <c r="H2" s="3">
        <v>20.4</v>
      </c>
      <c r="I2" s="13">
        <f t="shared" ref="I2:I4" si="2">(H2-D2)/D2</f>
        <v>0.165314749228836</v>
      </c>
    </row>
    <row r="3" spans="1:9">
      <c r="A3" s="3" t="s">
        <v>113</v>
      </c>
      <c r="B3" s="3">
        <v>20.39</v>
      </c>
      <c r="C3" s="3">
        <v>19</v>
      </c>
      <c r="D3" s="3">
        <v>15.797</v>
      </c>
      <c r="E3" s="33">
        <f t="shared" ref="E3:E4" si="3">D3/B3</f>
        <v>0.774742520843551</v>
      </c>
      <c r="F3" s="33">
        <f t="shared" ref="F3:F4" si="4">D3/C3</f>
        <v>0.831421052631579</v>
      </c>
      <c r="G3" s="3" t="s">
        <v>106</v>
      </c>
      <c r="H3" s="3">
        <v>30.22</v>
      </c>
      <c r="I3" s="13">
        <f t="shared" si="2"/>
        <v>0.913021459770842</v>
      </c>
    </row>
    <row r="4" spans="1:9">
      <c r="A4" s="3" t="s">
        <v>116</v>
      </c>
      <c r="B4" s="3">
        <v>20.39</v>
      </c>
      <c r="C4" s="3">
        <v>19</v>
      </c>
      <c r="D4" s="3">
        <v>24.63</v>
      </c>
      <c r="E4" s="33">
        <f t="shared" si="3"/>
        <v>1.20794507111329</v>
      </c>
      <c r="F4" s="33">
        <f t="shared" si="4"/>
        <v>1.29631578947368</v>
      </c>
      <c r="G4" s="3" t="s">
        <v>123</v>
      </c>
      <c r="H4" s="3">
        <v>41.34</v>
      </c>
      <c r="I4" s="13">
        <f t="shared" si="2"/>
        <v>0.678440925700366</v>
      </c>
    </row>
    <row r="5" spans="1:9">
      <c r="A5" s="3" t="s">
        <v>118</v>
      </c>
      <c r="B5" s="53">
        <v>20.78</v>
      </c>
      <c r="C5" s="3">
        <v>19.51</v>
      </c>
      <c r="D5" s="3">
        <v>32.233</v>
      </c>
      <c r="E5" s="33">
        <f t="shared" ref="E5" si="5">D5/B5</f>
        <v>1.55115495668912</v>
      </c>
      <c r="F5" s="33">
        <f t="shared" ref="F5" si="6">D5/C5</f>
        <v>1.65212711430036</v>
      </c>
      <c r="G5" s="3" t="s">
        <v>106</v>
      </c>
      <c r="H5" s="3">
        <v>48.2</v>
      </c>
      <c r="I5" s="13">
        <f t="shared" ref="I5:I18" si="7">(H5-D5)/D5</f>
        <v>0.495361896193342</v>
      </c>
    </row>
    <row r="6" spans="1:9">
      <c r="A6" s="3" t="s">
        <v>120</v>
      </c>
      <c r="B6" s="3">
        <v>21.39</v>
      </c>
      <c r="C6" s="3">
        <v>20</v>
      </c>
      <c r="D6" s="3">
        <v>37.022</v>
      </c>
      <c r="E6" s="33">
        <f t="shared" ref="E6:E8" si="8">D6/B6</f>
        <v>1.73080878915381</v>
      </c>
      <c r="F6" s="33">
        <f t="shared" ref="F6:F10" si="9">D6/C6</f>
        <v>1.8511</v>
      </c>
      <c r="G6" s="3" t="s">
        <v>106</v>
      </c>
      <c r="H6" s="3">
        <v>63.4</v>
      </c>
      <c r="I6" s="13">
        <f t="shared" si="7"/>
        <v>0.712495273080871</v>
      </c>
    </row>
    <row r="7" spans="1:9">
      <c r="A7" s="3" t="s">
        <v>122</v>
      </c>
      <c r="B7" s="3">
        <v>22.26</v>
      </c>
      <c r="C7" s="53">
        <v>20</v>
      </c>
      <c r="D7" s="3">
        <v>37.871</v>
      </c>
      <c r="E7" s="33">
        <f t="shared" si="8"/>
        <v>1.70130278526505</v>
      </c>
      <c r="F7" s="33">
        <f t="shared" si="9"/>
        <v>1.89355</v>
      </c>
      <c r="G7" s="3" t="s">
        <v>123</v>
      </c>
      <c r="H7" s="53">
        <v>56.6</v>
      </c>
      <c r="I7" s="13">
        <f t="shared" si="7"/>
        <v>0.494547278920546</v>
      </c>
    </row>
    <row r="8" spans="1:9">
      <c r="A8" s="3" t="s">
        <v>124</v>
      </c>
      <c r="B8" s="3">
        <v>31.96</v>
      </c>
      <c r="C8" s="53">
        <v>22.89</v>
      </c>
      <c r="D8" s="3">
        <v>44.658</v>
      </c>
      <c r="E8" s="33">
        <f t="shared" si="8"/>
        <v>1.39730913642053</v>
      </c>
      <c r="F8" s="33">
        <f t="shared" si="9"/>
        <v>1.95098296199214</v>
      </c>
      <c r="G8" s="3" t="s">
        <v>437</v>
      </c>
      <c r="H8" s="3">
        <v>67</v>
      </c>
      <c r="I8" s="13">
        <f t="shared" si="7"/>
        <v>0.500291101258453</v>
      </c>
    </row>
    <row r="9" ht="28" spans="1:9">
      <c r="A9" s="3" t="s">
        <v>126</v>
      </c>
      <c r="B9" s="53">
        <v>122.13</v>
      </c>
      <c r="C9" s="3">
        <v>91.39</v>
      </c>
      <c r="D9" s="3">
        <v>125.985</v>
      </c>
      <c r="E9" s="33">
        <f t="shared" ref="E9:E14" si="10">D9/B9</f>
        <v>1.03156472611152</v>
      </c>
      <c r="F9" s="33">
        <f t="shared" si="9"/>
        <v>1.37854251012146</v>
      </c>
      <c r="G9" s="3" t="s">
        <v>438</v>
      </c>
      <c r="H9" s="3">
        <v>253.86</v>
      </c>
      <c r="I9" s="13">
        <f t="shared" si="7"/>
        <v>1.0150017859269</v>
      </c>
    </row>
    <row r="10" spans="1:9">
      <c r="A10" s="3" t="s">
        <v>127</v>
      </c>
      <c r="B10" s="3">
        <v>178.34</v>
      </c>
      <c r="C10" s="3">
        <v>131</v>
      </c>
      <c r="D10" s="3">
        <v>181.9</v>
      </c>
      <c r="E10" s="33">
        <f t="shared" si="10"/>
        <v>1.01996187058428</v>
      </c>
      <c r="F10" s="33">
        <f t="shared" si="9"/>
        <v>1.38854961832061</v>
      </c>
      <c r="G10" s="3" t="s">
        <v>439</v>
      </c>
      <c r="H10" s="3">
        <v>295.83</v>
      </c>
      <c r="I10" s="13">
        <f t="shared" si="7"/>
        <v>0.626333150082463</v>
      </c>
    </row>
    <row r="11" spans="1:9">
      <c r="A11" s="3" t="s">
        <v>128</v>
      </c>
      <c r="B11" s="3">
        <v>178.34</v>
      </c>
      <c r="C11" s="3">
        <v>131</v>
      </c>
      <c r="D11" s="3">
        <v>212.87</v>
      </c>
      <c r="E11" s="33">
        <f t="shared" si="10"/>
        <v>1.19361893013345</v>
      </c>
      <c r="F11" s="33">
        <f t="shared" ref="F11:F16" si="11">D11/C11</f>
        <v>1.62496183206107</v>
      </c>
      <c r="G11" s="3" t="s">
        <v>440</v>
      </c>
      <c r="H11" s="3">
        <v>340.96</v>
      </c>
      <c r="I11" s="13">
        <f t="shared" si="7"/>
        <v>0.601728754638981</v>
      </c>
    </row>
    <row r="12" ht="28" spans="1:9">
      <c r="A12" s="3" t="s">
        <v>130</v>
      </c>
      <c r="B12" s="3">
        <v>178.34</v>
      </c>
      <c r="C12" s="3">
        <v>131</v>
      </c>
      <c r="D12" s="3">
        <v>268.5</v>
      </c>
      <c r="E12" s="33">
        <f t="shared" si="10"/>
        <v>1.50555119434787</v>
      </c>
      <c r="F12" s="33">
        <f t="shared" si="11"/>
        <v>2.04961832061069</v>
      </c>
      <c r="G12" s="3" t="s">
        <v>441</v>
      </c>
      <c r="H12" s="3">
        <v>394.86</v>
      </c>
      <c r="I12" s="13">
        <f t="shared" si="7"/>
        <v>0.470614525139665</v>
      </c>
    </row>
    <row r="13" spans="1:9">
      <c r="A13" s="3" t="s">
        <v>131</v>
      </c>
      <c r="B13" s="3">
        <v>178.34</v>
      </c>
      <c r="C13" s="3">
        <v>131</v>
      </c>
      <c r="D13" s="3">
        <v>307.12</v>
      </c>
      <c r="E13" s="33">
        <f t="shared" si="10"/>
        <v>1.72210384658517</v>
      </c>
      <c r="F13" s="33">
        <f t="shared" si="11"/>
        <v>2.34442748091603</v>
      </c>
      <c r="G13" s="3"/>
      <c r="H13" s="3">
        <v>413.28</v>
      </c>
      <c r="I13" s="13">
        <f t="shared" si="7"/>
        <v>0.345662933055483</v>
      </c>
    </row>
    <row r="14" spans="1:9">
      <c r="A14" s="3" t="s">
        <v>132</v>
      </c>
      <c r="B14" s="3">
        <v>214.31</v>
      </c>
      <c r="C14" s="3">
        <v>149.08</v>
      </c>
      <c r="D14" s="3">
        <v>354.4</v>
      </c>
      <c r="E14" s="33">
        <f t="shared" si="10"/>
        <v>1.65367924968504</v>
      </c>
      <c r="F14" s="33">
        <f t="shared" si="11"/>
        <v>2.37724711564261</v>
      </c>
      <c r="G14" s="3"/>
      <c r="H14" s="3">
        <v>475.83</v>
      </c>
      <c r="I14" s="13">
        <f t="shared" si="7"/>
        <v>0.342635440180587</v>
      </c>
    </row>
    <row r="15" spans="1:9">
      <c r="A15" s="3" t="s">
        <v>133</v>
      </c>
      <c r="B15" s="3">
        <v>285.04</v>
      </c>
      <c r="C15" s="3">
        <v>199</v>
      </c>
      <c r="D15" s="3">
        <v>451.4</v>
      </c>
      <c r="E15" s="33">
        <f t="shared" ref="E15:E16" si="12">D15/B15</f>
        <v>1.58363738422678</v>
      </c>
      <c r="F15" s="33">
        <f t="shared" si="11"/>
        <v>2.26834170854271</v>
      </c>
      <c r="G15" s="3"/>
      <c r="H15" s="3">
        <v>570.46</v>
      </c>
      <c r="I15" s="13">
        <f t="shared" si="7"/>
        <v>0.263757199822774</v>
      </c>
    </row>
    <row r="16" spans="1:9">
      <c r="A16" s="3" t="s">
        <v>134</v>
      </c>
      <c r="B16" s="3">
        <v>285.04</v>
      </c>
      <c r="C16" s="3">
        <v>199</v>
      </c>
      <c r="D16" s="3">
        <v>514.38</v>
      </c>
      <c r="E16" s="33">
        <f t="shared" si="12"/>
        <v>1.80458882963795</v>
      </c>
      <c r="F16" s="33">
        <f t="shared" si="11"/>
        <v>2.58482412060301</v>
      </c>
      <c r="G16" s="3"/>
      <c r="H16" s="3">
        <v>647.11</v>
      </c>
      <c r="I16" s="13">
        <f t="shared" si="7"/>
        <v>0.258038803997045</v>
      </c>
    </row>
    <row r="17" spans="1:9">
      <c r="A17" s="3" t="s">
        <v>136</v>
      </c>
      <c r="B17" s="3">
        <v>287.73</v>
      </c>
      <c r="C17" s="3">
        <v>201.48</v>
      </c>
      <c r="D17" s="3">
        <v>552.77</v>
      </c>
      <c r="E17" s="33">
        <f t="shared" ref="E17:E18" si="13">D17/B17</f>
        <v>1.92114134779133</v>
      </c>
      <c r="F17" s="33">
        <f t="shared" ref="F17" si="14">D17/C17</f>
        <v>2.74354774667461</v>
      </c>
      <c r="G17" s="3"/>
      <c r="H17" s="3">
        <v>711.22</v>
      </c>
      <c r="I17" s="13">
        <f t="shared" si="7"/>
        <v>0.286647249308031</v>
      </c>
    </row>
    <row r="18" spans="1:9">
      <c r="A18" s="3" t="s">
        <v>137</v>
      </c>
      <c r="B18" s="3">
        <v>338.24</v>
      </c>
      <c r="C18" s="3"/>
      <c r="D18" s="3">
        <v>442.51</v>
      </c>
      <c r="E18" s="33">
        <f t="shared" si="13"/>
        <v>1.30827223273415</v>
      </c>
      <c r="F18" s="33"/>
      <c r="G18" s="3"/>
      <c r="H18" s="3">
        <v>771.51</v>
      </c>
      <c r="I18" s="13">
        <f t="shared" si="7"/>
        <v>0.743486022914736</v>
      </c>
    </row>
    <row r="19" spans="1:9">
      <c r="A19" s="3" t="s">
        <v>138</v>
      </c>
      <c r="B19" s="3"/>
      <c r="C19" s="3"/>
      <c r="D19" s="3"/>
      <c r="E19" s="33"/>
      <c r="F19" s="33"/>
      <c r="G19" s="3"/>
      <c r="H19" s="3">
        <v>843.19</v>
      </c>
      <c r="I19" s="13"/>
    </row>
    <row r="20" spans="1:9">
      <c r="A20" s="3" t="s">
        <v>139</v>
      </c>
      <c r="B20" s="3"/>
      <c r="C20" s="3"/>
      <c r="D20" s="3"/>
      <c r="E20" s="33"/>
      <c r="F20" s="33"/>
      <c r="G20" s="3"/>
      <c r="H20" s="3">
        <v>706.19</v>
      </c>
      <c r="I20" s="13"/>
    </row>
    <row r="21" spans="1:9">
      <c r="A21" s="3" t="s">
        <v>140</v>
      </c>
      <c r="B21" s="3"/>
      <c r="C21" s="3"/>
      <c r="D21" s="3"/>
      <c r="E21" s="33"/>
      <c r="F21" s="33"/>
      <c r="G21" s="3"/>
      <c r="H21" s="3">
        <v>1015.38</v>
      </c>
      <c r="I21" s="13"/>
    </row>
    <row r="22" spans="1:1">
      <c r="A22" s="68"/>
    </row>
    <row r="23" spans="1:7">
      <c r="A23" s="5">
        <v>38349</v>
      </c>
      <c r="B23" s="6">
        <v>20.39</v>
      </c>
      <c r="C23" s="6">
        <v>19</v>
      </c>
      <c r="D23" s="6">
        <v>10.13</v>
      </c>
      <c r="E23" s="41">
        <f t="shared" ref="E23:E24" si="15">D23/B23</f>
        <v>0.496812162824914</v>
      </c>
      <c r="F23" s="41">
        <f t="shared" ref="F23:F24" si="16">D23/C23</f>
        <v>0.533157894736842</v>
      </c>
      <c r="G23" s="6" t="s">
        <v>201</v>
      </c>
    </row>
    <row r="24" spans="1:7">
      <c r="A24" s="5">
        <v>38350</v>
      </c>
      <c r="B24" s="6">
        <v>20.39</v>
      </c>
      <c r="C24" s="6">
        <v>19</v>
      </c>
      <c r="D24" s="6">
        <v>20.4</v>
      </c>
      <c r="E24" s="41">
        <f t="shared" si="15"/>
        <v>1.00049043648847</v>
      </c>
      <c r="F24" s="41">
        <f t="shared" si="16"/>
        <v>1.07368421052632</v>
      </c>
      <c r="G24" s="6"/>
    </row>
    <row r="25" spans="1:7">
      <c r="A25" s="14">
        <v>38353</v>
      </c>
      <c r="B25" s="15">
        <v>20.39</v>
      </c>
      <c r="C25" s="15">
        <v>19</v>
      </c>
      <c r="D25" s="15">
        <v>26.6</v>
      </c>
      <c r="E25" s="38">
        <f t="shared" ref="E25:E29" si="17">D25/B25</f>
        <v>1.30456105934282</v>
      </c>
      <c r="F25" s="38">
        <f t="shared" ref="F25:F36" si="18">D25/C25</f>
        <v>1.4</v>
      </c>
      <c r="G25" s="15"/>
    </row>
    <row r="26" ht="28" spans="1:7">
      <c r="A26" s="14">
        <v>38626</v>
      </c>
      <c r="B26" s="15">
        <v>20.39</v>
      </c>
      <c r="C26" s="15">
        <v>19</v>
      </c>
      <c r="D26" s="15">
        <v>31.6</v>
      </c>
      <c r="E26" s="38">
        <f t="shared" si="17"/>
        <v>1.54977930358019</v>
      </c>
      <c r="F26" s="38">
        <f t="shared" si="18"/>
        <v>1.66315789473684</v>
      </c>
      <c r="G26" s="15" t="s">
        <v>442</v>
      </c>
    </row>
    <row r="27" spans="1:7">
      <c r="A27" s="14">
        <v>38838</v>
      </c>
      <c r="B27" s="15">
        <v>20.39</v>
      </c>
      <c r="C27" s="15">
        <v>19</v>
      </c>
      <c r="D27" s="15">
        <v>35.9</v>
      </c>
      <c r="E27" s="38">
        <f t="shared" ref="E27" si="19">D27/B27</f>
        <v>1.76066699362433</v>
      </c>
      <c r="F27" s="38">
        <f t="shared" ref="F27" si="20">D27/C27</f>
        <v>1.88947368421053</v>
      </c>
      <c r="G27" s="15"/>
    </row>
    <row r="28" spans="1:7">
      <c r="A28" s="14">
        <v>38991</v>
      </c>
      <c r="B28" s="15">
        <v>20.39</v>
      </c>
      <c r="C28" s="15">
        <v>19</v>
      </c>
      <c r="D28" s="15">
        <v>40.1</v>
      </c>
      <c r="E28" s="38">
        <f t="shared" si="17"/>
        <v>1.96665031878372</v>
      </c>
      <c r="F28" s="38">
        <f t="shared" si="18"/>
        <v>2.11052631578947</v>
      </c>
      <c r="G28" s="15"/>
    </row>
    <row r="29" spans="1:7">
      <c r="A29" s="5">
        <v>39082</v>
      </c>
      <c r="B29" s="6">
        <v>20.39</v>
      </c>
      <c r="C29" s="6">
        <v>19</v>
      </c>
      <c r="D29" s="6">
        <v>41.34</v>
      </c>
      <c r="E29" s="41">
        <f t="shared" si="17"/>
        <v>2.02746444335459</v>
      </c>
      <c r="F29" s="41">
        <f t="shared" si="18"/>
        <v>2.17578947368421</v>
      </c>
      <c r="G29" s="6" t="s">
        <v>443</v>
      </c>
    </row>
    <row r="30" spans="1:7">
      <c r="A30" s="14">
        <v>39203</v>
      </c>
      <c r="B30" s="15">
        <v>20.39</v>
      </c>
      <c r="C30" s="15">
        <v>19</v>
      </c>
      <c r="D30" s="15">
        <v>45.2</v>
      </c>
      <c r="E30" s="38">
        <f t="shared" ref="E30" si="21">D30/B30</f>
        <v>2.21677292790584</v>
      </c>
      <c r="F30" s="38">
        <f t="shared" si="18"/>
        <v>2.37894736842105</v>
      </c>
      <c r="G30" s="15"/>
    </row>
    <row r="31" spans="1:7">
      <c r="A31" s="14">
        <v>39356</v>
      </c>
      <c r="B31" s="15">
        <v>21.39</v>
      </c>
      <c r="C31" s="15">
        <v>20</v>
      </c>
      <c r="D31" s="15">
        <v>48.2</v>
      </c>
      <c r="E31" s="38">
        <f t="shared" ref="E31" si="22">D31/B31</f>
        <v>2.2533894343151</v>
      </c>
      <c r="F31" s="38">
        <f t="shared" si="18"/>
        <v>2.41</v>
      </c>
      <c r="G31" s="15" t="s">
        <v>444</v>
      </c>
    </row>
    <row r="32" spans="1:7">
      <c r="A32" s="14">
        <v>39569</v>
      </c>
      <c r="B32" s="15">
        <v>21.39</v>
      </c>
      <c r="C32" s="15">
        <v>20</v>
      </c>
      <c r="D32" s="15">
        <v>50</v>
      </c>
      <c r="E32" s="38">
        <f t="shared" ref="E32:E33" si="23">D32/B32</f>
        <v>2.33754090696587</v>
      </c>
      <c r="F32" s="38">
        <f t="shared" si="18"/>
        <v>2.5</v>
      </c>
      <c r="G32" s="15"/>
    </row>
    <row r="33" ht="28" spans="1:7">
      <c r="A33" s="5">
        <v>39576</v>
      </c>
      <c r="B33" s="6">
        <v>21.39</v>
      </c>
      <c r="C33" s="6">
        <v>20</v>
      </c>
      <c r="D33" s="6">
        <v>63.4</v>
      </c>
      <c r="E33" s="41">
        <f t="shared" si="23"/>
        <v>2.96400187003273</v>
      </c>
      <c r="F33" s="41">
        <f t="shared" si="18"/>
        <v>3.17</v>
      </c>
      <c r="G33" s="6" t="s">
        <v>445</v>
      </c>
    </row>
    <row r="34" ht="28" spans="1:7">
      <c r="A34" s="14">
        <v>40299</v>
      </c>
      <c r="B34" s="15">
        <v>24.72</v>
      </c>
      <c r="C34" s="15">
        <v>23</v>
      </c>
      <c r="D34" s="15">
        <v>67</v>
      </c>
      <c r="E34" s="38">
        <f t="shared" ref="E34:E35" si="24">D34/B34</f>
        <v>2.71035598705502</v>
      </c>
      <c r="F34" s="38">
        <f t="shared" si="18"/>
        <v>2.91304347826087</v>
      </c>
      <c r="G34" s="15" t="s">
        <v>446</v>
      </c>
    </row>
    <row r="35" spans="1:7">
      <c r="A35" s="26">
        <v>40543</v>
      </c>
      <c r="B35" s="27">
        <v>64.38</v>
      </c>
      <c r="C35" s="27">
        <v>47</v>
      </c>
      <c r="D35" s="75">
        <v>78.7</v>
      </c>
      <c r="E35" s="47">
        <f t="shared" si="24"/>
        <v>1.2224293258776</v>
      </c>
      <c r="F35" s="47">
        <f t="shared" si="18"/>
        <v>1.67446808510638</v>
      </c>
      <c r="G35" s="27"/>
    </row>
    <row r="36" spans="1:7">
      <c r="A36" s="14">
        <v>40544</v>
      </c>
      <c r="B36" s="15">
        <v>65.38</v>
      </c>
      <c r="C36" s="15">
        <v>48</v>
      </c>
      <c r="D36" s="66">
        <v>95.9</v>
      </c>
      <c r="E36" s="38">
        <f t="shared" ref="E36" si="25">D36/B36</f>
        <v>1.46680942184154</v>
      </c>
      <c r="F36" s="38">
        <f t="shared" si="18"/>
        <v>1.99791666666667</v>
      </c>
      <c r="G36" s="66" t="s">
        <v>447</v>
      </c>
    </row>
    <row r="37" spans="1:7">
      <c r="A37" s="5">
        <v>40718</v>
      </c>
      <c r="B37" s="6">
        <v>178.34</v>
      </c>
      <c r="C37" s="6">
        <v>73</v>
      </c>
      <c r="D37" s="67">
        <v>103.5</v>
      </c>
      <c r="E37" s="41">
        <f t="shared" ref="E37" si="26">D37/B37</f>
        <v>0.580352136368734</v>
      </c>
      <c r="F37" s="41">
        <f t="shared" ref="F37" si="27">D37/C37</f>
        <v>1.41780821917808</v>
      </c>
      <c r="G37" s="30" t="s">
        <v>448</v>
      </c>
    </row>
    <row r="38" spans="1:7">
      <c r="A38" s="14">
        <v>40719</v>
      </c>
      <c r="B38" s="15">
        <v>178.34</v>
      </c>
      <c r="C38" s="15">
        <v>73</v>
      </c>
      <c r="D38" s="66">
        <v>106.4</v>
      </c>
      <c r="E38" s="38">
        <f t="shared" ref="E38" si="28">D38/B38</f>
        <v>0.596613210721095</v>
      </c>
      <c r="F38" s="38">
        <f t="shared" ref="F38:F49" si="29">D38/C38</f>
        <v>1.45753424657534</v>
      </c>
      <c r="G38" s="66" t="s">
        <v>447</v>
      </c>
    </row>
    <row r="39" spans="1:7">
      <c r="A39" s="5">
        <v>40722</v>
      </c>
      <c r="B39" s="6">
        <v>178.34</v>
      </c>
      <c r="C39" s="6">
        <v>131</v>
      </c>
      <c r="D39" s="6">
        <v>119.64</v>
      </c>
      <c r="E39" s="41">
        <f t="shared" ref="E39" si="30">D39/B39</f>
        <v>0.670853426040148</v>
      </c>
      <c r="F39" s="41">
        <f t="shared" si="29"/>
        <v>0.913282442748092</v>
      </c>
      <c r="G39" s="6" t="s">
        <v>449</v>
      </c>
    </row>
    <row r="40" spans="1:7">
      <c r="A40" s="5">
        <v>40723</v>
      </c>
      <c r="B40" s="6">
        <v>178.34</v>
      </c>
      <c r="C40" s="6">
        <v>131</v>
      </c>
      <c r="D40" s="6">
        <v>130.11</v>
      </c>
      <c r="E40" s="41">
        <f t="shared" ref="E40" si="31">D40/B40</f>
        <v>0.729561511719188</v>
      </c>
      <c r="F40" s="41">
        <f t="shared" si="29"/>
        <v>0.993206106870229</v>
      </c>
      <c r="G40" s="6"/>
    </row>
    <row r="41" spans="1:7">
      <c r="A41" s="5">
        <v>40724</v>
      </c>
      <c r="B41" s="6">
        <v>178.34</v>
      </c>
      <c r="C41" s="6">
        <v>131</v>
      </c>
      <c r="D41" s="6">
        <v>151.01</v>
      </c>
      <c r="E41" s="41">
        <f t="shared" ref="E41" si="32">D41/B41</f>
        <v>0.846753392396546</v>
      </c>
      <c r="F41" s="41">
        <f t="shared" si="29"/>
        <v>1.15274809160305</v>
      </c>
      <c r="G41" s="6"/>
    </row>
    <row r="42" spans="1:7">
      <c r="A42" s="5">
        <v>40725</v>
      </c>
      <c r="B42" s="6">
        <v>178.34</v>
      </c>
      <c r="C42" s="6">
        <v>131</v>
      </c>
      <c r="D42" s="6">
        <v>175.34</v>
      </c>
      <c r="E42" s="41">
        <f t="shared" ref="E42" si="33">D42/B42</f>
        <v>0.983178198945834</v>
      </c>
      <c r="F42" s="41">
        <f t="shared" si="29"/>
        <v>1.33847328244275</v>
      </c>
      <c r="G42" s="6"/>
    </row>
    <row r="43" spans="1:7">
      <c r="A43" s="14">
        <v>40726</v>
      </c>
      <c r="B43" s="15">
        <v>178.34</v>
      </c>
      <c r="C43" s="15">
        <v>131</v>
      </c>
      <c r="D43" s="15">
        <v>183.39</v>
      </c>
      <c r="E43" s="38">
        <f t="shared" ref="E43" si="34">D43/B43</f>
        <v>1.02831669844118</v>
      </c>
      <c r="F43" s="38">
        <f t="shared" si="29"/>
        <v>1.39992366412214</v>
      </c>
      <c r="G43" s="15"/>
    </row>
    <row r="44" spans="1:7">
      <c r="A44" s="14">
        <v>40727</v>
      </c>
      <c r="B44" s="15">
        <v>178.34</v>
      </c>
      <c r="C44" s="15">
        <v>131</v>
      </c>
      <c r="D44" s="15">
        <v>186.46</v>
      </c>
      <c r="E44" s="38">
        <f t="shared" ref="E44" si="35">D44/B44</f>
        <v>1.04553100818661</v>
      </c>
      <c r="F44" s="38">
        <f t="shared" si="29"/>
        <v>1.42335877862595</v>
      </c>
      <c r="G44" s="15"/>
    </row>
    <row r="45" spans="1:7">
      <c r="A45" s="14">
        <v>40733</v>
      </c>
      <c r="B45" s="15">
        <v>178.34</v>
      </c>
      <c r="C45" s="15">
        <v>131</v>
      </c>
      <c r="D45" s="15">
        <v>189.8</v>
      </c>
      <c r="E45" s="38">
        <f t="shared" ref="E45:E46" si="36">D45/B45</f>
        <v>1.06425928002691</v>
      </c>
      <c r="F45" s="38">
        <f t="shared" ref="F45" si="37">D45/C45</f>
        <v>1.44885496183206</v>
      </c>
      <c r="G45" s="15"/>
    </row>
    <row r="46" spans="1:7">
      <c r="A46" s="14">
        <v>40734</v>
      </c>
      <c r="B46" s="15">
        <v>178.34</v>
      </c>
      <c r="C46" s="15">
        <v>131</v>
      </c>
      <c r="D46" s="15">
        <v>193.6</v>
      </c>
      <c r="E46" s="38">
        <f t="shared" si="36"/>
        <v>1.08556689469553</v>
      </c>
      <c r="F46" s="38">
        <f t="shared" si="29"/>
        <v>1.47786259541985</v>
      </c>
      <c r="G46" s="15"/>
    </row>
    <row r="47" spans="1:7">
      <c r="A47" s="14">
        <v>40741</v>
      </c>
      <c r="B47" s="15">
        <v>178.34</v>
      </c>
      <c r="C47" s="15">
        <v>131</v>
      </c>
      <c r="D47" s="15">
        <v>198.13</v>
      </c>
      <c r="E47" s="38">
        <f t="shared" ref="E47" si="38">D47/B47</f>
        <v>1.11096781428732</v>
      </c>
      <c r="F47" s="38">
        <f t="shared" si="29"/>
        <v>1.5124427480916</v>
      </c>
      <c r="G47" s="15"/>
    </row>
    <row r="48" spans="1:7">
      <c r="A48" s="14">
        <v>40747</v>
      </c>
      <c r="B48" s="15">
        <v>178.34</v>
      </c>
      <c r="C48" s="15">
        <v>131</v>
      </c>
      <c r="D48" s="15">
        <v>210.65</v>
      </c>
      <c r="E48" s="38">
        <f t="shared" ref="E48" si="39">D48/B48</f>
        <v>1.18117079735337</v>
      </c>
      <c r="F48" s="38">
        <f t="shared" si="29"/>
        <v>1.60801526717557</v>
      </c>
      <c r="G48" s="15" t="s">
        <v>450</v>
      </c>
    </row>
    <row r="49" spans="1:7">
      <c r="A49" s="14">
        <v>40748</v>
      </c>
      <c r="B49" s="15">
        <v>178.34</v>
      </c>
      <c r="C49" s="15">
        <v>131</v>
      </c>
      <c r="D49" s="15">
        <v>215.74</v>
      </c>
      <c r="E49" s="38">
        <f t="shared" ref="E49" si="40">D49/B49</f>
        <v>1.20971178647527</v>
      </c>
      <c r="F49" s="38">
        <f t="shared" si="29"/>
        <v>1.64687022900763</v>
      </c>
      <c r="G49" s="15"/>
    </row>
    <row r="50" spans="1:7">
      <c r="A50" s="14">
        <v>40761</v>
      </c>
      <c r="B50" s="15">
        <v>178.34</v>
      </c>
      <c r="C50" s="15">
        <v>131</v>
      </c>
      <c r="D50" s="15">
        <v>219.13</v>
      </c>
      <c r="E50" s="38">
        <f t="shared" ref="E50:E52" si="41">D50/B50</f>
        <v>1.22872042166648</v>
      </c>
      <c r="F50" s="38">
        <f t="shared" ref="F50:F52" si="42">D50/C50</f>
        <v>1.67274809160305</v>
      </c>
      <c r="G50" s="15"/>
    </row>
    <row r="51" spans="1:7">
      <c r="A51" s="5">
        <v>40767</v>
      </c>
      <c r="B51" s="6">
        <v>178.34</v>
      </c>
      <c r="C51" s="6">
        <v>131</v>
      </c>
      <c r="D51" s="6">
        <v>224.09</v>
      </c>
      <c r="E51" s="41">
        <f t="shared" si="41"/>
        <v>1.25653246607603</v>
      </c>
      <c r="F51" s="41">
        <f t="shared" si="42"/>
        <v>1.7106106870229</v>
      </c>
      <c r="G51" s="6"/>
    </row>
    <row r="52" spans="1:7">
      <c r="A52" s="14">
        <v>40776</v>
      </c>
      <c r="B52" s="15">
        <v>178.34</v>
      </c>
      <c r="C52" s="15">
        <v>131</v>
      </c>
      <c r="D52" s="15">
        <v>234.97</v>
      </c>
      <c r="E52" s="38">
        <f t="shared" si="41"/>
        <v>1.31753953123248</v>
      </c>
      <c r="F52" s="38">
        <f t="shared" si="42"/>
        <v>1.7936641221374</v>
      </c>
      <c r="G52" s="15"/>
    </row>
    <row r="53" spans="1:7">
      <c r="A53" s="14">
        <v>40817</v>
      </c>
      <c r="B53" s="15">
        <v>178.34</v>
      </c>
      <c r="C53" s="15">
        <v>131</v>
      </c>
      <c r="D53" s="15">
        <v>253.86</v>
      </c>
      <c r="E53" s="38">
        <f t="shared" ref="E53:E56" si="43">D53/B53</f>
        <v>1.42346080520354</v>
      </c>
      <c r="F53" s="38">
        <f t="shared" ref="F53:F56" si="44">D53/C53</f>
        <v>1.93786259541985</v>
      </c>
      <c r="G53" s="15"/>
    </row>
    <row r="54" spans="1:7">
      <c r="A54" s="14">
        <v>40909</v>
      </c>
      <c r="B54" s="15">
        <v>178.34</v>
      </c>
      <c r="C54" s="15">
        <v>131</v>
      </c>
      <c r="D54" s="15">
        <v>275.71</v>
      </c>
      <c r="E54" s="38">
        <f t="shared" ref="E54" si="45">D54/B54</f>
        <v>1.54597958954805</v>
      </c>
      <c r="F54" s="38">
        <f t="shared" ref="F54" si="46">D54/C54</f>
        <v>2.10465648854962</v>
      </c>
      <c r="G54" s="15"/>
    </row>
    <row r="55" spans="1:7">
      <c r="A55" s="14">
        <v>41029</v>
      </c>
      <c r="B55" s="15">
        <v>178.34</v>
      </c>
      <c r="C55" s="15">
        <v>131</v>
      </c>
      <c r="D55" s="15">
        <v>284.82</v>
      </c>
      <c r="E55" s="38">
        <f t="shared" ref="E55" si="47">D55/B55</f>
        <v>1.59706179208254</v>
      </c>
      <c r="F55" s="38">
        <f t="shared" ref="F55" si="48">D55/C55</f>
        <v>2.17419847328244</v>
      </c>
      <c r="G55" s="15"/>
    </row>
    <row r="56" spans="1:7">
      <c r="A56" s="14">
        <v>41030</v>
      </c>
      <c r="B56" s="15">
        <v>178.34</v>
      </c>
      <c r="C56" s="15">
        <v>131</v>
      </c>
      <c r="D56" s="15">
        <v>288.78</v>
      </c>
      <c r="E56" s="38">
        <f t="shared" si="43"/>
        <v>1.61926656947404</v>
      </c>
      <c r="F56" s="38">
        <f t="shared" si="44"/>
        <v>2.20442748091603</v>
      </c>
      <c r="G56" s="15"/>
    </row>
    <row r="57" spans="1:7">
      <c r="A57" s="5">
        <v>41274</v>
      </c>
      <c r="B57" s="6">
        <v>178.34</v>
      </c>
      <c r="C57" s="6">
        <v>131</v>
      </c>
      <c r="D57" s="6">
        <v>295.83</v>
      </c>
      <c r="E57" s="41">
        <f t="shared" ref="E57:E60" si="49">D57/B57</f>
        <v>1.65879780195133</v>
      </c>
      <c r="F57" s="41">
        <f t="shared" ref="F57:F63" si="50">D57/C57</f>
        <v>2.25824427480916</v>
      </c>
      <c r="G57" s="6"/>
    </row>
    <row r="58" spans="1:7">
      <c r="A58" s="14">
        <v>41275</v>
      </c>
      <c r="B58" s="15">
        <v>178.34</v>
      </c>
      <c r="C58" s="15">
        <v>131</v>
      </c>
      <c r="D58" s="15">
        <v>304.86</v>
      </c>
      <c r="E58" s="38">
        <f t="shared" si="49"/>
        <v>1.70943142312437</v>
      </c>
      <c r="F58" s="38">
        <f t="shared" si="50"/>
        <v>2.32717557251908</v>
      </c>
      <c r="G58" s="15" t="s">
        <v>431</v>
      </c>
    </row>
    <row r="59" spans="1:7">
      <c r="A59" s="14">
        <v>41395</v>
      </c>
      <c r="B59" s="15">
        <v>178.34</v>
      </c>
      <c r="C59" s="15">
        <v>131</v>
      </c>
      <c r="D59" s="15">
        <v>317.35</v>
      </c>
      <c r="E59" s="38">
        <f t="shared" si="49"/>
        <v>1.77946618817988</v>
      </c>
      <c r="F59" s="38">
        <f t="shared" si="50"/>
        <v>2.42251908396947</v>
      </c>
      <c r="G59" s="15"/>
    </row>
    <row r="60" spans="1:7">
      <c r="A60" s="14">
        <v>41548</v>
      </c>
      <c r="B60" s="15">
        <v>178.34</v>
      </c>
      <c r="C60" s="15">
        <v>131</v>
      </c>
      <c r="D60" s="15">
        <v>329.32</v>
      </c>
      <c r="E60" s="38">
        <f t="shared" si="49"/>
        <v>1.846585174386</v>
      </c>
      <c r="F60" s="38">
        <f t="shared" ref="F60:F61" si="51">D60/C60</f>
        <v>2.51389312977099</v>
      </c>
      <c r="G60" s="15"/>
    </row>
    <row r="61" spans="1:7">
      <c r="A61" s="5">
        <v>41639</v>
      </c>
      <c r="B61" s="6">
        <v>178.34</v>
      </c>
      <c r="C61" s="6">
        <v>131</v>
      </c>
      <c r="D61" s="6">
        <v>340.96</v>
      </c>
      <c r="E61" s="41">
        <f t="shared" ref="E61:E63" si="52">D61/B61</f>
        <v>1.91185376247617</v>
      </c>
      <c r="F61" s="41">
        <f t="shared" si="51"/>
        <v>2.60274809160305</v>
      </c>
      <c r="G61" s="6"/>
    </row>
    <row r="62" spans="1:7">
      <c r="A62" s="14">
        <v>41760</v>
      </c>
      <c r="B62" s="15">
        <v>178.34</v>
      </c>
      <c r="C62" s="15">
        <v>131</v>
      </c>
      <c r="D62" s="15">
        <v>347.18</v>
      </c>
      <c r="E62" s="38">
        <f t="shared" si="52"/>
        <v>1.94673096332847</v>
      </c>
      <c r="F62" s="38">
        <f t="shared" ref="F62" si="53">D62/C62</f>
        <v>2.65022900763359</v>
      </c>
      <c r="G62" s="15"/>
    </row>
    <row r="63" spans="1:7">
      <c r="A63" s="5">
        <v>42004</v>
      </c>
      <c r="B63" s="6">
        <v>178.34</v>
      </c>
      <c r="C63" s="6">
        <v>131</v>
      </c>
      <c r="D63" s="6">
        <v>394.86</v>
      </c>
      <c r="E63" s="41">
        <f t="shared" si="52"/>
        <v>2.21408545474936</v>
      </c>
      <c r="F63" s="41">
        <f t="shared" si="50"/>
        <v>3.01419847328244</v>
      </c>
      <c r="G63" s="6"/>
    </row>
    <row r="64" spans="1:7">
      <c r="A64" s="5">
        <v>42369</v>
      </c>
      <c r="B64" s="6">
        <v>178.34</v>
      </c>
      <c r="C64" s="6">
        <v>131</v>
      </c>
      <c r="D64" s="6">
        <v>413.28</v>
      </c>
      <c r="E64" s="41">
        <f t="shared" ref="E64:E65" si="54">D64/B64</f>
        <v>2.31737131322194</v>
      </c>
      <c r="F64" s="41">
        <f t="shared" ref="F64:F65" si="55">D64/C64</f>
        <v>3.15480916030534</v>
      </c>
      <c r="G64" s="6" t="s">
        <v>433</v>
      </c>
    </row>
    <row r="65" spans="1:7">
      <c r="A65" s="5">
        <v>42559</v>
      </c>
      <c r="B65" s="6">
        <v>230.04</v>
      </c>
      <c r="C65" s="6">
        <v>149</v>
      </c>
      <c r="D65" s="6">
        <v>416.82</v>
      </c>
      <c r="E65" s="41">
        <f t="shared" si="54"/>
        <v>1.81194574856547</v>
      </c>
      <c r="F65" s="41">
        <f t="shared" si="55"/>
        <v>2.79744966442953</v>
      </c>
      <c r="G65" s="6"/>
    </row>
    <row r="66" spans="1:7">
      <c r="A66" s="5">
        <v>42566</v>
      </c>
      <c r="B66" s="6">
        <v>230.04</v>
      </c>
      <c r="C66" s="6">
        <v>149</v>
      </c>
      <c r="D66" s="6">
        <v>417.37</v>
      </c>
      <c r="E66" s="41">
        <f t="shared" ref="E66" si="56">D66/B66</f>
        <v>1.81433663710659</v>
      </c>
      <c r="F66" s="41">
        <f t="shared" ref="F66" si="57">D66/C66</f>
        <v>2.80114093959732</v>
      </c>
      <c r="G66" s="6"/>
    </row>
    <row r="67" spans="1:7">
      <c r="A67" s="5">
        <v>42627</v>
      </c>
      <c r="B67" s="6">
        <v>230.04</v>
      </c>
      <c r="C67" s="6">
        <v>149</v>
      </c>
      <c r="D67" s="6">
        <v>438.65</v>
      </c>
      <c r="E67" s="41">
        <f t="shared" ref="E67" si="58">D67/B67</f>
        <v>1.90684228829769</v>
      </c>
      <c r="F67" s="41">
        <f t="shared" ref="F67" si="59">D67/C67</f>
        <v>2.94395973154362</v>
      </c>
      <c r="G67" s="6"/>
    </row>
    <row r="68" spans="1:7">
      <c r="A68" s="5">
        <v>42671</v>
      </c>
      <c r="B68" s="6">
        <v>285.58</v>
      </c>
      <c r="C68" s="6">
        <v>199</v>
      </c>
      <c r="D68" s="6">
        <v>450.69</v>
      </c>
      <c r="E68" s="41">
        <f t="shared" ref="E68:E69" si="60">D68/B68</f>
        <v>1.57815673366482</v>
      </c>
      <c r="F68" s="41">
        <f t="shared" ref="F68:F69" si="61">D68/C68</f>
        <v>2.26477386934673</v>
      </c>
      <c r="G68" s="6"/>
    </row>
    <row r="69" spans="1:7">
      <c r="A69" s="5">
        <v>42674</v>
      </c>
      <c r="B69" s="6">
        <v>285.58</v>
      </c>
      <c r="C69" s="6">
        <v>199</v>
      </c>
      <c r="D69" s="6">
        <v>451.21</v>
      </c>
      <c r="E69" s="41">
        <f t="shared" si="60"/>
        <v>1.57997758946705</v>
      </c>
      <c r="F69" s="41">
        <f t="shared" si="61"/>
        <v>2.26738693467337</v>
      </c>
      <c r="G69" s="6"/>
    </row>
    <row r="70" spans="1:7">
      <c r="A70" s="5">
        <v>42678</v>
      </c>
      <c r="B70" s="6">
        <v>285.58</v>
      </c>
      <c r="C70" s="6">
        <v>199</v>
      </c>
      <c r="D70" s="6">
        <v>458.85</v>
      </c>
      <c r="E70" s="41">
        <f t="shared" ref="E70" si="62">D70/B70</f>
        <v>1.60673016317669</v>
      </c>
      <c r="F70" s="41">
        <f t="shared" ref="F70" si="63">D70/C70</f>
        <v>2.30577889447236</v>
      </c>
      <c r="G70" s="6"/>
    </row>
    <row r="71" spans="1:7">
      <c r="A71" s="5">
        <v>42685</v>
      </c>
      <c r="B71" s="6">
        <v>285.58</v>
      </c>
      <c r="C71" s="6">
        <v>199</v>
      </c>
      <c r="D71" s="6">
        <v>458.87</v>
      </c>
      <c r="E71" s="41">
        <f t="shared" ref="E71" si="64">D71/B71</f>
        <v>1.60680019609216</v>
      </c>
      <c r="F71" s="41">
        <f t="shared" ref="F71" si="65">D71/C71</f>
        <v>2.30587939698492</v>
      </c>
      <c r="G71" s="6"/>
    </row>
    <row r="72" spans="1:7">
      <c r="A72" s="5">
        <v>42692</v>
      </c>
      <c r="B72" s="6">
        <v>285.58</v>
      </c>
      <c r="C72" s="6">
        <v>199</v>
      </c>
      <c r="D72" s="6">
        <v>462.74</v>
      </c>
      <c r="E72" s="41">
        <f t="shared" ref="E72" si="66">D72/B72</f>
        <v>1.62035156523566</v>
      </c>
      <c r="F72" s="41">
        <f t="shared" ref="F72" si="67">D72/C72</f>
        <v>2.32532663316583</v>
      </c>
      <c r="G72" s="6"/>
    </row>
    <row r="73" spans="1:7">
      <c r="A73" s="5">
        <v>42699</v>
      </c>
      <c r="B73" s="6">
        <v>285.58</v>
      </c>
      <c r="C73" s="6">
        <v>199</v>
      </c>
      <c r="D73" s="6">
        <v>463.91</v>
      </c>
      <c r="E73" s="41">
        <f t="shared" ref="E73" si="68">D73/B73</f>
        <v>1.62444849079067</v>
      </c>
      <c r="F73" s="41">
        <f t="shared" ref="F73" si="69">D73/C73</f>
        <v>2.33120603015075</v>
      </c>
      <c r="G73" s="6"/>
    </row>
    <row r="74" spans="1:7">
      <c r="A74" s="5">
        <v>42720</v>
      </c>
      <c r="B74" s="6">
        <v>285.58</v>
      </c>
      <c r="C74" s="6">
        <v>199</v>
      </c>
      <c r="D74" s="6">
        <v>465.77</v>
      </c>
      <c r="E74" s="41">
        <f t="shared" ref="E74" si="70">D74/B74</f>
        <v>1.63096155192941</v>
      </c>
      <c r="F74" s="41">
        <f t="shared" ref="F74" si="71">D74/C74</f>
        <v>2.3405527638191</v>
      </c>
      <c r="G74" s="6"/>
    </row>
    <row r="75" spans="1:7">
      <c r="A75" s="5">
        <v>42734</v>
      </c>
      <c r="B75" s="6">
        <v>285.58</v>
      </c>
      <c r="C75" s="6">
        <v>199</v>
      </c>
      <c r="D75" s="6">
        <v>471.82</v>
      </c>
      <c r="E75" s="41">
        <f t="shared" ref="E75:E80" si="72">D75/B75</f>
        <v>1.65214650885916</v>
      </c>
      <c r="F75" s="41">
        <f t="shared" ref="F75:F76" si="73">D75/C75</f>
        <v>2.37095477386935</v>
      </c>
      <c r="G75" s="6"/>
    </row>
    <row r="76" spans="1:7">
      <c r="A76" s="14">
        <v>42735</v>
      </c>
      <c r="B76" s="15">
        <v>285.58</v>
      </c>
      <c r="C76" s="15">
        <v>199</v>
      </c>
      <c r="D76" s="15">
        <v>475.83</v>
      </c>
      <c r="E76" s="38">
        <f t="shared" si="72"/>
        <v>1.66618810841095</v>
      </c>
      <c r="F76" s="38">
        <f t="shared" si="73"/>
        <v>2.39110552763819</v>
      </c>
      <c r="G76" s="15"/>
    </row>
    <row r="77" spans="1:7">
      <c r="A77" s="14">
        <v>42736</v>
      </c>
      <c r="B77" s="15">
        <v>285.58</v>
      </c>
      <c r="C77" s="15">
        <v>199</v>
      </c>
      <c r="D77" s="15">
        <v>483.31</v>
      </c>
      <c r="E77" s="38">
        <f t="shared" si="72"/>
        <v>1.69238041879683</v>
      </c>
      <c r="F77" s="38">
        <f t="shared" ref="F77:F101" si="74">D77/C77</f>
        <v>2.42869346733668</v>
      </c>
      <c r="G77" s="15"/>
    </row>
    <row r="78" spans="1:7">
      <c r="A78" s="5">
        <v>42783</v>
      </c>
      <c r="B78" s="6">
        <v>285.58</v>
      </c>
      <c r="C78" s="6">
        <v>199</v>
      </c>
      <c r="D78" s="6">
        <v>485.6</v>
      </c>
      <c r="E78" s="41">
        <f t="shared" si="72"/>
        <v>1.70039918761818</v>
      </c>
      <c r="F78" s="41">
        <f t="shared" si="74"/>
        <v>2.44020100502513</v>
      </c>
      <c r="G78" s="6"/>
    </row>
    <row r="79" spans="1:7">
      <c r="A79" s="5">
        <v>42797</v>
      </c>
      <c r="B79" s="6">
        <v>285.58</v>
      </c>
      <c r="C79" s="6">
        <v>199</v>
      </c>
      <c r="D79" s="6">
        <v>492.95</v>
      </c>
      <c r="E79" s="41">
        <f t="shared" si="72"/>
        <v>1.72613628405351</v>
      </c>
      <c r="F79" s="41">
        <f t="shared" si="74"/>
        <v>2.47713567839196</v>
      </c>
      <c r="G79" s="6"/>
    </row>
    <row r="80" spans="1:7">
      <c r="A80" s="5">
        <v>42839</v>
      </c>
      <c r="B80" s="6">
        <v>285.58</v>
      </c>
      <c r="C80" s="6">
        <v>199</v>
      </c>
      <c r="D80" s="6">
        <v>498.78</v>
      </c>
      <c r="E80" s="41">
        <f t="shared" si="72"/>
        <v>1.74655087891309</v>
      </c>
      <c r="F80" s="41">
        <f t="shared" si="74"/>
        <v>2.50643216080402</v>
      </c>
      <c r="G80" s="6"/>
    </row>
    <row r="81" spans="1:7">
      <c r="A81" s="5">
        <v>42853</v>
      </c>
      <c r="B81" s="6">
        <v>285.58</v>
      </c>
      <c r="C81" s="6">
        <v>199</v>
      </c>
      <c r="D81" s="6">
        <v>513.51</v>
      </c>
      <c r="E81" s="41">
        <f t="shared" ref="E81:E95" si="75">D81/B81</f>
        <v>1.79813012115694</v>
      </c>
      <c r="F81" s="41">
        <f t="shared" si="74"/>
        <v>2.58045226130653</v>
      </c>
      <c r="G81" s="6" t="s">
        <v>434</v>
      </c>
    </row>
    <row r="82" spans="1:7">
      <c r="A82" s="5">
        <v>42916</v>
      </c>
      <c r="B82" s="6">
        <v>285.58</v>
      </c>
      <c r="C82" s="6">
        <v>199</v>
      </c>
      <c r="D82" s="6">
        <v>517.61</v>
      </c>
      <c r="E82" s="41">
        <f t="shared" si="75"/>
        <v>1.81248686882835</v>
      </c>
      <c r="F82" s="41">
        <f t="shared" si="74"/>
        <v>2.60105527638191</v>
      </c>
      <c r="G82" s="6"/>
    </row>
    <row r="83" spans="1:7">
      <c r="A83" s="5">
        <v>42923</v>
      </c>
      <c r="B83" s="6">
        <v>285.58</v>
      </c>
      <c r="C83" s="6">
        <v>199</v>
      </c>
      <c r="D83" s="6">
        <v>528.13</v>
      </c>
      <c r="E83" s="41">
        <f t="shared" si="75"/>
        <v>1.84932418236571</v>
      </c>
      <c r="F83" s="41">
        <f t="shared" si="74"/>
        <v>2.65391959798995</v>
      </c>
      <c r="G83" s="6"/>
    </row>
    <row r="84" spans="1:7">
      <c r="A84" s="5">
        <v>42930</v>
      </c>
      <c r="B84" s="6">
        <v>285.58</v>
      </c>
      <c r="C84" s="6">
        <v>199</v>
      </c>
      <c r="D84" s="6">
        <v>533.31</v>
      </c>
      <c r="E84" s="41">
        <f t="shared" si="75"/>
        <v>1.86746270747251</v>
      </c>
      <c r="F84" s="41">
        <f t="shared" si="74"/>
        <v>2.67994974874372</v>
      </c>
      <c r="G84" s="6"/>
    </row>
    <row r="85" spans="1:7">
      <c r="A85" s="5">
        <v>42937</v>
      </c>
      <c r="B85" s="6">
        <v>285.58</v>
      </c>
      <c r="C85" s="6">
        <v>199</v>
      </c>
      <c r="D85" s="6">
        <v>539.01</v>
      </c>
      <c r="E85" s="41">
        <f t="shared" si="75"/>
        <v>1.88742208838154</v>
      </c>
      <c r="F85" s="41">
        <f t="shared" si="74"/>
        <v>2.70859296482412</v>
      </c>
      <c r="G85" s="6"/>
    </row>
    <row r="86" spans="1:7">
      <c r="A86" s="5">
        <v>43028</v>
      </c>
      <c r="B86" s="6">
        <v>285.58</v>
      </c>
      <c r="C86" s="6">
        <v>199</v>
      </c>
      <c r="D86" s="6">
        <v>540.55</v>
      </c>
      <c r="E86" s="41">
        <f t="shared" si="75"/>
        <v>1.89281462287275</v>
      </c>
      <c r="F86" s="41">
        <f t="shared" si="74"/>
        <v>2.71633165829146</v>
      </c>
      <c r="G86" s="6"/>
    </row>
    <row r="87" spans="1:7">
      <c r="A87" s="5">
        <v>43035</v>
      </c>
      <c r="B87" s="6">
        <v>285.58</v>
      </c>
      <c r="C87" s="6">
        <v>199</v>
      </c>
      <c r="D87" s="6">
        <v>542.36</v>
      </c>
      <c r="E87" s="41">
        <f t="shared" si="75"/>
        <v>1.89915260172281</v>
      </c>
      <c r="F87" s="41">
        <f t="shared" si="74"/>
        <v>2.72542713567839</v>
      </c>
      <c r="G87" s="6"/>
    </row>
    <row r="88" spans="1:7">
      <c r="A88" s="5">
        <v>43056</v>
      </c>
      <c r="B88" s="6">
        <v>285.58</v>
      </c>
      <c r="C88" s="6">
        <v>199</v>
      </c>
      <c r="D88" s="6">
        <v>549.06</v>
      </c>
      <c r="E88" s="41">
        <f t="shared" si="75"/>
        <v>1.92261362840535</v>
      </c>
      <c r="F88" s="41">
        <f t="shared" si="74"/>
        <v>2.75909547738693</v>
      </c>
      <c r="G88" s="6"/>
    </row>
    <row r="89" spans="1:7">
      <c r="A89" s="5">
        <v>43091</v>
      </c>
      <c r="B89" s="6">
        <v>285.58</v>
      </c>
      <c r="C89" s="6">
        <v>199</v>
      </c>
      <c r="D89" s="6">
        <v>552.48</v>
      </c>
      <c r="E89" s="41">
        <f t="shared" si="75"/>
        <v>1.93458925695077</v>
      </c>
      <c r="F89" s="41">
        <f t="shared" si="74"/>
        <v>2.77628140703518</v>
      </c>
      <c r="G89" s="6"/>
    </row>
    <row r="90" spans="1:7">
      <c r="A90" s="14">
        <v>43100</v>
      </c>
      <c r="B90" s="15">
        <v>285.58</v>
      </c>
      <c r="C90" s="15">
        <v>199</v>
      </c>
      <c r="D90" s="15">
        <v>570.47</v>
      </c>
      <c r="E90" s="38">
        <f t="shared" si="75"/>
        <v>1.99758386441628</v>
      </c>
      <c r="F90" s="38">
        <f t="shared" si="74"/>
        <v>2.86668341708543</v>
      </c>
      <c r="G90" s="15"/>
    </row>
    <row r="91" spans="1:7">
      <c r="A91" s="5">
        <v>43189</v>
      </c>
      <c r="B91" s="6">
        <v>285.58</v>
      </c>
      <c r="C91" s="6">
        <v>199</v>
      </c>
      <c r="D91" s="6">
        <v>577.55</v>
      </c>
      <c r="E91" s="41">
        <f t="shared" si="75"/>
        <v>2.02237551649275</v>
      </c>
      <c r="F91" s="41">
        <f t="shared" si="74"/>
        <v>2.90226130653266</v>
      </c>
      <c r="G91" s="6"/>
    </row>
    <row r="92" spans="1:7">
      <c r="A92" s="5">
        <v>43266</v>
      </c>
      <c r="B92" s="6">
        <v>285.58</v>
      </c>
      <c r="C92" s="6">
        <v>199</v>
      </c>
      <c r="D92" s="6">
        <v>583.55</v>
      </c>
      <c r="E92" s="41">
        <f t="shared" si="75"/>
        <v>2.04338539113383</v>
      </c>
      <c r="F92" s="41">
        <f t="shared" si="74"/>
        <v>2.93241206030151</v>
      </c>
      <c r="G92" s="6"/>
    </row>
    <row r="93" spans="1:7">
      <c r="A93" s="5">
        <v>43287</v>
      </c>
      <c r="B93" s="6">
        <v>285.58</v>
      </c>
      <c r="C93" s="6">
        <v>199</v>
      </c>
      <c r="D93" s="6">
        <v>592.55</v>
      </c>
      <c r="E93" s="41">
        <f t="shared" si="75"/>
        <v>2.07490020309545</v>
      </c>
      <c r="F93" s="41">
        <f t="shared" si="74"/>
        <v>2.97763819095477</v>
      </c>
      <c r="G93" s="6"/>
    </row>
    <row r="94" spans="1:7">
      <c r="A94" s="5">
        <v>43300</v>
      </c>
      <c r="B94" s="6">
        <v>285.58</v>
      </c>
      <c r="C94" s="6">
        <v>199</v>
      </c>
      <c r="D94" s="6">
        <v>593.86</v>
      </c>
      <c r="E94" s="41">
        <f t="shared" si="75"/>
        <v>2.07948735905876</v>
      </c>
      <c r="F94" s="41">
        <f t="shared" si="74"/>
        <v>2.98422110552764</v>
      </c>
      <c r="G94" s="6"/>
    </row>
    <row r="95" spans="1:7">
      <c r="A95" s="5">
        <v>43301</v>
      </c>
      <c r="B95" s="6">
        <v>285.58</v>
      </c>
      <c r="C95" s="6">
        <v>199</v>
      </c>
      <c r="D95" s="6">
        <v>616.39</v>
      </c>
      <c r="E95" s="41">
        <f t="shared" si="75"/>
        <v>2.15837943833602</v>
      </c>
      <c r="F95" s="41">
        <f t="shared" si="74"/>
        <v>3.09743718592965</v>
      </c>
      <c r="G95" s="6" t="s">
        <v>451</v>
      </c>
    </row>
    <row r="96" spans="1:7">
      <c r="A96" s="5">
        <v>43364</v>
      </c>
      <c r="B96" s="6">
        <v>285.58</v>
      </c>
      <c r="C96" s="6">
        <v>199</v>
      </c>
      <c r="D96" s="6">
        <v>647.11</v>
      </c>
      <c r="E96" s="41">
        <f t="shared" ref="E96:E113" si="76">D96/B96</f>
        <v>2.26594999649835</v>
      </c>
      <c r="F96" s="41">
        <f t="shared" si="74"/>
        <v>3.25180904522613</v>
      </c>
      <c r="G96" s="6"/>
    </row>
    <row r="97" spans="1:7">
      <c r="A97" s="5">
        <v>43532</v>
      </c>
      <c r="B97" s="6">
        <v>285.58</v>
      </c>
      <c r="C97" s="6">
        <v>199</v>
      </c>
      <c r="D97" s="6">
        <v>648.45</v>
      </c>
      <c r="E97" s="41">
        <f t="shared" si="76"/>
        <v>2.27064220183486</v>
      </c>
      <c r="F97" s="41">
        <f t="shared" si="74"/>
        <v>3.25854271356784</v>
      </c>
      <c r="G97" s="6"/>
    </row>
    <row r="98" spans="1:7">
      <c r="A98" s="5">
        <v>43651</v>
      </c>
      <c r="B98" s="6">
        <v>285.58</v>
      </c>
      <c r="C98" s="6">
        <v>199</v>
      </c>
      <c r="D98" s="6">
        <v>649</v>
      </c>
      <c r="E98" s="41">
        <f t="shared" si="76"/>
        <v>2.27256810701029</v>
      </c>
      <c r="F98" s="41">
        <f t="shared" si="74"/>
        <v>3.26130653266332</v>
      </c>
      <c r="G98" s="6"/>
    </row>
    <row r="99" spans="1:7">
      <c r="A99" s="5">
        <v>43658</v>
      </c>
      <c r="B99" s="6">
        <v>285.58</v>
      </c>
      <c r="C99" s="6">
        <v>199</v>
      </c>
      <c r="D99" s="6">
        <v>666.04</v>
      </c>
      <c r="E99" s="41">
        <f t="shared" si="76"/>
        <v>2.33223615099097</v>
      </c>
      <c r="F99" s="41">
        <f t="shared" si="74"/>
        <v>3.34693467336683</v>
      </c>
      <c r="G99" s="6" t="s">
        <v>452</v>
      </c>
    </row>
    <row r="100" spans="1:7">
      <c r="A100" s="5">
        <v>43830</v>
      </c>
      <c r="B100" s="6">
        <v>304.02</v>
      </c>
      <c r="C100" s="6">
        <v>215</v>
      </c>
      <c r="D100" s="6">
        <v>711.22</v>
      </c>
      <c r="E100" s="41">
        <f t="shared" si="76"/>
        <v>2.33938556673903</v>
      </c>
      <c r="F100" s="41">
        <f t="shared" si="74"/>
        <v>3.308</v>
      </c>
      <c r="G100" s="6" t="s">
        <v>453</v>
      </c>
    </row>
    <row r="101" spans="1:7">
      <c r="A101" s="5">
        <v>44196</v>
      </c>
      <c r="B101" s="6">
        <v>410.66</v>
      </c>
      <c r="C101" s="6">
        <v>283</v>
      </c>
      <c r="D101" s="6">
        <v>771.5072</v>
      </c>
      <c r="E101" s="41">
        <f t="shared" si="76"/>
        <v>1.87870062825695</v>
      </c>
      <c r="F101" s="41">
        <f t="shared" si="74"/>
        <v>2.72617385159011</v>
      </c>
      <c r="G101" s="6"/>
    </row>
    <row r="102" spans="1:7">
      <c r="A102" s="5">
        <v>44561</v>
      </c>
      <c r="B102" s="6">
        <v>419.09</v>
      </c>
      <c r="C102" s="6"/>
      <c r="D102" s="6">
        <v>843.19</v>
      </c>
      <c r="E102" s="41">
        <f t="shared" si="76"/>
        <v>2.01195447278628</v>
      </c>
      <c r="F102" s="41"/>
      <c r="G102" s="6" t="s">
        <v>454</v>
      </c>
    </row>
    <row r="103" spans="1:7">
      <c r="A103" s="5">
        <v>44974</v>
      </c>
      <c r="B103" s="6">
        <v>547.38</v>
      </c>
      <c r="C103" s="6"/>
      <c r="D103" s="6">
        <v>848.73</v>
      </c>
      <c r="E103" s="41">
        <f t="shared" si="76"/>
        <v>1.55053162336951</v>
      </c>
      <c r="F103" s="41"/>
      <c r="G103" s="6"/>
    </row>
    <row r="104" spans="1:7">
      <c r="A104" s="5">
        <v>44981</v>
      </c>
      <c r="B104" s="6">
        <v>547.38</v>
      </c>
      <c r="C104" s="6"/>
      <c r="D104" s="6">
        <v>857.71</v>
      </c>
      <c r="E104" s="41">
        <f t="shared" si="76"/>
        <v>1.5669370455625</v>
      </c>
      <c r="F104" s="41"/>
      <c r="G104" s="6"/>
    </row>
    <row r="105" spans="1:7">
      <c r="A105" s="5">
        <v>44988</v>
      </c>
      <c r="B105" s="6">
        <v>547.38</v>
      </c>
      <c r="C105" s="6"/>
      <c r="D105" s="6">
        <v>870.77</v>
      </c>
      <c r="E105" s="41">
        <f t="shared" si="76"/>
        <v>1.59079615623516</v>
      </c>
      <c r="F105" s="41"/>
      <c r="G105" s="6" t="s">
        <v>455</v>
      </c>
    </row>
    <row r="106" spans="1:7">
      <c r="A106" s="5">
        <v>45044</v>
      </c>
      <c r="B106" s="6">
        <v>547.38</v>
      </c>
      <c r="C106" s="6"/>
      <c r="D106" s="6">
        <v>886.82</v>
      </c>
      <c r="E106" s="41">
        <f t="shared" si="76"/>
        <v>1.62011765135738</v>
      </c>
      <c r="F106" s="41"/>
      <c r="G106" s="6" t="s">
        <v>456</v>
      </c>
    </row>
    <row r="107" spans="1:7">
      <c r="A107" s="5">
        <v>45114</v>
      </c>
      <c r="B107" s="6">
        <v>547.38</v>
      </c>
      <c r="C107" s="6"/>
      <c r="D107" s="6">
        <v>931.82</v>
      </c>
      <c r="E107" s="41">
        <f t="shared" si="76"/>
        <v>1.70232745076546</v>
      </c>
      <c r="F107" s="41"/>
      <c r="G107" s="6" t="s">
        <v>457</v>
      </c>
    </row>
    <row r="108" spans="1:7">
      <c r="A108" s="5">
        <v>45289</v>
      </c>
      <c r="B108" s="6">
        <v>555.39</v>
      </c>
      <c r="C108" s="6"/>
      <c r="D108" s="6">
        <v>970.34</v>
      </c>
      <c r="E108" s="41">
        <f t="shared" si="76"/>
        <v>1.74713264552837</v>
      </c>
      <c r="F108" s="41"/>
      <c r="G108" s="6"/>
    </row>
    <row r="109" spans="1:7">
      <c r="A109" s="14">
        <v>45291</v>
      </c>
      <c r="B109" s="15">
        <v>555.39</v>
      </c>
      <c r="C109" s="15"/>
      <c r="D109" s="15">
        <v>1015.38</v>
      </c>
      <c r="E109" s="38">
        <f t="shared" si="76"/>
        <v>1.82822881218603</v>
      </c>
      <c r="F109" s="38"/>
      <c r="G109" s="15" t="s">
        <v>458</v>
      </c>
    </row>
    <row r="110" spans="1:7">
      <c r="A110" s="5">
        <v>45359</v>
      </c>
      <c r="B110" s="6">
        <v>555.39</v>
      </c>
      <c r="C110" s="6"/>
      <c r="D110" s="6">
        <v>1024</v>
      </c>
      <c r="E110" s="41">
        <f t="shared" si="76"/>
        <v>1.84374943733233</v>
      </c>
      <c r="F110" s="41"/>
      <c r="G110" s="6"/>
    </row>
    <row r="111" spans="1:7">
      <c r="A111" s="5">
        <v>45485</v>
      </c>
      <c r="B111" s="6">
        <v>555.39</v>
      </c>
      <c r="C111" s="6"/>
      <c r="D111" s="6">
        <v>1028.85</v>
      </c>
      <c r="E111" s="41">
        <f t="shared" si="76"/>
        <v>1.85248203964781</v>
      </c>
      <c r="F111" s="41"/>
      <c r="G111" s="6"/>
    </row>
    <row r="112" spans="1:7">
      <c r="A112" s="5">
        <v>45506</v>
      </c>
      <c r="B112" s="6">
        <v>555.39</v>
      </c>
      <c r="C112" s="6"/>
      <c r="D112" s="6">
        <v>1029.19</v>
      </c>
      <c r="E112" s="41">
        <f t="shared" si="76"/>
        <v>1.85309422207818</v>
      </c>
      <c r="F112" s="41"/>
      <c r="G112" s="6"/>
    </row>
    <row r="113" spans="1:7">
      <c r="A113" s="5">
        <v>45657</v>
      </c>
      <c r="B113" s="6">
        <v>583.35</v>
      </c>
      <c r="C113" s="6"/>
      <c r="D113" s="6">
        <v>1190.37</v>
      </c>
      <c r="E113" s="41">
        <f t="shared" si="76"/>
        <v>2.04057598354333</v>
      </c>
      <c r="F113" s="41"/>
      <c r="G113" s="6" t="s">
        <v>459</v>
      </c>
    </row>
    <row r="114" spans="1:7">
      <c r="A114" s="12" t="s">
        <v>460</v>
      </c>
      <c r="B114" s="34"/>
      <c r="C114" s="34"/>
      <c r="D114" s="34"/>
      <c r="E114" s="48"/>
      <c r="F114" s="48"/>
      <c r="G114" s="34"/>
    </row>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0"/>
  <sheetViews>
    <sheetView topLeftCell="A24" workbookViewId="0">
      <selection activeCell="K11" sqref="K11"/>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ht="28" spans="1:9">
      <c r="A2" s="3" t="s">
        <v>110</v>
      </c>
      <c r="B2" s="3">
        <v>14.35</v>
      </c>
      <c r="C2" s="3">
        <v>14</v>
      </c>
      <c r="D2" s="3">
        <v>1.25</v>
      </c>
      <c r="E2" s="33">
        <f>D2/B2</f>
        <v>0.0871080139372822</v>
      </c>
      <c r="F2" s="33">
        <f t="shared" ref="F2" si="0">D2/C2</f>
        <v>0.0892857142857143</v>
      </c>
      <c r="G2" s="3" t="s">
        <v>461</v>
      </c>
      <c r="H2" s="3"/>
      <c r="I2" s="3"/>
    </row>
    <row r="3" spans="1:9">
      <c r="A3" s="3" t="s">
        <v>113</v>
      </c>
      <c r="B3" s="3">
        <v>14.35</v>
      </c>
      <c r="C3" s="3">
        <v>14</v>
      </c>
      <c r="D3" s="3">
        <v>2.2658</v>
      </c>
      <c r="E3" s="33">
        <f>D3/B3</f>
        <v>0.157895470383275</v>
      </c>
      <c r="F3" s="33">
        <f t="shared" ref="F3" si="1">D3/C3</f>
        <v>0.161842857142857</v>
      </c>
      <c r="G3" s="3" t="s">
        <v>462</v>
      </c>
      <c r="H3" s="3">
        <v>8.6</v>
      </c>
      <c r="I3" s="13">
        <f t="shared" ref="I3:I6" si="2">(H3-D3)/D3</f>
        <v>2.79556889398888</v>
      </c>
    </row>
    <row r="4" spans="1:9">
      <c r="A4" s="3" t="s">
        <v>116</v>
      </c>
      <c r="B4" s="3">
        <v>16.65</v>
      </c>
      <c r="C4" s="3">
        <v>15.92</v>
      </c>
      <c r="D4" s="3">
        <v>6.033</v>
      </c>
      <c r="E4" s="33">
        <f>D4/B4</f>
        <v>0.362342342342342</v>
      </c>
      <c r="F4" s="33">
        <f t="shared" ref="F4:F12" si="3">D4/C4</f>
        <v>0.378957286432161</v>
      </c>
      <c r="G4" s="3" t="s">
        <v>106</v>
      </c>
      <c r="H4" s="3">
        <v>14.2</v>
      </c>
      <c r="I4" s="13">
        <f t="shared" si="2"/>
        <v>1.3537212000663</v>
      </c>
    </row>
    <row r="5" spans="1:9">
      <c r="A5" s="3" t="s">
        <v>118</v>
      </c>
      <c r="B5" s="3">
        <v>19.15</v>
      </c>
      <c r="C5" s="3">
        <v>18</v>
      </c>
      <c r="D5" s="3">
        <v>9.1699</v>
      </c>
      <c r="E5" s="33">
        <f>D5/B5</f>
        <v>0.478845953002611</v>
      </c>
      <c r="F5" s="33">
        <f t="shared" si="3"/>
        <v>0.509438888888889</v>
      </c>
      <c r="G5" s="3" t="s">
        <v>106</v>
      </c>
      <c r="H5" s="3">
        <v>16</v>
      </c>
      <c r="I5" s="13">
        <f t="shared" si="2"/>
        <v>0.744839093119881</v>
      </c>
    </row>
    <row r="6" spans="1:9">
      <c r="A6" s="3" t="s">
        <v>120</v>
      </c>
      <c r="B6" s="3">
        <v>19.15</v>
      </c>
      <c r="C6" s="3">
        <v>18</v>
      </c>
      <c r="D6" s="3">
        <v>10.896</v>
      </c>
      <c r="E6" s="33">
        <f t="shared" ref="E6:E12" si="4">D6/B6</f>
        <v>0.568981723237598</v>
      </c>
      <c r="F6" s="33">
        <f t="shared" si="3"/>
        <v>0.605333333333333</v>
      </c>
      <c r="G6" s="3" t="s">
        <v>106</v>
      </c>
      <c r="H6" s="3">
        <v>16.29</v>
      </c>
      <c r="I6" s="13">
        <f t="shared" si="2"/>
        <v>0.495044052863436</v>
      </c>
    </row>
    <row r="7" spans="1:9">
      <c r="A7" s="3" t="s">
        <v>122</v>
      </c>
      <c r="B7" s="3">
        <v>19.15</v>
      </c>
      <c r="C7" s="3">
        <v>18</v>
      </c>
      <c r="D7" s="3">
        <v>11.455</v>
      </c>
      <c r="E7" s="33">
        <f t="shared" si="4"/>
        <v>0.598172323759791</v>
      </c>
      <c r="F7" s="33">
        <f t="shared" si="3"/>
        <v>0.636388888888889</v>
      </c>
      <c r="G7" s="3" t="s">
        <v>123</v>
      </c>
      <c r="H7" s="3">
        <v>24</v>
      </c>
      <c r="I7" s="13">
        <f t="shared" ref="I7:I18" si="5">(H7-D7)/D7</f>
        <v>1.09515495416849</v>
      </c>
    </row>
    <row r="8" spans="1:9">
      <c r="A8" s="3" t="s">
        <v>124</v>
      </c>
      <c r="B8" s="3">
        <v>19.15</v>
      </c>
      <c r="C8" s="3">
        <v>18</v>
      </c>
      <c r="D8" s="3">
        <v>12.537</v>
      </c>
      <c r="E8" s="33">
        <f t="shared" si="4"/>
        <v>0.65467362924282</v>
      </c>
      <c r="F8" s="33">
        <f t="shared" si="3"/>
        <v>0.6965</v>
      </c>
      <c r="G8" s="3" t="s">
        <v>463</v>
      </c>
      <c r="H8" s="3">
        <v>24</v>
      </c>
      <c r="I8" s="13">
        <f t="shared" si="5"/>
        <v>0.91433357262503</v>
      </c>
    </row>
    <row r="9" ht="28" spans="1:9">
      <c r="A9" s="3" t="s">
        <v>126</v>
      </c>
      <c r="B9" s="3">
        <v>31.32</v>
      </c>
      <c r="C9" s="3">
        <v>28.22</v>
      </c>
      <c r="D9" s="3">
        <v>22.77</v>
      </c>
      <c r="E9" s="33">
        <f t="shared" si="4"/>
        <v>0.727011494252874</v>
      </c>
      <c r="F9" s="33">
        <f t="shared" si="3"/>
        <v>0.806874557051736</v>
      </c>
      <c r="G9" s="3" t="s">
        <v>464</v>
      </c>
      <c r="H9" s="3">
        <v>74.3</v>
      </c>
      <c r="I9" s="13">
        <f t="shared" si="5"/>
        <v>2.26306543697848</v>
      </c>
    </row>
    <row r="10" spans="1:9">
      <c r="A10" s="3" t="s">
        <v>127</v>
      </c>
      <c r="B10" s="3">
        <v>79.45</v>
      </c>
      <c r="C10" s="3">
        <v>64.11</v>
      </c>
      <c r="D10" s="3">
        <v>69.1</v>
      </c>
      <c r="E10" s="33">
        <f t="shared" si="4"/>
        <v>0.869729389553178</v>
      </c>
      <c r="F10" s="33">
        <f t="shared" si="3"/>
        <v>1.07783497114335</v>
      </c>
      <c r="G10" s="3"/>
      <c r="H10" s="3">
        <v>114.1</v>
      </c>
      <c r="I10" s="13">
        <f t="shared" si="5"/>
        <v>0.65123010130246</v>
      </c>
    </row>
    <row r="11" spans="1:9">
      <c r="A11" s="3" t="s">
        <v>128</v>
      </c>
      <c r="B11" s="3">
        <v>138.8</v>
      </c>
      <c r="C11" s="3">
        <v>102.82</v>
      </c>
      <c r="D11" s="3">
        <v>109.8</v>
      </c>
      <c r="E11" s="33">
        <f t="shared" si="4"/>
        <v>0.791066282420749</v>
      </c>
      <c r="F11" s="33">
        <f t="shared" si="3"/>
        <v>1.06788562536472</v>
      </c>
      <c r="G11" s="3"/>
      <c r="H11" s="3">
        <v>180.6</v>
      </c>
      <c r="I11" s="13">
        <f t="shared" si="5"/>
        <v>0.644808743169399</v>
      </c>
    </row>
    <row r="12" ht="28" spans="1:9">
      <c r="A12" s="3" t="s">
        <v>130</v>
      </c>
      <c r="B12" s="3">
        <v>170.2</v>
      </c>
      <c r="C12" s="3">
        <v>113.09</v>
      </c>
      <c r="D12" s="3">
        <v>141.64</v>
      </c>
      <c r="E12" s="33">
        <f t="shared" si="4"/>
        <v>0.83219741480611</v>
      </c>
      <c r="F12" s="33">
        <f t="shared" si="3"/>
        <v>1.25245379786011</v>
      </c>
      <c r="G12" s="3" t="s">
        <v>465</v>
      </c>
      <c r="H12" s="3">
        <v>240</v>
      </c>
      <c r="I12" s="13">
        <f t="shared" si="5"/>
        <v>0.694436599830556</v>
      </c>
    </row>
    <row r="13" ht="28" spans="1:9">
      <c r="A13" s="3" t="s">
        <v>131</v>
      </c>
      <c r="B13" s="3">
        <v>202.2</v>
      </c>
      <c r="C13" s="3">
        <v>129</v>
      </c>
      <c r="D13" s="3">
        <v>173.3</v>
      </c>
      <c r="E13" s="33">
        <f t="shared" ref="E13:E16" si="6">D13/B13</f>
        <v>0.857072205736894</v>
      </c>
      <c r="F13" s="33">
        <f t="shared" ref="F13:F18" si="7">D13/C13</f>
        <v>1.34341085271318</v>
      </c>
      <c r="G13" s="3" t="s">
        <v>465</v>
      </c>
      <c r="H13" s="3">
        <v>233.7</v>
      </c>
      <c r="I13" s="13">
        <f t="shared" si="5"/>
        <v>0.348528563185228</v>
      </c>
    </row>
    <row r="14" spans="1:9">
      <c r="A14" s="3" t="s">
        <v>132</v>
      </c>
      <c r="B14" s="3">
        <v>202.32</v>
      </c>
      <c r="C14" s="3">
        <v>129.08</v>
      </c>
      <c r="D14" s="3">
        <v>189.97</v>
      </c>
      <c r="E14" s="33">
        <f t="shared" si="6"/>
        <v>0.938958086200079</v>
      </c>
      <c r="F14" s="33">
        <f t="shared" si="7"/>
        <v>1.47172296250387</v>
      </c>
      <c r="G14" s="3"/>
      <c r="H14" s="3">
        <v>261.82</v>
      </c>
      <c r="I14" s="13">
        <f t="shared" si="5"/>
        <v>0.378217613307364</v>
      </c>
    </row>
    <row r="15" spans="1:9">
      <c r="A15" s="3" t="s">
        <v>133</v>
      </c>
      <c r="B15" s="3">
        <v>213.86</v>
      </c>
      <c r="C15" s="3">
        <v>136.3</v>
      </c>
      <c r="D15" s="3">
        <v>206.8</v>
      </c>
      <c r="E15" s="33">
        <f t="shared" si="6"/>
        <v>0.966987748994669</v>
      </c>
      <c r="F15" s="33">
        <f t="shared" si="7"/>
        <v>1.51724137931034</v>
      </c>
      <c r="G15" s="3"/>
      <c r="H15" s="3">
        <v>256.6</v>
      </c>
      <c r="I15" s="13">
        <f t="shared" si="5"/>
        <v>0.240812379110251</v>
      </c>
    </row>
    <row r="16" spans="1:9">
      <c r="A16" s="3" t="s">
        <v>134</v>
      </c>
      <c r="B16" s="3">
        <v>264.59</v>
      </c>
      <c r="C16" s="3">
        <v>163.24</v>
      </c>
      <c r="D16" s="3">
        <v>234.8</v>
      </c>
      <c r="E16" s="33">
        <f t="shared" si="6"/>
        <v>0.887410710911221</v>
      </c>
      <c r="F16" s="33">
        <f t="shared" si="7"/>
        <v>1.43837294780691</v>
      </c>
      <c r="G16" s="3"/>
      <c r="H16" s="3">
        <v>297.3</v>
      </c>
      <c r="I16" s="13">
        <f t="shared" si="5"/>
        <v>0.26618398637138</v>
      </c>
    </row>
    <row r="17" spans="1:9">
      <c r="A17" s="3" t="s">
        <v>136</v>
      </c>
      <c r="B17" s="3">
        <v>315.54</v>
      </c>
      <c r="C17" s="3">
        <v>184.03</v>
      </c>
      <c r="D17" s="3">
        <v>284.63</v>
      </c>
      <c r="E17" s="33">
        <f t="shared" ref="E17:E18" si="8">D17/B17</f>
        <v>0.902040945680421</v>
      </c>
      <c r="F17" s="33">
        <f t="shared" si="7"/>
        <v>1.54665000271695</v>
      </c>
      <c r="G17" s="3"/>
      <c r="H17" s="3">
        <v>373.9</v>
      </c>
      <c r="I17" s="13">
        <f t="shared" si="5"/>
        <v>0.31363524575765</v>
      </c>
    </row>
    <row r="18" spans="1:9">
      <c r="A18" s="3" t="s">
        <v>137</v>
      </c>
      <c r="B18" s="3">
        <v>330.6</v>
      </c>
      <c r="C18" s="3">
        <v>190.02</v>
      </c>
      <c r="D18" s="3">
        <v>229</v>
      </c>
      <c r="E18" s="33">
        <f t="shared" si="8"/>
        <v>0.692679975801573</v>
      </c>
      <c r="F18" s="33">
        <f t="shared" si="7"/>
        <v>1.20513630144195</v>
      </c>
      <c r="G18" s="3"/>
      <c r="H18" s="3">
        <v>387.2</v>
      </c>
      <c r="I18" s="13">
        <f t="shared" si="5"/>
        <v>0.690829694323144</v>
      </c>
    </row>
    <row r="19" spans="1:7">
      <c r="A19" s="11"/>
      <c r="C19" s="71"/>
      <c r="G19" s="73" t="s">
        <v>466</v>
      </c>
    </row>
    <row r="20" spans="1:7">
      <c r="A20" s="11"/>
      <c r="G20" s="1" t="s">
        <v>467</v>
      </c>
    </row>
    <row r="21" spans="1:6">
      <c r="A21" s="11"/>
      <c r="F21" s="11" t="s">
        <v>468</v>
      </c>
    </row>
    <row r="22" ht="14.1" customHeight="1" spans="1:7">
      <c r="A22" s="11" t="s">
        <v>469</v>
      </c>
      <c r="B22" s="1">
        <v>14.35</v>
      </c>
      <c r="C22" s="1">
        <v>14</v>
      </c>
      <c r="D22" s="1" t="s">
        <v>470</v>
      </c>
      <c r="E22" s="32">
        <v>0.087</v>
      </c>
      <c r="F22" s="32">
        <v>0.089</v>
      </c>
      <c r="G22" s="1" t="s">
        <v>471</v>
      </c>
    </row>
    <row r="23" spans="1:4">
      <c r="A23" s="11"/>
      <c r="D23" s="11"/>
    </row>
    <row r="24" spans="1:7">
      <c r="A24" s="11">
        <v>38473</v>
      </c>
      <c r="B24" s="1">
        <v>14.35</v>
      </c>
      <c r="C24" s="1">
        <v>14</v>
      </c>
      <c r="D24" s="1">
        <v>6.8</v>
      </c>
      <c r="E24" s="32">
        <f t="shared" ref="E24" si="9">D24/B24</f>
        <v>0.473867595818815</v>
      </c>
      <c r="F24" s="32">
        <f t="shared" ref="F24" si="10">D24/C24</f>
        <v>0.485714285714286</v>
      </c>
      <c r="G24" s="1" t="s">
        <v>472</v>
      </c>
    </row>
    <row r="25" ht="42" spans="1:7">
      <c r="A25" s="11"/>
      <c r="D25" s="11"/>
      <c r="G25" s="1" t="s">
        <v>473</v>
      </c>
    </row>
    <row r="26" spans="4:4">
      <c r="D26" s="11"/>
    </row>
    <row r="27" spans="1:7">
      <c r="A27" s="74">
        <v>38625</v>
      </c>
      <c r="B27" s="1">
        <v>14.35</v>
      </c>
      <c r="C27" s="1">
        <v>14</v>
      </c>
      <c r="D27" s="1">
        <v>8.6</v>
      </c>
      <c r="E27" s="32">
        <f t="shared" ref="E27" si="11">D27/B27</f>
        <v>0.599303135888502</v>
      </c>
      <c r="F27" s="32">
        <f t="shared" ref="F27" si="12">D27/C27</f>
        <v>0.614285714285714</v>
      </c>
      <c r="G27" s="11" t="s">
        <v>474</v>
      </c>
    </row>
    <row r="28" spans="1:7">
      <c r="A28" s="74">
        <v>38838</v>
      </c>
      <c r="B28" s="1">
        <v>19.15</v>
      </c>
      <c r="C28" s="1">
        <v>18</v>
      </c>
      <c r="D28" s="1">
        <v>14.2</v>
      </c>
      <c r="E28" s="32">
        <f t="shared" ref="E28" si="13">D28/B28</f>
        <v>0.741514360313316</v>
      </c>
      <c r="F28" s="32">
        <f t="shared" ref="F28" si="14">D28/C28</f>
        <v>0.788888888888889</v>
      </c>
      <c r="G28" s="11" t="s">
        <v>475</v>
      </c>
    </row>
    <row r="29" spans="5:6">
      <c r="E29" s="1"/>
      <c r="F29" s="1"/>
    </row>
    <row r="30" spans="1:7">
      <c r="A30" s="14">
        <v>39203</v>
      </c>
      <c r="B30" s="15">
        <v>19.15</v>
      </c>
      <c r="C30" s="15">
        <v>18</v>
      </c>
      <c r="D30" s="15">
        <v>15</v>
      </c>
      <c r="E30" s="38">
        <f t="shared" ref="E30:E31" si="15">D30/B30</f>
        <v>0.783289817232376</v>
      </c>
      <c r="F30" s="38">
        <f t="shared" ref="F30:F31" si="16">D30/C30</f>
        <v>0.833333333333333</v>
      </c>
      <c r="G30" s="15" t="s">
        <v>476</v>
      </c>
    </row>
    <row r="31" ht="42" spans="1:7">
      <c r="A31" s="42">
        <v>39204</v>
      </c>
      <c r="B31" s="15">
        <v>19.15</v>
      </c>
      <c r="C31" s="15">
        <v>18</v>
      </c>
      <c r="D31" s="15">
        <v>16</v>
      </c>
      <c r="E31" s="38">
        <f t="shared" si="15"/>
        <v>0.835509138381201</v>
      </c>
      <c r="F31" s="38">
        <f t="shared" si="16"/>
        <v>0.888888888888889</v>
      </c>
      <c r="G31" s="15" t="s">
        <v>477</v>
      </c>
    </row>
    <row r="32" spans="4:7">
      <c r="D32" s="1">
        <v>16.3</v>
      </c>
      <c r="E32" s="1"/>
      <c r="F32" s="1"/>
      <c r="G32" s="1" t="s">
        <v>478</v>
      </c>
    </row>
    <row r="33" spans="4:7">
      <c r="D33" s="1">
        <v>18.6</v>
      </c>
      <c r="E33" s="1"/>
      <c r="F33" s="1"/>
      <c r="G33" s="1" t="s">
        <v>479</v>
      </c>
    </row>
    <row r="34" spans="1:7">
      <c r="A34" s="5">
        <v>40086</v>
      </c>
      <c r="B34" s="6">
        <v>19.15</v>
      </c>
      <c r="C34" s="6">
        <v>18</v>
      </c>
      <c r="D34" s="6">
        <v>24</v>
      </c>
      <c r="E34" s="41">
        <f>D34/B34</f>
        <v>1.2532637075718</v>
      </c>
      <c r="F34" s="41">
        <f>D34/C34</f>
        <v>1.33333333333333</v>
      </c>
      <c r="G34" s="6"/>
    </row>
    <row r="35" spans="1:4">
      <c r="A35" s="11">
        <v>40536</v>
      </c>
      <c r="D35" s="1">
        <v>24</v>
      </c>
    </row>
    <row r="36" spans="1:7">
      <c r="A36" s="5">
        <v>40752</v>
      </c>
      <c r="B36" s="6">
        <v>35</v>
      </c>
      <c r="C36" s="6">
        <v>31</v>
      </c>
      <c r="D36" s="6">
        <v>26.012</v>
      </c>
      <c r="E36" s="41">
        <f>D36/B36</f>
        <v>0.7432</v>
      </c>
      <c r="F36" s="41">
        <f>D36/C36</f>
        <v>0.839096774193548</v>
      </c>
      <c r="G36" s="6" t="s">
        <v>480</v>
      </c>
    </row>
    <row r="37" spans="1:1">
      <c r="A37" s="11"/>
    </row>
    <row r="38" ht="28" spans="1:7">
      <c r="A38" s="42">
        <v>40761</v>
      </c>
      <c r="B38" s="15">
        <v>35</v>
      </c>
      <c r="C38" s="15">
        <v>31</v>
      </c>
      <c r="D38" s="44">
        <v>35</v>
      </c>
      <c r="E38" s="38">
        <f>D38/B38</f>
        <v>1</v>
      </c>
      <c r="F38" s="38">
        <f>D38/C38</f>
        <v>1.12903225806452</v>
      </c>
      <c r="G38" s="14" t="s">
        <v>481</v>
      </c>
    </row>
    <row r="39" spans="1:1">
      <c r="A39" s="11"/>
    </row>
    <row r="40" spans="1:7">
      <c r="A40" s="5">
        <v>40816</v>
      </c>
      <c r="B40" s="6">
        <v>52.5</v>
      </c>
      <c r="C40" s="6">
        <v>47</v>
      </c>
      <c r="D40" s="6">
        <v>43</v>
      </c>
      <c r="E40" s="41">
        <f t="shared" ref="E40" si="17">D40/B40</f>
        <v>0.819047619047619</v>
      </c>
      <c r="F40" s="41">
        <f t="shared" ref="F40:F47" si="18">D40/C40</f>
        <v>0.914893617021277</v>
      </c>
      <c r="G40" s="6"/>
    </row>
    <row r="41" spans="1:7">
      <c r="A41" s="14">
        <v>40819</v>
      </c>
      <c r="B41" s="15">
        <v>52.5</v>
      </c>
      <c r="C41" s="15">
        <v>47</v>
      </c>
      <c r="D41" s="15">
        <v>46.4</v>
      </c>
      <c r="E41" s="38">
        <f t="shared" ref="E41" si="19">D41/B41</f>
        <v>0.883809523809524</v>
      </c>
      <c r="F41" s="38">
        <f t="shared" si="18"/>
        <v>0.987234042553191</v>
      </c>
      <c r="G41" s="15" t="s">
        <v>482</v>
      </c>
    </row>
    <row r="42" spans="1:7">
      <c r="A42" s="14">
        <v>40901</v>
      </c>
      <c r="B42" s="15">
        <v>57.6</v>
      </c>
      <c r="C42" s="15">
        <v>50</v>
      </c>
      <c r="D42" s="15">
        <v>65.9</v>
      </c>
      <c r="E42" s="38">
        <f t="shared" ref="E42" si="20">D42/B42</f>
        <v>1.14409722222222</v>
      </c>
      <c r="F42" s="38">
        <f t="shared" si="18"/>
        <v>1.318</v>
      </c>
      <c r="G42" s="15"/>
    </row>
    <row r="43" spans="1:7">
      <c r="A43" s="5">
        <v>40908</v>
      </c>
      <c r="B43" s="6">
        <v>74.7</v>
      </c>
      <c r="C43" s="6">
        <v>61</v>
      </c>
      <c r="D43" s="6">
        <v>74.3</v>
      </c>
      <c r="E43" s="41">
        <f t="shared" ref="E43" si="21">D43/B43</f>
        <v>0.994645247657296</v>
      </c>
      <c r="F43" s="41">
        <f t="shared" si="18"/>
        <v>1.21803278688525</v>
      </c>
      <c r="G43" s="6"/>
    </row>
    <row r="44" spans="1:7">
      <c r="A44" s="5">
        <v>41131</v>
      </c>
      <c r="B44" s="6">
        <v>74.7</v>
      </c>
      <c r="C44" s="6">
        <v>61</v>
      </c>
      <c r="D44" s="6">
        <v>82</v>
      </c>
      <c r="E44" s="41">
        <f t="shared" ref="E44" si="22">D44/B44</f>
        <v>1.09772423025435</v>
      </c>
      <c r="F44" s="41">
        <f t="shared" si="18"/>
        <v>1.34426229508197</v>
      </c>
      <c r="G44" s="6"/>
    </row>
    <row r="45" spans="1:7">
      <c r="A45" s="5">
        <v>41181</v>
      </c>
      <c r="B45" s="6">
        <v>90.7</v>
      </c>
      <c r="C45" s="6">
        <v>71</v>
      </c>
      <c r="D45" s="6">
        <v>110.4</v>
      </c>
      <c r="E45" s="41">
        <f t="shared" ref="E45:E47" si="23">D45/B45</f>
        <v>1.21719955898567</v>
      </c>
      <c r="F45" s="41">
        <f t="shared" si="18"/>
        <v>1.55492957746479</v>
      </c>
      <c r="G45" s="6" t="s">
        <v>167</v>
      </c>
    </row>
    <row r="46" ht="42" spans="1:7">
      <c r="A46" s="5">
        <v>41274</v>
      </c>
      <c r="B46" s="6">
        <v>130.7</v>
      </c>
      <c r="C46" s="6">
        <v>99</v>
      </c>
      <c r="D46" s="6">
        <v>114.1</v>
      </c>
      <c r="E46" s="41">
        <f t="shared" si="23"/>
        <v>0.872991583779648</v>
      </c>
      <c r="F46" s="41">
        <f t="shared" si="18"/>
        <v>1.15252525252525</v>
      </c>
      <c r="G46" s="6" t="s">
        <v>483</v>
      </c>
    </row>
    <row r="47" spans="1:7">
      <c r="A47" s="5">
        <v>41327</v>
      </c>
      <c r="B47" s="6">
        <v>130.7</v>
      </c>
      <c r="C47" s="6">
        <v>99</v>
      </c>
      <c r="D47" s="6">
        <v>118</v>
      </c>
      <c r="E47" s="41">
        <f t="shared" si="23"/>
        <v>0.90283091048202</v>
      </c>
      <c r="F47" s="41">
        <f t="shared" si="18"/>
        <v>1.19191919191919</v>
      </c>
      <c r="G47" s="6"/>
    </row>
    <row r="48" spans="1:7">
      <c r="A48" s="5">
        <v>41334</v>
      </c>
      <c r="B48" s="6">
        <v>130.7</v>
      </c>
      <c r="C48" s="6">
        <v>99</v>
      </c>
      <c r="D48" s="6">
        <v>120.1</v>
      </c>
      <c r="E48" s="41">
        <f t="shared" ref="E48" si="24">D48/B48</f>
        <v>0.918898240244836</v>
      </c>
      <c r="F48" s="41">
        <f t="shared" ref="F48" si="25">D48/C48</f>
        <v>1.21313131313131</v>
      </c>
      <c r="G48" s="6"/>
    </row>
    <row r="49" spans="1:7">
      <c r="A49" s="5">
        <v>41341</v>
      </c>
      <c r="B49" s="6">
        <v>130.7</v>
      </c>
      <c r="C49" s="6">
        <v>99</v>
      </c>
      <c r="D49" s="6">
        <v>130.9</v>
      </c>
      <c r="E49" s="41">
        <f t="shared" ref="E49:E51" si="26">D49/B49</f>
        <v>1.00153022188217</v>
      </c>
      <c r="F49" s="41">
        <f t="shared" ref="F49:F51" si="27">D49/C49</f>
        <v>1.32222222222222</v>
      </c>
      <c r="G49" s="6"/>
    </row>
    <row r="50" spans="1:7">
      <c r="A50" s="5">
        <v>41530</v>
      </c>
      <c r="B50" s="6">
        <v>143.4</v>
      </c>
      <c r="C50" s="6">
        <v>105</v>
      </c>
      <c r="D50" s="6">
        <v>134</v>
      </c>
      <c r="E50" s="41">
        <f t="shared" si="26"/>
        <v>0.934449093444909</v>
      </c>
      <c r="F50" s="41">
        <f t="shared" si="27"/>
        <v>1.27619047619048</v>
      </c>
      <c r="G50" s="6" t="s">
        <v>484</v>
      </c>
    </row>
    <row r="51" spans="1:7">
      <c r="A51" s="5">
        <v>41535</v>
      </c>
      <c r="B51" s="6">
        <v>143.4</v>
      </c>
      <c r="C51" s="6">
        <v>105</v>
      </c>
      <c r="D51" s="6">
        <v>148.46</v>
      </c>
      <c r="E51" s="41">
        <f t="shared" si="26"/>
        <v>1.03528591352859</v>
      </c>
      <c r="F51" s="41">
        <f t="shared" si="27"/>
        <v>1.41390476190476</v>
      </c>
      <c r="G51" s="6"/>
    </row>
    <row r="52" spans="1:7">
      <c r="A52" s="5">
        <v>41547</v>
      </c>
      <c r="B52" s="6">
        <v>143.4</v>
      </c>
      <c r="C52" s="6">
        <v>105</v>
      </c>
      <c r="D52" s="6">
        <v>164.2</v>
      </c>
      <c r="E52" s="41">
        <f t="shared" ref="E52" si="28">D52/B52</f>
        <v>1.14504881450488</v>
      </c>
      <c r="F52" s="41">
        <f t="shared" ref="F52:F60" si="29">D52/C52</f>
        <v>1.56380952380952</v>
      </c>
      <c r="G52" s="6"/>
    </row>
    <row r="53" spans="1:7">
      <c r="A53" s="5">
        <v>41639</v>
      </c>
      <c r="B53" s="6">
        <v>170</v>
      </c>
      <c r="C53" s="6">
        <v>113</v>
      </c>
      <c r="D53" s="6">
        <v>180.6</v>
      </c>
      <c r="E53" s="41">
        <f t="shared" ref="E53" si="30">D53/B53</f>
        <v>1.06235294117647</v>
      </c>
      <c r="F53" s="41">
        <f t="shared" si="29"/>
        <v>1.59823008849558</v>
      </c>
      <c r="G53" s="6"/>
    </row>
    <row r="54" spans="1:7">
      <c r="A54" s="5">
        <v>41759</v>
      </c>
      <c r="B54" s="6">
        <v>170</v>
      </c>
      <c r="C54" s="6">
        <v>113</v>
      </c>
      <c r="D54" s="6">
        <v>181.3</v>
      </c>
      <c r="E54" s="41">
        <f t="shared" ref="E54" si="31">D54/B54</f>
        <v>1.06647058823529</v>
      </c>
      <c r="F54" s="41">
        <f t="shared" si="29"/>
        <v>1.60442477876106</v>
      </c>
      <c r="G54" s="6"/>
    </row>
    <row r="55" spans="1:7">
      <c r="A55" s="14">
        <v>41760</v>
      </c>
      <c r="B55" s="15">
        <v>170</v>
      </c>
      <c r="C55" s="15">
        <v>113</v>
      </c>
      <c r="D55" s="15">
        <v>182.9</v>
      </c>
      <c r="E55" s="38">
        <f t="shared" ref="E55" si="32">D55/B55</f>
        <v>1.07588235294118</v>
      </c>
      <c r="F55" s="38">
        <f t="shared" si="29"/>
        <v>1.61858407079646</v>
      </c>
      <c r="G55" s="15"/>
    </row>
    <row r="56" spans="1:7">
      <c r="A56" s="5">
        <v>41912</v>
      </c>
      <c r="B56" s="6">
        <v>170</v>
      </c>
      <c r="C56" s="6">
        <v>113</v>
      </c>
      <c r="D56" s="6">
        <v>195.9</v>
      </c>
      <c r="E56" s="41">
        <f t="shared" ref="E56" si="33">D56/B56</f>
        <v>1.15235294117647</v>
      </c>
      <c r="F56" s="41">
        <f t="shared" si="29"/>
        <v>1.73362831858407</v>
      </c>
      <c r="G56" s="6"/>
    </row>
    <row r="57" spans="1:7">
      <c r="A57" s="5">
        <v>42004</v>
      </c>
      <c r="B57" s="6">
        <v>202.2</v>
      </c>
      <c r="C57" s="6">
        <v>129</v>
      </c>
      <c r="D57" s="6">
        <v>240</v>
      </c>
      <c r="E57" s="41">
        <f t="shared" ref="E57" si="34">D57/B57</f>
        <v>1.18694362017804</v>
      </c>
      <c r="F57" s="41">
        <f t="shared" si="29"/>
        <v>1.86046511627907</v>
      </c>
      <c r="G57" s="6" t="s">
        <v>450</v>
      </c>
    </row>
    <row r="58" spans="1:7">
      <c r="A58" s="5">
        <v>42529</v>
      </c>
      <c r="B58" s="6">
        <v>202.2</v>
      </c>
      <c r="C58" s="6">
        <v>129</v>
      </c>
      <c r="D58" s="6">
        <v>240.3</v>
      </c>
      <c r="E58" s="41">
        <f t="shared" ref="E58" si="35">D58/B58</f>
        <v>1.18842729970326</v>
      </c>
      <c r="F58" s="41">
        <f t="shared" ref="F58" si="36">D58/C58</f>
        <v>1.86279069767442</v>
      </c>
      <c r="G58" s="6"/>
    </row>
    <row r="59" spans="1:7">
      <c r="A59" s="39">
        <v>42591</v>
      </c>
      <c r="B59" s="6">
        <v>202.2</v>
      </c>
      <c r="C59" s="6">
        <v>129</v>
      </c>
      <c r="D59" s="6">
        <v>241.43</v>
      </c>
      <c r="E59" s="41">
        <f t="shared" ref="E59" si="37">D59/B59</f>
        <v>1.19401582591494</v>
      </c>
      <c r="F59" s="41">
        <f t="shared" ref="F59" si="38">D59/C59</f>
        <v>1.8715503875969</v>
      </c>
      <c r="G59" s="30" t="s">
        <v>485</v>
      </c>
    </row>
    <row r="60" spans="1:7">
      <c r="A60" s="5">
        <v>42643</v>
      </c>
      <c r="B60" s="6">
        <v>202.2</v>
      </c>
      <c r="C60" s="6">
        <v>129</v>
      </c>
      <c r="D60" s="6">
        <v>257.4</v>
      </c>
      <c r="E60" s="41">
        <f t="shared" ref="E60:E67" si="39">D60/B60</f>
        <v>1.27299703264095</v>
      </c>
      <c r="F60" s="41">
        <f t="shared" si="29"/>
        <v>1.9953488372093</v>
      </c>
      <c r="G60" s="6"/>
    </row>
    <row r="61" spans="1:7">
      <c r="A61" s="5">
        <v>42734</v>
      </c>
      <c r="B61" s="6">
        <v>213.3</v>
      </c>
      <c r="C61" s="6">
        <v>136</v>
      </c>
      <c r="D61" s="6">
        <v>261.82</v>
      </c>
      <c r="E61" s="41">
        <f t="shared" si="39"/>
        <v>1.22747304266292</v>
      </c>
      <c r="F61" s="41">
        <f t="shared" ref="F61:F78" si="40">D61/C61</f>
        <v>1.92514705882353</v>
      </c>
      <c r="G61" s="6"/>
    </row>
    <row r="62" ht="70" spans="1:7">
      <c r="A62" s="5">
        <v>43161</v>
      </c>
      <c r="B62" s="6">
        <v>264</v>
      </c>
      <c r="C62" s="6">
        <v>163</v>
      </c>
      <c r="D62" s="6">
        <v>277.8</v>
      </c>
      <c r="E62" s="41">
        <f t="shared" ref="E62" si="41">D62/B62</f>
        <v>1.05227272727273</v>
      </c>
      <c r="F62" s="41">
        <f t="shared" ref="F62" si="42">D62/C62</f>
        <v>1.70429447852761</v>
      </c>
      <c r="G62" s="6" t="s">
        <v>486</v>
      </c>
    </row>
    <row r="63" spans="1:7">
      <c r="A63" s="5">
        <v>43168</v>
      </c>
      <c r="B63" s="6">
        <v>264</v>
      </c>
      <c r="C63" s="6">
        <v>163</v>
      </c>
      <c r="D63" s="6">
        <v>278.2</v>
      </c>
      <c r="E63" s="41">
        <f t="shared" si="39"/>
        <v>1.05378787878788</v>
      </c>
      <c r="F63" s="41">
        <f t="shared" si="40"/>
        <v>1.70674846625767</v>
      </c>
      <c r="G63" s="6"/>
    </row>
    <row r="64" spans="1:7">
      <c r="A64" s="5">
        <v>43194</v>
      </c>
      <c r="B64" s="6">
        <v>264</v>
      </c>
      <c r="C64" s="6">
        <v>163</v>
      </c>
      <c r="D64" s="6">
        <v>284.9</v>
      </c>
      <c r="E64" s="41">
        <f t="shared" si="39"/>
        <v>1.07916666666667</v>
      </c>
      <c r="F64" s="41">
        <f t="shared" si="40"/>
        <v>1.7478527607362</v>
      </c>
      <c r="G64" s="6"/>
    </row>
    <row r="65" spans="1:7">
      <c r="A65" s="5">
        <v>43218</v>
      </c>
      <c r="B65" s="6">
        <v>264</v>
      </c>
      <c r="C65" s="6">
        <v>163</v>
      </c>
      <c r="D65" s="6">
        <v>285.2</v>
      </c>
      <c r="E65" s="41">
        <f t="shared" si="39"/>
        <v>1.08030303030303</v>
      </c>
      <c r="F65" s="41">
        <f t="shared" si="40"/>
        <v>1.74969325153374</v>
      </c>
      <c r="G65" s="6"/>
    </row>
    <row r="66" spans="1:7">
      <c r="A66" s="5">
        <v>43252</v>
      </c>
      <c r="B66" s="6">
        <v>264</v>
      </c>
      <c r="C66" s="6">
        <v>163</v>
      </c>
      <c r="D66" s="6">
        <v>287.9</v>
      </c>
      <c r="E66" s="41">
        <f t="shared" si="39"/>
        <v>1.0905303030303</v>
      </c>
      <c r="F66" s="41">
        <f t="shared" si="40"/>
        <v>1.76625766871166</v>
      </c>
      <c r="G66" s="6"/>
    </row>
    <row r="67" spans="1:7">
      <c r="A67" s="5">
        <v>43336</v>
      </c>
      <c r="B67" s="6">
        <v>264</v>
      </c>
      <c r="C67" s="6">
        <v>163</v>
      </c>
      <c r="D67" s="6">
        <v>292.82</v>
      </c>
      <c r="E67" s="41">
        <f t="shared" si="39"/>
        <v>1.10916666666667</v>
      </c>
      <c r="F67" s="41">
        <f t="shared" si="40"/>
        <v>1.79644171779141</v>
      </c>
      <c r="G67" s="6"/>
    </row>
    <row r="68" spans="1:7">
      <c r="A68" s="5">
        <v>43373</v>
      </c>
      <c r="B68" s="6">
        <v>264</v>
      </c>
      <c r="C68" s="6">
        <v>163</v>
      </c>
      <c r="D68" s="6">
        <v>297.3</v>
      </c>
      <c r="E68" s="41">
        <f t="shared" ref="E68:E69" si="43">D68/B68</f>
        <v>1.12613636363636</v>
      </c>
      <c r="F68" s="41">
        <f t="shared" si="40"/>
        <v>1.8239263803681</v>
      </c>
      <c r="G68" s="6"/>
    </row>
    <row r="69" spans="1:7">
      <c r="A69" s="5">
        <v>43514</v>
      </c>
      <c r="B69" s="6">
        <v>315.46</v>
      </c>
      <c r="C69" s="6">
        <v>184</v>
      </c>
      <c r="D69" s="6">
        <v>299.2</v>
      </c>
      <c r="E69" s="41">
        <f t="shared" si="43"/>
        <v>0.948456222658974</v>
      </c>
      <c r="F69" s="41">
        <f t="shared" si="40"/>
        <v>1.62608695652174</v>
      </c>
      <c r="G69" s="6"/>
    </row>
    <row r="70" spans="1:7">
      <c r="A70" s="5">
        <v>43517</v>
      </c>
      <c r="B70" s="6">
        <v>315.46</v>
      </c>
      <c r="C70" s="6">
        <v>184</v>
      </c>
      <c r="D70" s="6">
        <v>307.5</v>
      </c>
      <c r="E70" s="41">
        <f t="shared" ref="E70:E75" si="44">D70/B70</f>
        <v>0.974767006910543</v>
      </c>
      <c r="F70" s="41">
        <f t="shared" si="40"/>
        <v>1.67119565217391</v>
      </c>
      <c r="G70" s="6" t="s">
        <v>431</v>
      </c>
    </row>
    <row r="71" spans="1:7">
      <c r="A71" s="5">
        <v>43518</v>
      </c>
      <c r="B71" s="6">
        <v>315.46</v>
      </c>
      <c r="C71" s="6">
        <v>184</v>
      </c>
      <c r="D71" s="6">
        <v>335.6</v>
      </c>
      <c r="E71" s="41">
        <f t="shared" si="44"/>
        <v>1.06384327648513</v>
      </c>
      <c r="F71" s="41">
        <f t="shared" si="40"/>
        <v>1.82391304347826</v>
      </c>
      <c r="G71" s="6"/>
    </row>
    <row r="72" spans="1:7">
      <c r="A72" s="5">
        <v>43559</v>
      </c>
      <c r="B72" s="6">
        <v>315.46</v>
      </c>
      <c r="C72" s="6">
        <v>184</v>
      </c>
      <c r="D72" s="6">
        <v>339</v>
      </c>
      <c r="E72" s="41">
        <f t="shared" si="44"/>
        <v>1.07462118810626</v>
      </c>
      <c r="F72" s="41">
        <f t="shared" si="40"/>
        <v>1.84239130434783</v>
      </c>
      <c r="G72" s="6"/>
    </row>
    <row r="73" spans="1:7">
      <c r="A73" s="5">
        <v>43585</v>
      </c>
      <c r="B73" s="6">
        <v>315.46</v>
      </c>
      <c r="C73" s="6">
        <v>184</v>
      </c>
      <c r="D73" s="6">
        <v>346.7</v>
      </c>
      <c r="E73" s="41">
        <f t="shared" si="44"/>
        <v>1.0990299879541</v>
      </c>
      <c r="F73" s="41">
        <f t="shared" si="40"/>
        <v>1.88423913043478</v>
      </c>
      <c r="G73" s="6"/>
    </row>
    <row r="74" spans="1:7">
      <c r="A74" s="5">
        <v>43622</v>
      </c>
      <c r="B74" s="6">
        <v>315.46</v>
      </c>
      <c r="C74" s="6">
        <v>184</v>
      </c>
      <c r="D74" s="6">
        <v>347.7</v>
      </c>
      <c r="E74" s="41">
        <f t="shared" si="44"/>
        <v>1.10219996196031</v>
      </c>
      <c r="F74" s="41">
        <f t="shared" si="40"/>
        <v>1.88967391304348</v>
      </c>
      <c r="G74" s="6"/>
    </row>
    <row r="75" spans="1:7">
      <c r="A75" s="5">
        <v>43720</v>
      </c>
      <c r="B75" s="6">
        <v>315.46</v>
      </c>
      <c r="C75" s="6">
        <v>184</v>
      </c>
      <c r="D75" s="6">
        <v>358.9</v>
      </c>
      <c r="E75" s="41">
        <f t="shared" si="44"/>
        <v>1.1377036708299</v>
      </c>
      <c r="F75" s="41">
        <f t="shared" si="40"/>
        <v>1.95054347826087</v>
      </c>
      <c r="G75" s="6"/>
    </row>
    <row r="76" spans="1:7">
      <c r="A76" s="5">
        <v>43738</v>
      </c>
      <c r="B76" s="6">
        <v>315.46</v>
      </c>
      <c r="C76" s="6">
        <v>184</v>
      </c>
      <c r="D76" s="6">
        <v>373.9</v>
      </c>
      <c r="E76" s="41">
        <f t="shared" ref="E76:E78" si="45">D76/B76</f>
        <v>1.1852532809231</v>
      </c>
      <c r="F76" s="41">
        <f t="shared" si="40"/>
        <v>2.0320652173913</v>
      </c>
      <c r="G76" s="6"/>
    </row>
    <row r="77" spans="1:7">
      <c r="A77" s="5">
        <v>44104</v>
      </c>
      <c r="B77" s="6">
        <v>330.56</v>
      </c>
      <c r="C77" s="6">
        <v>190</v>
      </c>
      <c r="D77" s="6">
        <v>387.2</v>
      </c>
      <c r="E77" s="41">
        <f t="shared" si="45"/>
        <v>1.17134559535334</v>
      </c>
      <c r="F77" s="41">
        <f t="shared" si="40"/>
        <v>2.03789473684211</v>
      </c>
      <c r="G77" s="6"/>
    </row>
    <row r="78" spans="1:7">
      <c r="A78" s="5">
        <v>44288</v>
      </c>
      <c r="B78" s="6">
        <v>371.28</v>
      </c>
      <c r="C78" s="6">
        <v>219</v>
      </c>
      <c r="D78" s="6">
        <v>393.2</v>
      </c>
      <c r="E78" s="41">
        <f t="shared" si="45"/>
        <v>1.05903900021547</v>
      </c>
      <c r="F78" s="41">
        <f t="shared" si="40"/>
        <v>1.79543378995434</v>
      </c>
      <c r="G78" s="6"/>
    </row>
    <row r="79" spans="1:7">
      <c r="A79" s="5">
        <v>44316</v>
      </c>
      <c r="B79" s="6">
        <v>371.28</v>
      </c>
      <c r="C79" s="6">
        <v>219</v>
      </c>
      <c r="D79" s="6">
        <v>416.9</v>
      </c>
      <c r="E79" s="41">
        <f t="shared" ref="E79:E89" si="46">D79/B79</f>
        <v>1.1228722258134</v>
      </c>
      <c r="F79" s="41">
        <f t="shared" ref="F79" si="47">D79/C79</f>
        <v>1.90365296803653</v>
      </c>
      <c r="G79" s="6" t="s">
        <v>433</v>
      </c>
    </row>
    <row r="80" spans="1:7">
      <c r="A80" s="5">
        <v>44967</v>
      </c>
      <c r="B80" s="6">
        <v>476.07</v>
      </c>
      <c r="C80" s="6"/>
      <c r="D80" s="6">
        <v>424.3</v>
      </c>
      <c r="E80" s="41">
        <f t="shared" si="46"/>
        <v>0.891255487638373</v>
      </c>
      <c r="F80" s="41"/>
      <c r="G80" s="6"/>
    </row>
    <row r="81" spans="1:7">
      <c r="A81" s="5">
        <v>44974</v>
      </c>
      <c r="B81" s="6">
        <v>476.07</v>
      </c>
      <c r="C81" s="6"/>
      <c r="D81" s="6">
        <v>425.3</v>
      </c>
      <c r="E81" s="41">
        <f t="shared" si="46"/>
        <v>0.893356019072825</v>
      </c>
      <c r="F81" s="41"/>
      <c r="G81" s="6"/>
    </row>
    <row r="82" spans="1:7">
      <c r="A82" s="5">
        <v>44981</v>
      </c>
      <c r="B82" s="6">
        <v>476.07</v>
      </c>
      <c r="C82" s="6"/>
      <c r="D82" s="6">
        <v>433.9</v>
      </c>
      <c r="E82" s="41">
        <f t="shared" si="46"/>
        <v>0.911420589409121</v>
      </c>
      <c r="F82" s="41"/>
      <c r="G82" s="6"/>
    </row>
    <row r="83" spans="1:7">
      <c r="A83" s="5">
        <v>44988</v>
      </c>
      <c r="B83" s="6">
        <v>485.02</v>
      </c>
      <c r="C83" s="6"/>
      <c r="D83" s="6">
        <v>436.6</v>
      </c>
      <c r="E83" s="41">
        <f t="shared" si="46"/>
        <v>0.900169065193188</v>
      </c>
      <c r="F83" s="41"/>
      <c r="G83" s="6"/>
    </row>
    <row r="84" spans="1:7">
      <c r="A84" s="5">
        <v>45044</v>
      </c>
      <c r="B84" s="6">
        <v>485.02</v>
      </c>
      <c r="C84" s="6"/>
      <c r="D84" s="6">
        <v>468.8</v>
      </c>
      <c r="E84" s="41">
        <f t="shared" si="46"/>
        <v>0.966558080079172</v>
      </c>
      <c r="F84" s="41"/>
      <c r="G84" s="6"/>
    </row>
    <row r="85" spans="1:7">
      <c r="A85" s="14">
        <v>45046</v>
      </c>
      <c r="B85" s="15">
        <v>485.02</v>
      </c>
      <c r="C85" s="15"/>
      <c r="D85" s="15">
        <v>471.9</v>
      </c>
      <c r="E85" s="38">
        <f t="shared" si="46"/>
        <v>0.972949569089934</v>
      </c>
      <c r="F85" s="38"/>
      <c r="G85" s="15"/>
    </row>
    <row r="86" spans="1:7">
      <c r="A86" s="5">
        <v>45197</v>
      </c>
      <c r="B86" s="6">
        <v>485.02</v>
      </c>
      <c r="C86" s="6"/>
      <c r="D86" s="6">
        <v>494.2</v>
      </c>
      <c r="E86" s="41">
        <f t="shared" si="46"/>
        <v>1.01892705455445</v>
      </c>
      <c r="F86" s="41"/>
      <c r="G86" s="6"/>
    </row>
    <row r="87" spans="1:7">
      <c r="A87" s="14">
        <v>45291</v>
      </c>
      <c r="B87" s="15">
        <v>522.54</v>
      </c>
      <c r="C87" s="15"/>
      <c r="D87" s="15">
        <v>508.1</v>
      </c>
      <c r="E87" s="38">
        <f t="shared" si="46"/>
        <v>0.972365751904161</v>
      </c>
      <c r="F87" s="38"/>
      <c r="G87" s="15" t="s">
        <v>434</v>
      </c>
    </row>
    <row r="88" spans="1:7">
      <c r="A88" s="5">
        <v>45412</v>
      </c>
      <c r="B88" s="6">
        <v>522.54</v>
      </c>
      <c r="C88" s="6"/>
      <c r="D88" s="6">
        <v>516.2</v>
      </c>
      <c r="E88" s="41">
        <f t="shared" si="46"/>
        <v>0.987866957553489</v>
      </c>
      <c r="F88" s="41"/>
      <c r="G88" s="6"/>
    </row>
    <row r="89" spans="1:7">
      <c r="A89" s="5">
        <v>45657</v>
      </c>
      <c r="B89" s="6">
        <v>523.54</v>
      </c>
      <c r="C89" s="6"/>
      <c r="D89" s="6">
        <v>606.5</v>
      </c>
      <c r="E89" s="41">
        <f t="shared" si="46"/>
        <v>1.15845971654506</v>
      </c>
      <c r="F89" s="41"/>
      <c r="G89" s="6" t="s">
        <v>487</v>
      </c>
    </row>
    <row r="90" spans="1:7">
      <c r="A90" s="12" t="s">
        <v>488</v>
      </c>
      <c r="B90" s="34"/>
      <c r="C90" s="34"/>
      <c r="D90" s="34"/>
      <c r="E90" s="48"/>
      <c r="F90" s="48"/>
      <c r="G90" s="34"/>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8"/>
  <sheetViews>
    <sheetView workbookViewId="0">
      <selection activeCell="F26" sqref="F26"/>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113</v>
      </c>
      <c r="B2" s="3">
        <v>21.72</v>
      </c>
      <c r="C2" s="3">
        <v>15</v>
      </c>
      <c r="D2" s="3">
        <v>13.21</v>
      </c>
      <c r="E2" s="33">
        <f t="shared" ref="E2" si="0">D2/B2</f>
        <v>0.608195211786372</v>
      </c>
      <c r="F2" s="33">
        <f>D2/C2</f>
        <v>0.880666666666667</v>
      </c>
      <c r="G2" s="3" t="s">
        <v>489</v>
      </c>
      <c r="H2" s="3">
        <v>31.945</v>
      </c>
      <c r="I2" s="13">
        <f t="shared" ref="I2:I17" si="1">(H2-D2)/D2</f>
        <v>1.41824375473126</v>
      </c>
    </row>
    <row r="3" spans="1:9">
      <c r="A3" s="3" t="s">
        <v>116</v>
      </c>
      <c r="B3" s="3">
        <v>21.72</v>
      </c>
      <c r="C3" s="3">
        <v>15</v>
      </c>
      <c r="D3" s="3">
        <v>15.88</v>
      </c>
      <c r="E3" s="33">
        <f t="shared" ref="E3" si="2">D3/B3</f>
        <v>0.731123388581952</v>
      </c>
      <c r="F3" s="33">
        <f>D3/C3</f>
        <v>1.05866666666667</v>
      </c>
      <c r="G3" s="3" t="s">
        <v>106</v>
      </c>
      <c r="H3" s="3">
        <v>32</v>
      </c>
      <c r="I3" s="13">
        <f t="shared" si="1"/>
        <v>1.01511335012594</v>
      </c>
    </row>
    <row r="4" spans="1:9">
      <c r="A4" s="3" t="s">
        <v>118</v>
      </c>
      <c r="B4" s="3">
        <v>21.72</v>
      </c>
      <c r="C4" s="3">
        <v>15</v>
      </c>
      <c r="D4" s="3">
        <v>21.96</v>
      </c>
      <c r="E4" s="33">
        <f t="shared" ref="E4:E12" si="3">D4/B4</f>
        <v>1.01104972375691</v>
      </c>
      <c r="F4" s="33">
        <f t="shared" ref="F4:F12" si="4">D4/C4</f>
        <v>1.464</v>
      </c>
      <c r="G4" s="3" t="s">
        <v>106</v>
      </c>
      <c r="H4" s="3">
        <v>36.03</v>
      </c>
      <c r="I4" s="13">
        <f t="shared" si="1"/>
        <v>0.640710382513661</v>
      </c>
    </row>
    <row r="5" spans="1:9">
      <c r="A5" s="3" t="s">
        <v>120</v>
      </c>
      <c r="B5" s="3">
        <v>21.72</v>
      </c>
      <c r="C5" s="3">
        <v>15</v>
      </c>
      <c r="D5" s="3">
        <v>28.358</v>
      </c>
      <c r="E5" s="33">
        <f t="shared" si="3"/>
        <v>1.30561694290976</v>
      </c>
      <c r="F5" s="33">
        <f t="shared" si="4"/>
        <v>1.89053333333333</v>
      </c>
      <c r="G5" s="3" t="s">
        <v>106</v>
      </c>
      <c r="H5" s="3">
        <v>44.77</v>
      </c>
      <c r="I5" s="13">
        <f t="shared" si="1"/>
        <v>0.578743211792087</v>
      </c>
    </row>
    <row r="6" spans="1:9">
      <c r="A6" s="3" t="s">
        <v>122</v>
      </c>
      <c r="B6" s="3">
        <v>21.72</v>
      </c>
      <c r="C6" s="3">
        <v>15</v>
      </c>
      <c r="D6" s="3">
        <v>31.104</v>
      </c>
      <c r="E6" s="33">
        <f t="shared" si="3"/>
        <v>1.43204419889503</v>
      </c>
      <c r="F6" s="33">
        <f t="shared" si="4"/>
        <v>2.0736</v>
      </c>
      <c r="G6" s="3" t="s">
        <v>123</v>
      </c>
      <c r="H6" s="3">
        <v>47.71</v>
      </c>
      <c r="I6" s="13">
        <f t="shared" si="1"/>
        <v>0.533886316872428</v>
      </c>
    </row>
    <row r="7" spans="1:9">
      <c r="A7" s="3" t="s">
        <v>124</v>
      </c>
      <c r="B7" s="3">
        <v>59</v>
      </c>
      <c r="C7" s="3">
        <v>38.89</v>
      </c>
      <c r="D7" s="3">
        <v>58.792</v>
      </c>
      <c r="E7" s="33">
        <f t="shared" si="3"/>
        <v>0.996474576271187</v>
      </c>
      <c r="F7" s="33">
        <f t="shared" si="4"/>
        <v>1.51175109282592</v>
      </c>
      <c r="G7" s="3" t="s">
        <v>123</v>
      </c>
      <c r="H7" s="3">
        <v>110.12</v>
      </c>
      <c r="I7" s="13">
        <f t="shared" si="1"/>
        <v>0.873043951558035</v>
      </c>
    </row>
    <row r="8" spans="1:9">
      <c r="A8" s="3" t="s">
        <v>126</v>
      </c>
      <c r="B8" s="3">
        <v>84.7</v>
      </c>
      <c r="C8" s="3">
        <v>55.57</v>
      </c>
      <c r="D8" s="3">
        <v>94.165</v>
      </c>
      <c r="E8" s="33">
        <f t="shared" si="3"/>
        <v>1.11174734356553</v>
      </c>
      <c r="F8" s="33">
        <f t="shared" si="4"/>
        <v>1.69452942235019</v>
      </c>
      <c r="G8" s="3" t="s">
        <v>123</v>
      </c>
      <c r="H8" s="3">
        <v>140.09</v>
      </c>
      <c r="I8" s="13">
        <f t="shared" si="1"/>
        <v>0.487707747039771</v>
      </c>
    </row>
    <row r="9" spans="1:9">
      <c r="A9" s="3" t="s">
        <v>127</v>
      </c>
      <c r="B9" s="3">
        <v>84.7</v>
      </c>
      <c r="C9" s="3">
        <v>56</v>
      </c>
      <c r="D9" s="3">
        <v>109.45</v>
      </c>
      <c r="E9" s="33">
        <f t="shared" si="3"/>
        <v>1.29220779220779</v>
      </c>
      <c r="F9" s="33">
        <f t="shared" si="4"/>
        <v>1.95446428571429</v>
      </c>
      <c r="G9" s="3"/>
      <c r="H9" s="3">
        <v>153.5</v>
      </c>
      <c r="I9" s="13">
        <f t="shared" si="1"/>
        <v>0.402466879853814</v>
      </c>
    </row>
    <row r="10" spans="1:9">
      <c r="A10" s="3" t="s">
        <v>128</v>
      </c>
      <c r="B10" s="3">
        <v>84.7</v>
      </c>
      <c r="C10" s="3">
        <v>56</v>
      </c>
      <c r="D10" s="3">
        <v>123.88</v>
      </c>
      <c r="E10" s="33">
        <f t="shared" si="3"/>
        <v>1.46257378984652</v>
      </c>
      <c r="F10" s="33">
        <f t="shared" si="4"/>
        <v>2.21214285714286</v>
      </c>
      <c r="G10" s="3"/>
      <c r="H10" s="3">
        <v>162.4</v>
      </c>
      <c r="I10" s="13">
        <f t="shared" si="1"/>
        <v>0.310946076848563</v>
      </c>
    </row>
    <row r="11" spans="1:9">
      <c r="A11" s="3" t="s">
        <v>130</v>
      </c>
      <c r="B11" s="3">
        <v>128.3</v>
      </c>
      <c r="C11" s="3">
        <v>72.38</v>
      </c>
      <c r="D11" s="3">
        <v>137.72</v>
      </c>
      <c r="E11" s="33">
        <f t="shared" si="3"/>
        <v>1.07342166796571</v>
      </c>
      <c r="F11" s="33">
        <f t="shared" si="4"/>
        <v>1.90273556231003</v>
      </c>
      <c r="G11" s="3"/>
      <c r="H11" s="3">
        <v>198.89</v>
      </c>
      <c r="I11" s="13">
        <f t="shared" si="1"/>
        <v>0.444162067963985</v>
      </c>
    </row>
    <row r="12" spans="1:9">
      <c r="A12" s="3" t="s">
        <v>131</v>
      </c>
      <c r="B12" s="3">
        <v>213.9</v>
      </c>
      <c r="C12" s="3">
        <v>113.8</v>
      </c>
      <c r="D12" s="3">
        <v>196.4</v>
      </c>
      <c r="E12" s="33">
        <f t="shared" si="3"/>
        <v>0.918186068256195</v>
      </c>
      <c r="F12" s="33">
        <f t="shared" si="4"/>
        <v>1.72583479789104</v>
      </c>
      <c r="G12" s="3"/>
      <c r="H12" s="3">
        <v>298.17</v>
      </c>
      <c r="I12" s="13">
        <f t="shared" si="1"/>
        <v>0.518177189409369</v>
      </c>
    </row>
    <row r="13" spans="1:9">
      <c r="A13" s="3" t="s">
        <v>132</v>
      </c>
      <c r="B13" s="3">
        <v>225</v>
      </c>
      <c r="C13" s="3">
        <v>121</v>
      </c>
      <c r="D13" s="3">
        <v>226.96</v>
      </c>
      <c r="E13" s="33">
        <f t="shared" ref="E13:E15" si="5">D13/B13</f>
        <v>1.00871111111111</v>
      </c>
      <c r="F13" s="33">
        <f t="shared" ref="F13:F15" si="6">D13/C13</f>
        <v>1.87570247933884</v>
      </c>
      <c r="G13" s="3"/>
      <c r="H13" s="3">
        <v>299.62</v>
      </c>
      <c r="I13" s="13">
        <f t="shared" si="1"/>
        <v>0.320144518857949</v>
      </c>
    </row>
    <row r="14" spans="1:9">
      <c r="A14" s="3" t="s">
        <v>133</v>
      </c>
      <c r="B14" s="3">
        <v>259.5</v>
      </c>
      <c r="C14" s="3">
        <v>139.5</v>
      </c>
      <c r="D14" s="3">
        <v>267.7</v>
      </c>
      <c r="E14" s="33">
        <f t="shared" si="5"/>
        <v>1.03159922928709</v>
      </c>
      <c r="F14" s="33">
        <f t="shared" si="6"/>
        <v>1.91899641577061</v>
      </c>
      <c r="G14" s="3"/>
      <c r="H14" s="3">
        <v>346.92</v>
      </c>
      <c r="I14" s="13">
        <f t="shared" si="1"/>
        <v>0.295928277923048</v>
      </c>
    </row>
    <row r="15" spans="1:9">
      <c r="A15" s="3" t="s">
        <v>134</v>
      </c>
      <c r="B15" s="3">
        <v>366</v>
      </c>
      <c r="C15" s="3">
        <v>170</v>
      </c>
      <c r="D15" s="3">
        <v>304.7</v>
      </c>
      <c r="E15" s="33">
        <f t="shared" si="5"/>
        <v>0.832513661202186</v>
      </c>
      <c r="F15" s="33">
        <f t="shared" si="6"/>
        <v>1.79235294117647</v>
      </c>
      <c r="G15" s="3"/>
      <c r="H15" s="3">
        <v>400.2</v>
      </c>
      <c r="I15" s="13">
        <f t="shared" si="1"/>
        <v>0.313423039054808</v>
      </c>
    </row>
    <row r="16" spans="1:9">
      <c r="A16" s="3" t="s">
        <v>136</v>
      </c>
      <c r="B16" s="3">
        <v>378</v>
      </c>
      <c r="C16" s="3">
        <v>174</v>
      </c>
      <c r="D16" s="3">
        <v>315.58</v>
      </c>
      <c r="E16" s="33">
        <f t="shared" ref="E16:E17" si="7">D16/B16</f>
        <v>0.834867724867725</v>
      </c>
      <c r="F16" s="33">
        <f t="shared" ref="F16:F17" si="8">D16/C16</f>
        <v>1.81367816091954</v>
      </c>
      <c r="G16" s="3"/>
      <c r="H16" s="3">
        <v>415.52</v>
      </c>
      <c r="I16" s="13">
        <f t="shared" si="1"/>
        <v>0.316686735534571</v>
      </c>
    </row>
    <row r="17" spans="1:9">
      <c r="A17" s="3" t="s">
        <v>137</v>
      </c>
      <c r="B17" s="3">
        <v>378</v>
      </c>
      <c r="C17" s="3">
        <v>174</v>
      </c>
      <c r="D17" s="3">
        <v>217.99</v>
      </c>
      <c r="E17" s="33">
        <f t="shared" si="7"/>
        <v>0.576693121693122</v>
      </c>
      <c r="F17" s="33">
        <f t="shared" si="8"/>
        <v>1.25281609195402</v>
      </c>
      <c r="G17" s="3"/>
      <c r="H17" s="3">
        <v>421.9</v>
      </c>
      <c r="I17" s="13">
        <f t="shared" si="1"/>
        <v>0.93540988118721</v>
      </c>
    </row>
    <row r="19" spans="1:7">
      <c r="A19" s="14">
        <v>38487</v>
      </c>
      <c r="B19" s="15">
        <v>16.9</v>
      </c>
      <c r="C19" s="15">
        <v>12</v>
      </c>
      <c r="D19" s="15">
        <v>0.3</v>
      </c>
      <c r="E19" s="38">
        <f t="shared" ref="E19" si="9">D19/B19</f>
        <v>0.0177514792899408</v>
      </c>
      <c r="F19" s="38">
        <f t="shared" ref="F19:F28" si="10">D19/C19</f>
        <v>0.025</v>
      </c>
      <c r="G19" s="15" t="s">
        <v>490</v>
      </c>
    </row>
    <row r="20" spans="1:7">
      <c r="A20" s="5">
        <v>38576</v>
      </c>
      <c r="B20" s="6">
        <v>16.9</v>
      </c>
      <c r="C20" s="6">
        <v>12</v>
      </c>
      <c r="D20" s="6">
        <v>6</v>
      </c>
      <c r="E20" s="41">
        <f t="shared" ref="E20" si="11">D20/B20</f>
        <v>0.355029585798817</v>
      </c>
      <c r="F20" s="41">
        <f t="shared" si="10"/>
        <v>0.5</v>
      </c>
      <c r="G20" s="6" t="s">
        <v>491</v>
      </c>
    </row>
    <row r="21" ht="14.1" customHeight="1" spans="1:7">
      <c r="A21" s="5">
        <v>38577</v>
      </c>
      <c r="B21" s="6">
        <v>16.9</v>
      </c>
      <c r="C21" s="6">
        <v>12</v>
      </c>
      <c r="D21" s="6">
        <v>10</v>
      </c>
      <c r="E21" s="41">
        <f t="shared" ref="E21" si="12">D21/B21</f>
        <v>0.591715976331361</v>
      </c>
      <c r="F21" s="41">
        <f t="shared" si="10"/>
        <v>0.833333333333333</v>
      </c>
      <c r="G21" s="6" t="s">
        <v>492</v>
      </c>
    </row>
    <row r="22" ht="14.1" customHeight="1" spans="1:7">
      <c r="A22" s="5">
        <v>38590</v>
      </c>
      <c r="B22" s="6">
        <v>21.72</v>
      </c>
      <c r="C22" s="6">
        <v>15</v>
      </c>
      <c r="D22" s="6">
        <v>13</v>
      </c>
      <c r="E22" s="41">
        <f t="shared" ref="E22" si="13">D22/B22</f>
        <v>0.598526703499079</v>
      </c>
      <c r="F22" s="41">
        <f t="shared" ref="F22" si="14">D22/C22</f>
        <v>0.866666666666667</v>
      </c>
      <c r="G22" s="6" t="s">
        <v>493</v>
      </c>
    </row>
    <row r="23" spans="1:7">
      <c r="A23" s="14">
        <v>38591</v>
      </c>
      <c r="B23" s="15">
        <v>21.72</v>
      </c>
      <c r="C23" s="15">
        <v>15</v>
      </c>
      <c r="D23" s="15">
        <v>17</v>
      </c>
      <c r="E23" s="38">
        <f t="shared" ref="E23" si="15">D23/B23</f>
        <v>0.78268876611418</v>
      </c>
      <c r="F23" s="38">
        <f t="shared" si="10"/>
        <v>1.13333333333333</v>
      </c>
      <c r="G23" s="15" t="s">
        <v>493</v>
      </c>
    </row>
    <row r="24" spans="1:7">
      <c r="A24" s="14">
        <v>38599</v>
      </c>
      <c r="B24" s="15">
        <v>21.72</v>
      </c>
      <c r="C24" s="15">
        <v>15</v>
      </c>
      <c r="D24" s="15">
        <v>19</v>
      </c>
      <c r="E24" s="38">
        <f t="shared" ref="E24" si="16">D24/B24</f>
        <v>0.874769797421731</v>
      </c>
      <c r="F24" s="38">
        <f t="shared" si="10"/>
        <v>1.26666666666667</v>
      </c>
      <c r="G24" s="15" t="s">
        <v>494</v>
      </c>
    </row>
    <row r="25" spans="1:7">
      <c r="A25" s="14">
        <v>38626</v>
      </c>
      <c r="B25" s="15">
        <v>21.72</v>
      </c>
      <c r="C25" s="15">
        <v>15</v>
      </c>
      <c r="D25" s="15">
        <v>31.945</v>
      </c>
      <c r="E25" s="38">
        <f t="shared" ref="E25:E26" si="17">D25/B25</f>
        <v>1.47076427255985</v>
      </c>
      <c r="F25" s="38">
        <f t="shared" si="10"/>
        <v>2.12966666666667</v>
      </c>
      <c r="G25" s="15"/>
    </row>
    <row r="26" spans="1:7">
      <c r="A26" s="14">
        <v>38991</v>
      </c>
      <c r="B26" s="15">
        <v>21.72</v>
      </c>
      <c r="C26" s="15">
        <v>15</v>
      </c>
      <c r="D26" s="15">
        <v>32</v>
      </c>
      <c r="E26" s="38">
        <f t="shared" si="17"/>
        <v>1.47329650092081</v>
      </c>
      <c r="F26" s="38">
        <f t="shared" si="10"/>
        <v>2.13333333333333</v>
      </c>
      <c r="G26" s="15"/>
    </row>
    <row r="27" spans="1:7">
      <c r="A27" s="14">
        <v>39203</v>
      </c>
      <c r="B27" s="15">
        <v>21.72</v>
      </c>
      <c r="C27" s="15">
        <v>15</v>
      </c>
      <c r="D27" s="15">
        <v>36.03</v>
      </c>
      <c r="E27" s="38">
        <f t="shared" ref="E27" si="18">D27/B27</f>
        <v>1.65883977900552</v>
      </c>
      <c r="F27" s="38">
        <f t="shared" si="10"/>
        <v>2.402</v>
      </c>
      <c r="G27" s="15"/>
    </row>
    <row r="28" spans="1:7">
      <c r="A28" s="14">
        <v>39356</v>
      </c>
      <c r="B28" s="15">
        <v>21.72</v>
      </c>
      <c r="C28" s="15">
        <v>15</v>
      </c>
      <c r="D28" s="15">
        <v>37.68</v>
      </c>
      <c r="E28" s="38">
        <f t="shared" ref="E28" si="19">D28/B28</f>
        <v>1.73480662983425</v>
      </c>
      <c r="F28" s="38">
        <f t="shared" si="10"/>
        <v>2.512</v>
      </c>
      <c r="G28" s="15"/>
    </row>
    <row r="29" spans="1:7">
      <c r="A29" s="5">
        <v>39475</v>
      </c>
      <c r="B29" s="6">
        <v>21.72</v>
      </c>
      <c r="C29" s="6">
        <v>15</v>
      </c>
      <c r="D29" s="6">
        <v>37.8</v>
      </c>
      <c r="E29" s="41">
        <f t="shared" ref="E29:E30" si="20">D29/B29</f>
        <v>1.74033149171271</v>
      </c>
      <c r="F29" s="41">
        <f t="shared" ref="F29:F30" si="21">D29/C29</f>
        <v>2.52</v>
      </c>
      <c r="G29" s="6" t="s">
        <v>495</v>
      </c>
    </row>
    <row r="30" spans="1:7">
      <c r="A30" s="14">
        <v>39569</v>
      </c>
      <c r="B30" s="15">
        <v>21.72</v>
      </c>
      <c r="C30" s="15">
        <v>15</v>
      </c>
      <c r="D30" s="15">
        <v>44.77</v>
      </c>
      <c r="E30" s="38">
        <f t="shared" si="20"/>
        <v>2.06123388581952</v>
      </c>
      <c r="F30" s="38">
        <f t="shared" si="21"/>
        <v>2.98466666666667</v>
      </c>
      <c r="G30" s="15"/>
    </row>
    <row r="31" spans="1:7">
      <c r="A31" s="14">
        <v>39934</v>
      </c>
      <c r="B31" s="15">
        <v>21.72</v>
      </c>
      <c r="C31" s="15">
        <v>15</v>
      </c>
      <c r="D31" s="15">
        <v>47.74</v>
      </c>
      <c r="E31" s="38">
        <f t="shared" ref="E31" si="22">D31/B31</f>
        <v>2.19797421731123</v>
      </c>
      <c r="F31" s="38">
        <f t="shared" ref="F31" si="23">D31/C31</f>
        <v>3.18266666666667</v>
      </c>
      <c r="G31" s="15" t="s">
        <v>496</v>
      </c>
    </row>
    <row r="32" spans="1:7">
      <c r="A32" s="14">
        <v>40179</v>
      </c>
      <c r="B32" s="15">
        <v>21.72</v>
      </c>
      <c r="C32" s="15">
        <v>15</v>
      </c>
      <c r="D32" s="15">
        <v>52.41</v>
      </c>
      <c r="E32" s="38">
        <f t="shared" ref="E32" si="24">D32/B32</f>
        <v>2.41298342541436</v>
      </c>
      <c r="F32" s="38">
        <f t="shared" ref="F32" si="25">D32/C32</f>
        <v>3.494</v>
      </c>
      <c r="G32" s="15"/>
    </row>
    <row r="33" spans="1:7">
      <c r="A33" s="5">
        <v>40298</v>
      </c>
      <c r="B33" s="6">
        <v>21.72</v>
      </c>
      <c r="C33" s="6">
        <v>15</v>
      </c>
      <c r="D33" s="6">
        <v>52.5</v>
      </c>
      <c r="E33" s="41">
        <f t="shared" ref="E33" si="26">D33/B33</f>
        <v>2.4171270718232</v>
      </c>
      <c r="F33" s="41">
        <f t="shared" ref="F33" si="27">D33/C33</f>
        <v>3.5</v>
      </c>
      <c r="G33" s="6"/>
    </row>
    <row r="34" spans="1:7">
      <c r="A34" s="14">
        <v>40299</v>
      </c>
      <c r="B34" s="15">
        <v>21.72</v>
      </c>
      <c r="C34" s="15">
        <v>15</v>
      </c>
      <c r="D34" s="15">
        <v>58.5</v>
      </c>
      <c r="E34" s="38">
        <f t="shared" ref="E34" si="28">D34/B34</f>
        <v>2.69337016574586</v>
      </c>
      <c r="F34" s="38">
        <f t="shared" ref="F34" si="29">D34/C34</f>
        <v>3.9</v>
      </c>
      <c r="G34" s="15"/>
    </row>
    <row r="35" spans="1:7">
      <c r="A35" s="5">
        <v>40326</v>
      </c>
      <c r="B35" s="6">
        <v>84.7</v>
      </c>
      <c r="C35" s="6">
        <v>55</v>
      </c>
      <c r="D35" s="6">
        <v>78.97</v>
      </c>
      <c r="E35" s="41">
        <f t="shared" ref="E35" si="30">D35/B35</f>
        <v>0.932349468713105</v>
      </c>
      <c r="F35" s="41">
        <f t="shared" ref="F35" si="31">D35/C35</f>
        <v>1.43581818181818</v>
      </c>
      <c r="G35" s="6"/>
    </row>
    <row r="36" spans="1:7">
      <c r="A36" s="14">
        <v>40327</v>
      </c>
      <c r="B36" s="15">
        <v>84.7</v>
      </c>
      <c r="C36" s="15">
        <v>55</v>
      </c>
      <c r="D36" s="15">
        <v>85</v>
      </c>
      <c r="E36" s="38">
        <f t="shared" ref="E36" si="32">D36/B36</f>
        <v>1.00354191263282</v>
      </c>
      <c r="F36" s="38">
        <f t="shared" ref="F36" si="33">D36/C36</f>
        <v>1.54545454545455</v>
      </c>
      <c r="G36" s="15"/>
    </row>
    <row r="37" spans="1:7">
      <c r="A37" s="5">
        <v>40442</v>
      </c>
      <c r="B37" s="6">
        <v>84.7</v>
      </c>
      <c r="C37" s="6">
        <v>55</v>
      </c>
      <c r="D37" s="6">
        <v>92.79</v>
      </c>
      <c r="E37" s="41">
        <f t="shared" ref="E37" si="34">D37/B37</f>
        <v>1.09551357733176</v>
      </c>
      <c r="F37" s="41">
        <f t="shared" ref="F37" si="35">D37/C37</f>
        <v>1.68709090909091</v>
      </c>
      <c r="G37" s="6"/>
    </row>
    <row r="38" spans="1:7">
      <c r="A38" s="5">
        <v>40451</v>
      </c>
      <c r="B38" s="6">
        <v>84.7</v>
      </c>
      <c r="C38" s="6">
        <v>55</v>
      </c>
      <c r="D38" s="6">
        <v>110.09</v>
      </c>
      <c r="E38" s="41">
        <f t="shared" ref="E38" si="36">D38/B38</f>
        <v>1.29976387249115</v>
      </c>
      <c r="F38" s="41">
        <f t="shared" ref="F38" si="37">D38/C38</f>
        <v>2.00163636363636</v>
      </c>
      <c r="G38" s="6" t="s">
        <v>167</v>
      </c>
    </row>
    <row r="39" spans="1:7">
      <c r="A39" s="5">
        <v>40543</v>
      </c>
      <c r="B39" s="6">
        <v>84.7</v>
      </c>
      <c r="C39" s="6">
        <v>55</v>
      </c>
      <c r="D39" s="6">
        <v>110.12</v>
      </c>
      <c r="E39" s="41">
        <f t="shared" ref="E39" si="38">D39/B39</f>
        <v>1.30011806375443</v>
      </c>
      <c r="F39" s="41">
        <f t="shared" ref="F39" si="39">D39/C39</f>
        <v>2.00218181818182</v>
      </c>
      <c r="G39" s="6"/>
    </row>
    <row r="40" spans="1:7">
      <c r="A40" s="14">
        <v>40614</v>
      </c>
      <c r="B40" s="15">
        <v>84.7</v>
      </c>
      <c r="C40" s="15">
        <v>55</v>
      </c>
      <c r="D40" s="15">
        <v>114.58</v>
      </c>
      <c r="E40" s="38">
        <f t="shared" ref="E40:E41" si="40">D40/B40</f>
        <v>1.35277449822904</v>
      </c>
      <c r="F40" s="38">
        <f t="shared" ref="F40:F41" si="41">D40/C40</f>
        <v>2.08327272727273</v>
      </c>
      <c r="G40" s="15"/>
    </row>
    <row r="41" spans="1:7">
      <c r="A41" s="5">
        <v>40662</v>
      </c>
      <c r="B41" s="6">
        <v>84.7</v>
      </c>
      <c r="C41" s="6">
        <v>55</v>
      </c>
      <c r="D41" s="6">
        <v>119.62</v>
      </c>
      <c r="E41" s="41">
        <f t="shared" si="40"/>
        <v>1.41227863046045</v>
      </c>
      <c r="F41" s="41">
        <f t="shared" si="41"/>
        <v>2.17490909090909</v>
      </c>
      <c r="G41" s="6"/>
    </row>
    <row r="42" spans="1:7">
      <c r="A42" s="14">
        <v>40664</v>
      </c>
      <c r="B42" s="15">
        <v>84.7</v>
      </c>
      <c r="C42" s="15">
        <v>55</v>
      </c>
      <c r="D42" s="15">
        <v>126.04</v>
      </c>
      <c r="E42" s="38">
        <f t="shared" ref="E42" si="42">D42/B42</f>
        <v>1.48807556080283</v>
      </c>
      <c r="F42" s="38">
        <f t="shared" ref="F42" si="43">D42/C42</f>
        <v>2.29163636363636</v>
      </c>
      <c r="G42" s="15" t="s">
        <v>497</v>
      </c>
    </row>
    <row r="43" spans="1:7">
      <c r="A43" s="5">
        <v>40725</v>
      </c>
      <c r="B43" s="6">
        <v>84.7</v>
      </c>
      <c r="C43" s="6">
        <v>56</v>
      </c>
      <c r="D43" s="6">
        <v>128.82</v>
      </c>
      <c r="E43" s="41">
        <f t="shared" ref="E43" si="44">D43/B43</f>
        <v>1.52089728453365</v>
      </c>
      <c r="F43" s="41">
        <f t="shared" ref="F43" si="45">D43/C43</f>
        <v>2.30035714285714</v>
      </c>
      <c r="G43" s="6"/>
    </row>
    <row r="44" spans="1:7">
      <c r="A44" s="5">
        <v>40816</v>
      </c>
      <c r="B44" s="6">
        <v>84.7</v>
      </c>
      <c r="C44" s="6">
        <v>56</v>
      </c>
      <c r="D44" s="6">
        <v>136.41</v>
      </c>
      <c r="E44" s="41">
        <f t="shared" ref="E44" si="46">D44/B44</f>
        <v>1.61050767414404</v>
      </c>
      <c r="F44" s="41">
        <f t="shared" ref="F44" si="47">D44/C44</f>
        <v>2.43589285714286</v>
      </c>
      <c r="G44" s="6" t="s">
        <v>498</v>
      </c>
    </row>
    <row r="45" spans="1:7">
      <c r="A45" s="14">
        <v>40901</v>
      </c>
      <c r="B45" s="15">
        <v>84.7</v>
      </c>
      <c r="C45" s="15">
        <v>56</v>
      </c>
      <c r="D45" s="15">
        <v>140.09</v>
      </c>
      <c r="E45" s="38">
        <f t="shared" ref="E45" si="48">D45/B45</f>
        <v>1.65395513577332</v>
      </c>
      <c r="F45" s="38">
        <f t="shared" ref="F45:F55" si="49">D45/C45</f>
        <v>2.50160714285714</v>
      </c>
      <c r="G45" s="15" t="s">
        <v>499</v>
      </c>
    </row>
    <row r="46" spans="1:7">
      <c r="A46" s="5">
        <v>41027</v>
      </c>
      <c r="B46" s="6">
        <v>84.7</v>
      </c>
      <c r="C46" s="6">
        <v>56</v>
      </c>
      <c r="D46" s="6">
        <v>142.88</v>
      </c>
      <c r="E46" s="41">
        <f t="shared" ref="E46" si="50">D46/B46</f>
        <v>1.68689492325856</v>
      </c>
      <c r="F46" s="41">
        <f t="shared" si="49"/>
        <v>2.55142857142857</v>
      </c>
      <c r="G46" s="6"/>
    </row>
    <row r="47" spans="1:7">
      <c r="A47" s="5">
        <v>41181</v>
      </c>
      <c r="B47" s="6">
        <v>84.7</v>
      </c>
      <c r="C47" s="6">
        <v>56</v>
      </c>
      <c r="D47" s="6">
        <v>153.5</v>
      </c>
      <c r="E47" s="41">
        <f t="shared" ref="E47" si="51">D47/B47</f>
        <v>1.81227863046045</v>
      </c>
      <c r="F47" s="41">
        <f t="shared" si="49"/>
        <v>2.74107142857143</v>
      </c>
      <c r="G47" s="6" t="s">
        <v>500</v>
      </c>
    </row>
    <row r="48" spans="1:7">
      <c r="A48" s="5">
        <v>41341</v>
      </c>
      <c r="B48" s="6">
        <v>84.7</v>
      </c>
      <c r="C48" s="6">
        <v>56</v>
      </c>
      <c r="D48" s="6">
        <v>160.8</v>
      </c>
      <c r="E48" s="41">
        <f t="shared" ref="E48" si="52">D48/B48</f>
        <v>1.89846517119244</v>
      </c>
      <c r="F48" s="41">
        <f t="shared" si="49"/>
        <v>2.87142857142857</v>
      </c>
      <c r="G48" s="6" t="s">
        <v>501</v>
      </c>
    </row>
    <row r="49" spans="1:7">
      <c r="A49" s="5">
        <v>41547</v>
      </c>
      <c r="B49" s="6">
        <v>84.7</v>
      </c>
      <c r="C49" s="6">
        <v>56</v>
      </c>
      <c r="D49" s="6">
        <v>162.42</v>
      </c>
      <c r="E49" s="41">
        <f t="shared" ref="E49" si="53">D49/B49</f>
        <v>1.91759149940968</v>
      </c>
      <c r="F49" s="41">
        <f t="shared" si="49"/>
        <v>2.90035714285714</v>
      </c>
      <c r="G49" s="6"/>
    </row>
    <row r="50" spans="1:7">
      <c r="A50" s="14">
        <v>41713</v>
      </c>
      <c r="B50" s="15">
        <v>84.7</v>
      </c>
      <c r="C50" s="15">
        <v>56</v>
      </c>
      <c r="D50" s="15">
        <v>167.21</v>
      </c>
      <c r="E50" s="38">
        <f t="shared" ref="E50" si="54">D50/B50</f>
        <v>1.9741440377804</v>
      </c>
      <c r="F50" s="38">
        <f t="shared" si="49"/>
        <v>2.98589285714286</v>
      </c>
      <c r="G50" s="15" t="s">
        <v>502</v>
      </c>
    </row>
    <row r="51" spans="1:6">
      <c r="A51" s="11">
        <v>41720</v>
      </c>
      <c r="B51" s="1">
        <v>84.7</v>
      </c>
      <c r="C51" s="1">
        <v>56</v>
      </c>
      <c r="D51" s="1">
        <v>166.9</v>
      </c>
      <c r="E51" s="32">
        <f t="shared" ref="E51" si="55">D51/B51</f>
        <v>1.97048406139315</v>
      </c>
      <c r="F51" s="32">
        <f t="shared" si="49"/>
        <v>2.98035714285714</v>
      </c>
    </row>
    <row r="52" spans="1:7">
      <c r="A52" s="5">
        <v>41733</v>
      </c>
      <c r="B52" s="6">
        <v>84.7</v>
      </c>
      <c r="C52" s="6">
        <v>56</v>
      </c>
      <c r="D52" s="6">
        <v>172.32</v>
      </c>
      <c r="E52" s="41">
        <f t="shared" ref="E52" si="56">D52/B52</f>
        <v>2.0344746162928</v>
      </c>
      <c r="F52" s="41">
        <f t="shared" si="49"/>
        <v>3.07714285714286</v>
      </c>
      <c r="G52" s="6"/>
    </row>
    <row r="53" spans="1:7">
      <c r="A53" s="5">
        <v>41759</v>
      </c>
      <c r="B53" s="6">
        <v>84.7</v>
      </c>
      <c r="C53" s="6">
        <v>56</v>
      </c>
      <c r="D53" s="6">
        <v>174.04</v>
      </c>
      <c r="E53" s="41">
        <f t="shared" ref="E53" si="57">D53/B53</f>
        <v>2.05478158205431</v>
      </c>
      <c r="F53" s="41">
        <f t="shared" si="49"/>
        <v>3.10785714285714</v>
      </c>
      <c r="G53" s="6" t="s">
        <v>503</v>
      </c>
    </row>
    <row r="54" spans="1:7">
      <c r="A54" s="5">
        <v>41912</v>
      </c>
      <c r="B54" s="6">
        <v>180.1</v>
      </c>
      <c r="C54" s="6">
        <v>92</v>
      </c>
      <c r="D54" s="6">
        <v>186.97</v>
      </c>
      <c r="E54" s="41">
        <f t="shared" ref="E54" si="58">D54/B54</f>
        <v>1.03814547473626</v>
      </c>
      <c r="F54" s="41">
        <f t="shared" si="49"/>
        <v>2.03228260869565</v>
      </c>
      <c r="G54" s="6"/>
    </row>
    <row r="55" spans="1:7">
      <c r="A55" s="5">
        <v>42004</v>
      </c>
      <c r="B55" s="6">
        <v>180.1</v>
      </c>
      <c r="C55" s="6">
        <v>92</v>
      </c>
      <c r="D55" s="6">
        <v>198.89</v>
      </c>
      <c r="E55" s="41">
        <f t="shared" ref="E55:E67" si="59">D55/B55</f>
        <v>1.10433092726263</v>
      </c>
      <c r="F55" s="41">
        <f t="shared" si="49"/>
        <v>2.16184782608696</v>
      </c>
      <c r="G55" s="6"/>
    </row>
    <row r="56" spans="1:7">
      <c r="A56" s="5">
        <v>42095</v>
      </c>
      <c r="B56" s="6">
        <v>225</v>
      </c>
      <c r="C56" s="6">
        <v>121</v>
      </c>
      <c r="D56" s="6">
        <v>211.1</v>
      </c>
      <c r="E56" s="41">
        <f t="shared" si="59"/>
        <v>0.938222222222222</v>
      </c>
      <c r="F56" s="41">
        <f t="shared" ref="F56:F76" si="60">D56/C56</f>
        <v>1.74462809917355</v>
      </c>
      <c r="G56" s="6" t="s">
        <v>450</v>
      </c>
    </row>
    <row r="57" spans="1:7">
      <c r="A57" s="5">
        <v>42097</v>
      </c>
      <c r="B57" s="6">
        <v>225</v>
      </c>
      <c r="C57" s="6">
        <v>121</v>
      </c>
      <c r="D57" s="6">
        <v>251.73</v>
      </c>
      <c r="E57" s="41">
        <f t="shared" si="59"/>
        <v>1.1188</v>
      </c>
      <c r="F57" s="41">
        <f t="shared" si="60"/>
        <v>2.0804132231405</v>
      </c>
      <c r="G57" s="6"/>
    </row>
    <row r="58" spans="1:7">
      <c r="A58" s="14">
        <v>42105</v>
      </c>
      <c r="B58" s="15">
        <v>225</v>
      </c>
      <c r="C58" s="15">
        <v>121</v>
      </c>
      <c r="D58" s="15">
        <v>258.1</v>
      </c>
      <c r="E58" s="38">
        <f t="shared" si="59"/>
        <v>1.14711111111111</v>
      </c>
      <c r="F58" s="38">
        <f t="shared" si="60"/>
        <v>2.13305785123967</v>
      </c>
      <c r="G58" s="15"/>
    </row>
    <row r="59" spans="1:7">
      <c r="A59" s="5">
        <v>42124</v>
      </c>
      <c r="B59" s="6">
        <v>225</v>
      </c>
      <c r="C59" s="6">
        <v>121</v>
      </c>
      <c r="D59" s="6">
        <v>270.03</v>
      </c>
      <c r="E59" s="41">
        <f t="shared" si="59"/>
        <v>1.20013333333333</v>
      </c>
      <c r="F59" s="41">
        <f t="shared" si="60"/>
        <v>2.23165289256198</v>
      </c>
      <c r="G59" s="6"/>
    </row>
    <row r="60" spans="1:7">
      <c r="A60" s="14">
        <v>42125</v>
      </c>
      <c r="B60" s="15">
        <v>225</v>
      </c>
      <c r="C60" s="15">
        <v>121</v>
      </c>
      <c r="D60" s="15">
        <v>275.93</v>
      </c>
      <c r="E60" s="38">
        <f t="shared" si="59"/>
        <v>1.22635555555556</v>
      </c>
      <c r="F60" s="38">
        <f t="shared" si="60"/>
        <v>2.2804132231405</v>
      </c>
      <c r="G60" s="15" t="s">
        <v>504</v>
      </c>
    </row>
    <row r="61" spans="1:6">
      <c r="A61" s="11">
        <v>42363</v>
      </c>
      <c r="B61" s="1">
        <v>225</v>
      </c>
      <c r="C61" s="1">
        <v>121</v>
      </c>
      <c r="D61" s="1">
        <v>273.4</v>
      </c>
      <c r="E61" s="32">
        <f t="shared" si="59"/>
        <v>1.21511111111111</v>
      </c>
      <c r="F61" s="32">
        <f t="shared" si="60"/>
        <v>2.2595041322314</v>
      </c>
    </row>
    <row r="62" spans="1:7">
      <c r="A62" s="5">
        <v>42369</v>
      </c>
      <c r="B62" s="6">
        <v>225</v>
      </c>
      <c r="C62" s="6">
        <v>121</v>
      </c>
      <c r="D62" s="6">
        <v>298.17</v>
      </c>
      <c r="E62" s="41">
        <f t="shared" si="59"/>
        <v>1.3252</v>
      </c>
      <c r="F62" s="41">
        <f t="shared" si="60"/>
        <v>2.46421487603306</v>
      </c>
      <c r="G62" s="6"/>
    </row>
    <row r="63" spans="1:7">
      <c r="A63" s="5">
        <v>42643</v>
      </c>
      <c r="B63" s="6">
        <v>225</v>
      </c>
      <c r="C63" s="6">
        <v>121</v>
      </c>
      <c r="D63" s="6">
        <v>299.62</v>
      </c>
      <c r="E63" s="41">
        <f t="shared" si="59"/>
        <v>1.33164444444444</v>
      </c>
      <c r="F63" s="41">
        <f t="shared" si="60"/>
        <v>2.47619834710744</v>
      </c>
      <c r="G63" s="6"/>
    </row>
    <row r="64" spans="1:7">
      <c r="A64" s="5">
        <v>42790</v>
      </c>
      <c r="B64" s="6">
        <v>258.15</v>
      </c>
      <c r="C64" s="6">
        <v>139</v>
      </c>
      <c r="D64" s="6">
        <v>309.16</v>
      </c>
      <c r="E64" s="41">
        <f t="shared" si="59"/>
        <v>1.19759829556459</v>
      </c>
      <c r="F64" s="41">
        <f t="shared" si="60"/>
        <v>2.2241726618705</v>
      </c>
      <c r="G64" s="6" t="s">
        <v>431</v>
      </c>
    </row>
    <row r="65" spans="1:7">
      <c r="A65" s="5">
        <v>42804</v>
      </c>
      <c r="B65" s="6">
        <v>258.15</v>
      </c>
      <c r="C65" s="6">
        <v>139</v>
      </c>
      <c r="D65" s="6">
        <v>318.58</v>
      </c>
      <c r="E65" s="41">
        <f t="shared" si="59"/>
        <v>1.23408870811544</v>
      </c>
      <c r="F65" s="41">
        <f t="shared" si="60"/>
        <v>2.29194244604317</v>
      </c>
      <c r="G65" s="6"/>
    </row>
    <row r="66" spans="1:7">
      <c r="A66" s="5">
        <v>42811</v>
      </c>
      <c r="B66" s="6">
        <v>258.15</v>
      </c>
      <c r="C66" s="6">
        <v>139</v>
      </c>
      <c r="D66" s="6">
        <v>318.71</v>
      </c>
      <c r="E66" s="41">
        <f t="shared" si="59"/>
        <v>1.23459229130351</v>
      </c>
      <c r="F66" s="41">
        <f t="shared" si="60"/>
        <v>2.29287769784173</v>
      </c>
      <c r="G66" s="6"/>
    </row>
    <row r="67" spans="1:7">
      <c r="A67" s="5">
        <v>42826</v>
      </c>
      <c r="B67" s="6">
        <v>258.15</v>
      </c>
      <c r="C67" s="6">
        <v>139</v>
      </c>
      <c r="D67" s="6">
        <v>332.02</v>
      </c>
      <c r="E67" s="41">
        <f t="shared" si="59"/>
        <v>1.2861514623281</v>
      </c>
      <c r="F67" s="41">
        <f t="shared" si="60"/>
        <v>2.38863309352518</v>
      </c>
      <c r="G67" s="6"/>
    </row>
    <row r="68" spans="1:7">
      <c r="A68" s="5">
        <v>42853</v>
      </c>
      <c r="B68" s="6">
        <v>258.15</v>
      </c>
      <c r="C68" s="6">
        <v>139</v>
      </c>
      <c r="D68" s="6">
        <v>346.92</v>
      </c>
      <c r="E68" s="41">
        <f t="shared" ref="E68:E73" si="61">D68/B68</f>
        <v>1.34386984311447</v>
      </c>
      <c r="F68" s="41">
        <f t="shared" si="60"/>
        <v>2.4958273381295</v>
      </c>
      <c r="G68" s="6"/>
    </row>
    <row r="69" spans="1:7">
      <c r="A69" s="5">
        <v>43126</v>
      </c>
      <c r="B69" s="6">
        <v>347.8</v>
      </c>
      <c r="C69" s="6">
        <v>164</v>
      </c>
      <c r="D69" s="6">
        <v>346.95</v>
      </c>
      <c r="E69" s="41">
        <f t="shared" ref="E69" si="62">D69/B69</f>
        <v>0.997556066705003</v>
      </c>
      <c r="F69" s="41">
        <f t="shared" ref="F69" si="63">D69/C69</f>
        <v>2.1155487804878</v>
      </c>
      <c r="G69" s="6" t="s">
        <v>394</v>
      </c>
    </row>
    <row r="70" spans="1:7">
      <c r="A70" s="5">
        <v>43161</v>
      </c>
      <c r="B70" s="6">
        <v>347.8</v>
      </c>
      <c r="C70" s="6">
        <v>164</v>
      </c>
      <c r="D70" s="6">
        <v>348.62</v>
      </c>
      <c r="E70" s="41">
        <f t="shared" si="61"/>
        <v>1.00235767682576</v>
      </c>
      <c r="F70" s="41">
        <f t="shared" si="60"/>
        <v>2.12573170731707</v>
      </c>
      <c r="G70" s="6"/>
    </row>
    <row r="71" spans="1:7">
      <c r="A71" s="5">
        <v>43182</v>
      </c>
      <c r="B71" s="6">
        <v>347.8</v>
      </c>
      <c r="C71" s="6">
        <v>164</v>
      </c>
      <c r="D71" s="6">
        <v>365.28</v>
      </c>
      <c r="E71" s="41">
        <f t="shared" si="61"/>
        <v>1.05025876940771</v>
      </c>
      <c r="F71" s="41">
        <f t="shared" si="60"/>
        <v>2.22731707317073</v>
      </c>
      <c r="G71" s="6"/>
    </row>
    <row r="72" spans="1:7">
      <c r="A72" s="5">
        <v>43194</v>
      </c>
      <c r="B72" s="6">
        <v>347.8</v>
      </c>
      <c r="C72" s="6">
        <v>164</v>
      </c>
      <c r="D72" s="6">
        <v>374.14</v>
      </c>
      <c r="E72" s="41">
        <f t="shared" si="61"/>
        <v>1.0757331799885</v>
      </c>
      <c r="F72" s="41">
        <f t="shared" si="60"/>
        <v>2.28134146341463</v>
      </c>
      <c r="G72" s="6"/>
    </row>
    <row r="73" spans="1:7">
      <c r="A73" s="5">
        <v>43373</v>
      </c>
      <c r="B73" s="6">
        <v>378</v>
      </c>
      <c r="C73" s="6">
        <v>174</v>
      </c>
      <c r="D73" s="6">
        <v>400.22</v>
      </c>
      <c r="E73" s="41">
        <f t="shared" si="61"/>
        <v>1.05878306878307</v>
      </c>
      <c r="F73" s="41">
        <f t="shared" si="60"/>
        <v>2.30011494252874</v>
      </c>
      <c r="G73" s="6" t="s">
        <v>433</v>
      </c>
    </row>
    <row r="74" spans="1:7">
      <c r="A74" s="5">
        <v>43532</v>
      </c>
      <c r="B74" s="6">
        <v>378</v>
      </c>
      <c r="C74" s="6">
        <v>174</v>
      </c>
      <c r="D74" s="6">
        <v>408.54</v>
      </c>
      <c r="E74" s="41">
        <f t="shared" ref="E74:E77" si="64">D74/B74</f>
        <v>1.08079365079365</v>
      </c>
      <c r="F74" s="41">
        <f t="shared" si="60"/>
        <v>2.34793103448276</v>
      </c>
      <c r="G74" s="6"/>
    </row>
    <row r="75" spans="1:7">
      <c r="A75" s="5">
        <v>43559</v>
      </c>
      <c r="B75" s="6">
        <v>378</v>
      </c>
      <c r="C75" s="6">
        <v>174</v>
      </c>
      <c r="D75" s="6">
        <v>415.52</v>
      </c>
      <c r="E75" s="41">
        <f t="shared" si="64"/>
        <v>1.09925925925926</v>
      </c>
      <c r="F75" s="41">
        <f t="shared" si="60"/>
        <v>2.38804597701149</v>
      </c>
      <c r="G75" s="6"/>
    </row>
    <row r="76" spans="1:7">
      <c r="A76" s="5">
        <v>44196</v>
      </c>
      <c r="B76" s="6">
        <v>378</v>
      </c>
      <c r="C76" s="6">
        <v>174</v>
      </c>
      <c r="D76" s="6">
        <v>421.9</v>
      </c>
      <c r="E76" s="41">
        <f t="shared" si="64"/>
        <v>1.11613756613757</v>
      </c>
      <c r="F76" s="41">
        <f t="shared" si="60"/>
        <v>2.42471264367816</v>
      </c>
      <c r="G76" s="6"/>
    </row>
    <row r="77" spans="1:7">
      <c r="A77" s="5">
        <v>45657</v>
      </c>
      <c r="B77" s="6">
        <v>483.55</v>
      </c>
      <c r="C77" s="6"/>
      <c r="D77" s="6">
        <v>424.06</v>
      </c>
      <c r="E77" s="41">
        <f t="shared" si="64"/>
        <v>0.876972391686485</v>
      </c>
      <c r="F77" s="41"/>
      <c r="G77" s="6" t="s">
        <v>505</v>
      </c>
    </row>
    <row r="78" spans="1:7">
      <c r="A78" s="12" t="s">
        <v>398</v>
      </c>
      <c r="B78" s="34"/>
      <c r="C78" s="34"/>
      <c r="D78" s="34"/>
      <c r="E78" s="48"/>
      <c r="F78" s="48"/>
      <c r="G78" s="34"/>
    </row>
  </sheetData>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workbookViewId="0">
      <selection activeCell="A1" sqref="A1"/>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8" width="8.50833333333333" style="1"/>
    <col min="9" max="9" width="11.375" style="1" customWidth="1"/>
    <col min="10" max="16384" width="8.50833333333333" style="1"/>
  </cols>
  <sheetData>
    <row r="1" spans="1:9">
      <c r="A1" s="1" t="s">
        <v>0</v>
      </c>
      <c r="B1" s="1" t="s">
        <v>52</v>
      </c>
      <c r="C1" s="1" t="s">
        <v>53</v>
      </c>
      <c r="D1" s="1" t="s">
        <v>54</v>
      </c>
      <c r="E1" s="2" t="s">
        <v>3</v>
      </c>
      <c r="F1" s="2" t="s">
        <v>152</v>
      </c>
      <c r="G1" s="1" t="s">
        <v>56</v>
      </c>
      <c r="H1" s="1" t="s">
        <v>153</v>
      </c>
      <c r="I1" s="1" t="s">
        <v>154</v>
      </c>
    </row>
    <row r="2" spans="1:9">
      <c r="A2" s="3" t="s">
        <v>120</v>
      </c>
      <c r="B2" s="3">
        <v>31.137</v>
      </c>
      <c r="C2" s="3">
        <v>27.487</v>
      </c>
      <c r="D2" s="72">
        <f t="shared" ref="D2:D14" si="0">H2*I2</f>
        <v>13.057</v>
      </c>
      <c r="E2" s="4">
        <f t="shared" ref="E2:E6" si="1">D2/B2</f>
        <v>0.419340334650095</v>
      </c>
      <c r="F2" s="4">
        <f t="shared" ref="F2:F6" si="2">D2/C2</f>
        <v>0.475024557063339</v>
      </c>
      <c r="G2" s="3"/>
      <c r="H2" s="3">
        <v>11.87</v>
      </c>
      <c r="I2" s="3">
        <v>1.1</v>
      </c>
    </row>
    <row r="3" spans="1:9">
      <c r="A3" s="3" t="s">
        <v>122</v>
      </c>
      <c r="B3" s="3">
        <v>40.27</v>
      </c>
      <c r="C3" s="3">
        <v>37</v>
      </c>
      <c r="D3" s="72">
        <f t="shared" si="0"/>
        <v>14.994</v>
      </c>
      <c r="E3" s="4">
        <f t="shared" si="1"/>
        <v>0.372336727092128</v>
      </c>
      <c r="F3" s="4">
        <f t="shared" si="2"/>
        <v>0.405243243243243</v>
      </c>
      <c r="G3" s="3"/>
      <c r="H3" s="3">
        <v>12.6</v>
      </c>
      <c r="I3" s="3">
        <v>1.19</v>
      </c>
    </row>
    <row r="4" spans="1:9">
      <c r="A4" s="3" t="s">
        <v>124</v>
      </c>
      <c r="B4" s="3">
        <v>40.27</v>
      </c>
      <c r="C4" s="3">
        <v>37</v>
      </c>
      <c r="D4" s="72">
        <f t="shared" si="0"/>
        <v>16.308</v>
      </c>
      <c r="E4" s="4">
        <f t="shared" si="1"/>
        <v>0.404966476285076</v>
      </c>
      <c r="F4" s="4">
        <f t="shared" si="2"/>
        <v>0.440756756756757</v>
      </c>
      <c r="G4" s="3"/>
      <c r="H4" s="3">
        <v>13.59</v>
      </c>
      <c r="I4" s="3">
        <v>1.2</v>
      </c>
    </row>
    <row r="5" spans="1:9">
      <c r="A5" s="3" t="s">
        <v>126</v>
      </c>
      <c r="B5" s="3">
        <v>40.27</v>
      </c>
      <c r="C5" s="3">
        <v>37</v>
      </c>
      <c r="D5" s="72">
        <f t="shared" si="0"/>
        <v>18.6703</v>
      </c>
      <c r="E5" s="4">
        <f t="shared" si="1"/>
        <v>0.463628010926248</v>
      </c>
      <c r="F5" s="4">
        <f t="shared" si="2"/>
        <v>0.504602702702703</v>
      </c>
      <c r="G5" s="3"/>
      <c r="H5" s="3">
        <v>15.43</v>
      </c>
      <c r="I5" s="3">
        <v>1.21</v>
      </c>
    </row>
    <row r="6" spans="1:9">
      <c r="A6" s="3" t="s">
        <v>127</v>
      </c>
      <c r="B6" s="3">
        <v>40.33</v>
      </c>
      <c r="C6" s="3">
        <v>37.02</v>
      </c>
      <c r="D6" s="72">
        <f t="shared" si="0"/>
        <v>20.2886</v>
      </c>
      <c r="E6" s="4">
        <f t="shared" si="1"/>
        <v>0.503064716092239</v>
      </c>
      <c r="F6" s="4">
        <f t="shared" si="2"/>
        <v>0.548044300378174</v>
      </c>
      <c r="G6" s="3"/>
      <c r="H6" s="3">
        <v>16.63</v>
      </c>
      <c r="I6" s="3">
        <v>1.22</v>
      </c>
    </row>
    <row r="7" spans="1:9">
      <c r="A7" s="3" t="s">
        <v>128</v>
      </c>
      <c r="B7" s="3">
        <v>42.7</v>
      </c>
      <c r="C7" s="3">
        <v>38</v>
      </c>
      <c r="D7" s="72">
        <f t="shared" si="0"/>
        <v>21.6591</v>
      </c>
      <c r="E7" s="4">
        <f t="shared" ref="E7:E12" si="3">D7/B7</f>
        <v>0.50723887587822</v>
      </c>
      <c r="F7" s="4">
        <f t="shared" ref="F7:F14" si="4">D7/C7</f>
        <v>0.569976315789474</v>
      </c>
      <c r="G7" s="3"/>
      <c r="H7" s="3">
        <v>16.79</v>
      </c>
      <c r="I7" s="3">
        <v>1.29</v>
      </c>
    </row>
    <row r="8" spans="1:9">
      <c r="A8" s="3" t="s">
        <v>130</v>
      </c>
      <c r="B8" s="3">
        <v>42.7</v>
      </c>
      <c r="C8" s="3">
        <v>38</v>
      </c>
      <c r="D8" s="72">
        <f t="shared" si="0"/>
        <v>21.437</v>
      </c>
      <c r="E8" s="4">
        <f t="shared" si="3"/>
        <v>0.502037470725995</v>
      </c>
      <c r="F8" s="4">
        <f t="shared" si="4"/>
        <v>0.564131578947368</v>
      </c>
      <c r="G8" s="3"/>
      <c r="H8" s="3">
        <v>16.49</v>
      </c>
      <c r="I8" s="3">
        <v>1.3</v>
      </c>
    </row>
    <row r="9" spans="1:9">
      <c r="A9" s="3" t="s">
        <v>131</v>
      </c>
      <c r="B9" s="3">
        <v>42.7</v>
      </c>
      <c r="C9" s="3">
        <v>38</v>
      </c>
      <c r="D9" s="72">
        <f t="shared" si="0"/>
        <v>22.5844</v>
      </c>
      <c r="E9" s="4">
        <f t="shared" si="3"/>
        <v>0.528908665105386</v>
      </c>
      <c r="F9" s="4">
        <f t="shared" si="4"/>
        <v>0.594326315789474</v>
      </c>
      <c r="G9" s="3"/>
      <c r="H9" s="3">
        <v>17.24</v>
      </c>
      <c r="I9" s="3">
        <v>1.31</v>
      </c>
    </row>
    <row r="10" spans="1:9">
      <c r="A10" s="3" t="s">
        <v>132</v>
      </c>
      <c r="B10" s="3">
        <v>42.7</v>
      </c>
      <c r="C10" s="3">
        <v>38</v>
      </c>
      <c r="D10" s="72">
        <f t="shared" si="0"/>
        <v>23.0604</v>
      </c>
      <c r="E10" s="4">
        <f t="shared" si="3"/>
        <v>0.540056206088993</v>
      </c>
      <c r="F10" s="4">
        <f t="shared" si="4"/>
        <v>0.606852631578947</v>
      </c>
      <c r="G10" s="3"/>
      <c r="H10" s="3">
        <v>17.47</v>
      </c>
      <c r="I10" s="3">
        <v>1.32</v>
      </c>
    </row>
    <row r="11" spans="1:9">
      <c r="A11" s="3" t="s">
        <v>133</v>
      </c>
      <c r="B11" s="3">
        <v>42.7</v>
      </c>
      <c r="C11" s="3">
        <v>38</v>
      </c>
      <c r="D11" s="72">
        <f t="shared" si="0"/>
        <v>23.42928</v>
      </c>
      <c r="E11" s="4">
        <f t="shared" si="3"/>
        <v>0.548695081967213</v>
      </c>
      <c r="F11" s="4">
        <f t="shared" si="4"/>
        <v>0.61656</v>
      </c>
      <c r="G11" s="3"/>
      <c r="H11" s="3">
        <v>17.616</v>
      </c>
      <c r="I11" s="3">
        <v>1.33</v>
      </c>
    </row>
    <row r="12" spans="1:9">
      <c r="A12" s="3" t="s">
        <v>134</v>
      </c>
      <c r="B12" s="3">
        <v>42.7</v>
      </c>
      <c r="C12" s="3">
        <v>38</v>
      </c>
      <c r="D12" s="72">
        <f t="shared" si="0"/>
        <v>23.76088</v>
      </c>
      <c r="E12" s="4">
        <f t="shared" si="3"/>
        <v>0.556460889929742</v>
      </c>
      <c r="F12" s="4">
        <f t="shared" si="4"/>
        <v>0.625286315789474</v>
      </c>
      <c r="G12" s="3"/>
      <c r="H12" s="3">
        <v>17.732</v>
      </c>
      <c r="I12" s="3">
        <v>1.34</v>
      </c>
    </row>
    <row r="13" spans="1:9">
      <c r="A13" s="3" t="s">
        <v>136</v>
      </c>
      <c r="B13" s="3">
        <v>42.7</v>
      </c>
      <c r="C13" s="3">
        <v>38</v>
      </c>
      <c r="D13" s="72">
        <f t="shared" si="0"/>
        <v>24.192</v>
      </c>
      <c r="E13" s="4">
        <f t="shared" ref="E13" si="5">D13/B13</f>
        <v>0.56655737704918</v>
      </c>
      <c r="F13" s="4">
        <f t="shared" si="4"/>
        <v>0.636631578947369</v>
      </c>
      <c r="G13" s="3"/>
      <c r="H13" s="3">
        <v>17.92</v>
      </c>
      <c r="I13" s="3">
        <v>1.35</v>
      </c>
    </row>
    <row r="14" spans="1:9">
      <c r="A14" s="3" t="s">
        <v>137</v>
      </c>
      <c r="B14" s="3">
        <v>42.7</v>
      </c>
      <c r="C14" s="3">
        <v>38</v>
      </c>
      <c r="D14" s="72">
        <f t="shared" si="0"/>
        <v>17.9145</v>
      </c>
      <c r="E14" s="4">
        <f t="shared" ref="E14" si="6">D14/B14</f>
        <v>0.419543325526932</v>
      </c>
      <c r="F14" s="4">
        <f t="shared" si="4"/>
        <v>0.471434210526316</v>
      </c>
      <c r="G14" s="3"/>
      <c r="H14" s="3">
        <v>13.27</v>
      </c>
      <c r="I14" s="3">
        <v>1.35</v>
      </c>
    </row>
    <row r="15" spans="1:1">
      <c r="A15" s="11"/>
    </row>
    <row r="16" spans="1:7">
      <c r="A16" s="5">
        <v>39813</v>
      </c>
      <c r="B16" s="6">
        <v>40.27</v>
      </c>
      <c r="C16" s="6">
        <v>37</v>
      </c>
      <c r="D16" s="67">
        <v>31.72</v>
      </c>
      <c r="E16" s="7">
        <f t="shared" ref="E16:E19" si="7">D16/B16</f>
        <v>0.787683138813012</v>
      </c>
      <c r="F16" s="7">
        <f>D16/C16</f>
        <v>0.857297297297297</v>
      </c>
      <c r="G16" s="6" t="s">
        <v>506</v>
      </c>
    </row>
    <row r="17" spans="1:7">
      <c r="A17" s="5">
        <v>40178</v>
      </c>
      <c r="B17" s="6">
        <v>40.27</v>
      </c>
      <c r="C17" s="6">
        <v>37</v>
      </c>
      <c r="D17" s="67">
        <v>36.42</v>
      </c>
      <c r="E17" s="7">
        <f t="shared" si="7"/>
        <v>0.904395331512292</v>
      </c>
      <c r="F17" s="7">
        <f t="shared" ref="F17:F19" si="8">D17/C17</f>
        <v>0.984324324324324</v>
      </c>
      <c r="G17" s="6" t="s">
        <v>507</v>
      </c>
    </row>
    <row r="18" spans="1:7">
      <c r="A18" s="5">
        <v>40908</v>
      </c>
      <c r="B18" s="6">
        <v>40.27</v>
      </c>
      <c r="C18" s="6">
        <v>37</v>
      </c>
      <c r="D18" s="67">
        <v>37.03</v>
      </c>
      <c r="E18" s="7">
        <f t="shared" si="7"/>
        <v>0.919543084181773</v>
      </c>
      <c r="F18" s="7">
        <f t="shared" si="8"/>
        <v>1.00081081081081</v>
      </c>
      <c r="G18" s="6" t="s">
        <v>508</v>
      </c>
    </row>
    <row r="19" spans="1:7">
      <c r="A19" s="14">
        <v>41274</v>
      </c>
      <c r="B19" s="15">
        <v>42.7</v>
      </c>
      <c r="C19" s="15">
        <v>38</v>
      </c>
      <c r="D19" s="66">
        <v>56.69</v>
      </c>
      <c r="E19" s="16">
        <f t="shared" si="7"/>
        <v>1.32763466042155</v>
      </c>
      <c r="F19" s="16">
        <f t="shared" si="8"/>
        <v>1.49184210526316</v>
      </c>
      <c r="G19" s="15" t="s">
        <v>509</v>
      </c>
    </row>
    <row r="20" spans="1:1">
      <c r="A20" s="11"/>
    </row>
  </sheetData>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4"/>
  <sheetViews>
    <sheetView topLeftCell="A15" workbookViewId="0">
      <selection activeCell="E37" sqref="E37"/>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124</v>
      </c>
      <c r="B2" s="53">
        <v>18.5</v>
      </c>
      <c r="C2" s="3">
        <v>17</v>
      </c>
      <c r="D2" s="3">
        <v>12.365</v>
      </c>
      <c r="E2" s="33">
        <f t="shared" ref="E2:E10" si="0">D2/B2</f>
        <v>0.668378378378378</v>
      </c>
      <c r="F2" s="33">
        <f t="shared" ref="F2:F5" si="1">D2/C2</f>
        <v>0.727352941176471</v>
      </c>
      <c r="G2" s="3" t="s">
        <v>123</v>
      </c>
      <c r="H2" s="3">
        <v>26.9</v>
      </c>
      <c r="I2" s="13">
        <f t="shared" ref="I2:I12" si="2">(H2-D2)/D2</f>
        <v>1.1754953497776</v>
      </c>
    </row>
    <row r="3" spans="1:9">
      <c r="A3" s="3" t="s">
        <v>126</v>
      </c>
      <c r="B3" s="53">
        <v>18.5</v>
      </c>
      <c r="C3" s="3">
        <v>17</v>
      </c>
      <c r="D3" s="3">
        <v>15.145</v>
      </c>
      <c r="E3" s="33">
        <f t="shared" si="0"/>
        <v>0.818648648648649</v>
      </c>
      <c r="F3" s="33">
        <f t="shared" si="1"/>
        <v>0.890882352941176</v>
      </c>
      <c r="G3" s="3" t="s">
        <v>123</v>
      </c>
      <c r="H3" s="3"/>
      <c r="I3" s="3"/>
    </row>
    <row r="4" spans="1:9">
      <c r="A4" s="3" t="s">
        <v>127</v>
      </c>
      <c r="B4" s="53">
        <v>25.07</v>
      </c>
      <c r="C4" s="3">
        <v>21.85</v>
      </c>
      <c r="D4" s="3">
        <v>28.1</v>
      </c>
      <c r="E4" s="33">
        <f t="shared" si="0"/>
        <v>1.12086158755485</v>
      </c>
      <c r="F4" s="33">
        <f t="shared" si="1"/>
        <v>1.28604118993135</v>
      </c>
      <c r="G4" s="3"/>
      <c r="H4" s="3">
        <v>68.97</v>
      </c>
      <c r="I4" s="13">
        <f t="shared" si="2"/>
        <v>1.45444839857651</v>
      </c>
    </row>
    <row r="5" spans="1:9">
      <c r="A5" s="3" t="s">
        <v>128</v>
      </c>
      <c r="B5" s="53">
        <v>46</v>
      </c>
      <c r="C5" s="3">
        <v>39.97</v>
      </c>
      <c r="D5" s="3">
        <v>65.75</v>
      </c>
      <c r="E5" s="33">
        <f t="shared" si="0"/>
        <v>1.42934782608696</v>
      </c>
      <c r="F5" s="33">
        <f t="shared" si="1"/>
        <v>1.64498373780335</v>
      </c>
      <c r="G5" s="3"/>
      <c r="H5" s="3">
        <v>95.25</v>
      </c>
      <c r="I5" s="13">
        <f t="shared" si="2"/>
        <v>0.448669201520913</v>
      </c>
    </row>
    <row r="6" ht="28" spans="1:9">
      <c r="A6" s="3" t="s">
        <v>130</v>
      </c>
      <c r="B6" s="53">
        <v>51.75</v>
      </c>
      <c r="C6" s="3">
        <v>44.1</v>
      </c>
      <c r="D6" s="3">
        <v>76.7</v>
      </c>
      <c r="E6" s="33">
        <f t="shared" si="0"/>
        <v>1.48212560386473</v>
      </c>
      <c r="F6" s="33">
        <f t="shared" ref="F6:F10" si="3">D6/C6</f>
        <v>1.73922902494331</v>
      </c>
      <c r="G6" s="3" t="s">
        <v>510</v>
      </c>
      <c r="H6" s="3">
        <v>117.62</v>
      </c>
      <c r="I6" s="13">
        <f t="shared" si="2"/>
        <v>0.533507170795306</v>
      </c>
    </row>
    <row r="7" spans="1:9">
      <c r="A7" s="3" t="s">
        <v>131</v>
      </c>
      <c r="B7" s="53">
        <v>63.57</v>
      </c>
      <c r="C7" s="3">
        <v>51.45</v>
      </c>
      <c r="D7" s="3">
        <v>93.15</v>
      </c>
      <c r="E7" s="33">
        <f t="shared" si="0"/>
        <v>1.46531382727702</v>
      </c>
      <c r="F7" s="33">
        <f t="shared" si="3"/>
        <v>1.81049562682216</v>
      </c>
      <c r="G7" s="3"/>
      <c r="H7" s="3">
        <v>157.74</v>
      </c>
      <c r="I7" s="13">
        <f t="shared" si="2"/>
        <v>0.693397745571659</v>
      </c>
    </row>
    <row r="8" spans="1:9">
      <c r="A8" s="3" t="s">
        <v>132</v>
      </c>
      <c r="B8" s="53">
        <v>96.91</v>
      </c>
      <c r="C8" s="3">
        <v>79.89</v>
      </c>
      <c r="D8" s="3">
        <v>153.2</v>
      </c>
      <c r="E8" s="33">
        <f t="shared" si="0"/>
        <v>1.58084820967908</v>
      </c>
      <c r="F8" s="33">
        <f t="shared" si="3"/>
        <v>1.91763675053198</v>
      </c>
      <c r="G8" s="3"/>
      <c r="H8" s="3">
        <v>238.11</v>
      </c>
      <c r="I8" s="13">
        <f t="shared" si="2"/>
        <v>0.554242819843342</v>
      </c>
    </row>
    <row r="9" spans="1:9">
      <c r="A9" s="3" t="s">
        <v>133</v>
      </c>
      <c r="B9" s="53">
        <v>127.3</v>
      </c>
      <c r="C9" s="3">
        <v>99.3</v>
      </c>
      <c r="D9" s="3">
        <v>214.2</v>
      </c>
      <c r="E9" s="33">
        <f t="shared" si="0"/>
        <v>1.68263943440691</v>
      </c>
      <c r="F9" s="33">
        <f t="shared" si="3"/>
        <v>2.1570996978852</v>
      </c>
      <c r="G9" s="3"/>
      <c r="H9" s="3">
        <v>328.65</v>
      </c>
      <c r="I9" s="13">
        <f t="shared" si="2"/>
        <v>0.534313725490196</v>
      </c>
    </row>
    <row r="10" spans="1:9">
      <c r="A10" s="3" t="s">
        <v>134</v>
      </c>
      <c r="B10" s="53">
        <v>193.1</v>
      </c>
      <c r="C10" s="53">
        <v>149</v>
      </c>
      <c r="D10" s="3">
        <v>317.8</v>
      </c>
      <c r="E10" s="33">
        <f t="shared" si="0"/>
        <v>1.64577938891766</v>
      </c>
      <c r="F10" s="33">
        <f t="shared" si="3"/>
        <v>2.13288590604027</v>
      </c>
      <c r="G10" s="3"/>
      <c r="H10" s="3">
        <v>411.15</v>
      </c>
      <c r="I10" s="13">
        <f t="shared" si="2"/>
        <v>0.293738200125865</v>
      </c>
    </row>
    <row r="11" spans="1:9">
      <c r="A11" s="3" t="s">
        <v>136</v>
      </c>
      <c r="B11" s="53">
        <v>226.66</v>
      </c>
      <c r="C11" s="53">
        <v>172.2</v>
      </c>
      <c r="D11" s="3">
        <v>383.02</v>
      </c>
      <c r="E11" s="33">
        <f t="shared" ref="E11:E12" si="4">D11/B11</f>
        <v>1.68984381893585</v>
      </c>
      <c r="F11" s="33">
        <f t="shared" ref="F11:F12" si="5">D11/C11</f>
        <v>2.22427409988386</v>
      </c>
      <c r="G11" s="3"/>
      <c r="H11" s="3">
        <v>525.6</v>
      </c>
      <c r="I11" s="13">
        <f t="shared" si="2"/>
        <v>0.372252101717926</v>
      </c>
    </row>
    <row r="12" spans="1:9">
      <c r="A12" s="3" t="s">
        <v>137</v>
      </c>
      <c r="B12" s="3">
        <v>322.87</v>
      </c>
      <c r="C12" s="3">
        <v>227.98</v>
      </c>
      <c r="D12" s="3">
        <v>331.06</v>
      </c>
      <c r="E12" s="33">
        <f t="shared" si="4"/>
        <v>1.02536624647691</v>
      </c>
      <c r="F12" s="33">
        <f t="shared" si="5"/>
        <v>1.45214492499342</v>
      </c>
      <c r="G12" s="3"/>
      <c r="H12" s="3">
        <v>564.96</v>
      </c>
      <c r="I12" s="13">
        <f t="shared" si="2"/>
        <v>0.706518455869027</v>
      </c>
    </row>
    <row r="14" spans="1:7">
      <c r="A14" s="5">
        <v>40448</v>
      </c>
      <c r="B14" s="6">
        <v>18.13</v>
      </c>
      <c r="C14" s="6">
        <v>17</v>
      </c>
      <c r="D14" s="6">
        <v>5.918</v>
      </c>
      <c r="E14" s="41">
        <f t="shared" ref="E14:E15" si="6">D14/B14</f>
        <v>0.326420297848869</v>
      </c>
      <c r="F14" s="41">
        <f t="shared" ref="F14:F15" si="7">D14/C14</f>
        <v>0.348117647058824</v>
      </c>
      <c r="G14" s="6" t="s">
        <v>201</v>
      </c>
    </row>
    <row r="15" spans="1:7">
      <c r="A15" s="5">
        <v>40449</v>
      </c>
      <c r="B15" s="6">
        <v>18.13</v>
      </c>
      <c r="C15" s="6">
        <v>17</v>
      </c>
      <c r="D15" s="6">
        <v>11.82</v>
      </c>
      <c r="E15" s="41">
        <f t="shared" si="6"/>
        <v>0.651958080529509</v>
      </c>
      <c r="F15" s="41">
        <f t="shared" si="7"/>
        <v>0.695294117647059</v>
      </c>
      <c r="G15" s="6"/>
    </row>
    <row r="16" spans="1:7">
      <c r="A16" s="14">
        <v>40452</v>
      </c>
      <c r="B16" s="15">
        <v>18.13</v>
      </c>
      <c r="C16" s="15">
        <v>17</v>
      </c>
      <c r="D16" s="15">
        <v>25.7291</v>
      </c>
      <c r="E16" s="38">
        <f t="shared" ref="E16" si="8">D16/B16</f>
        <v>1.41914506343078</v>
      </c>
      <c r="F16" s="38">
        <f t="shared" ref="F16" si="9">D16/C16</f>
        <v>1.51347647058824</v>
      </c>
      <c r="G16" s="15"/>
    </row>
    <row r="17" spans="1:7">
      <c r="A17" s="14">
        <v>40453</v>
      </c>
      <c r="B17" s="15">
        <v>18.13</v>
      </c>
      <c r="C17" s="15">
        <v>17</v>
      </c>
      <c r="D17" s="15">
        <v>26.83</v>
      </c>
      <c r="E17" s="38">
        <f t="shared" ref="E17" si="10">D17/B17</f>
        <v>1.47986762272477</v>
      </c>
      <c r="F17" s="38">
        <f t="shared" ref="F17" si="11">D17/C17</f>
        <v>1.57823529411765</v>
      </c>
      <c r="G17" s="15"/>
    </row>
    <row r="18" spans="1:7">
      <c r="A18" s="5">
        <v>40991</v>
      </c>
      <c r="B18" s="6">
        <v>18.13</v>
      </c>
      <c r="C18" s="6">
        <v>17</v>
      </c>
      <c r="D18" s="6">
        <v>31.14</v>
      </c>
      <c r="E18" s="41">
        <f t="shared" ref="E18:E51" si="12">D18/B18</f>
        <v>1.71759514616657</v>
      </c>
      <c r="F18" s="41">
        <f t="shared" ref="F18" si="13">D18/C18</f>
        <v>1.83176470588235</v>
      </c>
      <c r="G18" s="6" t="s">
        <v>511</v>
      </c>
    </row>
    <row r="19" spans="1:7">
      <c r="A19" s="14">
        <v>41168</v>
      </c>
      <c r="B19" s="15">
        <v>40.6</v>
      </c>
      <c r="C19" s="15">
        <v>37</v>
      </c>
      <c r="D19" s="15">
        <v>34.096</v>
      </c>
      <c r="E19" s="38">
        <f t="shared" si="12"/>
        <v>0.839802955665024</v>
      </c>
      <c r="F19" s="38">
        <f t="shared" ref="F19:F21" si="14">D19/C19</f>
        <v>0.921513513513513</v>
      </c>
      <c r="G19" s="15"/>
    </row>
    <row r="20" spans="1:7">
      <c r="A20" s="5">
        <v>41169</v>
      </c>
      <c r="B20" s="6">
        <v>40.6</v>
      </c>
      <c r="C20" s="6">
        <v>37</v>
      </c>
      <c r="D20" s="6">
        <v>38.76</v>
      </c>
      <c r="E20" s="41">
        <f t="shared" ref="E20:E21" si="15">D20/B20</f>
        <v>0.954679802955665</v>
      </c>
      <c r="F20" s="41">
        <f t="shared" si="14"/>
        <v>1.04756756756757</v>
      </c>
      <c r="G20" s="6"/>
    </row>
    <row r="21" spans="1:7">
      <c r="A21" s="5">
        <v>41170</v>
      </c>
      <c r="B21" s="6">
        <v>40.6</v>
      </c>
      <c r="C21" s="6">
        <v>37</v>
      </c>
      <c r="D21" s="6">
        <v>41.27</v>
      </c>
      <c r="E21" s="41">
        <f t="shared" si="15"/>
        <v>1.01650246305419</v>
      </c>
      <c r="F21" s="41">
        <f t="shared" si="14"/>
        <v>1.11540540540541</v>
      </c>
      <c r="G21" s="6"/>
    </row>
    <row r="22" spans="1:7">
      <c r="A22" s="5">
        <v>41178</v>
      </c>
      <c r="B22" s="6">
        <v>40.6</v>
      </c>
      <c r="C22" s="6">
        <v>37</v>
      </c>
      <c r="D22" s="67">
        <v>45</v>
      </c>
      <c r="E22" s="41">
        <f t="shared" ref="E22" si="16">D22/B22</f>
        <v>1.10837438423645</v>
      </c>
      <c r="F22" s="41">
        <f t="shared" ref="F22" si="17">D22/C22</f>
        <v>1.21621621621622</v>
      </c>
      <c r="G22" s="6" t="s">
        <v>512</v>
      </c>
    </row>
    <row r="23" spans="1:7">
      <c r="A23" s="5">
        <v>41180</v>
      </c>
      <c r="B23" s="6">
        <v>40.6</v>
      </c>
      <c r="C23" s="6">
        <v>37</v>
      </c>
      <c r="D23" s="6">
        <v>54.05</v>
      </c>
      <c r="E23" s="41">
        <f t="shared" ref="E23:E24" si="18">D23/B23</f>
        <v>1.33128078817734</v>
      </c>
      <c r="F23" s="41">
        <f t="shared" ref="F23:F24" si="19">D23/C23</f>
        <v>1.46081081081081</v>
      </c>
      <c r="G23" s="6"/>
    </row>
    <row r="24" spans="1:7">
      <c r="A24" s="5">
        <v>41181</v>
      </c>
      <c r="B24" s="6">
        <v>40.6</v>
      </c>
      <c r="C24" s="6">
        <v>37</v>
      </c>
      <c r="D24" s="6">
        <v>62.88</v>
      </c>
      <c r="E24" s="41">
        <f t="shared" si="18"/>
        <v>1.5487684729064</v>
      </c>
      <c r="F24" s="41">
        <f t="shared" si="19"/>
        <v>1.69945945945946</v>
      </c>
      <c r="G24" s="6"/>
    </row>
    <row r="25" spans="1:7">
      <c r="A25" s="14">
        <v>41182</v>
      </c>
      <c r="B25" s="15">
        <v>40.6</v>
      </c>
      <c r="C25" s="15">
        <v>37</v>
      </c>
      <c r="D25" s="15">
        <v>65.58</v>
      </c>
      <c r="E25" s="38">
        <f t="shared" si="12"/>
        <v>1.61527093596059</v>
      </c>
      <c r="F25" s="38">
        <f t="shared" ref="F25" si="20">D25/C25</f>
        <v>1.77243243243243</v>
      </c>
      <c r="G25" s="15"/>
    </row>
    <row r="26" spans="1:7">
      <c r="A26" s="5">
        <v>41274</v>
      </c>
      <c r="B26" s="6">
        <v>40.6</v>
      </c>
      <c r="C26" s="6">
        <v>37</v>
      </c>
      <c r="D26" s="6">
        <v>68.97</v>
      </c>
      <c r="E26" s="41">
        <f t="shared" ref="E26:E28" si="21">D26/B26</f>
        <v>1.6987684729064</v>
      </c>
      <c r="F26" s="41">
        <f t="shared" ref="F26:F28" si="22">D26/C26</f>
        <v>1.86405405405405</v>
      </c>
      <c r="G26" s="6"/>
    </row>
    <row r="27" spans="1:7">
      <c r="A27" s="5">
        <v>41309</v>
      </c>
      <c r="B27" s="6">
        <v>40.6</v>
      </c>
      <c r="C27" s="6">
        <v>37</v>
      </c>
      <c r="D27" s="6">
        <v>69.6</v>
      </c>
      <c r="E27" s="41">
        <f t="shared" si="21"/>
        <v>1.71428571428571</v>
      </c>
      <c r="F27" s="41">
        <f t="shared" si="22"/>
        <v>1.88108108108108</v>
      </c>
      <c r="G27" s="6"/>
    </row>
    <row r="28" spans="1:7">
      <c r="A28" s="5">
        <v>41327</v>
      </c>
      <c r="B28" s="6">
        <v>40.6</v>
      </c>
      <c r="C28" s="6">
        <v>37</v>
      </c>
      <c r="D28" s="6">
        <v>72.8</v>
      </c>
      <c r="E28" s="41">
        <f t="shared" si="21"/>
        <v>1.79310344827586</v>
      </c>
      <c r="F28" s="41">
        <f t="shared" si="22"/>
        <v>1.96756756756757</v>
      </c>
      <c r="G28" s="6"/>
    </row>
    <row r="29" spans="1:7">
      <c r="A29" s="5">
        <v>41334</v>
      </c>
      <c r="B29" s="6">
        <v>40.6</v>
      </c>
      <c r="C29" s="6">
        <v>37</v>
      </c>
      <c r="D29" s="6">
        <v>73.9</v>
      </c>
      <c r="E29" s="41">
        <f t="shared" ref="E29:E30" si="23">D29/B29</f>
        <v>1.82019704433498</v>
      </c>
      <c r="F29" s="41">
        <f t="shared" ref="F29:F30" si="24">D29/C29</f>
        <v>1.9972972972973</v>
      </c>
      <c r="G29" s="6"/>
    </row>
    <row r="30" spans="1:7">
      <c r="A30" s="14">
        <v>41335</v>
      </c>
      <c r="B30" s="15">
        <v>40.6</v>
      </c>
      <c r="C30" s="15">
        <v>37</v>
      </c>
      <c r="D30" s="15">
        <v>77.9</v>
      </c>
      <c r="E30" s="38">
        <f t="shared" si="23"/>
        <v>1.91871921182266</v>
      </c>
      <c r="F30" s="38">
        <f t="shared" si="24"/>
        <v>2.10540540540541</v>
      </c>
      <c r="G30" s="15"/>
    </row>
    <row r="31" spans="1:7">
      <c r="A31" s="5">
        <v>41341</v>
      </c>
      <c r="B31" s="6">
        <v>40.6</v>
      </c>
      <c r="C31" s="6">
        <v>37</v>
      </c>
      <c r="D31" s="6">
        <v>81.1</v>
      </c>
      <c r="E31" s="41">
        <f t="shared" ref="E31" si="25">D31/B31</f>
        <v>1.99753694581281</v>
      </c>
      <c r="F31" s="41">
        <f t="shared" ref="F31" si="26">D31/C31</f>
        <v>2.19189189189189</v>
      </c>
      <c r="G31" s="6"/>
    </row>
    <row r="32" spans="1:7">
      <c r="A32" s="5">
        <v>41359</v>
      </c>
      <c r="B32" s="6">
        <v>40.6</v>
      </c>
      <c r="C32" s="6">
        <v>37</v>
      </c>
      <c r="D32" s="6">
        <v>81.8</v>
      </c>
      <c r="E32" s="41">
        <f t="shared" si="12"/>
        <v>2.01477832512315</v>
      </c>
      <c r="F32" s="41">
        <f t="shared" ref="F32" si="27">D32/C32</f>
        <v>2.21081081081081</v>
      </c>
      <c r="G32" s="6"/>
    </row>
    <row r="33" spans="1:7">
      <c r="A33" s="5">
        <v>41535</v>
      </c>
      <c r="B33" s="6">
        <v>49.44</v>
      </c>
      <c r="C33" s="6">
        <v>43</v>
      </c>
      <c r="D33" s="6">
        <v>84.78</v>
      </c>
      <c r="E33" s="41">
        <f t="shared" ref="E33:E34" si="28">D33/B33</f>
        <v>1.71480582524272</v>
      </c>
      <c r="F33" s="41">
        <f t="shared" ref="F33:F34" si="29">D33/C33</f>
        <v>1.97162790697674</v>
      </c>
      <c r="G33" s="6"/>
    </row>
    <row r="34" spans="1:7">
      <c r="A34" s="5">
        <v>41547</v>
      </c>
      <c r="B34" s="6">
        <v>49.44</v>
      </c>
      <c r="C34" s="6">
        <v>43</v>
      </c>
      <c r="D34" s="6">
        <v>94.62</v>
      </c>
      <c r="E34" s="41">
        <f t="shared" si="28"/>
        <v>1.91383495145631</v>
      </c>
      <c r="F34" s="41">
        <f t="shared" si="29"/>
        <v>2.20046511627907</v>
      </c>
      <c r="G34" s="6"/>
    </row>
    <row r="35" spans="1:7">
      <c r="A35" s="14">
        <v>41548</v>
      </c>
      <c r="B35" s="15">
        <v>49.44</v>
      </c>
      <c r="C35" s="15">
        <v>43</v>
      </c>
      <c r="D35" s="15">
        <v>95.25</v>
      </c>
      <c r="E35" s="38">
        <f t="shared" si="12"/>
        <v>1.92657766990291</v>
      </c>
      <c r="F35" s="38">
        <f t="shared" ref="F35:F39" si="30">D35/C35</f>
        <v>2.21511627906977</v>
      </c>
      <c r="G35" s="15"/>
    </row>
    <row r="36" spans="1:7">
      <c r="A36" s="5">
        <v>41726</v>
      </c>
      <c r="B36" s="6">
        <v>49.44</v>
      </c>
      <c r="C36" s="6">
        <v>43</v>
      </c>
      <c r="D36" s="6">
        <v>99.73</v>
      </c>
      <c r="E36" s="41">
        <f t="shared" si="12"/>
        <v>2.0171925566343</v>
      </c>
      <c r="F36" s="41">
        <f t="shared" si="30"/>
        <v>2.3193023255814</v>
      </c>
      <c r="G36" s="6"/>
    </row>
    <row r="37" spans="1:7">
      <c r="A37" s="5">
        <v>41759</v>
      </c>
      <c r="B37" s="6">
        <v>49.44</v>
      </c>
      <c r="C37" s="6">
        <v>43</v>
      </c>
      <c r="D37" s="6">
        <v>101.57</v>
      </c>
      <c r="E37" s="41">
        <f t="shared" si="12"/>
        <v>2.05440938511327</v>
      </c>
      <c r="F37" s="41">
        <f t="shared" si="30"/>
        <v>2.36209302325581</v>
      </c>
      <c r="G37" s="6" t="s">
        <v>167</v>
      </c>
    </row>
    <row r="38" spans="1:7">
      <c r="A38" s="5">
        <v>41912</v>
      </c>
      <c r="B38" s="6">
        <v>49.44</v>
      </c>
      <c r="C38" s="6">
        <v>43</v>
      </c>
      <c r="D38" s="6">
        <v>104.92</v>
      </c>
      <c r="E38" s="41">
        <f t="shared" ref="E38" si="31">D38/B38</f>
        <v>2.12216828478964</v>
      </c>
      <c r="F38" s="41">
        <f t="shared" ref="F38" si="32">D38/C38</f>
        <v>2.44</v>
      </c>
      <c r="G38" s="6"/>
    </row>
    <row r="39" spans="1:7">
      <c r="A39" s="5">
        <v>42004</v>
      </c>
      <c r="B39" s="6">
        <v>60.54</v>
      </c>
      <c r="C39" s="6">
        <v>49</v>
      </c>
      <c r="D39" s="6">
        <v>117.62</v>
      </c>
      <c r="E39" s="41">
        <f t="shared" si="12"/>
        <v>1.94284770399736</v>
      </c>
      <c r="F39" s="41">
        <f t="shared" si="30"/>
        <v>2.40040816326531</v>
      </c>
      <c r="G39" s="6"/>
    </row>
    <row r="40" spans="1:7">
      <c r="A40" s="5">
        <v>42124</v>
      </c>
      <c r="B40" s="6">
        <v>60.54</v>
      </c>
      <c r="C40" s="6">
        <v>49</v>
      </c>
      <c r="D40" s="6">
        <v>118.77</v>
      </c>
      <c r="E40" s="41">
        <f t="shared" si="12"/>
        <v>1.96184340931615</v>
      </c>
      <c r="F40" s="41">
        <f t="shared" ref="F40:F51" si="33">D40/C40</f>
        <v>2.42387755102041</v>
      </c>
      <c r="G40" s="6"/>
    </row>
    <row r="41" spans="1:7">
      <c r="A41" s="5">
        <v>42277</v>
      </c>
      <c r="B41" s="6">
        <v>66.08</v>
      </c>
      <c r="C41" s="6">
        <v>54</v>
      </c>
      <c r="D41" s="6">
        <v>123.38</v>
      </c>
      <c r="E41" s="41">
        <f t="shared" si="12"/>
        <v>1.86713075060533</v>
      </c>
      <c r="F41" s="41">
        <f t="shared" si="33"/>
        <v>2.28481481481481</v>
      </c>
      <c r="G41" s="6"/>
    </row>
    <row r="42" spans="1:7">
      <c r="A42" s="5">
        <v>42369</v>
      </c>
      <c r="B42" s="6">
        <v>88.19</v>
      </c>
      <c r="C42" s="6">
        <v>70</v>
      </c>
      <c r="D42" s="6">
        <v>157.74</v>
      </c>
      <c r="E42" s="41">
        <f t="shared" si="12"/>
        <v>1.7886381675927</v>
      </c>
      <c r="F42" s="41">
        <f t="shared" si="33"/>
        <v>2.25342857142857</v>
      </c>
      <c r="G42" s="6"/>
    </row>
    <row r="43" spans="1:7">
      <c r="A43" s="5">
        <v>42426</v>
      </c>
      <c r="B43" s="6">
        <v>88.19</v>
      </c>
      <c r="C43" s="6">
        <v>70</v>
      </c>
      <c r="D43" s="6">
        <v>163.51</v>
      </c>
      <c r="E43" s="41">
        <f t="shared" ref="E43" si="34">D43/B43</f>
        <v>1.85406508674453</v>
      </c>
      <c r="F43" s="41">
        <f t="shared" ref="F43" si="35">D43/C43</f>
        <v>2.33585714285714</v>
      </c>
      <c r="G43" s="6"/>
    </row>
    <row r="44" spans="1:7">
      <c r="A44" s="5">
        <v>42447</v>
      </c>
      <c r="B44" s="6">
        <v>88.19</v>
      </c>
      <c r="C44" s="6">
        <v>70</v>
      </c>
      <c r="D44" s="6">
        <v>166.21</v>
      </c>
      <c r="E44" s="41">
        <f t="shared" ref="E44" si="36">D44/B44</f>
        <v>1.88468080281211</v>
      </c>
      <c r="F44" s="41">
        <f t="shared" ref="F44" si="37">D44/C44</f>
        <v>2.37442857142857</v>
      </c>
      <c r="G44" s="6"/>
    </row>
    <row r="45" spans="1:7">
      <c r="A45" s="5">
        <v>42454</v>
      </c>
      <c r="B45" s="6">
        <v>88.19</v>
      </c>
      <c r="C45" s="6">
        <v>70</v>
      </c>
      <c r="D45" s="6">
        <v>173.82</v>
      </c>
      <c r="E45" s="41">
        <f t="shared" si="12"/>
        <v>1.97097176550629</v>
      </c>
      <c r="F45" s="41">
        <f t="shared" si="33"/>
        <v>2.48314285714286</v>
      </c>
      <c r="G45" s="6"/>
    </row>
    <row r="46" spans="1:7">
      <c r="A46" s="5">
        <v>42489</v>
      </c>
      <c r="B46" s="6">
        <v>88.19</v>
      </c>
      <c r="C46" s="6">
        <v>70</v>
      </c>
      <c r="D46" s="6">
        <v>180.51</v>
      </c>
      <c r="E46" s="41">
        <f t="shared" ref="E46" si="38">D46/B46</f>
        <v>2.0468307064293</v>
      </c>
      <c r="F46" s="41">
        <f t="shared" ref="F46" si="39">D46/C46</f>
        <v>2.57871428571429</v>
      </c>
      <c r="G46" s="6"/>
    </row>
    <row r="47" spans="1:7">
      <c r="A47" s="5">
        <v>42583</v>
      </c>
      <c r="B47" s="6">
        <v>108.52</v>
      </c>
      <c r="C47" s="6">
        <v>87</v>
      </c>
      <c r="D47" s="6">
        <v>187.29</v>
      </c>
      <c r="E47" s="41">
        <f t="shared" ref="E47:E50" si="40">D47/B47</f>
        <v>1.72585698488758</v>
      </c>
      <c r="F47" s="41">
        <f t="shared" ref="F47:F50" si="41">D47/C47</f>
        <v>2.15275862068966</v>
      </c>
      <c r="G47" s="6"/>
    </row>
    <row r="48" spans="1:7">
      <c r="A48" s="5">
        <v>42587</v>
      </c>
      <c r="B48" s="6">
        <v>108.52</v>
      </c>
      <c r="C48" s="6">
        <v>87</v>
      </c>
      <c r="D48" s="6">
        <v>188.05</v>
      </c>
      <c r="E48" s="41">
        <f t="shared" ref="E48" si="42">D48/B48</f>
        <v>1.73286030224843</v>
      </c>
      <c r="F48" s="41">
        <f t="shared" ref="F48" si="43">D48/C48</f>
        <v>2.16149425287356</v>
      </c>
      <c r="G48" s="6"/>
    </row>
    <row r="49" spans="1:7">
      <c r="A49" s="5">
        <v>42591</v>
      </c>
      <c r="B49" s="6">
        <v>108.52</v>
      </c>
      <c r="C49" s="6">
        <v>87</v>
      </c>
      <c r="D49" s="6">
        <v>197.16</v>
      </c>
      <c r="E49" s="41">
        <f t="shared" si="40"/>
        <v>1.81680796166605</v>
      </c>
      <c r="F49" s="41">
        <f t="shared" si="41"/>
        <v>2.26620689655172</v>
      </c>
      <c r="G49" s="6"/>
    </row>
    <row r="50" spans="1:7">
      <c r="A50" s="5">
        <v>42615</v>
      </c>
      <c r="B50" s="6">
        <v>108.52</v>
      </c>
      <c r="C50" s="6">
        <v>87</v>
      </c>
      <c r="D50" s="6">
        <v>198.29</v>
      </c>
      <c r="E50" s="41">
        <f t="shared" si="40"/>
        <v>1.82722078879469</v>
      </c>
      <c r="F50" s="41">
        <f t="shared" si="41"/>
        <v>2.27919540229885</v>
      </c>
      <c r="G50" s="6"/>
    </row>
    <row r="51" spans="1:7">
      <c r="A51" s="5">
        <v>42622</v>
      </c>
      <c r="B51" s="6">
        <v>108.52</v>
      </c>
      <c r="C51" s="6">
        <v>87</v>
      </c>
      <c r="D51" s="6">
        <v>201.9</v>
      </c>
      <c r="E51" s="41">
        <f t="shared" si="12"/>
        <v>1.86048654625875</v>
      </c>
      <c r="F51" s="41">
        <f t="shared" si="33"/>
        <v>2.32068965517241</v>
      </c>
      <c r="G51" s="6" t="s">
        <v>450</v>
      </c>
    </row>
    <row r="52" spans="1:7">
      <c r="A52" s="5">
        <v>42627</v>
      </c>
      <c r="B52" s="6">
        <v>108.52</v>
      </c>
      <c r="C52" s="6">
        <v>87</v>
      </c>
      <c r="D52" s="6">
        <v>216.21</v>
      </c>
      <c r="E52" s="41">
        <f t="shared" ref="E52" si="44">D52/B52</f>
        <v>1.99235164025065</v>
      </c>
      <c r="F52" s="41">
        <f t="shared" ref="F52" si="45">D52/C52</f>
        <v>2.4851724137931</v>
      </c>
      <c r="G52" s="6"/>
    </row>
    <row r="53" spans="1:7">
      <c r="A53" s="5">
        <v>42643</v>
      </c>
      <c r="B53" s="6">
        <v>108.52</v>
      </c>
      <c r="C53" s="6">
        <v>87</v>
      </c>
      <c r="D53" s="6">
        <v>238.11</v>
      </c>
      <c r="E53" s="41">
        <f t="shared" ref="E53:E55" si="46">D53/B53</f>
        <v>2.19415775893844</v>
      </c>
      <c r="F53" s="41">
        <f t="shared" ref="F53:F55" si="47">D53/C53</f>
        <v>2.73689655172414</v>
      </c>
      <c r="G53" s="6"/>
    </row>
    <row r="54" spans="1:7">
      <c r="A54" s="5">
        <v>42790</v>
      </c>
      <c r="B54" s="6">
        <v>108.52</v>
      </c>
      <c r="C54" s="6">
        <v>87</v>
      </c>
      <c r="D54" s="6">
        <v>238.38</v>
      </c>
      <c r="E54" s="41">
        <f t="shared" si="46"/>
        <v>2.1966457795798</v>
      </c>
      <c r="F54" s="41">
        <f t="shared" si="47"/>
        <v>2.74</v>
      </c>
      <c r="G54" s="6"/>
    </row>
    <row r="55" spans="1:7">
      <c r="A55" s="5">
        <v>42811</v>
      </c>
      <c r="B55" s="6">
        <v>108.52</v>
      </c>
      <c r="C55" s="6">
        <v>87</v>
      </c>
      <c r="D55" s="6">
        <v>245.87</v>
      </c>
      <c r="E55" s="41">
        <f t="shared" si="46"/>
        <v>2.26566531514928</v>
      </c>
      <c r="F55" s="41">
        <f t="shared" si="47"/>
        <v>2.82609195402299</v>
      </c>
      <c r="G55" s="6"/>
    </row>
    <row r="56" spans="1:7">
      <c r="A56" s="5">
        <v>42814</v>
      </c>
      <c r="B56" s="6">
        <v>108.52</v>
      </c>
      <c r="C56" s="6">
        <v>87</v>
      </c>
      <c r="D56" s="6">
        <v>246.09</v>
      </c>
      <c r="E56" s="41">
        <f t="shared" ref="E56:E59" si="48">D56/B56</f>
        <v>2.26769259122742</v>
      </c>
      <c r="F56" s="41">
        <f t="shared" ref="F56:F88" si="49">D56/C56</f>
        <v>2.82862068965517</v>
      </c>
      <c r="G56" s="6"/>
    </row>
    <row r="57" spans="1:7">
      <c r="A57" s="5">
        <v>42818</v>
      </c>
      <c r="B57" s="6">
        <v>108.52</v>
      </c>
      <c r="C57" s="6">
        <v>87</v>
      </c>
      <c r="D57" s="6">
        <v>255.61</v>
      </c>
      <c r="E57" s="41">
        <f t="shared" si="48"/>
        <v>2.3554183560634</v>
      </c>
      <c r="F57" s="41">
        <f t="shared" si="49"/>
        <v>2.93804597701149</v>
      </c>
      <c r="G57" s="6"/>
    </row>
    <row r="58" spans="1:7">
      <c r="A58" s="5">
        <v>42853</v>
      </c>
      <c r="B58" s="6">
        <v>108.52</v>
      </c>
      <c r="C58" s="6">
        <v>87</v>
      </c>
      <c r="D58" s="6">
        <v>265.42</v>
      </c>
      <c r="E58" s="41">
        <f t="shared" si="48"/>
        <v>2.44581643936602</v>
      </c>
      <c r="F58" s="41">
        <f t="shared" si="49"/>
        <v>3.05080459770115</v>
      </c>
      <c r="G58" s="6"/>
    </row>
    <row r="59" spans="1:7">
      <c r="A59" s="5">
        <v>43008</v>
      </c>
      <c r="B59" s="6">
        <v>140.85</v>
      </c>
      <c r="C59" s="6">
        <v>107</v>
      </c>
      <c r="D59" s="6">
        <v>272.97</v>
      </c>
      <c r="E59" s="41">
        <f t="shared" si="48"/>
        <v>1.93801916932907</v>
      </c>
      <c r="F59" s="41">
        <f t="shared" si="49"/>
        <v>2.5511214953271</v>
      </c>
      <c r="G59" s="6"/>
    </row>
    <row r="60" spans="1:7">
      <c r="A60" s="5">
        <v>43077</v>
      </c>
      <c r="B60" s="6">
        <v>179.51</v>
      </c>
      <c r="C60" s="6">
        <v>138</v>
      </c>
      <c r="D60" s="6">
        <v>307.65</v>
      </c>
      <c r="E60" s="41">
        <f t="shared" ref="E60:E88" si="50">D60/B60</f>
        <v>1.71383209849033</v>
      </c>
      <c r="F60" s="41">
        <f t="shared" si="49"/>
        <v>2.22934782608696</v>
      </c>
      <c r="G60" s="6" t="s">
        <v>431</v>
      </c>
    </row>
    <row r="61" spans="1:7">
      <c r="A61" s="5">
        <v>43091</v>
      </c>
      <c r="B61" s="6">
        <v>179.51</v>
      </c>
      <c r="C61" s="6">
        <v>138</v>
      </c>
      <c r="D61" s="6">
        <v>320.84</v>
      </c>
      <c r="E61" s="41">
        <f t="shared" si="50"/>
        <v>1.78730989916996</v>
      </c>
      <c r="F61" s="41">
        <f t="shared" si="49"/>
        <v>2.32492753623188</v>
      </c>
      <c r="G61" s="6"/>
    </row>
    <row r="62" spans="1:7">
      <c r="A62" s="5">
        <v>43098</v>
      </c>
      <c r="B62" s="6">
        <v>179.51</v>
      </c>
      <c r="C62" s="6">
        <v>138</v>
      </c>
      <c r="D62" s="6">
        <v>328.65</v>
      </c>
      <c r="E62" s="41">
        <f t="shared" si="50"/>
        <v>1.83081722466715</v>
      </c>
      <c r="F62" s="41">
        <f t="shared" si="49"/>
        <v>2.38152173913043</v>
      </c>
      <c r="G62" s="6"/>
    </row>
    <row r="63" spans="1:7">
      <c r="A63" s="5">
        <v>43159</v>
      </c>
      <c r="B63" s="6">
        <v>179.51</v>
      </c>
      <c r="C63" s="6">
        <v>138</v>
      </c>
      <c r="D63" s="6">
        <v>331.41</v>
      </c>
      <c r="E63" s="41">
        <f t="shared" ref="E63" si="51">D63/B63</f>
        <v>1.84619241267896</v>
      </c>
      <c r="F63" s="41">
        <f t="shared" ref="F63" si="52">D63/C63</f>
        <v>2.40152173913043</v>
      </c>
      <c r="G63" s="6"/>
    </row>
    <row r="64" spans="1:7">
      <c r="A64" s="5">
        <v>43161</v>
      </c>
      <c r="B64" s="6">
        <v>179.51</v>
      </c>
      <c r="C64" s="6">
        <v>138</v>
      </c>
      <c r="D64" s="6">
        <v>353.8</v>
      </c>
      <c r="E64" s="41">
        <f t="shared" si="50"/>
        <v>1.97092084006462</v>
      </c>
      <c r="F64" s="41">
        <f t="shared" si="49"/>
        <v>2.56376811594203</v>
      </c>
      <c r="G64" s="6"/>
    </row>
    <row r="65" spans="1:7">
      <c r="A65" s="5">
        <v>43175</v>
      </c>
      <c r="B65" s="6">
        <v>179.51</v>
      </c>
      <c r="C65" s="6">
        <v>138</v>
      </c>
      <c r="D65" s="6">
        <v>358.81</v>
      </c>
      <c r="E65" s="41">
        <f t="shared" si="50"/>
        <v>1.99883014873823</v>
      </c>
      <c r="F65" s="41">
        <f t="shared" si="49"/>
        <v>2.60007246376812</v>
      </c>
      <c r="G65" s="6"/>
    </row>
    <row r="66" spans="1:7">
      <c r="A66" s="5">
        <v>43182</v>
      </c>
      <c r="B66" s="6">
        <v>196.58</v>
      </c>
      <c r="C66" s="6">
        <v>151</v>
      </c>
      <c r="D66" s="6">
        <v>369.8</v>
      </c>
      <c r="E66" s="41">
        <f t="shared" si="50"/>
        <v>1.88116797232679</v>
      </c>
      <c r="F66" s="41">
        <f t="shared" si="49"/>
        <v>2.44900662251656</v>
      </c>
      <c r="G66" s="6"/>
    </row>
    <row r="67" spans="1:7">
      <c r="A67" s="5">
        <v>43194</v>
      </c>
      <c r="B67" s="6">
        <v>196.58</v>
      </c>
      <c r="C67" s="6">
        <v>151</v>
      </c>
      <c r="D67" s="6">
        <v>381.06</v>
      </c>
      <c r="E67" s="41">
        <f t="shared" si="50"/>
        <v>1.93844745141927</v>
      </c>
      <c r="F67" s="41">
        <f t="shared" si="49"/>
        <v>2.5235761589404</v>
      </c>
      <c r="G67" s="6"/>
    </row>
    <row r="68" spans="1:7">
      <c r="A68" s="5">
        <v>43266</v>
      </c>
      <c r="B68" s="6">
        <v>196.58</v>
      </c>
      <c r="C68" s="6">
        <v>151</v>
      </c>
      <c r="D68" s="6">
        <v>383.26</v>
      </c>
      <c r="E68" s="41">
        <f t="shared" si="50"/>
        <v>1.94963882388849</v>
      </c>
      <c r="F68" s="41">
        <f t="shared" si="49"/>
        <v>2.53814569536424</v>
      </c>
      <c r="G68" s="6"/>
    </row>
    <row r="69" spans="1:7">
      <c r="A69" s="5">
        <v>43294</v>
      </c>
      <c r="B69" s="6">
        <v>196.58</v>
      </c>
      <c r="C69" s="6">
        <v>151</v>
      </c>
      <c r="D69" s="6">
        <v>384.35</v>
      </c>
      <c r="E69" s="41">
        <f t="shared" si="50"/>
        <v>1.95518364024824</v>
      </c>
      <c r="F69" s="41">
        <f t="shared" si="49"/>
        <v>2.5453642384106</v>
      </c>
      <c r="G69" s="6"/>
    </row>
    <row r="70" spans="1:7">
      <c r="A70" s="5">
        <v>43329</v>
      </c>
      <c r="B70" s="6">
        <v>196.58</v>
      </c>
      <c r="C70" s="6">
        <v>151</v>
      </c>
      <c r="D70" s="6">
        <v>389.41</v>
      </c>
      <c r="E70" s="41">
        <f t="shared" si="50"/>
        <v>1.98092379692746</v>
      </c>
      <c r="F70" s="41">
        <f t="shared" si="49"/>
        <v>2.57887417218543</v>
      </c>
      <c r="G70" s="6"/>
    </row>
    <row r="71" spans="1:7">
      <c r="A71" s="5">
        <v>43364</v>
      </c>
      <c r="B71" s="6">
        <v>196.58</v>
      </c>
      <c r="C71" s="6">
        <v>151</v>
      </c>
      <c r="D71" s="6">
        <v>411.15</v>
      </c>
      <c r="E71" s="41">
        <f t="shared" si="50"/>
        <v>2.09151490487333</v>
      </c>
      <c r="F71" s="41">
        <f t="shared" si="49"/>
        <v>2.72284768211921</v>
      </c>
      <c r="G71" s="6" t="s">
        <v>433</v>
      </c>
    </row>
    <row r="72" spans="1:7">
      <c r="A72" s="5">
        <v>43476</v>
      </c>
      <c r="B72" s="6">
        <v>226.08</v>
      </c>
      <c r="C72" s="6">
        <v>171</v>
      </c>
      <c r="D72" s="6">
        <v>421.46</v>
      </c>
      <c r="E72" s="41">
        <f t="shared" si="50"/>
        <v>1.86420736022647</v>
      </c>
      <c r="F72" s="41">
        <f t="shared" si="49"/>
        <v>2.4646783625731</v>
      </c>
      <c r="G72" s="6"/>
    </row>
    <row r="73" spans="1:7">
      <c r="A73" s="5">
        <v>43515</v>
      </c>
      <c r="B73" s="6">
        <v>226.08</v>
      </c>
      <c r="C73" s="6">
        <v>171</v>
      </c>
      <c r="D73" s="6">
        <v>448.36</v>
      </c>
      <c r="E73" s="41">
        <f t="shared" si="50"/>
        <v>1.98319179051663</v>
      </c>
      <c r="F73" s="41">
        <f t="shared" si="49"/>
        <v>2.62198830409357</v>
      </c>
      <c r="G73" s="6"/>
    </row>
    <row r="74" spans="1:7">
      <c r="A74" s="5">
        <v>43532</v>
      </c>
      <c r="B74" s="6">
        <v>226.08</v>
      </c>
      <c r="C74" s="6">
        <v>171</v>
      </c>
      <c r="D74" s="6">
        <v>451.07</v>
      </c>
      <c r="E74" s="41">
        <f t="shared" si="50"/>
        <v>1.99517869780609</v>
      </c>
      <c r="F74" s="41">
        <f t="shared" si="49"/>
        <v>2.63783625730994</v>
      </c>
      <c r="G74" s="6"/>
    </row>
    <row r="75" spans="1:7">
      <c r="A75" s="5">
        <v>43539</v>
      </c>
      <c r="B75" s="6">
        <v>226.08</v>
      </c>
      <c r="C75" s="6">
        <v>171</v>
      </c>
      <c r="D75" s="6">
        <v>451.51</v>
      </c>
      <c r="E75" s="41">
        <f t="shared" si="50"/>
        <v>1.99712491153574</v>
      </c>
      <c r="F75" s="41">
        <f t="shared" si="49"/>
        <v>2.64040935672515</v>
      </c>
      <c r="G75" s="6"/>
    </row>
    <row r="76" spans="1:7">
      <c r="A76" s="5">
        <v>43546</v>
      </c>
      <c r="B76" s="6">
        <v>226.08</v>
      </c>
      <c r="C76" s="6">
        <v>171</v>
      </c>
      <c r="D76" s="6">
        <v>461.88</v>
      </c>
      <c r="E76" s="41">
        <f t="shared" si="50"/>
        <v>2.04299363057325</v>
      </c>
      <c r="F76" s="41">
        <f t="shared" si="49"/>
        <v>2.70105263157895</v>
      </c>
      <c r="G76" s="6"/>
    </row>
    <row r="77" spans="1:7">
      <c r="A77" s="5">
        <v>43559</v>
      </c>
      <c r="B77" s="6">
        <v>226.08</v>
      </c>
      <c r="C77" s="6">
        <v>171</v>
      </c>
      <c r="D77" s="6">
        <v>470.34</v>
      </c>
      <c r="E77" s="41">
        <f t="shared" si="50"/>
        <v>2.08041401273885</v>
      </c>
      <c r="F77" s="41">
        <f t="shared" si="49"/>
        <v>2.75052631578947</v>
      </c>
      <c r="G77" s="6"/>
    </row>
    <row r="78" spans="1:7">
      <c r="A78" s="5">
        <v>43585</v>
      </c>
      <c r="B78" s="6">
        <v>226.08</v>
      </c>
      <c r="C78" s="6">
        <v>171</v>
      </c>
      <c r="D78" s="6">
        <v>485.51</v>
      </c>
      <c r="E78" s="41">
        <f t="shared" si="50"/>
        <v>2.14751415428167</v>
      </c>
      <c r="F78" s="41">
        <f t="shared" si="49"/>
        <v>2.83923976608187</v>
      </c>
      <c r="G78" s="6"/>
    </row>
    <row r="79" spans="1:7">
      <c r="A79" s="5">
        <v>43738</v>
      </c>
      <c r="B79" s="6">
        <v>226.08</v>
      </c>
      <c r="C79" s="6">
        <v>171</v>
      </c>
      <c r="D79" s="6">
        <v>490.24</v>
      </c>
      <c r="E79" s="41">
        <f t="shared" si="50"/>
        <v>2.16843595187544</v>
      </c>
      <c r="F79" s="41">
        <f t="shared" si="49"/>
        <v>2.86690058479532</v>
      </c>
      <c r="G79" s="6"/>
    </row>
    <row r="80" spans="1:7">
      <c r="A80" s="5">
        <v>43830</v>
      </c>
      <c r="B80" s="6">
        <v>302.21</v>
      </c>
      <c r="C80" s="6">
        <v>222</v>
      </c>
      <c r="D80" s="6">
        <v>525.6</v>
      </c>
      <c r="E80" s="41">
        <f t="shared" si="50"/>
        <v>1.73918798186691</v>
      </c>
      <c r="F80" s="41">
        <f t="shared" si="49"/>
        <v>2.36756756756757</v>
      </c>
      <c r="G80" s="6" t="s">
        <v>434</v>
      </c>
    </row>
    <row r="81" spans="1:7">
      <c r="A81" s="5">
        <v>44104</v>
      </c>
      <c r="B81" s="6">
        <v>358.16</v>
      </c>
      <c r="C81" s="6">
        <v>230</v>
      </c>
      <c r="D81" s="6">
        <v>555.25</v>
      </c>
      <c r="E81" s="41">
        <f t="shared" si="50"/>
        <v>1.55028478892115</v>
      </c>
      <c r="F81" s="41">
        <f t="shared" si="49"/>
        <v>2.41413043478261</v>
      </c>
      <c r="G81" s="6"/>
    </row>
    <row r="82" spans="1:7">
      <c r="A82" s="5">
        <v>44196</v>
      </c>
      <c r="B82" s="6">
        <v>518.5</v>
      </c>
      <c r="C82" s="6">
        <v>332</v>
      </c>
      <c r="D82" s="6">
        <v>564.96</v>
      </c>
      <c r="E82" s="41">
        <f t="shared" si="50"/>
        <v>1.08960462873674</v>
      </c>
      <c r="F82" s="41">
        <f t="shared" si="49"/>
        <v>1.70168674698795</v>
      </c>
      <c r="G82" s="6"/>
    </row>
    <row r="83" spans="1:7">
      <c r="A83" s="5">
        <v>44253</v>
      </c>
      <c r="B83" s="6">
        <v>518.5</v>
      </c>
      <c r="C83" s="6">
        <v>332</v>
      </c>
      <c r="D83" s="6">
        <v>580.83</v>
      </c>
      <c r="E83" s="41">
        <f t="shared" si="50"/>
        <v>1.12021215043394</v>
      </c>
      <c r="F83" s="41">
        <f t="shared" si="49"/>
        <v>1.74948795180723</v>
      </c>
      <c r="G83" s="6"/>
    </row>
    <row r="84" spans="1:7">
      <c r="A84" s="5">
        <v>44260</v>
      </c>
      <c r="B84" s="6">
        <v>518.5</v>
      </c>
      <c r="C84" s="6">
        <v>332</v>
      </c>
      <c r="D84" s="6">
        <v>597.69</v>
      </c>
      <c r="E84" s="41">
        <f t="shared" si="50"/>
        <v>1.15272902603664</v>
      </c>
      <c r="F84" s="41">
        <f t="shared" si="49"/>
        <v>1.80027108433735</v>
      </c>
      <c r="G84" s="6"/>
    </row>
    <row r="85" spans="1:7">
      <c r="A85" s="5">
        <v>44267</v>
      </c>
      <c r="B85" s="6">
        <v>518.5</v>
      </c>
      <c r="C85" s="6">
        <v>332</v>
      </c>
      <c r="D85" s="6">
        <v>600.32</v>
      </c>
      <c r="E85" s="41">
        <f t="shared" si="50"/>
        <v>1.15780135004822</v>
      </c>
      <c r="F85" s="41">
        <f t="shared" si="49"/>
        <v>1.80819277108434</v>
      </c>
      <c r="G85" s="6" t="s">
        <v>451</v>
      </c>
    </row>
    <row r="86" spans="1:7">
      <c r="A86" s="5">
        <v>44274</v>
      </c>
      <c r="B86" s="6">
        <v>518.5</v>
      </c>
      <c r="C86" s="6">
        <v>332</v>
      </c>
      <c r="D86" s="6">
        <v>601.87</v>
      </c>
      <c r="E86" s="41">
        <f t="shared" si="50"/>
        <v>1.16079074252652</v>
      </c>
      <c r="F86" s="41">
        <f t="shared" si="49"/>
        <v>1.81286144578313</v>
      </c>
      <c r="G86" s="6"/>
    </row>
    <row r="87" spans="1:7">
      <c r="A87" s="5">
        <v>44281</v>
      </c>
      <c r="B87" s="6">
        <v>518.5</v>
      </c>
      <c r="C87" s="6">
        <v>332</v>
      </c>
      <c r="D87" s="6">
        <v>628.35</v>
      </c>
      <c r="E87" s="41">
        <f t="shared" si="50"/>
        <v>1.21186113789778</v>
      </c>
      <c r="F87" s="41">
        <f t="shared" si="49"/>
        <v>1.89262048192771</v>
      </c>
      <c r="G87" s="6"/>
    </row>
    <row r="88" spans="1:7">
      <c r="A88" s="5">
        <v>44288</v>
      </c>
      <c r="B88" s="6">
        <v>518.5</v>
      </c>
      <c r="C88" s="6">
        <v>332</v>
      </c>
      <c r="D88" s="6">
        <v>698.75</v>
      </c>
      <c r="E88" s="41">
        <f t="shared" si="50"/>
        <v>1.34763741562199</v>
      </c>
      <c r="F88" s="41">
        <f t="shared" si="49"/>
        <v>2.1046686746988</v>
      </c>
      <c r="G88" s="6"/>
    </row>
    <row r="89" spans="1:7">
      <c r="A89" s="5">
        <v>44316</v>
      </c>
      <c r="B89" s="6">
        <v>518.5</v>
      </c>
      <c r="C89" s="6">
        <v>332</v>
      </c>
      <c r="D89" s="6">
        <v>717.37</v>
      </c>
      <c r="E89" s="41">
        <f t="shared" ref="E89:E93" si="53">D89/B89</f>
        <v>1.38354869816779</v>
      </c>
      <c r="F89" s="41">
        <f t="shared" ref="F89:F91" si="54">D89/C89</f>
        <v>2.16075301204819</v>
      </c>
      <c r="G89" s="6" t="s">
        <v>453</v>
      </c>
    </row>
    <row r="90" spans="1:7">
      <c r="A90" s="5">
        <v>45044</v>
      </c>
      <c r="B90" s="6">
        <v>518.5</v>
      </c>
      <c r="C90" s="6">
        <v>332</v>
      </c>
      <c r="D90" s="6">
        <v>771.77</v>
      </c>
      <c r="E90" s="41">
        <f t="shared" si="53"/>
        <v>1.48846673095468</v>
      </c>
      <c r="F90" s="41">
        <f t="shared" si="54"/>
        <v>2.32460843373494</v>
      </c>
      <c r="G90" s="6"/>
    </row>
    <row r="91" spans="1:7">
      <c r="A91" s="5">
        <v>45197</v>
      </c>
      <c r="B91" s="6">
        <v>519.07</v>
      </c>
      <c r="C91" s="6">
        <v>332</v>
      </c>
      <c r="D91" s="6">
        <v>777.61</v>
      </c>
      <c r="E91" s="41">
        <f t="shared" si="53"/>
        <v>1.49808311017782</v>
      </c>
      <c r="F91" s="41">
        <f t="shared" si="54"/>
        <v>2.34219879518072</v>
      </c>
      <c r="G91" s="6"/>
    </row>
    <row r="92" spans="1:7">
      <c r="A92" s="5">
        <v>45412</v>
      </c>
      <c r="B92" s="6">
        <v>562.19</v>
      </c>
      <c r="C92" s="6"/>
      <c r="D92" s="6">
        <v>802.19</v>
      </c>
      <c r="E92" s="41">
        <f t="shared" si="53"/>
        <v>1.42690193706754</v>
      </c>
      <c r="F92" s="41"/>
      <c r="G92" s="6" t="s">
        <v>513</v>
      </c>
    </row>
    <row r="93" spans="1:7">
      <c r="A93" s="5">
        <v>45657</v>
      </c>
      <c r="B93" s="6">
        <v>632.84</v>
      </c>
      <c r="C93" s="6"/>
      <c r="D93" s="6">
        <v>823.7</v>
      </c>
      <c r="E93" s="41">
        <f t="shared" si="53"/>
        <v>1.30159281967006</v>
      </c>
      <c r="F93" s="41"/>
      <c r="G93" s="6"/>
    </row>
    <row r="94" spans="1:1">
      <c r="A94" s="12" t="s">
        <v>514</v>
      </c>
    </row>
  </sheetData>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workbookViewId="0">
      <selection activeCell="G43" sqref="G43"/>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124</v>
      </c>
      <c r="B2" s="3">
        <v>27.8</v>
      </c>
      <c r="C2" s="3">
        <v>22</v>
      </c>
      <c r="D2" s="3">
        <v>13.273</v>
      </c>
      <c r="E2" s="33">
        <f t="shared" ref="E2:E12" si="0">D2/B2</f>
        <v>0.477446043165468</v>
      </c>
      <c r="F2" s="33">
        <f t="shared" ref="F2:F12" si="1">D2/C2</f>
        <v>0.603318181818182</v>
      </c>
      <c r="G2" s="3"/>
      <c r="H2" s="3">
        <v>32.98</v>
      </c>
      <c r="I2" s="13">
        <f>(H2-D2)/D2</f>
        <v>1.48474346417539</v>
      </c>
    </row>
    <row r="3" spans="1:9">
      <c r="A3" s="3" t="s">
        <v>126</v>
      </c>
      <c r="B3" s="53">
        <v>27.8</v>
      </c>
      <c r="C3" s="3">
        <v>22</v>
      </c>
      <c r="D3" s="3">
        <v>19.911</v>
      </c>
      <c r="E3" s="33">
        <f t="shared" si="0"/>
        <v>0.716223021582734</v>
      </c>
      <c r="F3" s="33">
        <f t="shared" si="1"/>
        <v>0.905045454545455</v>
      </c>
      <c r="G3" s="3"/>
      <c r="H3" s="3">
        <v>42</v>
      </c>
      <c r="I3" s="13">
        <f>(H3-D3)/D3</f>
        <v>1.10938677113154</v>
      </c>
    </row>
    <row r="4" spans="1:9">
      <c r="A4" s="3" t="s">
        <v>127</v>
      </c>
      <c r="B4" s="3">
        <v>49.66</v>
      </c>
      <c r="C4" s="3" t="e">
        <f>((#REF!-#REF!)*#REF!+(#REF!-#REF!)*#REF!)/366</f>
        <v>#REF!</v>
      </c>
      <c r="D4" s="3">
        <v>50.345</v>
      </c>
      <c r="E4" s="33">
        <f t="shared" si="0"/>
        <v>1.01379379782521</v>
      </c>
      <c r="F4" s="33" t="e">
        <f t="shared" si="1"/>
        <v>#REF!</v>
      </c>
      <c r="G4" s="3"/>
      <c r="H4" s="3">
        <v>85.69</v>
      </c>
      <c r="I4" s="13">
        <f>(H4-D4)/D4</f>
        <v>0.702055814877346</v>
      </c>
    </row>
    <row r="5" spans="1:9">
      <c r="A5" s="3" t="s">
        <v>128</v>
      </c>
      <c r="B5" s="3">
        <v>49.689</v>
      </c>
      <c r="C5" s="3">
        <v>41.016</v>
      </c>
      <c r="D5" s="3">
        <v>61.282</v>
      </c>
      <c r="E5" s="33">
        <f t="shared" si="0"/>
        <v>1.23331119563686</v>
      </c>
      <c r="F5" s="33">
        <f t="shared" si="1"/>
        <v>1.49409986346792</v>
      </c>
      <c r="G5" s="3"/>
      <c r="H5" s="3">
        <v>92.5</v>
      </c>
      <c r="I5" s="13">
        <f t="shared" ref="I5:I12" si="2">(H5-D5)/D5</f>
        <v>0.509415489050619</v>
      </c>
    </row>
    <row r="6" spans="1:9">
      <c r="A6" s="3" t="s">
        <v>130</v>
      </c>
      <c r="B6" s="3">
        <v>55</v>
      </c>
      <c r="C6" s="3">
        <v>44</v>
      </c>
      <c r="D6" s="3">
        <v>70.617</v>
      </c>
      <c r="E6" s="33">
        <f t="shared" si="0"/>
        <v>1.28394545454545</v>
      </c>
      <c r="F6" s="33">
        <f t="shared" si="1"/>
        <v>1.60493181818182</v>
      </c>
      <c r="G6" s="3"/>
      <c r="H6" s="3">
        <v>101.28</v>
      </c>
      <c r="I6" s="13">
        <f t="shared" si="2"/>
        <v>0.434215557160457</v>
      </c>
    </row>
    <row r="7" ht="56" spans="1:9">
      <c r="A7" s="3" t="s">
        <v>131</v>
      </c>
      <c r="B7" s="3">
        <v>55</v>
      </c>
      <c r="C7" s="3">
        <v>44</v>
      </c>
      <c r="D7" s="3">
        <v>76.088</v>
      </c>
      <c r="E7" s="33">
        <f t="shared" si="0"/>
        <v>1.38341818181818</v>
      </c>
      <c r="F7" s="33">
        <f t="shared" si="1"/>
        <v>1.72927272727273</v>
      </c>
      <c r="G7" s="3" t="s">
        <v>515</v>
      </c>
      <c r="H7" s="3">
        <v>98.45</v>
      </c>
      <c r="I7" s="13">
        <f t="shared" si="2"/>
        <v>0.29389654084744</v>
      </c>
    </row>
    <row r="8" ht="28" spans="1:9">
      <c r="A8" s="3" t="s">
        <v>132</v>
      </c>
      <c r="B8" s="3">
        <v>55</v>
      </c>
      <c r="C8" s="3">
        <v>44</v>
      </c>
      <c r="D8" s="3">
        <v>81.743</v>
      </c>
      <c r="E8" s="33">
        <f t="shared" si="0"/>
        <v>1.48623636363636</v>
      </c>
      <c r="F8" s="33">
        <f t="shared" si="1"/>
        <v>1.85779545454545</v>
      </c>
      <c r="G8" s="3" t="s">
        <v>516</v>
      </c>
      <c r="H8" s="3">
        <v>109.63</v>
      </c>
      <c r="I8" s="13">
        <f t="shared" si="2"/>
        <v>0.341154594277186</v>
      </c>
    </row>
    <row r="9" spans="1:9">
      <c r="A9" s="3" t="s">
        <v>133</v>
      </c>
      <c r="B9" s="3">
        <v>55</v>
      </c>
      <c r="C9" s="3">
        <v>44</v>
      </c>
      <c r="D9" s="3">
        <v>83.958</v>
      </c>
      <c r="E9" s="33">
        <f t="shared" si="0"/>
        <v>1.52650909090909</v>
      </c>
      <c r="F9" s="33">
        <f t="shared" si="1"/>
        <v>1.90813636363636</v>
      </c>
      <c r="G9" s="3"/>
      <c r="H9" s="3">
        <v>109.03</v>
      </c>
      <c r="I9" s="13">
        <f t="shared" si="2"/>
        <v>0.298625503227804</v>
      </c>
    </row>
    <row r="10" spans="1:9">
      <c r="A10" s="3" t="s">
        <v>134</v>
      </c>
      <c r="B10" s="3">
        <v>58.892</v>
      </c>
      <c r="C10" s="3">
        <v>46.937</v>
      </c>
      <c r="D10" s="3">
        <v>86.584</v>
      </c>
      <c r="E10" s="33">
        <f t="shared" si="0"/>
        <v>1.47021666779868</v>
      </c>
      <c r="F10" s="33">
        <f t="shared" si="1"/>
        <v>1.84468542940537</v>
      </c>
      <c r="G10" s="3"/>
      <c r="H10" s="3">
        <v>108.99</v>
      </c>
      <c r="I10" s="13">
        <f t="shared" si="2"/>
        <v>0.258777603252333</v>
      </c>
    </row>
    <row r="11" spans="1:9">
      <c r="A11" s="3" t="s">
        <v>136</v>
      </c>
      <c r="B11" s="3">
        <v>77.859</v>
      </c>
      <c r="C11" s="3">
        <v>61.321</v>
      </c>
      <c r="D11" s="3">
        <v>98.236</v>
      </c>
      <c r="E11" s="33">
        <f t="shared" si="0"/>
        <v>1.26171669299631</v>
      </c>
      <c r="F11" s="33">
        <f t="shared" si="1"/>
        <v>1.60199605355425</v>
      </c>
      <c r="G11" s="3"/>
      <c r="H11" s="3">
        <v>137.53</v>
      </c>
      <c r="I11" s="13">
        <f t="shared" si="2"/>
        <v>0.399995928172971</v>
      </c>
    </row>
    <row r="12" spans="1:9">
      <c r="A12" s="3" t="s">
        <v>137</v>
      </c>
      <c r="B12" s="3">
        <v>107.24</v>
      </c>
      <c r="C12" s="3">
        <v>84.172</v>
      </c>
      <c r="D12" s="3">
        <v>84.69</v>
      </c>
      <c r="E12" s="33">
        <f t="shared" si="0"/>
        <v>0.789723983588213</v>
      </c>
      <c r="F12" s="33">
        <f t="shared" si="1"/>
        <v>1.00615406548496</v>
      </c>
      <c r="G12" s="3"/>
      <c r="H12" s="3">
        <v>134.58</v>
      </c>
      <c r="I12" s="13">
        <f t="shared" si="2"/>
        <v>0.589089620970599</v>
      </c>
    </row>
    <row r="13" spans="1:1">
      <c r="A13" s="68"/>
    </row>
    <row r="14" spans="1:7">
      <c r="A14" s="5">
        <v>40459</v>
      </c>
      <c r="B14" s="6">
        <v>27.8</v>
      </c>
      <c r="C14" s="6">
        <v>22</v>
      </c>
      <c r="D14" s="6">
        <v>11.8</v>
      </c>
      <c r="E14" s="41">
        <f t="shared" ref="E14:E15" si="3">D14/B14</f>
        <v>0.424460431654676</v>
      </c>
      <c r="F14" s="41">
        <f t="shared" ref="F14:F15" si="4">D14/C14</f>
        <v>0.536363636363636</v>
      </c>
      <c r="G14" s="6" t="s">
        <v>517</v>
      </c>
    </row>
    <row r="15" spans="1:7">
      <c r="A15" s="5">
        <v>40460</v>
      </c>
      <c r="B15" s="6">
        <v>27.8</v>
      </c>
      <c r="C15" s="6">
        <v>22</v>
      </c>
      <c r="D15" s="6">
        <v>12.1</v>
      </c>
      <c r="E15" s="41">
        <f t="shared" si="3"/>
        <v>0.435251798561151</v>
      </c>
      <c r="F15" s="41">
        <f t="shared" si="4"/>
        <v>0.55</v>
      </c>
      <c r="G15" s="6"/>
    </row>
    <row r="16" spans="1:7">
      <c r="A16" s="14">
        <v>40461</v>
      </c>
      <c r="B16" s="15">
        <v>27.8</v>
      </c>
      <c r="C16" s="15">
        <v>22</v>
      </c>
      <c r="D16" s="15">
        <v>20</v>
      </c>
      <c r="E16" s="38">
        <f t="shared" ref="E16" si="5">D16/B16</f>
        <v>0.719424460431655</v>
      </c>
      <c r="F16" s="38">
        <f t="shared" ref="F16" si="6">D16/C16</f>
        <v>0.909090909090909</v>
      </c>
      <c r="G16" s="15"/>
    </row>
    <row r="17" ht="42" spans="1:7">
      <c r="A17" s="5">
        <v>40536</v>
      </c>
      <c r="B17" s="6">
        <v>27.8</v>
      </c>
      <c r="C17" s="6">
        <v>22</v>
      </c>
      <c r="D17" s="6">
        <v>32.98</v>
      </c>
      <c r="E17" s="41">
        <f t="shared" ref="E17" si="7">D17/B17</f>
        <v>1.1863309352518</v>
      </c>
      <c r="F17" s="41">
        <f t="shared" ref="F17" si="8">D17/C17</f>
        <v>1.49909090909091</v>
      </c>
      <c r="G17" s="6" t="s">
        <v>518</v>
      </c>
    </row>
    <row r="18" ht="28" spans="1:7">
      <c r="A18" s="14">
        <v>40901</v>
      </c>
      <c r="B18" s="15">
        <v>27.8</v>
      </c>
      <c r="C18" s="15">
        <v>22</v>
      </c>
      <c r="D18" s="15">
        <v>42</v>
      </c>
      <c r="E18" s="38">
        <f t="shared" ref="E18" si="9">D18/B18</f>
        <v>1.51079136690647</v>
      </c>
      <c r="F18" s="38">
        <f t="shared" ref="F18" si="10">D18/C18</f>
        <v>1.90909090909091</v>
      </c>
      <c r="G18" s="15" t="s">
        <v>519</v>
      </c>
    </row>
    <row r="19" spans="5:6">
      <c r="E19" s="1"/>
      <c r="F19" s="1"/>
    </row>
    <row r="20" ht="70" spans="1:7">
      <c r="A20" s="11">
        <v>40919</v>
      </c>
      <c r="B20" s="1">
        <v>49.66</v>
      </c>
      <c r="C20" s="1">
        <v>41</v>
      </c>
      <c r="D20" s="71">
        <v>40</v>
      </c>
      <c r="E20" s="32">
        <f>D20/B20</f>
        <v>0.805477245267821</v>
      </c>
      <c r="F20" s="32">
        <f>D20/C20</f>
        <v>0.975609756097561</v>
      </c>
      <c r="G20" s="1" t="s">
        <v>520</v>
      </c>
    </row>
    <row r="21" ht="28" spans="1:7">
      <c r="A21" s="39">
        <v>40962</v>
      </c>
      <c r="B21" s="6">
        <v>49.66</v>
      </c>
      <c r="C21" s="6">
        <v>41</v>
      </c>
      <c r="D21" s="30">
        <v>50</v>
      </c>
      <c r="E21" s="41">
        <f>D21/B21</f>
        <v>1.00684655658478</v>
      </c>
      <c r="F21" s="41">
        <f>D21/C21</f>
        <v>1.21951219512195</v>
      </c>
      <c r="G21" s="6" t="s">
        <v>521</v>
      </c>
    </row>
    <row r="22" spans="1:3">
      <c r="A22" s="11"/>
      <c r="B22" s="11"/>
      <c r="C22" s="11"/>
    </row>
    <row r="23" spans="1:7">
      <c r="A23" s="39">
        <v>41027</v>
      </c>
      <c r="B23" s="6">
        <v>49.66</v>
      </c>
      <c r="C23" s="6">
        <v>41</v>
      </c>
      <c r="D23" s="6">
        <v>62</v>
      </c>
      <c r="E23" s="41">
        <f>D23/B23</f>
        <v>1.24848973016512</v>
      </c>
      <c r="F23" s="41">
        <f>D23/C23</f>
        <v>1.51219512195122</v>
      </c>
      <c r="G23" s="6" t="s">
        <v>522</v>
      </c>
    </row>
    <row r="24" spans="1:3">
      <c r="A24" s="11"/>
      <c r="B24" s="11"/>
      <c r="C24" s="11"/>
    </row>
    <row r="25" spans="1:7">
      <c r="A25" s="5">
        <v>41181</v>
      </c>
      <c r="B25" s="6">
        <v>49.66</v>
      </c>
      <c r="C25" s="6">
        <v>41</v>
      </c>
      <c r="D25" s="6">
        <v>71</v>
      </c>
      <c r="E25" s="41">
        <f t="shared" ref="E25" si="11">D25/B25</f>
        <v>1.42972211035038</v>
      </c>
      <c r="F25" s="41">
        <f t="shared" ref="F25" si="12">D25/C25</f>
        <v>1.73170731707317</v>
      </c>
      <c r="G25" s="6"/>
    </row>
    <row r="26" spans="1:7">
      <c r="A26" s="5">
        <v>41267</v>
      </c>
      <c r="B26" s="6">
        <v>49.66</v>
      </c>
      <c r="C26" s="6">
        <v>41</v>
      </c>
      <c r="D26" s="6">
        <v>85.69</v>
      </c>
      <c r="E26" s="41">
        <f t="shared" ref="E26" si="13">D26/B26</f>
        <v>1.72553362867499</v>
      </c>
      <c r="F26" s="41">
        <f t="shared" ref="F26" si="14">D26/C26</f>
        <v>2.09</v>
      </c>
      <c r="G26" s="6"/>
    </row>
    <row r="27" spans="1:7">
      <c r="A27" s="5">
        <v>41547</v>
      </c>
      <c r="B27" s="6">
        <v>49.66</v>
      </c>
      <c r="C27" s="6">
        <v>41</v>
      </c>
      <c r="D27" s="6">
        <v>92.5</v>
      </c>
      <c r="E27" s="41">
        <f t="shared" ref="E27" si="15">D27/B27</f>
        <v>1.86266612968184</v>
      </c>
      <c r="F27" s="41">
        <f t="shared" ref="F27" si="16">D27/C27</f>
        <v>2.25609756097561</v>
      </c>
      <c r="G27" s="6"/>
    </row>
    <row r="28" spans="1:7">
      <c r="A28" s="5">
        <v>41997</v>
      </c>
      <c r="B28" s="6">
        <v>55</v>
      </c>
      <c r="C28" s="6">
        <v>44</v>
      </c>
      <c r="D28" s="6">
        <v>101.2802</v>
      </c>
      <c r="E28" s="41">
        <f t="shared" ref="E28:E29" si="17">D28/B28</f>
        <v>1.84145818181818</v>
      </c>
      <c r="F28" s="41">
        <f t="shared" ref="F28:F29" si="18">D28/C28</f>
        <v>2.30182272727273</v>
      </c>
      <c r="G28" s="6" t="s">
        <v>167</v>
      </c>
    </row>
    <row r="29" spans="1:7">
      <c r="A29" s="14">
        <v>42623</v>
      </c>
      <c r="B29" s="15">
        <v>55</v>
      </c>
      <c r="C29" s="15">
        <v>44</v>
      </c>
      <c r="D29" s="15">
        <v>107</v>
      </c>
      <c r="E29" s="38">
        <f t="shared" si="17"/>
        <v>1.94545454545455</v>
      </c>
      <c r="F29" s="38">
        <f t="shared" si="18"/>
        <v>2.43181818181818</v>
      </c>
      <c r="G29" s="15" t="s">
        <v>523</v>
      </c>
    </row>
    <row r="30" spans="1:7">
      <c r="A30" s="5">
        <v>42643</v>
      </c>
      <c r="B30" s="6">
        <v>55</v>
      </c>
      <c r="C30" s="6">
        <v>44</v>
      </c>
      <c r="D30" s="6">
        <v>109.63</v>
      </c>
      <c r="E30" s="41">
        <f t="shared" ref="E30" si="19">D30/B30</f>
        <v>1.99327272727273</v>
      </c>
      <c r="F30" s="41">
        <f t="shared" ref="F30:F35" si="20">D30/C30</f>
        <v>2.49159090909091</v>
      </c>
      <c r="G30" s="6"/>
    </row>
    <row r="31" spans="1:7">
      <c r="A31" s="5">
        <v>43616</v>
      </c>
      <c r="B31" s="6">
        <v>89.3</v>
      </c>
      <c r="C31" s="6">
        <v>70</v>
      </c>
      <c r="D31" s="6">
        <v>114.19</v>
      </c>
      <c r="E31" s="41">
        <f t="shared" ref="E31" si="21">D31/B31</f>
        <v>1.27872340425532</v>
      </c>
      <c r="F31" s="41">
        <f t="shared" si="20"/>
        <v>1.63128571428571</v>
      </c>
      <c r="G31" s="6"/>
    </row>
    <row r="32" spans="1:7">
      <c r="A32" s="5">
        <v>43622</v>
      </c>
      <c r="B32" s="6">
        <v>89.3</v>
      </c>
      <c r="C32" s="6">
        <v>70</v>
      </c>
      <c r="D32" s="6">
        <v>124.4</v>
      </c>
      <c r="E32" s="41">
        <f t="shared" ref="E32" si="22">D32/B32</f>
        <v>1.39305711086226</v>
      </c>
      <c r="F32" s="41">
        <f t="shared" si="20"/>
        <v>1.77714285714286</v>
      </c>
      <c r="G32" s="6"/>
    </row>
    <row r="33" spans="1:7">
      <c r="A33" s="5">
        <v>43693</v>
      </c>
      <c r="B33" s="6">
        <v>89.3</v>
      </c>
      <c r="C33" s="6">
        <v>70</v>
      </c>
      <c r="D33" s="6">
        <v>134.2</v>
      </c>
      <c r="E33" s="41">
        <f t="shared" ref="E33" si="23">D33/B33</f>
        <v>1.50279955207167</v>
      </c>
      <c r="F33" s="41">
        <f t="shared" si="20"/>
        <v>1.91714285714286</v>
      </c>
      <c r="G33" s="6" t="s">
        <v>524</v>
      </c>
    </row>
    <row r="34" spans="1:7">
      <c r="A34" s="5">
        <v>43784</v>
      </c>
      <c r="B34" s="6">
        <v>89.3</v>
      </c>
      <c r="C34" s="6">
        <v>70</v>
      </c>
      <c r="D34" s="6">
        <v>137.53</v>
      </c>
      <c r="E34" s="41">
        <f t="shared" ref="E34:E35" si="24">D34/B34</f>
        <v>1.54008958566629</v>
      </c>
      <c r="F34" s="41">
        <f t="shared" si="20"/>
        <v>1.96471428571429</v>
      </c>
      <c r="G34" s="6" t="s">
        <v>525</v>
      </c>
    </row>
    <row r="35" spans="1:7">
      <c r="A35" s="5">
        <v>44288</v>
      </c>
      <c r="B35" s="6">
        <v>115.89</v>
      </c>
      <c r="C35" s="6">
        <v>92</v>
      </c>
      <c r="D35" s="6">
        <v>139.35</v>
      </c>
      <c r="E35" s="41">
        <f t="shared" si="24"/>
        <v>1.20243334196221</v>
      </c>
      <c r="F35" s="41">
        <f t="shared" si="20"/>
        <v>1.51467391304348</v>
      </c>
      <c r="G35" s="6" t="s">
        <v>526</v>
      </c>
    </row>
    <row r="36" spans="1:7">
      <c r="A36" s="5">
        <v>44316</v>
      </c>
      <c r="B36" s="6">
        <v>115.89</v>
      </c>
      <c r="C36" s="6">
        <v>92</v>
      </c>
      <c r="D36" s="6">
        <v>154.14</v>
      </c>
      <c r="E36" s="41">
        <f t="shared" ref="E36:E45" si="25">D36/B36</f>
        <v>1.3300543618949</v>
      </c>
      <c r="F36" s="41">
        <f t="shared" ref="F36:F38" si="26">D36/C36</f>
        <v>1.6754347826087</v>
      </c>
      <c r="G36" s="6"/>
    </row>
    <row r="37" spans="1:7">
      <c r="A37" s="5">
        <v>44508</v>
      </c>
      <c r="B37" s="6">
        <v>115.89</v>
      </c>
      <c r="C37" s="6">
        <v>92</v>
      </c>
      <c r="D37" s="6">
        <v>174.48</v>
      </c>
      <c r="E37" s="41">
        <f t="shared" si="25"/>
        <v>1.50556562257313</v>
      </c>
      <c r="F37" s="41">
        <f t="shared" si="26"/>
        <v>1.89652173913043</v>
      </c>
      <c r="G37" s="6" t="s">
        <v>525</v>
      </c>
    </row>
    <row r="38" spans="1:7">
      <c r="A38" s="5">
        <v>45197</v>
      </c>
      <c r="B38" s="6">
        <v>115.89</v>
      </c>
      <c r="C38" s="6">
        <v>92</v>
      </c>
      <c r="D38" s="6">
        <v>178.04</v>
      </c>
      <c r="E38" s="41">
        <f t="shared" si="25"/>
        <v>1.53628440762792</v>
      </c>
      <c r="F38" s="41">
        <f t="shared" si="26"/>
        <v>1.93521739130435</v>
      </c>
      <c r="G38" s="6"/>
    </row>
    <row r="39" spans="1:7">
      <c r="A39" s="5">
        <v>45206</v>
      </c>
      <c r="B39" s="6">
        <v>163.7</v>
      </c>
      <c r="C39" s="6"/>
      <c r="D39" s="6">
        <v>184.62</v>
      </c>
      <c r="E39" s="41">
        <f t="shared" si="25"/>
        <v>1.12779474648748</v>
      </c>
      <c r="F39" s="41"/>
      <c r="G39" s="6"/>
    </row>
    <row r="40" spans="1:7">
      <c r="A40" s="5">
        <v>45219</v>
      </c>
      <c r="B40" s="6">
        <v>163.7</v>
      </c>
      <c r="C40" s="6"/>
      <c r="D40" s="6">
        <v>192.3</v>
      </c>
      <c r="E40" s="41">
        <f t="shared" si="25"/>
        <v>1.17470983506414</v>
      </c>
      <c r="F40" s="41"/>
      <c r="G40" s="6"/>
    </row>
    <row r="41" spans="1:7">
      <c r="A41" s="5">
        <v>45226</v>
      </c>
      <c r="B41" s="6">
        <v>163.7</v>
      </c>
      <c r="C41" s="6"/>
      <c r="D41" s="6">
        <v>194.7</v>
      </c>
      <c r="E41" s="41">
        <f t="shared" si="25"/>
        <v>1.18937080024435</v>
      </c>
      <c r="F41" s="41"/>
      <c r="G41" s="6"/>
    </row>
    <row r="42" spans="1:7">
      <c r="A42" s="5">
        <v>45237</v>
      </c>
      <c r="B42" s="6">
        <v>163.7</v>
      </c>
      <c r="C42" s="6"/>
      <c r="D42" s="6">
        <v>210.58</v>
      </c>
      <c r="E42" s="41">
        <f t="shared" si="25"/>
        <v>1.28637751985339</v>
      </c>
      <c r="F42" s="41"/>
      <c r="G42" s="6"/>
    </row>
    <row r="43" spans="1:7">
      <c r="A43" s="5">
        <v>45275</v>
      </c>
      <c r="B43" s="6">
        <v>163.7</v>
      </c>
      <c r="C43" s="6"/>
      <c r="D43" s="6">
        <v>215.3045</v>
      </c>
      <c r="E43" s="41">
        <f t="shared" si="25"/>
        <v>1.31523824068418</v>
      </c>
      <c r="F43" s="41"/>
      <c r="G43" s="6" t="s">
        <v>525</v>
      </c>
    </row>
    <row r="44" spans="1:7">
      <c r="A44" s="5">
        <v>45412</v>
      </c>
      <c r="B44" s="6">
        <v>163.7</v>
      </c>
      <c r="C44" s="6"/>
      <c r="D44" s="6">
        <v>217.8</v>
      </c>
      <c r="E44" s="41">
        <f t="shared" si="25"/>
        <v>1.33048259010385</v>
      </c>
      <c r="F44" s="41"/>
      <c r="G44" s="6"/>
    </row>
    <row r="45" customFormat="1" spans="1:7">
      <c r="A45" s="5">
        <v>45657</v>
      </c>
      <c r="B45" s="6">
        <v>186.7</v>
      </c>
      <c r="C45" s="6"/>
      <c r="D45" s="6">
        <v>255.09</v>
      </c>
      <c r="E45" s="41">
        <f t="shared" si="25"/>
        <v>1.36630958757365</v>
      </c>
      <c r="F45" s="41"/>
      <c r="G45" s="6" t="s">
        <v>527</v>
      </c>
    </row>
    <row r="46" s="34" customFormat="1" spans="1:6">
      <c r="A46" s="12" t="s">
        <v>398</v>
      </c>
      <c r="E46" s="48"/>
      <c r="F46" s="48"/>
    </row>
  </sheetData>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7"/>
  <sheetViews>
    <sheetView topLeftCell="A4" workbookViewId="0">
      <selection activeCell="C33" sqref="C33"/>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126</v>
      </c>
      <c r="B2" s="3">
        <v>20.5</v>
      </c>
      <c r="C2" s="3">
        <v>17</v>
      </c>
      <c r="D2" s="3">
        <v>15.14</v>
      </c>
      <c r="E2" s="33">
        <f t="shared" ref="E2" si="0">D2/B2</f>
        <v>0.738536585365854</v>
      </c>
      <c r="F2" s="33">
        <f t="shared" ref="F2" si="1">D2/C2</f>
        <v>0.890588235294118</v>
      </c>
      <c r="G2" s="3" t="s">
        <v>528</v>
      </c>
      <c r="H2" s="3">
        <v>28.29</v>
      </c>
      <c r="I2" s="13">
        <f>(H2-D2)/D2</f>
        <v>0.868560105680317</v>
      </c>
    </row>
    <row r="3" spans="1:9">
      <c r="A3" s="3" t="s">
        <v>127</v>
      </c>
      <c r="B3" s="3">
        <v>20.5</v>
      </c>
      <c r="C3" s="3">
        <v>17</v>
      </c>
      <c r="D3" s="3">
        <v>16.137</v>
      </c>
      <c r="E3" s="33">
        <f t="shared" ref="E3" si="2">D3/B3</f>
        <v>0.787170731707317</v>
      </c>
      <c r="F3" s="33">
        <f t="shared" ref="F3" si="3">D3/C3</f>
        <v>0.949235294117647</v>
      </c>
      <c r="G3" s="3"/>
      <c r="H3" s="3">
        <v>32.66</v>
      </c>
      <c r="I3" s="13">
        <f>(H3-D3)/D3</f>
        <v>1.02392018342939</v>
      </c>
    </row>
    <row r="4" ht="28" spans="1:9">
      <c r="A4" s="3" t="s">
        <v>128</v>
      </c>
      <c r="B4" s="3">
        <v>28.016</v>
      </c>
      <c r="C4" s="3">
        <v>22.622</v>
      </c>
      <c r="D4" s="3">
        <v>32.09</v>
      </c>
      <c r="E4" s="33">
        <f t="shared" ref="E4" si="4">D4/B4</f>
        <v>1.14541690462593</v>
      </c>
      <c r="F4" s="33">
        <f t="shared" ref="F4" si="5">D4/C4</f>
        <v>1.41853063389621</v>
      </c>
      <c r="G4" s="3" t="s">
        <v>529</v>
      </c>
      <c r="H4" s="3">
        <v>78.8</v>
      </c>
      <c r="I4" s="13">
        <f>(H4-D4)/D4</f>
        <v>1.4555936428794</v>
      </c>
    </row>
    <row r="5" spans="1:9">
      <c r="A5" s="3" t="s">
        <v>130</v>
      </c>
      <c r="B5" s="3">
        <v>49.12</v>
      </c>
      <c r="C5" s="3">
        <v>38.18</v>
      </c>
      <c r="D5" s="3">
        <v>81.69</v>
      </c>
      <c r="E5" s="33">
        <f t="shared" ref="E5:E11" si="6">D5/B5</f>
        <v>1.66307003257329</v>
      </c>
      <c r="F5" s="33">
        <f t="shared" ref="F5:F11" si="7">D5/C5</f>
        <v>2.13960188580409</v>
      </c>
      <c r="G5" s="3"/>
      <c r="H5" s="3">
        <v>122.6</v>
      </c>
      <c r="I5" s="13">
        <f>(H5-D5)/D5</f>
        <v>0.500795691027053</v>
      </c>
    </row>
    <row r="6" spans="1:9">
      <c r="A6" s="3" t="s">
        <v>131</v>
      </c>
      <c r="B6" s="3">
        <v>51.8</v>
      </c>
      <c r="C6" s="3">
        <v>40</v>
      </c>
      <c r="D6" s="3">
        <v>93.7</v>
      </c>
      <c r="E6" s="33">
        <f t="shared" si="6"/>
        <v>1.80888030888031</v>
      </c>
      <c r="F6" s="33">
        <f t="shared" si="7"/>
        <v>2.3425</v>
      </c>
      <c r="G6" s="3" t="s">
        <v>530</v>
      </c>
      <c r="H6" s="3">
        <v>126.91</v>
      </c>
      <c r="I6" s="13">
        <f t="shared" ref="I6:I11" si="8">(H6-D6)/D6</f>
        <v>0.354429028815368</v>
      </c>
    </row>
    <row r="7" spans="1:9">
      <c r="A7" s="3" t="s">
        <v>132</v>
      </c>
      <c r="B7" s="3">
        <v>56.86</v>
      </c>
      <c r="C7" s="3">
        <v>43.84</v>
      </c>
      <c r="D7" s="3">
        <v>111.5</v>
      </c>
      <c r="E7" s="33">
        <f t="shared" si="6"/>
        <v>1.96095673584242</v>
      </c>
      <c r="F7" s="33">
        <f t="shared" si="7"/>
        <v>2.54333941605839</v>
      </c>
      <c r="G7" s="3"/>
      <c r="H7" s="3">
        <v>191.3</v>
      </c>
      <c r="I7" s="13">
        <f t="shared" si="8"/>
        <v>0.715695067264574</v>
      </c>
    </row>
    <row r="8" spans="1:9">
      <c r="A8" s="3" t="s">
        <v>133</v>
      </c>
      <c r="B8" s="3">
        <v>91.15</v>
      </c>
      <c r="C8" s="3">
        <v>66</v>
      </c>
      <c r="D8" s="3">
        <v>165.84</v>
      </c>
      <c r="E8" s="33">
        <f t="shared" si="6"/>
        <v>1.8194185408667</v>
      </c>
      <c r="F8" s="33">
        <f t="shared" si="7"/>
        <v>2.51272727272727</v>
      </c>
      <c r="G8" s="3"/>
      <c r="H8" s="3">
        <v>223.33</v>
      </c>
      <c r="I8" s="13">
        <f t="shared" si="8"/>
        <v>0.346659430776652</v>
      </c>
    </row>
    <row r="9" spans="1:9">
      <c r="A9" s="3" t="s">
        <v>134</v>
      </c>
      <c r="B9" s="3">
        <v>91.729</v>
      </c>
      <c r="C9" s="3">
        <v>66.48</v>
      </c>
      <c r="D9" s="3">
        <v>202.47</v>
      </c>
      <c r="E9" s="33">
        <f t="shared" si="6"/>
        <v>2.20726269772918</v>
      </c>
      <c r="F9" s="33">
        <f t="shared" si="7"/>
        <v>3.04557761732852</v>
      </c>
      <c r="G9" s="3"/>
      <c r="H9" s="3">
        <v>293.44</v>
      </c>
      <c r="I9" s="13">
        <f t="shared" si="8"/>
        <v>0.449301131031758</v>
      </c>
    </row>
    <row r="10" spans="1:9">
      <c r="A10" s="3" t="s">
        <v>136</v>
      </c>
      <c r="B10" s="3">
        <v>135.52</v>
      </c>
      <c r="C10" s="3">
        <v>98.38</v>
      </c>
      <c r="D10" s="3">
        <v>259.02</v>
      </c>
      <c r="E10" s="33">
        <f t="shared" si="6"/>
        <v>1.91130460448642</v>
      </c>
      <c r="F10" s="33">
        <f t="shared" si="7"/>
        <v>2.63285220573287</v>
      </c>
      <c r="G10" s="3"/>
      <c r="H10" s="3">
        <v>330</v>
      </c>
      <c r="I10" s="13">
        <f t="shared" si="8"/>
        <v>0.274032893212879</v>
      </c>
    </row>
    <row r="11" spans="1:9">
      <c r="A11" s="3" t="s">
        <v>137</v>
      </c>
      <c r="B11" s="3">
        <v>162.89</v>
      </c>
      <c r="C11" s="3">
        <v>108.83</v>
      </c>
      <c r="D11" s="3">
        <v>199.66</v>
      </c>
      <c r="E11" s="33">
        <f t="shared" si="6"/>
        <v>1.22573515869605</v>
      </c>
      <c r="F11" s="33">
        <f t="shared" si="7"/>
        <v>1.83460442892585</v>
      </c>
      <c r="G11" s="3"/>
      <c r="H11" s="3">
        <v>407.3</v>
      </c>
      <c r="I11" s="13">
        <f t="shared" si="8"/>
        <v>1.03996794550736</v>
      </c>
    </row>
    <row r="12" spans="1:1">
      <c r="A12" s="68"/>
    </row>
    <row r="13" spans="1:7">
      <c r="A13" s="5">
        <v>40802</v>
      </c>
      <c r="B13" s="6">
        <v>20.5</v>
      </c>
      <c r="C13" s="6">
        <v>17</v>
      </c>
      <c r="D13" s="6">
        <v>14.5</v>
      </c>
      <c r="E13" s="41">
        <f t="shared" ref="E13" si="9">D13/B13</f>
        <v>0.707317073170732</v>
      </c>
      <c r="F13" s="41">
        <f t="shared" ref="F13" si="10">D13/C13</f>
        <v>0.852941176470588</v>
      </c>
      <c r="G13" s="6" t="s">
        <v>201</v>
      </c>
    </row>
    <row r="14" spans="1:7">
      <c r="A14" s="14">
        <v>40803</v>
      </c>
      <c r="B14" s="15">
        <v>20.5</v>
      </c>
      <c r="C14" s="15">
        <v>17</v>
      </c>
      <c r="D14" s="15">
        <v>17.9</v>
      </c>
      <c r="E14" s="38">
        <f t="shared" ref="E14" si="11">D14/B14</f>
        <v>0.873170731707317</v>
      </c>
      <c r="F14" s="38">
        <f t="shared" ref="F14" si="12">D14/C14</f>
        <v>1.05294117647059</v>
      </c>
      <c r="G14" s="15"/>
    </row>
    <row r="15" spans="1:7">
      <c r="A15" s="14">
        <v>40810</v>
      </c>
      <c r="B15" s="15">
        <v>20.5</v>
      </c>
      <c r="C15" s="15">
        <v>17</v>
      </c>
      <c r="D15" s="15">
        <v>25.9</v>
      </c>
      <c r="E15" s="38">
        <f t="shared" ref="E15:E18" si="13">D15/B15</f>
        <v>1.26341463414634</v>
      </c>
      <c r="F15" s="38">
        <f t="shared" ref="F15:F18" si="14">D15/C15</f>
        <v>1.52352941176471</v>
      </c>
      <c r="G15" s="15"/>
    </row>
    <row r="16" spans="1:7">
      <c r="A16" s="14">
        <v>40811</v>
      </c>
      <c r="B16" s="15">
        <v>20.5</v>
      </c>
      <c r="C16" s="15">
        <v>17</v>
      </c>
      <c r="D16" s="15">
        <v>26.4</v>
      </c>
      <c r="E16" s="38">
        <f t="shared" ref="E16" si="15">D16/B16</f>
        <v>1.28780487804878</v>
      </c>
      <c r="F16" s="38">
        <f t="shared" ref="F16" si="16">D16/C16</f>
        <v>1.55294117647059</v>
      </c>
      <c r="G16" s="15" t="s">
        <v>531</v>
      </c>
    </row>
    <row r="17" spans="1:7">
      <c r="A17" s="14">
        <v>40817</v>
      </c>
      <c r="B17" s="15">
        <v>20.5</v>
      </c>
      <c r="C17" s="15">
        <v>17</v>
      </c>
      <c r="D17" s="15">
        <v>28.29</v>
      </c>
      <c r="E17" s="38">
        <f t="shared" si="13"/>
        <v>1.38</v>
      </c>
      <c r="F17" s="38">
        <f t="shared" si="14"/>
        <v>1.66411764705882</v>
      </c>
      <c r="G17" s="15"/>
    </row>
    <row r="18" ht="84" spans="1:7">
      <c r="A18" s="39">
        <v>41181</v>
      </c>
      <c r="B18" s="6">
        <v>20.5</v>
      </c>
      <c r="C18" s="6">
        <v>17</v>
      </c>
      <c r="D18" s="6">
        <v>32.66</v>
      </c>
      <c r="E18" s="41">
        <f t="shared" si="13"/>
        <v>1.59317073170732</v>
      </c>
      <c r="F18" s="41">
        <f t="shared" si="14"/>
        <v>1.92117647058824</v>
      </c>
      <c r="G18" s="6" t="s">
        <v>532</v>
      </c>
    </row>
    <row r="19" spans="1:7">
      <c r="A19" s="14">
        <v>41532</v>
      </c>
      <c r="B19" s="15">
        <v>45.9</v>
      </c>
      <c r="C19" s="15">
        <v>36</v>
      </c>
      <c r="D19" s="15">
        <v>41.9014</v>
      </c>
      <c r="E19" s="38">
        <f t="shared" ref="E19:E23" si="17">D19/B19</f>
        <v>0.912884531590414</v>
      </c>
      <c r="F19" s="38">
        <f t="shared" ref="F19:F22" si="18">D19/C19</f>
        <v>1.16392777777778</v>
      </c>
      <c r="G19" s="15"/>
    </row>
    <row r="20" spans="1:7">
      <c r="A20" s="5">
        <v>41533</v>
      </c>
      <c r="B20" s="6">
        <v>45.9</v>
      </c>
      <c r="C20" s="6">
        <v>36</v>
      </c>
      <c r="D20" s="6">
        <v>47.0864</v>
      </c>
      <c r="E20" s="41">
        <f t="shared" si="17"/>
        <v>1.02584749455338</v>
      </c>
      <c r="F20" s="41">
        <f t="shared" si="18"/>
        <v>1.30795555555556</v>
      </c>
      <c r="G20" s="6"/>
    </row>
    <row r="21" spans="1:7">
      <c r="A21" s="5">
        <v>41534</v>
      </c>
      <c r="B21" s="6">
        <v>45.9</v>
      </c>
      <c r="C21" s="6">
        <v>36</v>
      </c>
      <c r="D21" s="6">
        <v>50.06</v>
      </c>
      <c r="E21" s="41">
        <f t="shared" si="17"/>
        <v>1.09063180827887</v>
      </c>
      <c r="F21" s="41">
        <f t="shared" si="18"/>
        <v>1.39055555555556</v>
      </c>
      <c r="G21" s="6"/>
    </row>
    <row r="22" spans="1:7">
      <c r="A22" s="5">
        <v>41535</v>
      </c>
      <c r="B22" s="6">
        <v>45.9</v>
      </c>
      <c r="C22" s="6">
        <v>36</v>
      </c>
      <c r="D22" s="6">
        <v>63.5</v>
      </c>
      <c r="E22" s="41">
        <f t="shared" si="17"/>
        <v>1.38344226579521</v>
      </c>
      <c r="F22" s="41">
        <f t="shared" si="18"/>
        <v>1.76388888888889</v>
      </c>
      <c r="G22" s="6"/>
    </row>
    <row r="23" spans="1:7">
      <c r="A23" s="5">
        <v>41547</v>
      </c>
      <c r="B23" s="6">
        <v>45.9</v>
      </c>
      <c r="C23" s="6">
        <v>36</v>
      </c>
      <c r="D23" s="6">
        <v>73.59</v>
      </c>
      <c r="E23" s="41">
        <f t="shared" si="17"/>
        <v>1.60326797385621</v>
      </c>
      <c r="F23" s="41">
        <f t="shared" ref="F23:F28" si="19">D23/C23</f>
        <v>2.04416666666667</v>
      </c>
      <c r="G23" s="6"/>
    </row>
    <row r="24" spans="1:7">
      <c r="A24" s="14">
        <v>41548</v>
      </c>
      <c r="B24" s="15">
        <v>45.9</v>
      </c>
      <c r="C24" s="15">
        <v>36</v>
      </c>
      <c r="D24" s="15">
        <v>78.8</v>
      </c>
      <c r="E24" s="38">
        <f t="shared" ref="E24" si="20">D24/B24</f>
        <v>1.71677559912854</v>
      </c>
      <c r="F24" s="38">
        <f t="shared" si="19"/>
        <v>2.18888888888889</v>
      </c>
      <c r="G24" s="15"/>
    </row>
    <row r="25" spans="1:7">
      <c r="A25" s="14">
        <v>41640</v>
      </c>
      <c r="B25" s="15">
        <v>45.9</v>
      </c>
      <c r="C25" s="15">
        <v>36</v>
      </c>
      <c r="D25" s="15">
        <v>78.97</v>
      </c>
      <c r="E25" s="38">
        <f t="shared" ref="E25" si="21">D25/B25</f>
        <v>1.72047930283224</v>
      </c>
      <c r="F25" s="38">
        <f t="shared" si="19"/>
        <v>2.19361111111111</v>
      </c>
      <c r="G25" s="15"/>
    </row>
    <row r="26" spans="1:7">
      <c r="A26" s="14">
        <v>41692</v>
      </c>
      <c r="B26" s="15">
        <v>45.9</v>
      </c>
      <c r="C26" s="15">
        <v>36</v>
      </c>
      <c r="D26" s="15">
        <v>82</v>
      </c>
      <c r="E26" s="38">
        <f t="shared" ref="E26" si="22">D26/B26</f>
        <v>1.78649237472767</v>
      </c>
      <c r="F26" s="38">
        <f t="shared" si="19"/>
        <v>2.27777777777778</v>
      </c>
      <c r="G26" s="15"/>
    </row>
    <row r="27" spans="1:7">
      <c r="A27" s="14">
        <v>41706</v>
      </c>
      <c r="B27" s="15">
        <v>45.9</v>
      </c>
      <c r="C27" s="15">
        <v>36</v>
      </c>
      <c r="D27" s="15">
        <v>91.87</v>
      </c>
      <c r="E27" s="38">
        <f t="shared" ref="E27" si="23">D27/B27</f>
        <v>2.00152505446623</v>
      </c>
      <c r="F27" s="38">
        <f t="shared" si="19"/>
        <v>2.55194444444444</v>
      </c>
      <c r="G27" s="15"/>
    </row>
    <row r="28" spans="1:7">
      <c r="A28" s="5">
        <v>41759</v>
      </c>
      <c r="B28" s="6">
        <v>45.9</v>
      </c>
      <c r="C28" s="6">
        <v>36</v>
      </c>
      <c r="D28" s="6">
        <v>98</v>
      </c>
      <c r="E28" s="41">
        <f t="shared" ref="E12:E35" si="24">D28/B28</f>
        <v>2.13507625272331</v>
      </c>
      <c r="F28" s="41">
        <f t="shared" si="19"/>
        <v>2.72222222222222</v>
      </c>
      <c r="G28" s="6"/>
    </row>
    <row r="29" spans="1:7">
      <c r="A29" s="14">
        <v>41760</v>
      </c>
      <c r="B29" s="15">
        <v>45.9</v>
      </c>
      <c r="C29" s="15">
        <v>36</v>
      </c>
      <c r="D29" s="15">
        <v>98.5</v>
      </c>
      <c r="E29" s="38">
        <f t="shared" si="24"/>
        <v>2.14596949891068</v>
      </c>
      <c r="F29" s="38">
        <f t="shared" ref="F29:F58" si="25">D29/C29</f>
        <v>2.73611111111111</v>
      </c>
      <c r="G29" s="15"/>
    </row>
    <row r="30" spans="1:7">
      <c r="A30" s="5">
        <v>41887</v>
      </c>
      <c r="B30" s="6">
        <v>51.8</v>
      </c>
      <c r="C30" s="6">
        <v>40</v>
      </c>
      <c r="D30" s="6">
        <v>100.8193</v>
      </c>
      <c r="E30" s="41">
        <f t="shared" si="24"/>
        <v>1.94631853281853</v>
      </c>
      <c r="F30" s="41">
        <f t="shared" si="25"/>
        <v>2.5204825</v>
      </c>
      <c r="G30" s="6" t="s">
        <v>167</v>
      </c>
    </row>
    <row r="31" spans="1:7">
      <c r="A31" s="14">
        <v>41888</v>
      </c>
      <c r="B31" s="15">
        <v>51.8</v>
      </c>
      <c r="C31" s="15">
        <v>40</v>
      </c>
      <c r="D31" s="15">
        <v>105.4283</v>
      </c>
      <c r="E31" s="38">
        <f t="shared" si="24"/>
        <v>2.03529536679537</v>
      </c>
      <c r="F31" s="38">
        <f t="shared" si="25"/>
        <v>2.6357075</v>
      </c>
      <c r="G31" s="15"/>
    </row>
    <row r="32" spans="1:7">
      <c r="A32" s="14">
        <v>41902</v>
      </c>
      <c r="B32" s="15">
        <v>51.8</v>
      </c>
      <c r="C32" s="15">
        <v>40</v>
      </c>
      <c r="D32" s="15">
        <v>109.09</v>
      </c>
      <c r="E32" s="38">
        <f t="shared" si="24"/>
        <v>2.10598455598456</v>
      </c>
      <c r="F32" s="38">
        <f t="shared" si="25"/>
        <v>2.72725</v>
      </c>
      <c r="G32" s="15"/>
    </row>
    <row r="33" spans="1:7">
      <c r="A33" s="5">
        <v>41912</v>
      </c>
      <c r="B33" s="6">
        <v>51.8</v>
      </c>
      <c r="C33" s="6">
        <v>40</v>
      </c>
      <c r="D33" s="6">
        <v>122.61</v>
      </c>
      <c r="E33" s="41">
        <f t="shared" si="24"/>
        <v>2.36698841698842</v>
      </c>
      <c r="F33" s="41">
        <f t="shared" si="25"/>
        <v>3.06525</v>
      </c>
      <c r="G33" s="6"/>
    </row>
    <row r="34" spans="1:7">
      <c r="A34" s="5">
        <v>42124</v>
      </c>
      <c r="B34" s="6">
        <v>51.8</v>
      </c>
      <c r="C34" s="6">
        <v>40</v>
      </c>
      <c r="D34" s="6">
        <v>125.5</v>
      </c>
      <c r="E34" s="41">
        <f t="shared" si="24"/>
        <v>2.42277992277992</v>
      </c>
      <c r="F34" s="41">
        <f t="shared" si="25"/>
        <v>3.1375</v>
      </c>
      <c r="G34" s="6"/>
    </row>
    <row r="35" spans="1:7">
      <c r="A35" s="5">
        <v>42277</v>
      </c>
      <c r="B35" s="6">
        <v>51.8</v>
      </c>
      <c r="C35" s="6">
        <v>40</v>
      </c>
      <c r="D35" s="6">
        <v>126.91</v>
      </c>
      <c r="E35" s="41">
        <f t="shared" si="24"/>
        <v>2.45</v>
      </c>
      <c r="F35" s="41">
        <f t="shared" si="25"/>
        <v>3.17275</v>
      </c>
      <c r="G35" s="6"/>
    </row>
    <row r="36" spans="1:7">
      <c r="A36" s="5">
        <v>42461</v>
      </c>
      <c r="B36" s="6">
        <v>51.8</v>
      </c>
      <c r="C36" s="6">
        <v>40</v>
      </c>
      <c r="D36" s="6">
        <v>130.98</v>
      </c>
      <c r="E36" s="41">
        <f t="shared" ref="E36:E51" si="26">D36/B36</f>
        <v>2.52857142857143</v>
      </c>
      <c r="F36" s="41">
        <f t="shared" si="25"/>
        <v>3.2745</v>
      </c>
      <c r="G36" s="5"/>
    </row>
    <row r="37" spans="1:7">
      <c r="A37" s="5">
        <v>42489</v>
      </c>
      <c r="B37" s="6">
        <v>51.8</v>
      </c>
      <c r="C37" s="6">
        <v>40</v>
      </c>
      <c r="D37" s="6">
        <v>140.18</v>
      </c>
      <c r="E37" s="41">
        <f t="shared" si="26"/>
        <v>2.70617760617761</v>
      </c>
      <c r="F37" s="41">
        <f t="shared" si="25"/>
        <v>3.5045</v>
      </c>
      <c r="G37" s="6"/>
    </row>
    <row r="38" spans="1:7">
      <c r="A38" s="5">
        <v>42643</v>
      </c>
      <c r="B38" s="6">
        <v>51.8</v>
      </c>
      <c r="C38" s="6">
        <v>40</v>
      </c>
      <c r="D38" s="6">
        <v>149.06</v>
      </c>
      <c r="E38" s="41">
        <f t="shared" si="26"/>
        <v>2.87760617760618</v>
      </c>
      <c r="F38" s="41">
        <f t="shared" si="25"/>
        <v>3.7265</v>
      </c>
      <c r="G38" s="6"/>
    </row>
    <row r="39" spans="1:7">
      <c r="A39" s="5">
        <v>42683</v>
      </c>
      <c r="B39" s="6">
        <v>91.15</v>
      </c>
      <c r="C39" s="6">
        <v>66</v>
      </c>
      <c r="D39" s="6">
        <v>151.28</v>
      </c>
      <c r="E39" s="41">
        <f t="shared" si="26"/>
        <v>1.65968184311574</v>
      </c>
      <c r="F39" s="41">
        <f t="shared" si="25"/>
        <v>2.29212121212121</v>
      </c>
      <c r="G39" s="6"/>
    </row>
    <row r="40" spans="1:7">
      <c r="A40" s="5">
        <v>42684</v>
      </c>
      <c r="B40" s="6">
        <v>91.15</v>
      </c>
      <c r="C40" s="6">
        <v>66</v>
      </c>
      <c r="D40" s="30">
        <v>160</v>
      </c>
      <c r="E40" s="69">
        <f t="shared" si="26"/>
        <v>1.75534832693363</v>
      </c>
      <c r="F40" s="69">
        <f t="shared" si="25"/>
        <v>2.42424242424242</v>
      </c>
      <c r="G40" s="30" t="s">
        <v>533</v>
      </c>
    </row>
    <row r="41" spans="1:7">
      <c r="A41" s="5">
        <v>42685</v>
      </c>
      <c r="B41" s="6">
        <v>91.15</v>
      </c>
      <c r="C41" s="6">
        <v>66</v>
      </c>
      <c r="D41" s="6">
        <v>186.26</v>
      </c>
      <c r="E41" s="41">
        <f t="shared" si="26"/>
        <v>2.04344487109161</v>
      </c>
      <c r="F41" s="41">
        <f t="shared" si="25"/>
        <v>2.82212121212121</v>
      </c>
      <c r="G41" s="6"/>
    </row>
    <row r="42" spans="1:7">
      <c r="A42" s="14">
        <v>42686</v>
      </c>
      <c r="B42" s="15">
        <v>91.15</v>
      </c>
      <c r="C42" s="15">
        <v>66</v>
      </c>
      <c r="D42" s="15">
        <v>191.3</v>
      </c>
      <c r="E42" s="38">
        <f t="shared" si="26"/>
        <v>2.09873834339002</v>
      </c>
      <c r="F42" s="38">
        <f t="shared" si="25"/>
        <v>2.89848484848485</v>
      </c>
      <c r="G42" s="15"/>
    </row>
    <row r="43" spans="1:7">
      <c r="A43" s="5">
        <v>42826</v>
      </c>
      <c r="B43" s="6">
        <v>91.15</v>
      </c>
      <c r="C43" s="6">
        <v>66</v>
      </c>
      <c r="D43" s="6">
        <v>191.39</v>
      </c>
      <c r="E43" s="41">
        <f t="shared" si="26"/>
        <v>2.09972572682392</v>
      </c>
      <c r="F43" s="41">
        <f t="shared" si="25"/>
        <v>2.89984848484848</v>
      </c>
      <c r="G43" s="6"/>
    </row>
    <row r="44" spans="1:7">
      <c r="A44" s="14">
        <v>42827</v>
      </c>
      <c r="B44" s="15">
        <v>91.15</v>
      </c>
      <c r="C44" s="15">
        <v>66</v>
      </c>
      <c r="D44" s="15">
        <v>193.97</v>
      </c>
      <c r="E44" s="38">
        <f t="shared" si="26"/>
        <v>2.12803071859572</v>
      </c>
      <c r="F44" s="38">
        <f t="shared" si="25"/>
        <v>2.93893939393939</v>
      </c>
      <c r="G44" s="15"/>
    </row>
    <row r="45" spans="1:7">
      <c r="A45" s="5">
        <v>42853</v>
      </c>
      <c r="B45" s="6">
        <v>91.15</v>
      </c>
      <c r="C45" s="6">
        <v>66</v>
      </c>
      <c r="D45" s="6">
        <v>205.1</v>
      </c>
      <c r="E45" s="41">
        <f t="shared" si="26"/>
        <v>2.25013713658804</v>
      </c>
      <c r="F45" s="41">
        <f t="shared" si="25"/>
        <v>3.10757575757576</v>
      </c>
      <c r="G45" s="6" t="s">
        <v>450</v>
      </c>
    </row>
    <row r="46" spans="1:7">
      <c r="A46" s="5">
        <v>43008</v>
      </c>
      <c r="B46" s="6">
        <v>91.15</v>
      </c>
      <c r="C46" s="6">
        <v>66</v>
      </c>
      <c r="D46" s="6">
        <v>223.33</v>
      </c>
      <c r="E46" s="41">
        <f t="shared" si="26"/>
        <v>2.45013713658804</v>
      </c>
      <c r="F46" s="41">
        <f t="shared" si="25"/>
        <v>3.38378787878788</v>
      </c>
      <c r="G46" s="6"/>
    </row>
    <row r="47" spans="1:7">
      <c r="A47" s="5">
        <v>43104</v>
      </c>
      <c r="B47" s="6">
        <v>91.15</v>
      </c>
      <c r="C47" s="6">
        <v>66</v>
      </c>
      <c r="D47" s="6">
        <v>245.63</v>
      </c>
      <c r="E47" s="41">
        <f t="shared" si="26"/>
        <v>2.69478880965442</v>
      </c>
      <c r="F47" s="41">
        <f t="shared" si="25"/>
        <v>3.72166666666667</v>
      </c>
      <c r="G47" s="6" t="s">
        <v>432</v>
      </c>
    </row>
    <row r="48" spans="1:7">
      <c r="A48" s="5">
        <v>43161</v>
      </c>
      <c r="B48" s="6">
        <v>91.15</v>
      </c>
      <c r="C48" s="6">
        <v>66</v>
      </c>
      <c r="D48" s="6">
        <v>255.38</v>
      </c>
      <c r="E48" s="41">
        <f t="shared" si="26"/>
        <v>2.80175534832693</v>
      </c>
      <c r="F48" s="41">
        <f t="shared" si="25"/>
        <v>3.86939393939394</v>
      </c>
      <c r="G48" s="6"/>
    </row>
    <row r="49" spans="1:7">
      <c r="A49" s="14">
        <v>43219</v>
      </c>
      <c r="B49" s="15">
        <v>91.15</v>
      </c>
      <c r="C49" s="15">
        <v>66</v>
      </c>
      <c r="D49" s="15">
        <v>264.83</v>
      </c>
      <c r="E49" s="38">
        <f t="shared" si="26"/>
        <v>2.90543060888645</v>
      </c>
      <c r="F49" s="38">
        <f t="shared" si="25"/>
        <v>4.01257575757576</v>
      </c>
      <c r="G49" s="15"/>
    </row>
    <row r="50" spans="1:7">
      <c r="A50" s="5">
        <v>43463</v>
      </c>
      <c r="B50" s="6">
        <v>126.35</v>
      </c>
      <c r="C50" s="6">
        <v>95</v>
      </c>
      <c r="D50" s="6">
        <v>273.04</v>
      </c>
      <c r="E50" s="41">
        <f t="shared" si="26"/>
        <v>2.1609814008706</v>
      </c>
      <c r="F50" s="41">
        <f t="shared" si="25"/>
        <v>2.87410526315789</v>
      </c>
      <c r="G50" s="6"/>
    </row>
    <row r="51" spans="1:7">
      <c r="A51" s="14">
        <v>43464</v>
      </c>
      <c r="B51" s="15">
        <v>126.35</v>
      </c>
      <c r="C51" s="15">
        <v>95</v>
      </c>
      <c r="D51" s="15">
        <v>276.33</v>
      </c>
      <c r="E51" s="38">
        <f t="shared" si="26"/>
        <v>2.18702018203403</v>
      </c>
      <c r="F51" s="38">
        <f t="shared" si="25"/>
        <v>2.90873684210526</v>
      </c>
      <c r="G51" s="15"/>
    </row>
    <row r="52" spans="1:7">
      <c r="A52" s="14">
        <v>43465</v>
      </c>
      <c r="B52" s="15">
        <v>126.35</v>
      </c>
      <c r="C52" s="15">
        <v>95</v>
      </c>
      <c r="D52" s="15">
        <v>293.44</v>
      </c>
      <c r="E52" s="38">
        <f t="shared" ref="E52:E58" si="27">D52/B52</f>
        <v>2.32243767313019</v>
      </c>
      <c r="F52" s="38">
        <f t="shared" si="25"/>
        <v>3.08884210526316</v>
      </c>
      <c r="G52" s="15"/>
    </row>
    <row r="53" spans="1:7">
      <c r="A53" s="5">
        <v>43515</v>
      </c>
      <c r="B53" s="6">
        <v>126.35</v>
      </c>
      <c r="C53" s="6">
        <v>95</v>
      </c>
      <c r="D53" s="6">
        <v>299.17</v>
      </c>
      <c r="E53" s="41">
        <f t="shared" si="27"/>
        <v>2.36778789077958</v>
      </c>
      <c r="F53" s="41">
        <f t="shared" si="25"/>
        <v>3.14915789473684</v>
      </c>
      <c r="G53" s="6"/>
    </row>
    <row r="54" spans="1:7">
      <c r="A54" s="5">
        <v>43532</v>
      </c>
      <c r="B54" s="6">
        <v>126.35</v>
      </c>
      <c r="C54" s="6">
        <v>95</v>
      </c>
      <c r="D54" s="6">
        <v>312.11</v>
      </c>
      <c r="E54" s="41">
        <f t="shared" si="27"/>
        <v>2.47020182034032</v>
      </c>
      <c r="F54" s="41">
        <f t="shared" si="25"/>
        <v>3.28536842105263</v>
      </c>
      <c r="G54" s="6" t="s">
        <v>431</v>
      </c>
    </row>
    <row r="55" spans="1:7">
      <c r="A55" s="5">
        <v>43585</v>
      </c>
      <c r="B55" s="6">
        <v>126.35</v>
      </c>
      <c r="C55" s="6">
        <v>95</v>
      </c>
      <c r="D55" s="6">
        <v>328.07</v>
      </c>
      <c r="E55" s="41">
        <f t="shared" si="27"/>
        <v>2.59651760981401</v>
      </c>
      <c r="F55" s="41">
        <f t="shared" si="25"/>
        <v>3.45336842105263</v>
      </c>
      <c r="G55" s="6"/>
    </row>
    <row r="56" spans="1:7">
      <c r="A56" s="14">
        <v>43586</v>
      </c>
      <c r="B56" s="15">
        <v>126.35</v>
      </c>
      <c r="C56" s="15">
        <v>95</v>
      </c>
      <c r="D56" s="15">
        <v>330</v>
      </c>
      <c r="E56" s="38">
        <f t="shared" si="27"/>
        <v>2.61179263949347</v>
      </c>
      <c r="F56" s="38">
        <f t="shared" si="25"/>
        <v>3.47368421052632</v>
      </c>
      <c r="G56" s="15"/>
    </row>
    <row r="57" spans="1:7">
      <c r="A57" s="5">
        <v>44104</v>
      </c>
      <c r="B57" s="6">
        <v>161.76</v>
      </c>
      <c r="C57" s="6">
        <v>108</v>
      </c>
      <c r="D57" s="6">
        <v>333.8</v>
      </c>
      <c r="E57" s="41">
        <f t="shared" si="27"/>
        <v>2.0635509396637</v>
      </c>
      <c r="F57" s="41">
        <f t="shared" si="25"/>
        <v>3.09074074074074</v>
      </c>
      <c r="G57" s="6"/>
    </row>
    <row r="58" spans="1:7">
      <c r="A58" s="5">
        <v>44196</v>
      </c>
      <c r="B58" s="6">
        <v>244.26</v>
      </c>
      <c r="C58" s="6">
        <v>169</v>
      </c>
      <c r="D58" s="6">
        <v>407.3</v>
      </c>
      <c r="E58" s="41">
        <f t="shared" si="27"/>
        <v>1.66748546630639</v>
      </c>
      <c r="F58" s="41">
        <f t="shared" si="25"/>
        <v>2.41005917159763</v>
      </c>
      <c r="G58" s="6" t="s">
        <v>433</v>
      </c>
    </row>
    <row r="59" spans="1:7">
      <c r="A59" s="14">
        <v>44303</v>
      </c>
      <c r="B59" s="15">
        <v>244.26</v>
      </c>
      <c r="C59" s="15">
        <v>169</v>
      </c>
      <c r="D59" s="15">
        <v>413.92</v>
      </c>
      <c r="E59" s="38">
        <f t="shared" ref="E59" si="28">D59/B59</f>
        <v>1.6945877343814</v>
      </c>
      <c r="F59" s="38">
        <f t="shared" ref="F59" si="29">D59/C59</f>
        <v>2.44923076923077</v>
      </c>
      <c r="G59" s="15" t="s">
        <v>534</v>
      </c>
    </row>
    <row r="60" spans="1:7">
      <c r="A60" s="5">
        <v>44316</v>
      </c>
      <c r="B60" s="6">
        <v>244.26</v>
      </c>
      <c r="C60" s="6">
        <v>169</v>
      </c>
      <c r="D60" s="6">
        <v>448.21</v>
      </c>
      <c r="E60" s="41">
        <f t="shared" ref="E60:E66" si="30">D60/B60</f>
        <v>1.83497093261279</v>
      </c>
      <c r="F60" s="41">
        <f t="shared" ref="F60:F61" si="31">D60/C60</f>
        <v>2.65213017751479</v>
      </c>
      <c r="G60" s="6"/>
    </row>
    <row r="61" spans="1:7">
      <c r="A61" s="14">
        <v>45031</v>
      </c>
      <c r="B61" s="15">
        <v>277.46</v>
      </c>
      <c r="C61" s="15">
        <v>195</v>
      </c>
      <c r="D61" s="15">
        <v>462.92</v>
      </c>
      <c r="E61" s="38">
        <f t="shared" si="30"/>
        <v>1.6684206732502</v>
      </c>
      <c r="F61" s="38">
        <f t="shared" si="31"/>
        <v>2.37394871794872</v>
      </c>
      <c r="G61" s="15" t="s">
        <v>535</v>
      </c>
    </row>
    <row r="62" spans="1:7">
      <c r="A62" s="14">
        <v>45291</v>
      </c>
      <c r="B62" s="15">
        <v>311.61</v>
      </c>
      <c r="C62" s="15"/>
      <c r="D62" s="15">
        <v>469</v>
      </c>
      <c r="E62" s="38">
        <f t="shared" si="30"/>
        <v>1.50508648631302</v>
      </c>
      <c r="F62" s="38"/>
      <c r="G62" s="15"/>
    </row>
    <row r="63" spans="1:7">
      <c r="A63" s="5">
        <v>45385</v>
      </c>
      <c r="B63" s="6">
        <v>311.61</v>
      </c>
      <c r="C63" s="6"/>
      <c r="D63" s="6">
        <v>485</v>
      </c>
      <c r="E63" s="41">
        <f t="shared" si="30"/>
        <v>1.55643272038766</v>
      </c>
      <c r="F63" s="41"/>
      <c r="G63" s="6"/>
    </row>
    <row r="64" spans="1:7">
      <c r="A64" s="5">
        <v>45412</v>
      </c>
      <c r="B64" s="6">
        <v>311.61</v>
      </c>
      <c r="C64" s="6"/>
      <c r="D64" s="6">
        <v>490.7</v>
      </c>
      <c r="E64" s="41">
        <f t="shared" si="30"/>
        <v>1.57472481627676</v>
      </c>
      <c r="F64" s="41"/>
      <c r="G64" s="6"/>
    </row>
    <row r="65" spans="1:7">
      <c r="A65" s="5">
        <v>45565</v>
      </c>
      <c r="B65" s="6">
        <v>353.41</v>
      </c>
      <c r="C65" s="6"/>
      <c r="D65" s="6">
        <v>491.9</v>
      </c>
      <c r="E65" s="41">
        <f t="shared" si="30"/>
        <v>1.39186780226932</v>
      </c>
      <c r="F65" s="41"/>
      <c r="G65" s="6"/>
    </row>
    <row r="66" spans="1:7">
      <c r="A66" s="5">
        <v>45657</v>
      </c>
      <c r="B66" s="6">
        <v>403.31</v>
      </c>
      <c r="C66" s="6"/>
      <c r="D66" s="6">
        <v>553.4</v>
      </c>
      <c r="E66" s="41">
        <f t="shared" si="30"/>
        <v>1.37214549602043</v>
      </c>
      <c r="F66" s="41"/>
      <c r="G66" s="6"/>
    </row>
    <row r="67" spans="1:7">
      <c r="A67" s="70" t="s">
        <v>536</v>
      </c>
      <c r="B67" s="34"/>
      <c r="C67" s="34"/>
      <c r="D67" s="34"/>
      <c r="E67" s="48"/>
      <c r="F67" s="48"/>
      <c r="G67" s="34"/>
    </row>
  </sheetData>
  <pageMargins left="0.7" right="0.7" top="0.75" bottom="0.75" header="0.3" footer="0.3"/>
  <pageSetup paperSize="9" orientation="portrait"/>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workbookViewId="0">
      <selection activeCell="D27" sqref="D27"/>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127</v>
      </c>
      <c r="B2" s="3">
        <v>25.7</v>
      </c>
      <c r="C2" s="3">
        <v>24</v>
      </c>
      <c r="D2" s="3">
        <v>10.529</v>
      </c>
      <c r="E2" s="33">
        <f>D2/B2</f>
        <v>0.409688715953307</v>
      </c>
      <c r="F2" s="33">
        <f>D2/C2</f>
        <v>0.438708333333333</v>
      </c>
      <c r="G2" s="3"/>
      <c r="H2" s="3">
        <v>24.5</v>
      </c>
      <c r="I2" s="13">
        <f>(H2-D2)/D2</f>
        <v>1.3269066388071</v>
      </c>
    </row>
    <row r="3" spans="1:9">
      <c r="A3" s="3" t="s">
        <v>128</v>
      </c>
      <c r="B3" s="3">
        <v>25.989</v>
      </c>
      <c r="C3" s="3">
        <v>24.241</v>
      </c>
      <c r="D3" s="3">
        <v>13.359</v>
      </c>
      <c r="E3" s="33">
        <f>D3/B3</f>
        <v>0.51402516449267</v>
      </c>
      <c r="F3" s="33">
        <f>D3/C3</f>
        <v>0.551091126603688</v>
      </c>
      <c r="G3" s="3"/>
      <c r="H3" s="3">
        <v>32.2</v>
      </c>
      <c r="I3" s="13">
        <f>(H3-D3)/D3</f>
        <v>1.41036005689049</v>
      </c>
    </row>
    <row r="4" spans="1:9">
      <c r="A4" s="3" t="s">
        <v>130</v>
      </c>
      <c r="B4" s="3">
        <v>52.1</v>
      </c>
      <c r="C4" s="3">
        <v>46</v>
      </c>
      <c r="D4" s="3">
        <v>31.736</v>
      </c>
      <c r="E4" s="33">
        <f t="shared" ref="E4:E10" si="0">D4/B4</f>
        <v>0.609136276391555</v>
      </c>
      <c r="F4" s="33">
        <f t="shared" ref="F4:F10" si="1">D4/C4</f>
        <v>0.689913043478261</v>
      </c>
      <c r="G4" s="3"/>
      <c r="H4" s="3">
        <v>63.88</v>
      </c>
      <c r="I4" s="13">
        <f t="shared" ref="I4:I10" si="2">(H4-D4)/D4</f>
        <v>1.01285606251576</v>
      </c>
    </row>
    <row r="5" spans="1:9">
      <c r="A5" s="3" t="s">
        <v>131</v>
      </c>
      <c r="B5" s="3">
        <v>52.1</v>
      </c>
      <c r="C5" s="3">
        <v>46</v>
      </c>
      <c r="D5" s="3">
        <v>37.4041</v>
      </c>
      <c r="E5" s="33">
        <f t="shared" si="0"/>
        <v>0.717928982725528</v>
      </c>
      <c r="F5" s="33">
        <f t="shared" si="1"/>
        <v>0.813132608695652</v>
      </c>
      <c r="G5" s="3" t="s">
        <v>537</v>
      </c>
      <c r="H5" s="3">
        <v>74.9622</v>
      </c>
      <c r="I5" s="13">
        <f t="shared" si="2"/>
        <v>1.00411719570849</v>
      </c>
    </row>
    <row r="6" spans="1:9">
      <c r="A6" s="3" t="s">
        <v>132</v>
      </c>
      <c r="B6" s="3">
        <v>56.32</v>
      </c>
      <c r="C6" s="3">
        <v>49.516</v>
      </c>
      <c r="D6" s="3">
        <v>39.828</v>
      </c>
      <c r="E6" s="33">
        <f t="shared" si="0"/>
        <v>0.707173295454546</v>
      </c>
      <c r="F6" s="33">
        <f t="shared" si="1"/>
        <v>0.804346069957186</v>
      </c>
      <c r="G6" s="3"/>
      <c r="H6" s="3">
        <v>73.52</v>
      </c>
      <c r="I6" s="13">
        <f t="shared" si="2"/>
        <v>0.845937531384955</v>
      </c>
    </row>
    <row r="7" spans="1:9">
      <c r="A7" s="3" t="s">
        <v>133</v>
      </c>
      <c r="B7" s="3">
        <v>105.81</v>
      </c>
      <c r="C7" s="3">
        <v>86.888</v>
      </c>
      <c r="D7" s="3">
        <v>67.994</v>
      </c>
      <c r="E7" s="33">
        <f t="shared" si="0"/>
        <v>0.642604668745865</v>
      </c>
      <c r="F7" s="33">
        <f t="shared" si="1"/>
        <v>0.782547647546266</v>
      </c>
      <c r="G7" s="3"/>
      <c r="H7" s="3">
        <v>120.12</v>
      </c>
      <c r="I7" s="13">
        <f t="shared" si="2"/>
        <v>0.76662646704121</v>
      </c>
    </row>
    <row r="8" spans="1:9">
      <c r="A8" s="3" t="s">
        <v>134</v>
      </c>
      <c r="B8" s="3">
        <v>121</v>
      </c>
      <c r="C8" s="3">
        <v>98</v>
      </c>
      <c r="D8" s="3">
        <v>89.02</v>
      </c>
      <c r="E8" s="33">
        <f t="shared" si="0"/>
        <v>0.735702479338843</v>
      </c>
      <c r="F8" s="33">
        <f t="shared" si="1"/>
        <v>0.908367346938776</v>
      </c>
      <c r="G8" s="3"/>
      <c r="H8" s="3">
        <v>124.69</v>
      </c>
      <c r="I8" s="13">
        <f t="shared" si="2"/>
        <v>0.400696472702763</v>
      </c>
    </row>
    <row r="9" spans="1:9">
      <c r="A9" s="3" t="s">
        <v>136</v>
      </c>
      <c r="B9" s="3">
        <v>121.87</v>
      </c>
      <c r="C9" s="3">
        <v>98.71</v>
      </c>
      <c r="D9" s="3">
        <v>99.46</v>
      </c>
      <c r="E9" s="33">
        <f t="shared" si="0"/>
        <v>0.816115532944941</v>
      </c>
      <c r="F9" s="33">
        <f t="shared" si="1"/>
        <v>1.00759801438557</v>
      </c>
      <c r="G9" s="3"/>
      <c r="H9" s="3">
        <v>154.77</v>
      </c>
      <c r="I9" s="13">
        <f t="shared" si="2"/>
        <v>0.556102955962196</v>
      </c>
    </row>
    <row r="10" spans="1:9">
      <c r="A10" s="3" t="s">
        <v>137</v>
      </c>
      <c r="B10" s="3">
        <v>166.27</v>
      </c>
      <c r="C10" s="3">
        <v>135</v>
      </c>
      <c r="D10" s="3">
        <v>83.04</v>
      </c>
      <c r="E10" s="33">
        <f t="shared" si="0"/>
        <v>0.499428640163589</v>
      </c>
      <c r="F10" s="33">
        <f t="shared" si="1"/>
        <v>0.615111111111111</v>
      </c>
      <c r="G10" s="3"/>
      <c r="H10" s="3">
        <v>153.5</v>
      </c>
      <c r="I10" s="13">
        <f t="shared" si="2"/>
        <v>0.848506743737957</v>
      </c>
    </row>
    <row r="12" spans="1:7">
      <c r="A12" s="5">
        <v>41027</v>
      </c>
      <c r="B12" s="6">
        <v>25.7</v>
      </c>
      <c r="C12" s="6">
        <v>24</v>
      </c>
      <c r="D12" s="6">
        <v>10.687</v>
      </c>
      <c r="E12" s="41">
        <f t="shared" ref="E12" si="3">D12/B12</f>
        <v>0.415836575875486</v>
      </c>
      <c r="F12" s="41">
        <f>D12/C12</f>
        <v>0.445291666666667</v>
      </c>
      <c r="G12" s="6" t="s">
        <v>201</v>
      </c>
    </row>
    <row r="13" spans="1:7">
      <c r="A13" s="14">
        <v>41028</v>
      </c>
      <c r="B13" s="15">
        <v>25.7</v>
      </c>
      <c r="C13" s="15">
        <v>24</v>
      </c>
      <c r="D13" s="15">
        <v>20.6</v>
      </c>
      <c r="E13" s="38">
        <f t="shared" ref="E13:E14" si="4">D13/B13</f>
        <v>0.801556420233463</v>
      </c>
      <c r="F13" s="38">
        <f t="shared" ref="F13:F14" si="5">D13/C13</f>
        <v>0.858333333333333</v>
      </c>
      <c r="G13" s="15"/>
    </row>
    <row r="14" spans="1:7">
      <c r="A14" s="14">
        <v>41029</v>
      </c>
      <c r="B14" s="15">
        <v>25.7</v>
      </c>
      <c r="C14" s="15">
        <v>24</v>
      </c>
      <c r="D14" s="15">
        <v>24.5</v>
      </c>
      <c r="E14" s="38">
        <f t="shared" si="4"/>
        <v>0.953307392996109</v>
      </c>
      <c r="F14" s="38">
        <f t="shared" si="5"/>
        <v>1.02083333333333</v>
      </c>
      <c r="G14" s="15"/>
    </row>
    <row r="15" spans="1:7">
      <c r="A15" s="14">
        <v>41636</v>
      </c>
      <c r="B15" s="15">
        <v>52.1</v>
      </c>
      <c r="C15" s="15">
        <v>46</v>
      </c>
      <c r="D15" s="15">
        <v>26.57</v>
      </c>
      <c r="E15" s="38">
        <f t="shared" ref="E15" si="6">D15/B15</f>
        <v>0.509980806142035</v>
      </c>
      <c r="F15" s="38">
        <f t="shared" ref="F15" si="7">D15/C15</f>
        <v>0.577608695652174</v>
      </c>
      <c r="G15" s="15"/>
    </row>
    <row r="16" spans="1:7">
      <c r="A16" s="14">
        <v>41637</v>
      </c>
      <c r="B16" s="15">
        <v>52.1</v>
      </c>
      <c r="C16" s="15">
        <v>46</v>
      </c>
      <c r="D16" s="15">
        <v>29.9957</v>
      </c>
      <c r="E16" s="38">
        <f t="shared" ref="E16" si="8">D16/B16</f>
        <v>0.57573320537428</v>
      </c>
      <c r="F16" s="38">
        <f t="shared" ref="F16" si="9">D16/C16</f>
        <v>0.652080434782609</v>
      </c>
      <c r="G16" s="15"/>
    </row>
    <row r="17" spans="1:7">
      <c r="A17" s="5">
        <v>41639</v>
      </c>
      <c r="B17" s="6">
        <v>52.1</v>
      </c>
      <c r="C17" s="6">
        <v>46</v>
      </c>
      <c r="D17" s="6">
        <v>32.2</v>
      </c>
      <c r="E17" s="41">
        <f t="shared" ref="E17" si="10">D17/B17</f>
        <v>0.618042226487524</v>
      </c>
      <c r="F17" s="41">
        <f t="shared" ref="F17" si="11">D17/C17</f>
        <v>0.7</v>
      </c>
      <c r="G17" s="6"/>
    </row>
    <row r="18" spans="1:7">
      <c r="A18" s="14">
        <v>41640</v>
      </c>
      <c r="B18" s="15">
        <v>52.1</v>
      </c>
      <c r="C18" s="15">
        <v>46</v>
      </c>
      <c r="D18" s="15">
        <v>45.25</v>
      </c>
      <c r="E18" s="38">
        <f t="shared" ref="E18:E21" si="12">D18/B18</f>
        <v>0.86852207293666</v>
      </c>
      <c r="F18" s="38">
        <f t="shared" ref="F18:F33" si="13">D18/C18</f>
        <v>0.983695652173913</v>
      </c>
      <c r="G18" s="15"/>
    </row>
    <row r="19" spans="1:7">
      <c r="A19" s="14">
        <v>41734</v>
      </c>
      <c r="B19" s="15">
        <v>52.1</v>
      </c>
      <c r="C19" s="15">
        <v>46</v>
      </c>
      <c r="D19" s="15">
        <v>55.3866</v>
      </c>
      <c r="E19" s="38">
        <f t="shared" si="12"/>
        <v>1.06308253358925</v>
      </c>
      <c r="F19" s="38">
        <f t="shared" si="13"/>
        <v>1.20405652173913</v>
      </c>
      <c r="G19" s="15"/>
    </row>
    <row r="20" spans="1:7">
      <c r="A20" s="14">
        <v>41760</v>
      </c>
      <c r="B20" s="15">
        <v>52.1</v>
      </c>
      <c r="C20" s="15">
        <v>46</v>
      </c>
      <c r="D20" s="15">
        <v>63.88</v>
      </c>
      <c r="E20" s="38">
        <f t="shared" si="12"/>
        <v>1.22610364683301</v>
      </c>
      <c r="F20" s="38">
        <f t="shared" si="13"/>
        <v>1.38869565217391</v>
      </c>
      <c r="G20" s="15"/>
    </row>
    <row r="21" spans="1:7">
      <c r="A21" s="14">
        <v>42125</v>
      </c>
      <c r="B21" s="15">
        <v>52.1</v>
      </c>
      <c r="C21" s="15">
        <v>46</v>
      </c>
      <c r="D21" s="15">
        <v>74.9622</v>
      </c>
      <c r="E21" s="38">
        <f t="shared" si="12"/>
        <v>1.43881381957773</v>
      </c>
      <c r="F21" s="38">
        <f t="shared" si="13"/>
        <v>1.62961304347826</v>
      </c>
      <c r="G21" s="15"/>
    </row>
    <row r="22" spans="1:7">
      <c r="A22" s="14">
        <v>42840</v>
      </c>
      <c r="B22" s="15">
        <v>121</v>
      </c>
      <c r="C22" s="15">
        <v>98</v>
      </c>
      <c r="D22" s="15">
        <v>82.8224</v>
      </c>
      <c r="E22" s="38">
        <f t="shared" ref="E22:E26" si="14">D22/B22</f>
        <v>0.684482644628099</v>
      </c>
      <c r="F22" s="38">
        <f t="shared" si="13"/>
        <v>0.845126530612245</v>
      </c>
      <c r="G22" s="15"/>
    </row>
    <row r="23" spans="1:7">
      <c r="A23" s="14">
        <v>42848</v>
      </c>
      <c r="B23" s="15">
        <v>121</v>
      </c>
      <c r="C23" s="15">
        <v>98</v>
      </c>
      <c r="D23" s="15">
        <v>83.4881</v>
      </c>
      <c r="E23" s="38">
        <f t="shared" si="14"/>
        <v>0.689984297520661</v>
      </c>
      <c r="F23" s="38">
        <f t="shared" si="13"/>
        <v>0.851919387755102</v>
      </c>
      <c r="G23" s="15"/>
    </row>
    <row r="24" spans="1:7">
      <c r="A24" s="5">
        <v>42853</v>
      </c>
      <c r="B24" s="6">
        <v>121</v>
      </c>
      <c r="C24" s="6">
        <v>98</v>
      </c>
      <c r="D24" s="6">
        <v>84.1238</v>
      </c>
      <c r="E24" s="41">
        <f t="shared" si="14"/>
        <v>0.695238016528926</v>
      </c>
      <c r="F24" s="41">
        <f t="shared" si="13"/>
        <v>0.85840612244898</v>
      </c>
      <c r="G24" s="6"/>
    </row>
    <row r="25" spans="1:7">
      <c r="A25" s="14">
        <v>42854</v>
      </c>
      <c r="B25" s="15">
        <v>121</v>
      </c>
      <c r="C25" s="15">
        <v>98</v>
      </c>
      <c r="D25" s="15">
        <v>92.7598</v>
      </c>
      <c r="E25" s="38">
        <f t="shared" si="14"/>
        <v>0.766609917355372</v>
      </c>
      <c r="F25" s="38">
        <f t="shared" si="13"/>
        <v>0.946528571428571</v>
      </c>
      <c r="G25" s="15"/>
    </row>
    <row r="26" spans="1:7">
      <c r="A26" s="14">
        <v>42855</v>
      </c>
      <c r="B26" s="15">
        <v>121</v>
      </c>
      <c r="C26" s="15">
        <v>98</v>
      </c>
      <c r="D26" s="15">
        <v>113.8596</v>
      </c>
      <c r="E26" s="38">
        <f t="shared" si="14"/>
        <v>0.940988429752066</v>
      </c>
      <c r="F26" s="38">
        <f t="shared" si="13"/>
        <v>1.16183265306122</v>
      </c>
      <c r="G26" s="15" t="s">
        <v>167</v>
      </c>
    </row>
    <row r="27" spans="1:7">
      <c r="A27" s="14">
        <v>43100</v>
      </c>
      <c r="B27" s="15">
        <v>121</v>
      </c>
      <c r="C27" s="15">
        <v>98</v>
      </c>
      <c r="D27" s="15">
        <v>120.12</v>
      </c>
      <c r="E27" s="38">
        <f t="shared" ref="E27:E29" si="15">D27/B27</f>
        <v>0.992727272727273</v>
      </c>
      <c r="F27" s="38">
        <f t="shared" si="13"/>
        <v>1.22571428571429</v>
      </c>
      <c r="G27" s="15"/>
    </row>
    <row r="28" spans="1:7">
      <c r="A28" s="14">
        <v>43196</v>
      </c>
      <c r="B28" s="15">
        <v>121</v>
      </c>
      <c r="C28" s="15">
        <v>98</v>
      </c>
      <c r="D28" s="15">
        <v>124.11</v>
      </c>
      <c r="E28" s="38">
        <f t="shared" si="15"/>
        <v>1.02570247933884</v>
      </c>
      <c r="F28" s="38">
        <f t="shared" si="13"/>
        <v>1.26642857142857</v>
      </c>
      <c r="G28" s="15"/>
    </row>
    <row r="29" spans="1:7">
      <c r="A29" s="14">
        <v>43220</v>
      </c>
      <c r="B29" s="15">
        <v>121</v>
      </c>
      <c r="C29" s="15">
        <v>98</v>
      </c>
      <c r="D29" s="15">
        <v>124.69</v>
      </c>
      <c r="E29" s="38">
        <f t="shared" si="15"/>
        <v>1.03049586776859</v>
      </c>
      <c r="F29" s="38">
        <f t="shared" si="13"/>
        <v>1.27234693877551</v>
      </c>
      <c r="G29" s="15"/>
    </row>
    <row r="30" spans="1:7">
      <c r="A30" s="14">
        <v>43560</v>
      </c>
      <c r="B30" s="15">
        <v>121</v>
      </c>
      <c r="C30" s="15">
        <v>98</v>
      </c>
      <c r="D30" s="15">
        <v>142.5</v>
      </c>
      <c r="E30" s="38">
        <f t="shared" ref="E30:E39" si="16">D30/B30</f>
        <v>1.17768595041322</v>
      </c>
      <c r="F30" s="38">
        <f t="shared" si="13"/>
        <v>1.45408163265306</v>
      </c>
      <c r="G30" s="15"/>
    </row>
    <row r="31" spans="1:7">
      <c r="A31" s="14">
        <v>43561</v>
      </c>
      <c r="B31" s="15">
        <v>121</v>
      </c>
      <c r="C31" s="15">
        <v>98</v>
      </c>
      <c r="D31" s="15">
        <v>143</v>
      </c>
      <c r="E31" s="38">
        <f t="shared" si="16"/>
        <v>1.18181818181818</v>
      </c>
      <c r="F31" s="38">
        <f t="shared" si="13"/>
        <v>1.45918367346939</v>
      </c>
      <c r="G31" s="15"/>
    </row>
    <row r="32" spans="1:7">
      <c r="A32" s="14">
        <v>43586</v>
      </c>
      <c r="B32" s="15">
        <v>121</v>
      </c>
      <c r="C32" s="15">
        <v>98</v>
      </c>
      <c r="D32" s="15">
        <v>152.1</v>
      </c>
      <c r="E32" s="38">
        <f t="shared" si="16"/>
        <v>1.25702479338843</v>
      </c>
      <c r="F32" s="38">
        <f t="shared" si="13"/>
        <v>1.55204081632653</v>
      </c>
      <c r="G32" s="15"/>
    </row>
    <row r="33" spans="1:7">
      <c r="A33" s="14">
        <v>43587</v>
      </c>
      <c r="B33" s="15">
        <v>121</v>
      </c>
      <c r="C33" s="15">
        <v>98</v>
      </c>
      <c r="D33" s="15">
        <v>154.77</v>
      </c>
      <c r="E33" s="38">
        <f t="shared" si="16"/>
        <v>1.27909090909091</v>
      </c>
      <c r="F33" s="38">
        <f t="shared" si="13"/>
        <v>1.57928571428571</v>
      </c>
      <c r="G33" s="15"/>
    </row>
    <row r="34" spans="1:7">
      <c r="A34" s="14">
        <v>44317</v>
      </c>
      <c r="B34" s="15">
        <v>166.27</v>
      </c>
      <c r="C34" s="15">
        <v>135</v>
      </c>
      <c r="D34" s="15">
        <v>160.57</v>
      </c>
      <c r="E34" s="38">
        <f t="shared" si="16"/>
        <v>0.965718409815361</v>
      </c>
      <c r="F34" s="38">
        <f t="shared" ref="F34" si="17">D34/C34</f>
        <v>1.18940740740741</v>
      </c>
      <c r="G34" s="15" t="s">
        <v>538</v>
      </c>
    </row>
    <row r="35" spans="1:7">
      <c r="A35" s="14">
        <v>44318</v>
      </c>
      <c r="B35" s="15">
        <v>166.27</v>
      </c>
      <c r="C35" s="15">
        <v>135</v>
      </c>
      <c r="D35" s="15">
        <v>169.06</v>
      </c>
      <c r="E35" s="38">
        <f t="shared" si="16"/>
        <v>1.01677993624827</v>
      </c>
      <c r="F35" s="38">
        <f t="shared" ref="F35" si="18">D35/C35</f>
        <v>1.2522962962963</v>
      </c>
      <c r="G35" s="15"/>
    </row>
    <row r="36" ht="28" spans="1:7">
      <c r="A36" s="5">
        <v>44561</v>
      </c>
      <c r="B36" s="6">
        <v>210.37</v>
      </c>
      <c r="C36" s="6"/>
      <c r="D36" s="6">
        <v>191.1</v>
      </c>
      <c r="E36" s="41">
        <f t="shared" si="16"/>
        <v>0.908399486618814</v>
      </c>
      <c r="F36" s="41"/>
      <c r="G36" s="6" t="s">
        <v>539</v>
      </c>
    </row>
    <row r="37" spans="1:7">
      <c r="A37" s="14">
        <v>45046</v>
      </c>
      <c r="B37" s="15">
        <v>210.37</v>
      </c>
      <c r="C37" s="15"/>
      <c r="D37" s="15">
        <v>229.4</v>
      </c>
      <c r="E37" s="38">
        <f t="shared" si="16"/>
        <v>1.09045966630223</v>
      </c>
      <c r="F37" s="38"/>
      <c r="G37" s="15"/>
    </row>
    <row r="38" spans="1:7">
      <c r="A38" s="14">
        <v>45047</v>
      </c>
      <c r="B38" s="15">
        <v>210.37</v>
      </c>
      <c r="C38" s="15"/>
      <c r="D38" s="15">
        <v>236.4</v>
      </c>
      <c r="E38" s="38">
        <f t="shared" si="16"/>
        <v>1.12373437277178</v>
      </c>
      <c r="F38" s="38"/>
      <c r="G38" s="15" t="s">
        <v>540</v>
      </c>
    </row>
    <row r="39" spans="1:7">
      <c r="A39" s="14">
        <v>45291</v>
      </c>
      <c r="B39" s="15">
        <v>251.64</v>
      </c>
      <c r="C39" s="15"/>
      <c r="D39" s="15">
        <v>304.1</v>
      </c>
      <c r="E39" s="38">
        <f t="shared" si="16"/>
        <v>1.20847242091877</v>
      </c>
      <c r="F39" s="38"/>
      <c r="G39" s="15"/>
    </row>
    <row r="40" spans="1:7">
      <c r="A40" s="14">
        <v>45567</v>
      </c>
      <c r="B40" s="15">
        <v>322.36</v>
      </c>
      <c r="C40" s="15"/>
      <c r="D40" s="15">
        <v>307.4</v>
      </c>
      <c r="E40" s="38">
        <f t="shared" ref="E40:E41" si="19">D40/B40</f>
        <v>0.953592257103859</v>
      </c>
      <c r="F40" s="38"/>
      <c r="G40" s="15"/>
    </row>
    <row r="41" customFormat="1" spans="1:7">
      <c r="A41" s="26">
        <v>45657</v>
      </c>
      <c r="B41" s="27">
        <v>346.76</v>
      </c>
      <c r="C41" s="27"/>
      <c r="D41" s="27">
        <v>347.63</v>
      </c>
      <c r="E41" s="47">
        <f t="shared" si="19"/>
        <v>1.0025089399008</v>
      </c>
      <c r="F41" s="47"/>
      <c r="G41" s="27"/>
    </row>
    <row r="42" s="34" customFormat="1" spans="1:6">
      <c r="A42" s="12" t="s">
        <v>541</v>
      </c>
      <c r="E42" s="48"/>
      <c r="F42" s="48"/>
    </row>
  </sheetData>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7"/>
  <sheetViews>
    <sheetView topLeftCell="A9" workbookViewId="0">
      <selection activeCell="D38" sqref="D38"/>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127</v>
      </c>
      <c r="B2" s="3">
        <v>18.018</v>
      </c>
      <c r="C2" s="3">
        <v>4</v>
      </c>
      <c r="D2" s="3">
        <v>0.6529</v>
      </c>
      <c r="E2" s="4">
        <f>D2/B2</f>
        <v>0.0362359862359862</v>
      </c>
      <c r="F2" s="4">
        <f>D2/C2</f>
        <v>0.163225</v>
      </c>
      <c r="G2" s="3"/>
      <c r="H2" s="3">
        <v>2.6</v>
      </c>
      <c r="I2" s="13">
        <f t="shared" ref="I2:I10" si="0">(H2-D2)/D2</f>
        <v>2.98223311379997</v>
      </c>
    </row>
    <row r="3" spans="1:9">
      <c r="A3" s="3" t="s">
        <v>128</v>
      </c>
      <c r="B3" s="3">
        <v>35.963</v>
      </c>
      <c r="C3" s="3">
        <v>15.145</v>
      </c>
      <c r="D3" s="3">
        <v>1.4</v>
      </c>
      <c r="E3" s="4">
        <f>D3/B3</f>
        <v>0.0389288991463448</v>
      </c>
      <c r="F3" s="4">
        <f>D3/C3</f>
        <v>0.0924397490921096</v>
      </c>
      <c r="G3" s="3"/>
      <c r="H3" s="3">
        <v>2.8</v>
      </c>
      <c r="I3" s="13">
        <f t="shared" si="0"/>
        <v>1</v>
      </c>
    </row>
    <row r="4" spans="1:9">
      <c r="A4" s="3" t="s">
        <v>130</v>
      </c>
      <c r="B4" s="3">
        <v>55.357</v>
      </c>
      <c r="C4" s="3">
        <v>31.436</v>
      </c>
      <c r="D4" s="3">
        <v>13.482</v>
      </c>
      <c r="E4" s="4">
        <f t="shared" ref="E4:E10" si="1">D4/B4</f>
        <v>0.243546434958542</v>
      </c>
      <c r="F4" s="4">
        <f t="shared" ref="F4:F10" si="2">D4/C4</f>
        <v>0.428871357679094</v>
      </c>
      <c r="G4" s="3"/>
      <c r="H4" s="3">
        <v>28.231</v>
      </c>
      <c r="I4" s="13">
        <f t="shared" si="0"/>
        <v>1.09397715472482</v>
      </c>
    </row>
    <row r="5" spans="1:9">
      <c r="A5" s="3" t="s">
        <v>131</v>
      </c>
      <c r="B5" s="3">
        <v>59.4</v>
      </c>
      <c r="C5" s="3">
        <v>36</v>
      </c>
      <c r="D5" s="3">
        <v>22.923</v>
      </c>
      <c r="E5" s="4">
        <f t="shared" si="1"/>
        <v>0.385909090909091</v>
      </c>
      <c r="F5" s="4">
        <f t="shared" si="2"/>
        <v>0.63675</v>
      </c>
      <c r="G5" s="3"/>
      <c r="H5" s="3">
        <v>30.56</v>
      </c>
      <c r="I5" s="13">
        <f t="shared" si="0"/>
        <v>0.333158836103477</v>
      </c>
    </row>
    <row r="6" spans="1:9">
      <c r="A6" s="3" t="s">
        <v>132</v>
      </c>
      <c r="B6" s="3">
        <v>59.485</v>
      </c>
      <c r="C6" s="3">
        <v>36.082</v>
      </c>
      <c r="D6" s="3">
        <v>24.1</v>
      </c>
      <c r="E6" s="4">
        <f t="shared" si="1"/>
        <v>0.4051441539884</v>
      </c>
      <c r="F6" s="4">
        <f t="shared" si="2"/>
        <v>0.6679230641317</v>
      </c>
      <c r="G6" s="3"/>
      <c r="H6" s="3">
        <v>34.15</v>
      </c>
      <c r="I6" s="13">
        <f t="shared" si="0"/>
        <v>0.41701244813278</v>
      </c>
    </row>
    <row r="7" ht="28" spans="1:9">
      <c r="A7" s="3" t="s">
        <v>133</v>
      </c>
      <c r="B7" s="3">
        <v>72.614</v>
      </c>
      <c r="C7" s="3">
        <v>47.849</v>
      </c>
      <c r="D7" s="3">
        <v>34.2</v>
      </c>
      <c r="E7" s="4">
        <f t="shared" si="1"/>
        <v>0.470983556889856</v>
      </c>
      <c r="F7" s="4">
        <f t="shared" si="2"/>
        <v>0.71474847959205</v>
      </c>
      <c r="G7" s="3" t="s">
        <v>542</v>
      </c>
      <c r="H7" s="3">
        <v>62.7</v>
      </c>
      <c r="I7" s="13">
        <f t="shared" si="0"/>
        <v>0.833333333333333</v>
      </c>
    </row>
    <row r="8" spans="1:9">
      <c r="A8" s="3" t="s">
        <v>134</v>
      </c>
      <c r="B8" s="3">
        <v>88</v>
      </c>
      <c r="C8" s="3">
        <v>61</v>
      </c>
      <c r="D8" s="3">
        <v>54.69</v>
      </c>
      <c r="E8" s="4">
        <f t="shared" si="1"/>
        <v>0.621477272727273</v>
      </c>
      <c r="F8" s="4">
        <f t="shared" si="2"/>
        <v>0.89655737704918</v>
      </c>
      <c r="G8" s="3"/>
      <c r="H8" s="3">
        <v>77.7</v>
      </c>
      <c r="I8" s="13">
        <f t="shared" si="0"/>
        <v>0.420735052111904</v>
      </c>
    </row>
    <row r="9" spans="1:9">
      <c r="A9" s="3" t="s">
        <v>136</v>
      </c>
      <c r="B9" s="3">
        <v>88</v>
      </c>
      <c r="C9" s="3">
        <v>61</v>
      </c>
      <c r="D9" s="3">
        <v>58.65</v>
      </c>
      <c r="E9" s="4">
        <f t="shared" si="1"/>
        <v>0.666477272727273</v>
      </c>
      <c r="F9" s="4">
        <f t="shared" si="2"/>
        <v>0.961475409836065</v>
      </c>
      <c r="G9" s="3"/>
      <c r="H9" s="3">
        <v>81.18</v>
      </c>
      <c r="I9" s="13">
        <f t="shared" si="0"/>
        <v>0.384143222506394</v>
      </c>
    </row>
    <row r="10" spans="1:9">
      <c r="A10" s="3" t="s">
        <v>137</v>
      </c>
      <c r="B10" s="3">
        <v>102.04</v>
      </c>
      <c r="C10" s="3">
        <v>69.743</v>
      </c>
      <c r="D10" s="3">
        <v>43.51</v>
      </c>
      <c r="E10" s="4">
        <f t="shared" si="1"/>
        <v>0.42640141121129</v>
      </c>
      <c r="F10" s="4">
        <f t="shared" si="2"/>
        <v>0.62386189294983</v>
      </c>
      <c r="G10" s="3"/>
      <c r="H10" s="3">
        <v>81.19</v>
      </c>
      <c r="I10" s="13">
        <f t="shared" si="0"/>
        <v>0.866007814295564</v>
      </c>
    </row>
    <row r="11" spans="1:1">
      <c r="A11" s="11"/>
    </row>
    <row r="12" spans="1:7">
      <c r="A12" s="5">
        <v>41088</v>
      </c>
      <c r="B12" s="6">
        <v>18.018</v>
      </c>
      <c r="C12" s="6">
        <v>4</v>
      </c>
      <c r="D12" s="6">
        <v>1.7</v>
      </c>
      <c r="E12" s="7">
        <f t="shared" ref="E12" si="3">D12/B12</f>
        <v>0.0943500943500943</v>
      </c>
      <c r="F12" s="7">
        <f t="shared" ref="F12" si="4">D12/C12</f>
        <v>0.425</v>
      </c>
      <c r="G12" s="6" t="s">
        <v>201</v>
      </c>
    </row>
    <row r="13" spans="1:7">
      <c r="A13" s="14">
        <v>41090</v>
      </c>
      <c r="B13" s="15">
        <v>18.018</v>
      </c>
      <c r="C13" s="15">
        <v>4</v>
      </c>
      <c r="D13" s="15">
        <v>2.6</v>
      </c>
      <c r="E13" s="16">
        <f t="shared" ref="E13" si="5">D13/B13</f>
        <v>0.144300144300144</v>
      </c>
      <c r="F13" s="16">
        <f t="shared" ref="F13" si="6">D13/C13</f>
        <v>0.65</v>
      </c>
      <c r="G13" s="15"/>
    </row>
    <row r="14" spans="1:7">
      <c r="A14" s="14">
        <v>41419</v>
      </c>
      <c r="B14" s="15">
        <v>47</v>
      </c>
      <c r="C14" s="15">
        <v>22</v>
      </c>
      <c r="D14" s="66">
        <v>2.8</v>
      </c>
      <c r="E14" s="16">
        <f t="shared" ref="E14" si="7">D14/B14</f>
        <v>0.0595744680851064</v>
      </c>
      <c r="F14" s="16">
        <f t="shared" ref="F14" si="8">D14/C14</f>
        <v>0.127272727272727</v>
      </c>
      <c r="G14" s="15" t="s">
        <v>543</v>
      </c>
    </row>
    <row r="15" spans="1:7">
      <c r="A15" s="5">
        <v>41759</v>
      </c>
      <c r="B15" s="6">
        <v>59.4</v>
      </c>
      <c r="C15" s="6">
        <v>36</v>
      </c>
      <c r="D15" s="67">
        <v>11.1</v>
      </c>
      <c r="E15" s="7">
        <f t="shared" ref="E15" si="9">D15/B15</f>
        <v>0.186868686868687</v>
      </c>
      <c r="F15" s="7">
        <f t="shared" ref="F15:F22" si="10">D15/C15</f>
        <v>0.308333333333333</v>
      </c>
      <c r="G15" s="6"/>
    </row>
    <row r="16" spans="1:7">
      <c r="A16" s="14">
        <v>41760</v>
      </c>
      <c r="B16" s="15">
        <v>59.4</v>
      </c>
      <c r="C16" s="15">
        <v>36</v>
      </c>
      <c r="D16" s="66">
        <v>17</v>
      </c>
      <c r="E16" s="16">
        <f t="shared" ref="E16" si="11">D16/B16</f>
        <v>0.286195286195286</v>
      </c>
      <c r="F16" s="16">
        <f t="shared" si="10"/>
        <v>0.472222222222222</v>
      </c>
      <c r="G16" s="15"/>
    </row>
    <row r="17" spans="1:7">
      <c r="A17" s="5">
        <v>41767</v>
      </c>
      <c r="B17" s="6">
        <v>59.4</v>
      </c>
      <c r="C17" s="6">
        <v>36</v>
      </c>
      <c r="D17" s="6">
        <v>17.086</v>
      </c>
      <c r="E17" s="7">
        <f t="shared" ref="E17" si="12">D17/B17</f>
        <v>0.287643097643098</v>
      </c>
      <c r="F17" s="7">
        <f t="shared" ref="F17" si="13">D17/C17</f>
        <v>0.474611111111111</v>
      </c>
      <c r="G17" s="6"/>
    </row>
    <row r="18" spans="1:7">
      <c r="A18" s="14">
        <v>41776</v>
      </c>
      <c r="B18" s="15">
        <v>59.4</v>
      </c>
      <c r="C18" s="15">
        <v>36</v>
      </c>
      <c r="D18" s="15">
        <v>17.2088</v>
      </c>
      <c r="E18" s="16">
        <f t="shared" ref="E18" si="14">D18/B18</f>
        <v>0.289710437710438</v>
      </c>
      <c r="F18" s="16">
        <f t="shared" si="10"/>
        <v>0.478022222222222</v>
      </c>
      <c r="G18" s="15"/>
    </row>
    <row r="19" spans="1:7">
      <c r="A19" s="14">
        <v>41790</v>
      </c>
      <c r="B19" s="15">
        <v>59.4</v>
      </c>
      <c r="C19" s="15">
        <v>36</v>
      </c>
      <c r="D19" s="66">
        <v>18.3</v>
      </c>
      <c r="E19" s="16">
        <f t="shared" ref="E19" si="15">D19/B19</f>
        <v>0.308080808080808</v>
      </c>
      <c r="F19" s="16">
        <f t="shared" si="10"/>
        <v>0.508333333333333</v>
      </c>
      <c r="G19" s="15"/>
    </row>
    <row r="20" spans="1:7">
      <c r="A20" s="14">
        <v>41792</v>
      </c>
      <c r="B20" s="15">
        <v>59.4</v>
      </c>
      <c r="C20" s="15">
        <v>36</v>
      </c>
      <c r="D20" s="15">
        <v>19.4335</v>
      </c>
      <c r="E20" s="16">
        <f t="shared" ref="E20" si="16">D20/B20</f>
        <v>0.3271632996633</v>
      </c>
      <c r="F20" s="16">
        <f t="shared" si="10"/>
        <v>0.539819444444444</v>
      </c>
      <c r="G20" s="15"/>
    </row>
    <row r="21" spans="1:7">
      <c r="A21" s="14">
        <v>41797</v>
      </c>
      <c r="B21" s="15">
        <v>59.4</v>
      </c>
      <c r="C21" s="15">
        <v>36</v>
      </c>
      <c r="D21" s="15">
        <v>19.7946</v>
      </c>
      <c r="E21" s="16">
        <f t="shared" ref="E21:E22" si="17">D21/B21</f>
        <v>0.333242424242424</v>
      </c>
      <c r="F21" s="16">
        <f t="shared" si="10"/>
        <v>0.54985</v>
      </c>
      <c r="G21" s="15"/>
    </row>
    <row r="22" spans="1:7">
      <c r="A22" s="5">
        <v>41870</v>
      </c>
      <c r="B22" s="6">
        <v>59.4</v>
      </c>
      <c r="C22" s="6">
        <v>36</v>
      </c>
      <c r="D22" s="6">
        <v>19.8364</v>
      </c>
      <c r="E22" s="7">
        <f t="shared" si="17"/>
        <v>0.333946127946128</v>
      </c>
      <c r="F22" s="7">
        <f t="shared" si="10"/>
        <v>0.551011111111111</v>
      </c>
      <c r="G22" s="6"/>
    </row>
    <row r="23" spans="1:7">
      <c r="A23" s="5">
        <v>41871</v>
      </c>
      <c r="B23" s="6">
        <v>59.4</v>
      </c>
      <c r="C23" s="6">
        <v>36</v>
      </c>
      <c r="D23" s="6">
        <v>21.1342</v>
      </c>
      <c r="E23" s="7">
        <f t="shared" ref="E23" si="18">D23/B23</f>
        <v>0.355794612794613</v>
      </c>
      <c r="F23" s="7">
        <f t="shared" ref="F23" si="19">D23/C23</f>
        <v>0.587061111111111</v>
      </c>
      <c r="G23" s="6"/>
    </row>
    <row r="24" spans="1:7">
      <c r="A24" s="5">
        <v>41879</v>
      </c>
      <c r="B24" s="6">
        <v>59.4</v>
      </c>
      <c r="C24" s="6">
        <v>36</v>
      </c>
      <c r="D24" s="6">
        <v>21.9663</v>
      </c>
      <c r="E24" s="7">
        <f t="shared" ref="E24:E27" si="20">D24/B24</f>
        <v>0.36980303030303</v>
      </c>
      <c r="F24" s="7">
        <f t="shared" ref="F24:F26" si="21">D24/C24</f>
        <v>0.610175</v>
      </c>
      <c r="G24" s="6"/>
    </row>
    <row r="25" spans="1:7">
      <c r="A25" s="14">
        <v>41882</v>
      </c>
      <c r="B25" s="15">
        <v>59.4</v>
      </c>
      <c r="C25" s="15">
        <v>36</v>
      </c>
      <c r="D25" s="15">
        <v>22.6222</v>
      </c>
      <c r="E25" s="16">
        <f t="shared" si="20"/>
        <v>0.380845117845118</v>
      </c>
      <c r="F25" s="16">
        <f t="shared" si="21"/>
        <v>0.628394444444444</v>
      </c>
      <c r="G25" s="15"/>
    </row>
    <row r="26" spans="1:7">
      <c r="A26" s="14">
        <v>41890</v>
      </c>
      <c r="B26" s="15">
        <v>59.4</v>
      </c>
      <c r="C26" s="15">
        <v>36</v>
      </c>
      <c r="D26" s="15">
        <v>23.7406</v>
      </c>
      <c r="E26" s="16">
        <f t="shared" si="20"/>
        <v>0.399673400673401</v>
      </c>
      <c r="F26" s="16">
        <f t="shared" si="21"/>
        <v>0.659461111111111</v>
      </c>
      <c r="G26" s="15"/>
    </row>
    <row r="27" spans="1:7">
      <c r="A27" s="5">
        <v>41912</v>
      </c>
      <c r="B27" s="6">
        <v>59.4</v>
      </c>
      <c r="C27" s="6">
        <v>36</v>
      </c>
      <c r="D27" s="67">
        <v>25.8</v>
      </c>
      <c r="E27" s="7">
        <f t="shared" si="20"/>
        <v>0.434343434343434</v>
      </c>
      <c r="F27" s="7">
        <f t="shared" ref="F27:F28" si="22">D27/C27</f>
        <v>0.716666666666667</v>
      </c>
      <c r="G27" s="6"/>
    </row>
    <row r="28" spans="1:7">
      <c r="A28" s="14">
        <v>41913</v>
      </c>
      <c r="B28" s="15">
        <v>59.4</v>
      </c>
      <c r="C28" s="15">
        <v>36</v>
      </c>
      <c r="D28" s="66">
        <v>28.6</v>
      </c>
      <c r="E28" s="16">
        <f t="shared" ref="E28:E29" si="23">D28/B28</f>
        <v>0.481481481481482</v>
      </c>
      <c r="F28" s="16">
        <f t="shared" si="22"/>
        <v>0.794444444444445</v>
      </c>
      <c r="G28" s="15"/>
    </row>
    <row r="29" spans="1:7">
      <c r="A29" s="5">
        <v>42097</v>
      </c>
      <c r="B29" s="6">
        <v>59.4</v>
      </c>
      <c r="C29" s="6">
        <v>36</v>
      </c>
      <c r="D29" s="6">
        <v>28.8613</v>
      </c>
      <c r="E29" s="7">
        <f t="shared" si="23"/>
        <v>0.485880471380471</v>
      </c>
      <c r="F29" s="7">
        <f t="shared" ref="F29" si="24">D29/C29</f>
        <v>0.801702777777778</v>
      </c>
      <c r="G29" s="6"/>
    </row>
    <row r="30" spans="1:7">
      <c r="A30" s="14">
        <v>42125</v>
      </c>
      <c r="B30" s="15">
        <v>59.4</v>
      </c>
      <c r="C30" s="15">
        <v>36</v>
      </c>
      <c r="D30" s="15">
        <v>30.5608</v>
      </c>
      <c r="E30" s="16">
        <f t="shared" ref="E30:E31" si="25">D30/B30</f>
        <v>0.514491582491583</v>
      </c>
      <c r="F30" s="16">
        <f t="shared" ref="F30:F35" si="26">D30/C30</f>
        <v>0.848911111111111</v>
      </c>
      <c r="G30" s="15"/>
    </row>
    <row r="31" spans="1:7">
      <c r="A31" s="5">
        <v>42461</v>
      </c>
      <c r="B31" s="6">
        <v>59.4</v>
      </c>
      <c r="C31" s="6">
        <v>36</v>
      </c>
      <c r="D31" s="6">
        <v>30.9445</v>
      </c>
      <c r="E31" s="7">
        <f t="shared" si="25"/>
        <v>0.520951178451178</v>
      </c>
      <c r="F31" s="7">
        <f t="shared" si="26"/>
        <v>0.859569444444444</v>
      </c>
      <c r="G31" s="5"/>
    </row>
    <row r="32" spans="1:7">
      <c r="A32" s="5">
        <v>42627</v>
      </c>
      <c r="B32" s="6">
        <v>59.4</v>
      </c>
      <c r="C32" s="6">
        <v>36</v>
      </c>
      <c r="D32" s="6">
        <v>31.1295</v>
      </c>
      <c r="E32" s="7">
        <f t="shared" ref="E32" si="27">D32/B32</f>
        <v>0.524065656565657</v>
      </c>
      <c r="F32" s="7">
        <f t="shared" si="26"/>
        <v>0.864708333333333</v>
      </c>
      <c r="G32" s="5"/>
    </row>
    <row r="33" spans="1:7">
      <c r="A33" s="5">
        <v>42643</v>
      </c>
      <c r="B33" s="6">
        <v>59.4</v>
      </c>
      <c r="C33" s="6">
        <v>36</v>
      </c>
      <c r="D33" s="6">
        <v>34.1535</v>
      </c>
      <c r="E33" s="7">
        <f t="shared" ref="E33:E35" si="28">D33/B33</f>
        <v>0.574974747474748</v>
      </c>
      <c r="F33" s="7">
        <f t="shared" si="26"/>
        <v>0.948708333333333</v>
      </c>
      <c r="G33" s="6"/>
    </row>
    <row r="34" spans="1:7">
      <c r="A34" s="5">
        <v>42976</v>
      </c>
      <c r="B34" s="6">
        <v>88</v>
      </c>
      <c r="C34" s="6">
        <v>61</v>
      </c>
      <c r="D34" s="6">
        <v>37.9622</v>
      </c>
      <c r="E34" s="7">
        <f t="shared" si="28"/>
        <v>0.431388636363636</v>
      </c>
      <c r="F34" s="7">
        <f t="shared" si="26"/>
        <v>0.622331147540984</v>
      </c>
      <c r="G34" s="6"/>
    </row>
    <row r="35" spans="1:7">
      <c r="A35" s="5">
        <v>42977</v>
      </c>
      <c r="B35" s="6">
        <v>88</v>
      </c>
      <c r="C35" s="6">
        <v>61</v>
      </c>
      <c r="D35" s="6">
        <v>43.4768</v>
      </c>
      <c r="E35" s="7">
        <f t="shared" si="28"/>
        <v>0.494054545454545</v>
      </c>
      <c r="F35" s="7">
        <f t="shared" si="26"/>
        <v>0.712734426229508</v>
      </c>
      <c r="G35" s="6"/>
    </row>
    <row r="36" spans="1:7">
      <c r="A36" s="5">
        <v>42979</v>
      </c>
      <c r="B36" s="6">
        <v>88</v>
      </c>
      <c r="C36" s="6">
        <v>61</v>
      </c>
      <c r="D36" s="6">
        <v>47.879</v>
      </c>
      <c r="E36" s="7">
        <f t="shared" ref="E36:E39" si="29">D36/B36</f>
        <v>0.544079545454545</v>
      </c>
      <c r="F36" s="7">
        <f t="shared" ref="F36:F46" si="30">D36/C36</f>
        <v>0.784901639344262</v>
      </c>
      <c r="G36" s="6"/>
    </row>
    <row r="37" spans="1:7">
      <c r="A37" s="5">
        <v>42986</v>
      </c>
      <c r="B37" s="6">
        <v>88</v>
      </c>
      <c r="C37" s="6">
        <v>61</v>
      </c>
      <c r="D37" s="6">
        <v>48.5126</v>
      </c>
      <c r="E37" s="7">
        <f t="shared" si="29"/>
        <v>0.551279545454545</v>
      </c>
      <c r="F37" s="7">
        <f t="shared" si="30"/>
        <v>0.795288524590164</v>
      </c>
      <c r="G37" s="6"/>
    </row>
    <row r="38" spans="1:7">
      <c r="A38" s="5">
        <v>42993</v>
      </c>
      <c r="B38" s="6">
        <v>88</v>
      </c>
      <c r="C38" s="6">
        <v>61</v>
      </c>
      <c r="D38" s="6">
        <v>50.5513</v>
      </c>
      <c r="E38" s="7">
        <f t="shared" si="29"/>
        <v>0.574446590909091</v>
      </c>
      <c r="F38" s="7">
        <f t="shared" si="30"/>
        <v>0.828709836065574</v>
      </c>
      <c r="G38" s="6"/>
    </row>
    <row r="39" spans="1:7">
      <c r="A39" s="5">
        <v>43008</v>
      </c>
      <c r="B39" s="6">
        <v>88</v>
      </c>
      <c r="C39" s="6">
        <v>61</v>
      </c>
      <c r="D39" s="6">
        <v>62.7</v>
      </c>
      <c r="E39" s="7">
        <f t="shared" si="29"/>
        <v>0.7125</v>
      </c>
      <c r="F39" s="7">
        <f t="shared" si="30"/>
        <v>1.02786885245902</v>
      </c>
      <c r="G39" s="6"/>
    </row>
    <row r="40" spans="1:7">
      <c r="A40" s="5">
        <v>43194</v>
      </c>
      <c r="B40" s="6">
        <v>88</v>
      </c>
      <c r="C40" s="6">
        <v>61</v>
      </c>
      <c r="D40" s="6">
        <v>64</v>
      </c>
      <c r="E40" s="7">
        <f t="shared" ref="E40:E42" si="31">D40/B40</f>
        <v>0.727272727272727</v>
      </c>
      <c r="F40" s="7">
        <f t="shared" si="30"/>
        <v>1.04918032786885</v>
      </c>
      <c r="G40" s="6"/>
    </row>
    <row r="41" spans="1:7">
      <c r="A41" s="5">
        <v>43294</v>
      </c>
      <c r="B41" s="6">
        <v>88</v>
      </c>
      <c r="C41" s="6">
        <v>61</v>
      </c>
      <c r="D41" s="6">
        <v>64.4</v>
      </c>
      <c r="E41" s="7">
        <f t="shared" si="31"/>
        <v>0.731818181818182</v>
      </c>
      <c r="F41" s="7">
        <f t="shared" si="30"/>
        <v>1.05573770491803</v>
      </c>
      <c r="G41" s="6"/>
    </row>
    <row r="42" spans="1:7">
      <c r="A42" s="5">
        <v>43301</v>
      </c>
      <c r="B42" s="6">
        <v>88</v>
      </c>
      <c r="C42" s="6">
        <v>61</v>
      </c>
      <c r="D42" s="6">
        <v>65</v>
      </c>
      <c r="E42" s="7">
        <f t="shared" si="31"/>
        <v>0.738636363636364</v>
      </c>
      <c r="F42" s="7">
        <f t="shared" si="30"/>
        <v>1.0655737704918</v>
      </c>
      <c r="G42" s="6"/>
    </row>
    <row r="43" spans="1:7">
      <c r="A43" s="5">
        <v>43329</v>
      </c>
      <c r="B43" s="6">
        <v>88</v>
      </c>
      <c r="C43" s="6">
        <v>61</v>
      </c>
      <c r="D43" s="6">
        <v>67.47</v>
      </c>
      <c r="E43" s="7">
        <f t="shared" ref="E43:E45" si="32">D43/B43</f>
        <v>0.766704545454545</v>
      </c>
      <c r="F43" s="7">
        <f t="shared" si="30"/>
        <v>1.10606557377049</v>
      </c>
      <c r="G43" s="6"/>
    </row>
    <row r="44" spans="1:7">
      <c r="A44" s="5">
        <v>43364</v>
      </c>
      <c r="B44" s="6">
        <v>88</v>
      </c>
      <c r="C44" s="6">
        <v>61</v>
      </c>
      <c r="D44" s="6">
        <v>70.38</v>
      </c>
      <c r="E44" s="7">
        <f t="shared" si="32"/>
        <v>0.799772727272727</v>
      </c>
      <c r="F44" s="7">
        <f t="shared" si="30"/>
        <v>1.15377049180328</v>
      </c>
      <c r="G44" s="6"/>
    </row>
    <row r="45" spans="1:7">
      <c r="A45" s="5">
        <v>43373</v>
      </c>
      <c r="B45" s="6">
        <v>88</v>
      </c>
      <c r="C45" s="6">
        <v>61</v>
      </c>
      <c r="D45" s="6">
        <v>77.7</v>
      </c>
      <c r="E45" s="7">
        <f t="shared" si="32"/>
        <v>0.882954545454545</v>
      </c>
      <c r="F45" s="7">
        <f t="shared" si="30"/>
        <v>1.27377049180328</v>
      </c>
      <c r="G45" s="6"/>
    </row>
    <row r="46" spans="1:7">
      <c r="A46" s="5">
        <v>43738</v>
      </c>
      <c r="B46" s="6">
        <v>88</v>
      </c>
      <c r="C46" s="6">
        <v>61</v>
      </c>
      <c r="D46" s="6">
        <v>81.18</v>
      </c>
      <c r="E46" s="7">
        <f t="shared" ref="E46:E56" si="33">D46/B46</f>
        <v>0.9225</v>
      </c>
      <c r="F46" s="7">
        <f t="shared" si="30"/>
        <v>1.33081967213115</v>
      </c>
      <c r="G46" s="6"/>
    </row>
    <row r="47" spans="1:7">
      <c r="A47" s="5">
        <v>44104</v>
      </c>
      <c r="B47" s="6">
        <v>139.4</v>
      </c>
      <c r="C47" s="6">
        <v>93</v>
      </c>
      <c r="D47" s="6">
        <v>81.19</v>
      </c>
      <c r="E47" s="7">
        <f t="shared" si="33"/>
        <v>0.582424677187948</v>
      </c>
      <c r="F47" s="7">
        <f t="shared" ref="F47:F48" si="34">D47/C47</f>
        <v>0.873010752688172</v>
      </c>
      <c r="G47" s="6"/>
    </row>
    <row r="48" spans="1:7">
      <c r="A48" s="5">
        <v>44288</v>
      </c>
      <c r="B48" s="6">
        <v>139.4</v>
      </c>
      <c r="C48" s="6">
        <v>93</v>
      </c>
      <c r="D48" s="6">
        <v>84.44</v>
      </c>
      <c r="E48" s="7">
        <f t="shared" si="33"/>
        <v>0.605738880918221</v>
      </c>
      <c r="F48" s="7">
        <f t="shared" si="34"/>
        <v>0.907956989247312</v>
      </c>
      <c r="G48" s="6"/>
    </row>
    <row r="49" spans="1:7">
      <c r="A49" s="5">
        <v>44316</v>
      </c>
      <c r="B49" s="6">
        <v>139.4</v>
      </c>
      <c r="C49" s="6">
        <v>93</v>
      </c>
      <c r="D49" s="6">
        <v>93.57</v>
      </c>
      <c r="E49" s="7">
        <f t="shared" si="33"/>
        <v>0.671233859397417</v>
      </c>
      <c r="F49" s="7">
        <f t="shared" ref="F49:F50" si="35">D49/C49</f>
        <v>1.00612903225806</v>
      </c>
      <c r="G49" s="6"/>
    </row>
    <row r="50" spans="1:7">
      <c r="A50" s="14">
        <v>44470</v>
      </c>
      <c r="B50" s="15">
        <v>139.4</v>
      </c>
      <c r="C50" s="15">
        <v>93</v>
      </c>
      <c r="D50" s="15">
        <v>94.53</v>
      </c>
      <c r="E50" s="16">
        <f t="shared" si="33"/>
        <v>0.678120516499283</v>
      </c>
      <c r="F50" s="16">
        <f t="shared" si="35"/>
        <v>1.01645161290323</v>
      </c>
      <c r="G50" s="15"/>
    </row>
    <row r="51" spans="1:7">
      <c r="A51" s="5">
        <v>44981</v>
      </c>
      <c r="B51" s="6">
        <v>165.85</v>
      </c>
      <c r="C51" s="6"/>
      <c r="D51" s="6">
        <v>94.9</v>
      </c>
      <c r="E51" s="7">
        <f t="shared" si="33"/>
        <v>0.572203798613205</v>
      </c>
      <c r="F51" s="7"/>
      <c r="G51" s="6"/>
    </row>
    <row r="52" spans="1:7">
      <c r="A52" s="14">
        <v>44996</v>
      </c>
      <c r="B52" s="15">
        <v>165.85</v>
      </c>
      <c r="C52" s="15"/>
      <c r="D52" s="15">
        <v>95.6</v>
      </c>
      <c r="E52" s="16">
        <f t="shared" si="33"/>
        <v>0.576424479951764</v>
      </c>
      <c r="F52" s="16"/>
      <c r="G52" s="15"/>
    </row>
    <row r="53" spans="1:7">
      <c r="A53" s="14">
        <v>45003</v>
      </c>
      <c r="B53" s="15">
        <v>165.85</v>
      </c>
      <c r="C53" s="15"/>
      <c r="D53" s="15">
        <v>96.59</v>
      </c>
      <c r="E53" s="16">
        <f t="shared" si="33"/>
        <v>0.58239372927344</v>
      </c>
      <c r="F53" s="16"/>
      <c r="G53" s="15"/>
    </row>
    <row r="54" spans="1:7">
      <c r="A54" s="5">
        <v>45044</v>
      </c>
      <c r="B54" s="6">
        <v>165.85</v>
      </c>
      <c r="C54" s="6"/>
      <c r="D54" s="6">
        <v>113.31</v>
      </c>
      <c r="E54" s="7">
        <f t="shared" si="33"/>
        <v>0.683207717817305</v>
      </c>
      <c r="F54" s="7"/>
      <c r="G54" s="6"/>
    </row>
    <row r="55" spans="1:7">
      <c r="A55" s="14">
        <v>45045</v>
      </c>
      <c r="B55" s="15">
        <v>165.85</v>
      </c>
      <c r="C55" s="15"/>
      <c r="D55" s="15">
        <v>122.4</v>
      </c>
      <c r="E55" s="16">
        <f t="shared" si="33"/>
        <v>0.738016279770877</v>
      </c>
      <c r="F55" s="16"/>
      <c r="G55" s="15"/>
    </row>
    <row r="56" spans="1:7">
      <c r="A56" s="14">
        <v>45291</v>
      </c>
      <c r="B56" s="15">
        <v>165.85</v>
      </c>
      <c r="C56" s="15"/>
      <c r="D56" s="15">
        <v>126.04</v>
      </c>
      <c r="E56" s="16">
        <f t="shared" si="33"/>
        <v>0.759963822731384</v>
      </c>
      <c r="F56" s="16"/>
      <c r="G56" s="15" t="s">
        <v>544</v>
      </c>
    </row>
    <row r="57" spans="1:1">
      <c r="A57" s="12" t="s">
        <v>398</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1"/>
  <sheetViews>
    <sheetView workbookViewId="0">
      <pane ySplit="1" topLeftCell="A73" activePane="bottomLeft" state="frozen"/>
      <selection/>
      <selection pane="bottomLeft" activeCell="D103" sqref="D103"/>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8" width="8.50833333333333" style="1"/>
    <col min="9" max="9" width="14.6666666666667" style="90" customWidth="1"/>
    <col min="10" max="10" width="8.50833333333333" style="1"/>
    <col min="11" max="11" width="14.6666666666667" style="90" customWidth="1"/>
    <col min="12" max="16384" width="8.50833333333333" style="1"/>
  </cols>
  <sheetData>
    <row r="1" spans="1:11">
      <c r="A1" s="1" t="s">
        <v>0</v>
      </c>
      <c r="B1" s="1" t="s">
        <v>52</v>
      </c>
      <c r="C1" s="1" t="s">
        <v>53</v>
      </c>
      <c r="D1" s="1" t="s">
        <v>54</v>
      </c>
      <c r="E1" s="32" t="s">
        <v>3</v>
      </c>
      <c r="F1" s="32" t="s">
        <v>55</v>
      </c>
      <c r="G1" s="1" t="s">
        <v>56</v>
      </c>
      <c r="H1" s="1" t="s">
        <v>57</v>
      </c>
      <c r="I1" s="90" t="s">
        <v>58</v>
      </c>
      <c r="J1" s="1" t="s">
        <v>59</v>
      </c>
      <c r="K1" s="90" t="s">
        <v>60</v>
      </c>
    </row>
    <row r="2" spans="1:11">
      <c r="A2" s="3" t="s">
        <v>61</v>
      </c>
      <c r="B2" s="3"/>
      <c r="C2" s="3"/>
      <c r="D2" s="3"/>
      <c r="E2" s="33"/>
      <c r="F2" s="33"/>
      <c r="G2" s="3"/>
      <c r="H2" s="53"/>
      <c r="I2" s="93"/>
      <c r="J2" s="3">
        <v>0</v>
      </c>
      <c r="K2" s="93">
        <v>26189</v>
      </c>
    </row>
    <row r="3" spans="1:11">
      <c r="A3" s="3" t="s">
        <v>62</v>
      </c>
      <c r="B3" s="3"/>
      <c r="C3" s="3"/>
      <c r="D3" s="3"/>
      <c r="E3" s="33"/>
      <c r="F3" s="33"/>
      <c r="G3" s="3"/>
      <c r="H3" s="53"/>
      <c r="I3" s="93"/>
      <c r="J3" s="3"/>
      <c r="K3" s="93"/>
    </row>
    <row r="4" spans="1:11">
      <c r="A4" s="3" t="s">
        <v>63</v>
      </c>
      <c r="B4" s="3"/>
      <c r="C4" s="3"/>
      <c r="D4" s="3"/>
      <c r="E4" s="33"/>
      <c r="F4" s="33"/>
      <c r="G4" s="3"/>
      <c r="H4" s="53"/>
      <c r="I4" s="93"/>
      <c r="J4" s="3">
        <v>0</v>
      </c>
      <c r="K4" s="93">
        <v>26888</v>
      </c>
    </row>
    <row r="5" spans="1:11">
      <c r="A5" s="3" t="s">
        <v>64</v>
      </c>
      <c r="B5" s="3"/>
      <c r="C5" s="3"/>
      <c r="D5" s="3"/>
      <c r="E5" s="33"/>
      <c r="F5" s="33"/>
      <c r="G5" s="3"/>
      <c r="H5" s="53"/>
      <c r="I5" s="93"/>
      <c r="J5" s="3">
        <v>0</v>
      </c>
      <c r="K5" s="93">
        <v>27030</v>
      </c>
    </row>
    <row r="6" spans="1:11">
      <c r="A6" s="3" t="s">
        <v>65</v>
      </c>
      <c r="B6" s="3"/>
      <c r="C6" s="3"/>
      <c r="D6" s="3"/>
      <c r="E6" s="33"/>
      <c r="F6" s="33"/>
      <c r="G6" s="3"/>
      <c r="H6" s="53"/>
      <c r="I6" s="93"/>
      <c r="J6" s="3">
        <v>0</v>
      </c>
      <c r="K6" s="93">
        <v>27406</v>
      </c>
    </row>
    <row r="7" spans="1:11">
      <c r="A7" s="3" t="s">
        <v>66</v>
      </c>
      <c r="B7" s="3"/>
      <c r="C7" s="3"/>
      <c r="D7" s="3"/>
      <c r="E7" s="33"/>
      <c r="F7" s="33"/>
      <c r="G7" s="3"/>
      <c r="H7" s="53"/>
      <c r="I7" s="93"/>
      <c r="J7" s="3">
        <v>0</v>
      </c>
      <c r="K7" s="93">
        <v>28021</v>
      </c>
    </row>
    <row r="8" spans="1:11">
      <c r="A8" s="3" t="s">
        <v>67</v>
      </c>
      <c r="B8" s="3"/>
      <c r="C8" s="3"/>
      <c r="D8" s="3"/>
      <c r="E8" s="33"/>
      <c r="F8" s="33"/>
      <c r="G8" s="3"/>
      <c r="H8" s="53"/>
      <c r="I8" s="93"/>
      <c r="J8" s="3"/>
      <c r="K8" s="93"/>
    </row>
    <row r="9" spans="1:11">
      <c r="A9" s="3" t="s">
        <v>68</v>
      </c>
      <c r="B9" s="3"/>
      <c r="C9" s="3"/>
      <c r="D9" s="3"/>
      <c r="E9" s="33"/>
      <c r="F9" s="33"/>
      <c r="G9" s="3"/>
      <c r="H9" s="53"/>
      <c r="I9" s="93"/>
      <c r="J9" s="3"/>
      <c r="K9" s="93"/>
    </row>
    <row r="10" spans="1:11">
      <c r="A10" s="3" t="s">
        <v>69</v>
      </c>
      <c r="B10" s="3"/>
      <c r="C10" s="3"/>
      <c r="D10" s="3"/>
      <c r="E10" s="33"/>
      <c r="F10" s="33"/>
      <c r="G10" s="3"/>
      <c r="H10" s="53"/>
      <c r="I10" s="93"/>
      <c r="J10" s="3"/>
      <c r="K10" s="93"/>
    </row>
    <row r="11" spans="1:11">
      <c r="A11" s="3" t="s">
        <v>70</v>
      </c>
      <c r="B11" s="3"/>
      <c r="C11" s="3"/>
      <c r="D11" s="3"/>
      <c r="E11" s="33"/>
      <c r="F11" s="33"/>
      <c r="G11" s="3"/>
      <c r="H11" s="53"/>
      <c r="I11" s="93"/>
      <c r="J11" s="3"/>
      <c r="K11" s="93"/>
    </row>
    <row r="12" spans="1:11">
      <c r="A12" s="3" t="s">
        <v>71</v>
      </c>
      <c r="B12" s="3"/>
      <c r="C12" s="3"/>
      <c r="D12" s="3"/>
      <c r="E12" s="33"/>
      <c r="F12" s="33"/>
      <c r="G12" s="3"/>
      <c r="H12" s="53"/>
      <c r="I12" s="93"/>
      <c r="J12" s="3"/>
      <c r="K12" s="93"/>
    </row>
    <row r="13" spans="1:11">
      <c r="A13" s="3" t="s">
        <v>72</v>
      </c>
      <c r="B13" s="3"/>
      <c r="C13" s="3"/>
      <c r="D13" s="3"/>
      <c r="E13" s="33"/>
      <c r="F13" s="33"/>
      <c r="G13" s="3"/>
      <c r="H13" s="53"/>
      <c r="I13" s="93"/>
      <c r="J13" s="3"/>
      <c r="K13" s="93"/>
    </row>
    <row r="14" spans="1:11">
      <c r="A14" s="3" t="s">
        <v>73</v>
      </c>
      <c r="B14" s="3">
        <v>23.6</v>
      </c>
      <c r="C14" s="3">
        <v>17</v>
      </c>
      <c r="D14" s="3">
        <v>22.46</v>
      </c>
      <c r="E14" s="33">
        <f t="shared" ref="E14" si="0">D14/B14</f>
        <v>0.951694915254237</v>
      </c>
      <c r="F14" s="33">
        <f t="shared" ref="F14" si="1">D14/C14</f>
        <v>1.32117647058824</v>
      </c>
      <c r="G14" s="3"/>
      <c r="H14" s="53">
        <v>30</v>
      </c>
      <c r="I14" s="93" t="s">
        <v>74</v>
      </c>
      <c r="J14" s="3"/>
      <c r="K14" s="93"/>
    </row>
    <row r="15" spans="1:11">
      <c r="A15" s="3" t="s">
        <v>75</v>
      </c>
      <c r="B15" s="3"/>
      <c r="C15" s="3"/>
      <c r="D15" s="3"/>
      <c r="E15" s="33"/>
      <c r="F15" s="33"/>
      <c r="G15" s="3"/>
      <c r="H15" s="53"/>
      <c r="I15" s="93"/>
      <c r="J15" s="3"/>
      <c r="K15" s="93"/>
    </row>
    <row r="16" spans="1:11">
      <c r="A16" s="3" t="s">
        <v>76</v>
      </c>
      <c r="B16" s="3"/>
      <c r="C16" s="3"/>
      <c r="D16" s="3"/>
      <c r="E16" s="33"/>
      <c r="F16" s="33"/>
      <c r="G16" s="3"/>
      <c r="H16" s="53"/>
      <c r="I16" s="93"/>
      <c r="J16" s="3"/>
      <c r="K16" s="93"/>
    </row>
    <row r="17" spans="1:11">
      <c r="A17" s="3" t="s">
        <v>77</v>
      </c>
      <c r="B17" s="3">
        <v>39.7</v>
      </c>
      <c r="C17" s="3">
        <v>29</v>
      </c>
      <c r="D17" s="3">
        <v>43.23</v>
      </c>
      <c r="E17" s="33">
        <f t="shared" ref="E17:E18" si="2">D17/B17</f>
        <v>1.08891687657431</v>
      </c>
      <c r="F17" s="33">
        <f t="shared" ref="F17:F18" si="3">D17/C17</f>
        <v>1.49068965517241</v>
      </c>
      <c r="G17" s="3"/>
      <c r="H17" s="3">
        <v>63</v>
      </c>
      <c r="I17" s="93" t="s">
        <v>78</v>
      </c>
      <c r="J17" s="3"/>
      <c r="K17" s="93"/>
    </row>
    <row r="18" spans="1:11">
      <c r="A18" s="3" t="s">
        <v>79</v>
      </c>
      <c r="B18" s="3">
        <v>39.703</v>
      </c>
      <c r="C18" s="3">
        <v>29.022</v>
      </c>
      <c r="D18" s="3">
        <v>52.68</v>
      </c>
      <c r="E18" s="33">
        <f t="shared" si="2"/>
        <v>1.32685187517316</v>
      </c>
      <c r="F18" s="33">
        <f t="shared" si="3"/>
        <v>1.81517469505892</v>
      </c>
      <c r="G18" s="3"/>
      <c r="H18" s="53">
        <v>78</v>
      </c>
      <c r="I18" s="93" t="s">
        <v>80</v>
      </c>
      <c r="J18" s="3"/>
      <c r="K18" s="93"/>
    </row>
    <row r="19" spans="1:11">
      <c r="A19" s="3" t="s">
        <v>81</v>
      </c>
      <c r="B19" s="3"/>
      <c r="C19" s="3"/>
      <c r="D19" s="3"/>
      <c r="E19" s="33"/>
      <c r="F19" s="33"/>
      <c r="G19" s="3"/>
      <c r="H19" s="53"/>
      <c r="I19" s="93"/>
      <c r="J19" s="3"/>
      <c r="K19" s="93"/>
    </row>
    <row r="20" spans="1:11">
      <c r="A20" s="3" t="s">
        <v>82</v>
      </c>
      <c r="B20" s="3">
        <v>40</v>
      </c>
      <c r="C20" s="3">
        <v>30</v>
      </c>
      <c r="D20" s="3">
        <v>85.07</v>
      </c>
      <c r="E20" s="33">
        <f t="shared" ref="E20:E23" si="4">D20/B20</f>
        <v>2.12675</v>
      </c>
      <c r="F20" s="33">
        <f t="shared" ref="F20:F23" si="5">D20/C20</f>
        <v>2.83566666666667</v>
      </c>
      <c r="G20" s="3"/>
      <c r="H20" s="53">
        <v>100</v>
      </c>
      <c r="I20" s="93" t="s">
        <v>83</v>
      </c>
      <c r="J20" s="3">
        <v>0</v>
      </c>
      <c r="K20" s="93">
        <v>32662</v>
      </c>
    </row>
    <row r="21" spans="1:11">
      <c r="A21" s="3" t="s">
        <v>84</v>
      </c>
      <c r="B21" s="3">
        <v>40</v>
      </c>
      <c r="C21" s="3">
        <v>30</v>
      </c>
      <c r="D21" s="3">
        <v>100.8</v>
      </c>
      <c r="E21" s="33">
        <f t="shared" si="4"/>
        <v>2.52</v>
      </c>
      <c r="F21" s="33">
        <f t="shared" si="5"/>
        <v>3.36</v>
      </c>
      <c r="G21" s="3"/>
      <c r="H21" s="3">
        <v>128.3</v>
      </c>
      <c r="I21" s="93" t="s">
        <v>85</v>
      </c>
      <c r="J21" s="3"/>
      <c r="K21" s="93"/>
    </row>
    <row r="22" spans="1:11">
      <c r="A22" s="3" t="s">
        <v>86</v>
      </c>
      <c r="B22" s="3">
        <v>40</v>
      </c>
      <c r="C22" s="3">
        <v>30</v>
      </c>
      <c r="D22" s="3">
        <v>103.3</v>
      </c>
      <c r="E22" s="33">
        <f t="shared" si="4"/>
        <v>2.5825</v>
      </c>
      <c r="F22" s="33">
        <f t="shared" si="5"/>
        <v>3.44333333333333</v>
      </c>
      <c r="G22" s="3"/>
      <c r="H22" s="3">
        <v>138.2</v>
      </c>
      <c r="I22" s="93" t="s">
        <v>87</v>
      </c>
      <c r="J22" s="3"/>
      <c r="K22" s="93"/>
    </row>
    <row r="23" spans="1:11">
      <c r="A23" s="3" t="s">
        <v>88</v>
      </c>
      <c r="B23" s="3">
        <v>40.087</v>
      </c>
      <c r="C23" s="3">
        <v>30.06</v>
      </c>
      <c r="D23" s="3">
        <v>116.94</v>
      </c>
      <c r="E23" s="33">
        <f t="shared" si="4"/>
        <v>2.91715518746726</v>
      </c>
      <c r="F23" s="33">
        <f t="shared" si="5"/>
        <v>3.89021956087824</v>
      </c>
      <c r="G23" s="3"/>
      <c r="H23" s="53">
        <v>161</v>
      </c>
      <c r="I23" s="93" t="s">
        <v>89</v>
      </c>
      <c r="J23" s="3"/>
      <c r="K23" s="93"/>
    </row>
    <row r="24" spans="1:11">
      <c r="A24" s="3" t="s">
        <v>90</v>
      </c>
      <c r="B24" s="3">
        <v>41.6</v>
      </c>
      <c r="C24" s="3">
        <v>31</v>
      </c>
      <c r="D24" s="3">
        <v>134.55</v>
      </c>
      <c r="E24" s="33">
        <f t="shared" ref="E24" si="6">D24/B24</f>
        <v>3.234375</v>
      </c>
      <c r="F24" s="33">
        <f t="shared" ref="F24" si="7">D24/C24</f>
        <v>4.34032258064516</v>
      </c>
      <c r="G24" s="3"/>
      <c r="H24" s="3">
        <v>177</v>
      </c>
      <c r="I24" s="93" t="s">
        <v>91</v>
      </c>
      <c r="J24" s="3"/>
      <c r="K24" s="93"/>
    </row>
    <row r="25" spans="1:11">
      <c r="A25" s="3" t="s">
        <v>92</v>
      </c>
      <c r="B25" s="3">
        <v>41.6</v>
      </c>
      <c r="C25" s="3">
        <v>31</v>
      </c>
      <c r="D25" s="3">
        <v>146.02</v>
      </c>
      <c r="E25" s="33">
        <f t="shared" ref="E25:E26" si="8">D25/B25</f>
        <v>3.51009615384615</v>
      </c>
      <c r="F25" s="33">
        <f t="shared" ref="F25" si="9">D25/C25</f>
        <v>4.71032258064516</v>
      </c>
      <c r="G25" s="3"/>
      <c r="H25" s="53">
        <v>170</v>
      </c>
      <c r="I25" s="93" t="s">
        <v>93</v>
      </c>
      <c r="J25" s="3"/>
      <c r="K25" s="93"/>
    </row>
    <row r="26" spans="1:11">
      <c r="A26" s="3" t="s">
        <v>94</v>
      </c>
      <c r="B26" s="3">
        <v>41.6</v>
      </c>
      <c r="C26" s="3">
        <v>31</v>
      </c>
      <c r="D26" s="3">
        <v>152.88</v>
      </c>
      <c r="E26" s="33">
        <f t="shared" si="8"/>
        <v>3.675</v>
      </c>
      <c r="F26" s="33">
        <f t="shared" ref="F26:F37" si="10">D26/C26</f>
        <v>4.93161290322581</v>
      </c>
      <c r="G26" s="3"/>
      <c r="H26" s="53">
        <v>180</v>
      </c>
      <c r="I26" s="93" t="s">
        <v>95</v>
      </c>
      <c r="J26" s="3"/>
      <c r="K26" s="93"/>
    </row>
    <row r="27" spans="1:11">
      <c r="A27" s="3" t="s">
        <v>96</v>
      </c>
      <c r="B27" s="3">
        <v>41.6</v>
      </c>
      <c r="C27" s="3">
        <v>31</v>
      </c>
      <c r="D27" s="3">
        <v>121.35</v>
      </c>
      <c r="E27" s="33">
        <f t="shared" ref="E27" si="11">D27/B27</f>
        <v>2.91706730769231</v>
      </c>
      <c r="F27" s="33">
        <f t="shared" si="10"/>
        <v>3.91451612903226</v>
      </c>
      <c r="G27" s="3"/>
      <c r="H27" s="3"/>
      <c r="I27" s="93"/>
      <c r="J27" s="3"/>
      <c r="K27" s="93"/>
    </row>
    <row r="28" spans="1:11">
      <c r="A28" s="3" t="s">
        <v>97</v>
      </c>
      <c r="B28" s="3">
        <v>41.6</v>
      </c>
      <c r="C28" s="3">
        <v>31</v>
      </c>
      <c r="D28" s="3">
        <v>121.94</v>
      </c>
      <c r="E28" s="33">
        <f t="shared" ref="E28:E37" si="12">D28/B28</f>
        <v>2.93125</v>
      </c>
      <c r="F28" s="33">
        <f t="shared" si="10"/>
        <v>3.93354838709677</v>
      </c>
      <c r="G28" s="3"/>
      <c r="H28" s="3"/>
      <c r="I28" s="93"/>
      <c r="J28" s="3"/>
      <c r="K28" s="93"/>
    </row>
    <row r="29" spans="1:11">
      <c r="A29" s="3" t="s">
        <v>98</v>
      </c>
      <c r="B29" s="3">
        <v>41.6</v>
      </c>
      <c r="C29" s="3">
        <v>31</v>
      </c>
      <c r="D29" s="3">
        <v>126.93</v>
      </c>
      <c r="E29" s="33">
        <f t="shared" si="12"/>
        <v>3.05120192307692</v>
      </c>
      <c r="F29" s="33">
        <f t="shared" si="10"/>
        <v>4.09451612903226</v>
      </c>
      <c r="G29" s="3"/>
      <c r="H29" s="3"/>
      <c r="I29" s="93"/>
      <c r="J29" s="3"/>
      <c r="K29" s="93"/>
    </row>
    <row r="30" spans="1:11">
      <c r="A30" s="3" t="s">
        <v>99</v>
      </c>
      <c r="B30" s="3">
        <v>44.93</v>
      </c>
      <c r="C30" s="3">
        <v>33.6</v>
      </c>
      <c r="D30" s="3">
        <v>132.12</v>
      </c>
      <c r="E30" s="33">
        <f t="shared" si="12"/>
        <v>2.94057422657467</v>
      </c>
      <c r="F30" s="33">
        <f t="shared" si="10"/>
        <v>3.93214285714286</v>
      </c>
      <c r="G30" s="3"/>
      <c r="H30" s="3">
        <v>167</v>
      </c>
      <c r="I30" s="93" t="s">
        <v>100</v>
      </c>
      <c r="J30" s="3"/>
      <c r="K30" s="93"/>
    </row>
    <row r="31" spans="1:11">
      <c r="A31" s="3" t="s">
        <v>101</v>
      </c>
      <c r="B31" s="3">
        <v>54.4</v>
      </c>
      <c r="C31" s="3">
        <v>41</v>
      </c>
      <c r="D31" s="3">
        <v>118.79</v>
      </c>
      <c r="E31" s="33">
        <f t="shared" si="12"/>
        <v>2.18363970588235</v>
      </c>
      <c r="F31" s="33">
        <f t="shared" si="10"/>
        <v>2.89731707317073</v>
      </c>
      <c r="G31" s="3"/>
      <c r="H31" s="53">
        <v>155</v>
      </c>
      <c r="I31" s="93" t="s">
        <v>102</v>
      </c>
      <c r="J31" s="3"/>
      <c r="K31" s="93"/>
    </row>
    <row r="32" spans="1:11">
      <c r="A32" s="3" t="s">
        <v>103</v>
      </c>
      <c r="B32" s="3">
        <v>54.4</v>
      </c>
      <c r="C32" s="3">
        <v>41</v>
      </c>
      <c r="D32" s="3">
        <v>128.41</v>
      </c>
      <c r="E32" s="33">
        <f t="shared" si="12"/>
        <v>2.36047794117647</v>
      </c>
      <c r="F32" s="33">
        <f t="shared" si="10"/>
        <v>3.13195121951219</v>
      </c>
      <c r="G32" s="3"/>
      <c r="H32" s="3">
        <v>202.8</v>
      </c>
      <c r="I32" s="93">
        <v>37166</v>
      </c>
      <c r="J32" s="53">
        <v>65</v>
      </c>
      <c r="K32" s="93" t="s">
        <v>104</v>
      </c>
    </row>
    <row r="33" spans="1:11">
      <c r="A33" s="3" t="s">
        <v>105</v>
      </c>
      <c r="B33" s="3">
        <v>59.767</v>
      </c>
      <c r="C33" s="3">
        <v>43.342</v>
      </c>
      <c r="D33" s="3">
        <v>130.66</v>
      </c>
      <c r="E33" s="33">
        <f t="shared" si="12"/>
        <v>2.18615624006559</v>
      </c>
      <c r="F33" s="33">
        <f t="shared" si="10"/>
        <v>3.01462784366204</v>
      </c>
      <c r="G33" s="3" t="s">
        <v>106</v>
      </c>
      <c r="H33" s="3">
        <v>215.7</v>
      </c>
      <c r="I33" s="93">
        <v>37530</v>
      </c>
      <c r="J33" s="53">
        <v>70</v>
      </c>
      <c r="K33" s="93" t="s">
        <v>107</v>
      </c>
    </row>
    <row r="34" spans="1:11">
      <c r="A34" s="3" t="s">
        <v>108</v>
      </c>
      <c r="B34" s="3">
        <v>94.015</v>
      </c>
      <c r="C34" s="3">
        <v>56.66</v>
      </c>
      <c r="D34" s="3">
        <v>123.28</v>
      </c>
      <c r="E34" s="33">
        <f t="shared" si="12"/>
        <v>1.31128011487529</v>
      </c>
      <c r="F34" s="33">
        <f t="shared" si="10"/>
        <v>2.17578538651606</v>
      </c>
      <c r="G34" s="3" t="s">
        <v>106</v>
      </c>
      <c r="H34" s="3">
        <v>270.1</v>
      </c>
      <c r="I34" s="93">
        <v>37895</v>
      </c>
      <c r="J34" s="53">
        <v>60</v>
      </c>
      <c r="K34" s="93" t="s">
        <v>109</v>
      </c>
    </row>
    <row r="35" spans="1:11">
      <c r="A35" s="3" t="s">
        <v>110</v>
      </c>
      <c r="B35" s="3">
        <v>114.35</v>
      </c>
      <c r="C35" s="3">
        <v>70</v>
      </c>
      <c r="D35" s="3">
        <v>154.07</v>
      </c>
      <c r="E35" s="33">
        <f t="shared" si="12"/>
        <v>1.34735461303017</v>
      </c>
      <c r="F35" s="33">
        <f t="shared" si="10"/>
        <v>2.201</v>
      </c>
      <c r="G35" s="3" t="s">
        <v>111</v>
      </c>
      <c r="H35" s="3">
        <v>234</v>
      </c>
      <c r="I35" s="93">
        <v>38261</v>
      </c>
      <c r="J35" s="53">
        <v>85</v>
      </c>
      <c r="K35" s="93" t="s">
        <v>112</v>
      </c>
    </row>
    <row r="36" spans="1:11">
      <c r="A36" s="3" t="s">
        <v>113</v>
      </c>
      <c r="B36" s="3">
        <v>114.35</v>
      </c>
      <c r="C36" s="3">
        <v>70</v>
      </c>
      <c r="D36" s="3">
        <v>163.91</v>
      </c>
      <c r="E36" s="33">
        <f t="shared" si="12"/>
        <v>1.43340620900743</v>
      </c>
      <c r="F36" s="33">
        <f t="shared" si="10"/>
        <v>2.34157142857143</v>
      </c>
      <c r="G36" s="3" t="s">
        <v>114</v>
      </c>
      <c r="H36" s="3">
        <v>267</v>
      </c>
      <c r="I36" s="93">
        <v>38626</v>
      </c>
      <c r="J36" s="53">
        <v>100</v>
      </c>
      <c r="K36" s="93" t="s">
        <v>115</v>
      </c>
    </row>
    <row r="37" spans="1:11">
      <c r="A37" s="3" t="s">
        <v>116</v>
      </c>
      <c r="B37" s="3">
        <v>114.35</v>
      </c>
      <c r="C37" s="3">
        <v>70</v>
      </c>
      <c r="D37" s="3">
        <v>192.62</v>
      </c>
      <c r="E37" s="33">
        <f t="shared" si="12"/>
        <v>1.6844774814167</v>
      </c>
      <c r="F37" s="33">
        <f t="shared" si="10"/>
        <v>2.75171428571429</v>
      </c>
      <c r="G37" s="3" t="s">
        <v>106</v>
      </c>
      <c r="H37" s="3">
        <v>283.2</v>
      </c>
      <c r="I37" s="93">
        <v>38991</v>
      </c>
      <c r="J37" s="53">
        <v>120</v>
      </c>
      <c r="K37" s="93" t="s">
        <v>117</v>
      </c>
    </row>
    <row r="38" spans="1:11">
      <c r="A38" s="3" t="s">
        <v>118</v>
      </c>
      <c r="B38" s="3">
        <v>120.85</v>
      </c>
      <c r="C38" s="3">
        <v>75.419</v>
      </c>
      <c r="D38" s="3">
        <v>179.43</v>
      </c>
      <c r="E38" s="33">
        <f t="shared" ref="E38:E44" si="13">D38/B38</f>
        <v>1.48473314025652</v>
      </c>
      <c r="F38" s="33">
        <f t="shared" ref="F38:F44" si="14">D38/C38</f>
        <v>2.37910871265861</v>
      </c>
      <c r="G38" s="3" t="s">
        <v>106</v>
      </c>
      <c r="H38" s="3">
        <v>301.83</v>
      </c>
      <c r="I38" s="93">
        <v>39440</v>
      </c>
      <c r="J38" s="53">
        <v>60</v>
      </c>
      <c r="K38" s="93" t="s">
        <v>119</v>
      </c>
    </row>
    <row r="39" spans="1:11">
      <c r="A39" s="3" t="s">
        <v>120</v>
      </c>
      <c r="B39" s="3">
        <v>167.69</v>
      </c>
      <c r="C39" s="3">
        <v>106.38</v>
      </c>
      <c r="D39" s="3">
        <v>332.4</v>
      </c>
      <c r="E39" s="33">
        <f t="shared" si="13"/>
        <v>1.98222911324468</v>
      </c>
      <c r="F39" s="33">
        <f t="shared" si="14"/>
        <v>3.12464749012972</v>
      </c>
      <c r="G39" s="3" t="s">
        <v>106</v>
      </c>
      <c r="H39" s="3">
        <v>492.2</v>
      </c>
      <c r="I39" s="93">
        <v>39682</v>
      </c>
      <c r="J39" s="53">
        <v>105</v>
      </c>
      <c r="K39" s="93" t="s">
        <v>121</v>
      </c>
    </row>
    <row r="40" spans="1:11">
      <c r="A40" s="3" t="s">
        <v>122</v>
      </c>
      <c r="B40" s="3">
        <v>206.04</v>
      </c>
      <c r="C40" s="3">
        <v>129.25</v>
      </c>
      <c r="D40" s="3">
        <v>389.78</v>
      </c>
      <c r="E40" s="33">
        <f t="shared" si="13"/>
        <v>1.89176858862357</v>
      </c>
      <c r="F40" s="33">
        <f t="shared" si="14"/>
        <v>3.01570599613153</v>
      </c>
      <c r="G40" s="3" t="s">
        <v>123</v>
      </c>
      <c r="H40" s="3">
        <v>532.79</v>
      </c>
      <c r="I40" s="93">
        <v>40178</v>
      </c>
      <c r="J40" s="3">
        <v>160.9</v>
      </c>
      <c r="K40" s="114">
        <v>39839</v>
      </c>
    </row>
    <row r="41" spans="1:11">
      <c r="A41" s="3" t="s">
        <v>124</v>
      </c>
      <c r="B41" s="3">
        <v>227.5</v>
      </c>
      <c r="C41" s="3">
        <v>147.27</v>
      </c>
      <c r="D41" s="3">
        <v>505.88</v>
      </c>
      <c r="E41" s="33">
        <f t="shared" si="13"/>
        <v>2.22364835164835</v>
      </c>
      <c r="F41" s="33">
        <f t="shared" si="14"/>
        <v>3.43505126638148</v>
      </c>
      <c r="G41" s="3" t="s">
        <v>123</v>
      </c>
      <c r="H41" s="3">
        <v>658.57</v>
      </c>
      <c r="I41" s="93">
        <v>40442</v>
      </c>
      <c r="J41" s="3"/>
      <c r="K41" s="93" t="s">
        <v>125</v>
      </c>
    </row>
    <row r="42" spans="1:11">
      <c r="A42" s="3" t="s">
        <v>126</v>
      </c>
      <c r="B42" s="3">
        <v>337.33</v>
      </c>
      <c r="C42" s="3">
        <v>197.05</v>
      </c>
      <c r="D42" s="3">
        <v>598</v>
      </c>
      <c r="E42" s="33">
        <f t="shared" si="13"/>
        <v>1.77274478996828</v>
      </c>
      <c r="F42" s="33">
        <f t="shared" si="14"/>
        <v>3.03476275057092</v>
      </c>
      <c r="G42" s="3"/>
      <c r="H42" s="3">
        <v>757.33</v>
      </c>
      <c r="I42" s="93">
        <v>40795</v>
      </c>
      <c r="J42" s="3">
        <v>132.08</v>
      </c>
      <c r="K42" s="93">
        <v>40576</v>
      </c>
    </row>
    <row r="43" spans="1:11">
      <c r="A43" s="3" t="s">
        <v>127</v>
      </c>
      <c r="B43" s="3">
        <v>372.45</v>
      </c>
      <c r="C43" s="3">
        <v>216.47</v>
      </c>
      <c r="D43" s="3">
        <v>672.57</v>
      </c>
      <c r="E43" s="33">
        <f t="shared" si="13"/>
        <v>1.80579943616593</v>
      </c>
      <c r="F43" s="33">
        <f t="shared" si="14"/>
        <v>3.10698942116691</v>
      </c>
      <c r="G43" s="3"/>
      <c r="H43" s="3">
        <v>839.05</v>
      </c>
      <c r="I43" s="93">
        <v>41027</v>
      </c>
      <c r="J43" s="3">
        <v>143.8</v>
      </c>
      <c r="K43" s="93">
        <v>40930</v>
      </c>
    </row>
    <row r="44" spans="1:11">
      <c r="A44" s="3" t="s">
        <v>128</v>
      </c>
      <c r="B44" s="3">
        <v>451.7</v>
      </c>
      <c r="C44" s="3">
        <v>268.03</v>
      </c>
      <c r="D44" s="3">
        <v>879.18</v>
      </c>
      <c r="E44" s="33">
        <f t="shared" si="13"/>
        <v>1.94638034093425</v>
      </c>
      <c r="F44" s="33">
        <f t="shared" si="14"/>
        <v>3.28015520650673</v>
      </c>
      <c r="G44" s="3" t="s">
        <v>129</v>
      </c>
      <c r="H44" s="3">
        <v>1105.52</v>
      </c>
      <c r="I44" s="93">
        <v>41471</v>
      </c>
      <c r="J44" s="81">
        <v>183</v>
      </c>
      <c r="K44" s="93">
        <v>41314</v>
      </c>
    </row>
    <row r="45" spans="1:11">
      <c r="A45" s="3" t="s">
        <v>130</v>
      </c>
      <c r="B45" s="3">
        <v>465.28</v>
      </c>
      <c r="C45" s="3">
        <v>278.33</v>
      </c>
      <c r="D45" s="3">
        <v>927.86</v>
      </c>
      <c r="E45" s="33">
        <f t="shared" ref="E45" si="15">D45/B45</f>
        <v>1.99419704264099</v>
      </c>
      <c r="F45" s="33">
        <f t="shared" ref="F45" si="16">D45/C45</f>
        <v>3.33366866669062</v>
      </c>
      <c r="G45" s="3"/>
      <c r="H45" s="3">
        <v>1155.95</v>
      </c>
      <c r="I45" s="93">
        <v>41759</v>
      </c>
      <c r="J45" s="3">
        <v>258.8</v>
      </c>
      <c r="K45" s="93">
        <v>41669</v>
      </c>
    </row>
    <row r="46" spans="1:11">
      <c r="A46" s="3" t="s">
        <v>131</v>
      </c>
      <c r="B46" s="3">
        <v>526.16</v>
      </c>
      <c r="C46" s="3">
        <v>319.28</v>
      </c>
      <c r="D46" s="3">
        <v>906</v>
      </c>
      <c r="E46" s="33">
        <f t="shared" ref="E46:E47" si="17">D46/B46</f>
        <v>1.72190968526684</v>
      </c>
      <c r="F46" s="33">
        <f t="shared" ref="F46:F51" si="18">D46/C46</f>
        <v>2.83763467802556</v>
      </c>
      <c r="G46" s="3"/>
      <c r="H46" s="3">
        <v>1178.02</v>
      </c>
      <c r="I46" s="93">
        <v>42124</v>
      </c>
      <c r="J46" s="3">
        <v>171.62</v>
      </c>
      <c r="K46" s="93">
        <v>42053</v>
      </c>
    </row>
    <row r="47" spans="1:11">
      <c r="A47" s="3" t="s">
        <v>132</v>
      </c>
      <c r="B47" s="3">
        <v>553.27</v>
      </c>
      <c r="C47" s="3">
        <v>336.03</v>
      </c>
      <c r="D47" s="3">
        <v>1002.5</v>
      </c>
      <c r="E47" s="33">
        <f t="shared" si="17"/>
        <v>1.81195438032064</v>
      </c>
      <c r="F47" s="33">
        <f t="shared" si="18"/>
        <v>2.9833645805434</v>
      </c>
      <c r="G47" s="3"/>
      <c r="H47" s="3">
        <v>1269.43</v>
      </c>
      <c r="I47" s="93">
        <v>42489</v>
      </c>
      <c r="J47" s="3">
        <v>175.24</v>
      </c>
      <c r="K47" s="93">
        <v>42407</v>
      </c>
    </row>
    <row r="48" spans="1:11">
      <c r="A48" s="3" t="s">
        <v>133</v>
      </c>
      <c r="B48" s="3">
        <v>573.52</v>
      </c>
      <c r="C48" s="3">
        <v>346.1</v>
      </c>
      <c r="D48" s="3">
        <v>1035.1</v>
      </c>
      <c r="E48" s="33">
        <f t="shared" ref="E48:E51" si="19">D48/B48</f>
        <v>1.80481936113823</v>
      </c>
      <c r="F48" s="33">
        <f t="shared" si="18"/>
        <v>2.99075411730714</v>
      </c>
      <c r="G48" s="3"/>
      <c r="H48" s="3">
        <v>1294.02</v>
      </c>
      <c r="I48" s="93">
        <v>42923</v>
      </c>
      <c r="J48" s="3">
        <v>188</v>
      </c>
      <c r="K48" s="93">
        <v>42762</v>
      </c>
    </row>
    <row r="49" spans="1:11">
      <c r="A49" s="3" t="s">
        <v>134</v>
      </c>
      <c r="B49" s="3">
        <v>598.15</v>
      </c>
      <c r="C49" s="3">
        <v>364.12</v>
      </c>
      <c r="D49" s="3">
        <v>1052.13</v>
      </c>
      <c r="E49" s="33">
        <f t="shared" si="19"/>
        <v>1.75897350163003</v>
      </c>
      <c r="F49" s="33">
        <f t="shared" si="18"/>
        <v>2.8895144457871</v>
      </c>
      <c r="G49" s="3" t="s">
        <v>135</v>
      </c>
      <c r="H49" s="3">
        <v>1348.66</v>
      </c>
      <c r="I49" s="93">
        <v>43329</v>
      </c>
      <c r="J49" s="3">
        <v>184.886</v>
      </c>
      <c r="K49" s="93">
        <v>43146</v>
      </c>
    </row>
    <row r="50" spans="1:11">
      <c r="A50" s="3" t="s">
        <v>136</v>
      </c>
      <c r="B50" s="3">
        <v>638.08</v>
      </c>
      <c r="C50" s="3">
        <v>385.91</v>
      </c>
      <c r="D50" s="3">
        <v>1082.43</v>
      </c>
      <c r="E50" s="33">
        <f t="shared" si="19"/>
        <v>1.6963860330993</v>
      </c>
      <c r="F50" s="33">
        <f t="shared" si="18"/>
        <v>2.80487678474256</v>
      </c>
      <c r="G50" s="3"/>
      <c r="H50" s="3">
        <v>1373.88</v>
      </c>
      <c r="I50" s="93">
        <v>43658</v>
      </c>
      <c r="J50" s="3">
        <v>197.98</v>
      </c>
      <c r="K50" s="93">
        <v>43500</v>
      </c>
    </row>
    <row r="51" spans="1:11">
      <c r="A51" s="3" t="s">
        <v>137</v>
      </c>
      <c r="B51" s="3">
        <v>689.39</v>
      </c>
      <c r="C51" s="3">
        <v>399.02</v>
      </c>
      <c r="D51" s="3">
        <v>625.2</v>
      </c>
      <c r="E51" s="33">
        <f t="shared" si="19"/>
        <v>0.906888698704652</v>
      </c>
      <c r="F51" s="33">
        <f t="shared" si="18"/>
        <v>1.56683875494963</v>
      </c>
      <c r="G51" s="3"/>
      <c r="H51" s="3">
        <v>1309.66</v>
      </c>
      <c r="I51" s="93">
        <v>43840</v>
      </c>
      <c r="J51" s="3">
        <v>49.9</v>
      </c>
      <c r="K51" s="93">
        <v>43876</v>
      </c>
    </row>
    <row r="52" spans="1:11">
      <c r="A52" s="3" t="s">
        <v>138</v>
      </c>
      <c r="B52" s="3"/>
      <c r="C52" s="3"/>
      <c r="D52" s="3">
        <v>838.34</v>
      </c>
      <c r="E52" s="33"/>
      <c r="F52" s="33"/>
      <c r="G52" s="3"/>
      <c r="H52" s="3">
        <v>1217.43</v>
      </c>
      <c r="I52" s="93">
        <v>44386</v>
      </c>
      <c r="J52" s="3">
        <v>180.21</v>
      </c>
      <c r="K52" s="93">
        <v>44238</v>
      </c>
    </row>
    <row r="53" spans="1:11">
      <c r="A53" s="3" t="s">
        <v>139</v>
      </c>
      <c r="B53" s="3"/>
      <c r="C53" s="3"/>
      <c r="D53" s="3">
        <v>618.12</v>
      </c>
      <c r="E53" s="33"/>
      <c r="F53" s="33"/>
      <c r="G53" s="3"/>
      <c r="H53" s="3">
        <v>1045</v>
      </c>
      <c r="I53" s="93">
        <v>44568</v>
      </c>
      <c r="J53" s="3">
        <v>61.35</v>
      </c>
      <c r="K53" s="93">
        <v>44709</v>
      </c>
    </row>
    <row r="54" spans="1:11">
      <c r="A54" s="3" t="s">
        <v>140</v>
      </c>
      <c r="B54" s="3"/>
      <c r="C54" s="3"/>
      <c r="D54" s="3">
        <v>943.43</v>
      </c>
      <c r="E54" s="33"/>
      <c r="F54" s="33"/>
      <c r="G54" s="3"/>
      <c r="H54" s="3">
        <v>1256.48</v>
      </c>
      <c r="I54" s="93">
        <v>45121</v>
      </c>
      <c r="J54" s="3">
        <v>124.41</v>
      </c>
      <c r="K54" s="93">
        <v>44947</v>
      </c>
    </row>
    <row r="55" spans="1:11">
      <c r="A55" s="3" t="s">
        <v>141</v>
      </c>
      <c r="B55" s="3"/>
      <c r="C55" s="3"/>
      <c r="D55" s="3"/>
      <c r="E55" s="33"/>
      <c r="F55" s="33"/>
      <c r="G55" s="3"/>
      <c r="H55" s="3">
        <v>1246.81</v>
      </c>
      <c r="I55" s="93">
        <v>45492</v>
      </c>
      <c r="J55" s="3">
        <v>273.2</v>
      </c>
      <c r="K55" s="93">
        <v>45331</v>
      </c>
    </row>
    <row r="56" spans="2:2">
      <c r="B56" s="71"/>
    </row>
    <row r="57" spans="1:7">
      <c r="A57" s="113">
        <v>30590</v>
      </c>
      <c r="B57" s="15">
        <v>23.6</v>
      </c>
      <c r="C57" s="15">
        <v>17</v>
      </c>
      <c r="D57" s="15">
        <v>30</v>
      </c>
      <c r="E57" s="38">
        <f t="shared" ref="E57" si="20">D57/B57</f>
        <v>1.27118644067797</v>
      </c>
      <c r="F57" s="38">
        <f t="shared" ref="F57" si="21">D57/C57</f>
        <v>1.76470588235294</v>
      </c>
      <c r="G57" s="15" t="s">
        <v>142</v>
      </c>
    </row>
    <row r="58" spans="1:7">
      <c r="A58" s="42">
        <v>31686</v>
      </c>
      <c r="B58" s="15">
        <v>39.7</v>
      </c>
      <c r="C58" s="15">
        <v>29</v>
      </c>
      <c r="D58" s="15">
        <v>63</v>
      </c>
      <c r="E58" s="38">
        <f t="shared" ref="E58:E62" si="22">D58/B58</f>
        <v>1.58690176322418</v>
      </c>
      <c r="F58" s="38">
        <f t="shared" ref="F58:F62" si="23">D58/C58</f>
        <v>2.17241379310345</v>
      </c>
      <c r="G58" s="15"/>
    </row>
    <row r="59" spans="1:7">
      <c r="A59" s="42">
        <v>32051</v>
      </c>
      <c r="B59" s="15">
        <v>39.7</v>
      </c>
      <c r="C59" s="15">
        <v>29</v>
      </c>
      <c r="D59" s="15">
        <v>78</v>
      </c>
      <c r="E59" s="38">
        <f t="shared" ref="E59" si="24">D59/B59</f>
        <v>1.9647355163728</v>
      </c>
      <c r="F59" s="38">
        <f t="shared" ref="F59" si="25">D59/C59</f>
        <v>2.68965517241379</v>
      </c>
      <c r="G59" s="15" t="s">
        <v>143</v>
      </c>
    </row>
    <row r="60" spans="1:7">
      <c r="A60" s="42">
        <v>32417</v>
      </c>
      <c r="B60" s="15">
        <v>40</v>
      </c>
      <c r="C60" s="15">
        <v>30</v>
      </c>
      <c r="D60" s="15">
        <v>100</v>
      </c>
      <c r="E60" s="38">
        <f t="shared" ref="E60" si="26">D60/B60</f>
        <v>2.5</v>
      </c>
      <c r="F60" s="38">
        <f t="shared" ref="F60" si="27">D60/C60</f>
        <v>3.33333333333333</v>
      </c>
      <c r="G60" s="15" t="s">
        <v>144</v>
      </c>
    </row>
    <row r="61" spans="1:7">
      <c r="A61" s="42">
        <v>33147</v>
      </c>
      <c r="B61" s="15">
        <v>40</v>
      </c>
      <c r="C61" s="15">
        <v>30</v>
      </c>
      <c r="D61" s="15">
        <v>128.3</v>
      </c>
      <c r="E61" s="38">
        <f t="shared" si="22"/>
        <v>3.2075</v>
      </c>
      <c r="F61" s="38">
        <f t="shared" si="23"/>
        <v>4.27666666666667</v>
      </c>
      <c r="G61" s="15"/>
    </row>
    <row r="62" spans="1:7">
      <c r="A62" s="42">
        <v>33512</v>
      </c>
      <c r="B62" s="15">
        <v>40</v>
      </c>
      <c r="C62" s="15">
        <v>30</v>
      </c>
      <c r="D62" s="15">
        <v>138.2</v>
      </c>
      <c r="E62" s="38">
        <f t="shared" si="22"/>
        <v>3.455</v>
      </c>
      <c r="F62" s="38">
        <f t="shared" si="23"/>
        <v>4.60666666666667</v>
      </c>
      <c r="G62" s="15"/>
    </row>
    <row r="63" spans="1:7">
      <c r="A63" s="42">
        <v>33878</v>
      </c>
      <c r="B63" s="15">
        <v>40</v>
      </c>
      <c r="C63" s="15">
        <v>30</v>
      </c>
      <c r="D63" s="15">
        <v>161</v>
      </c>
      <c r="E63" s="38">
        <f t="shared" ref="E63" si="28">D63/B63</f>
        <v>4.025</v>
      </c>
      <c r="F63" s="38">
        <f t="shared" ref="F63" si="29">D63/C63</f>
        <v>5.36666666666667</v>
      </c>
      <c r="G63" s="15"/>
    </row>
    <row r="64" spans="1:7">
      <c r="A64" s="42">
        <v>34243</v>
      </c>
      <c r="B64" s="15">
        <v>41.6</v>
      </c>
      <c r="C64" s="15">
        <v>31</v>
      </c>
      <c r="D64" s="15">
        <v>177</v>
      </c>
      <c r="E64" s="38">
        <f t="shared" ref="E64" si="30">D64/B64</f>
        <v>4.25480769230769</v>
      </c>
      <c r="F64" s="38">
        <f t="shared" ref="F64" si="31">D64/C64</f>
        <v>5.70967741935484</v>
      </c>
      <c r="G64" s="15"/>
    </row>
    <row r="65" ht="28" spans="1:7">
      <c r="A65" s="42">
        <v>34820</v>
      </c>
      <c r="B65" s="15">
        <v>41.6</v>
      </c>
      <c r="C65" s="15">
        <v>31</v>
      </c>
      <c r="D65" s="15">
        <v>180</v>
      </c>
      <c r="E65" s="38">
        <f t="shared" ref="E65" si="32">D65/B65</f>
        <v>4.32692307692308</v>
      </c>
      <c r="F65" s="38">
        <f t="shared" ref="F65" si="33">D65/C65</f>
        <v>5.80645161290323</v>
      </c>
      <c r="G65" s="15" t="s">
        <v>145</v>
      </c>
    </row>
    <row r="66" spans="1:7">
      <c r="A66" s="14">
        <v>37166</v>
      </c>
      <c r="B66" s="15">
        <v>54.4</v>
      </c>
      <c r="C66" s="15">
        <v>41</v>
      </c>
      <c r="D66" s="15">
        <v>202.8</v>
      </c>
      <c r="E66" s="38">
        <f t="shared" ref="E66:E73" si="34">D66/B66</f>
        <v>3.72794117647059</v>
      </c>
      <c r="F66" s="38">
        <f t="shared" ref="F66:F73" si="35">D66/C66</f>
        <v>4.94634146341463</v>
      </c>
      <c r="G66" s="15"/>
    </row>
    <row r="67" spans="1:7">
      <c r="A67" s="14">
        <v>37530</v>
      </c>
      <c r="B67" s="15">
        <v>75.02</v>
      </c>
      <c r="C67" s="15">
        <v>50</v>
      </c>
      <c r="D67" s="15">
        <v>215.7</v>
      </c>
      <c r="E67" s="38">
        <f t="shared" si="34"/>
        <v>2.8752332711277</v>
      </c>
      <c r="F67" s="38">
        <f t="shared" si="35"/>
        <v>4.314</v>
      </c>
      <c r="G67" s="15" t="s">
        <v>146</v>
      </c>
    </row>
    <row r="68" spans="1:7">
      <c r="A68" s="14">
        <v>37895</v>
      </c>
      <c r="B68" s="15">
        <v>95.25</v>
      </c>
      <c r="C68" s="15">
        <v>57</v>
      </c>
      <c r="D68" s="15">
        <v>270.1</v>
      </c>
      <c r="E68" s="38">
        <f t="shared" si="34"/>
        <v>2.83569553805774</v>
      </c>
      <c r="F68" s="38">
        <f t="shared" si="35"/>
        <v>4.73859649122807</v>
      </c>
      <c r="G68" s="15" t="s">
        <v>146</v>
      </c>
    </row>
    <row r="69" spans="1:7">
      <c r="A69" s="14">
        <v>38991</v>
      </c>
      <c r="B69" s="15">
        <v>114.35</v>
      </c>
      <c r="C69" s="15">
        <v>70</v>
      </c>
      <c r="D69" s="15">
        <v>283.2</v>
      </c>
      <c r="E69" s="38">
        <f t="shared" si="34"/>
        <v>2.4766069086139</v>
      </c>
      <c r="F69" s="38">
        <f t="shared" si="35"/>
        <v>4.04571428571429</v>
      </c>
      <c r="G69" s="15" t="s">
        <v>146</v>
      </c>
    </row>
    <row r="70" spans="1:7">
      <c r="A70" s="5">
        <v>39381</v>
      </c>
      <c r="B70" s="6">
        <v>141.95</v>
      </c>
      <c r="C70" s="6">
        <v>93</v>
      </c>
      <c r="D70" s="6">
        <v>286.48</v>
      </c>
      <c r="E70" s="41">
        <f t="shared" si="34"/>
        <v>2.01817541387813</v>
      </c>
      <c r="F70" s="41">
        <f t="shared" si="35"/>
        <v>3.08043010752688</v>
      </c>
      <c r="G70" s="6"/>
    </row>
    <row r="71" spans="1:7">
      <c r="A71" s="5">
        <v>39402</v>
      </c>
      <c r="B71" s="6">
        <v>141.95</v>
      </c>
      <c r="C71" s="6">
        <v>93</v>
      </c>
      <c r="D71" s="6">
        <v>288.99</v>
      </c>
      <c r="E71" s="41">
        <f t="shared" si="34"/>
        <v>2.03585769637196</v>
      </c>
      <c r="F71" s="41">
        <f t="shared" si="35"/>
        <v>3.10741935483871</v>
      </c>
      <c r="G71" s="6"/>
    </row>
    <row r="72" spans="1:7">
      <c r="A72" s="5">
        <v>39416</v>
      </c>
      <c r="B72" s="6">
        <v>141.95</v>
      </c>
      <c r="C72" s="6">
        <v>93</v>
      </c>
      <c r="D72" s="6">
        <v>291.22</v>
      </c>
      <c r="E72" s="41">
        <f t="shared" si="34"/>
        <v>2.05156745332864</v>
      </c>
      <c r="F72" s="41">
        <f t="shared" si="35"/>
        <v>3.13139784946237</v>
      </c>
      <c r="G72" s="6"/>
    </row>
    <row r="73" spans="1:7">
      <c r="A73" s="5">
        <v>39440</v>
      </c>
      <c r="B73" s="6">
        <v>141.95</v>
      </c>
      <c r="C73" s="6">
        <v>93</v>
      </c>
      <c r="D73" s="6">
        <v>301.8347</v>
      </c>
      <c r="E73" s="41">
        <f t="shared" si="34"/>
        <v>2.126345191969</v>
      </c>
      <c r="F73" s="41">
        <f t="shared" si="35"/>
        <v>3.24553440860215</v>
      </c>
      <c r="G73" s="6"/>
    </row>
    <row r="74" spans="1:7">
      <c r="A74" s="5">
        <v>39507</v>
      </c>
      <c r="B74" s="6">
        <v>141.95</v>
      </c>
      <c r="C74" s="6">
        <v>93</v>
      </c>
      <c r="D74" s="6">
        <v>351</v>
      </c>
      <c r="E74" s="41">
        <f t="shared" ref="E74" si="36">D74/B74</f>
        <v>2.4727016555125</v>
      </c>
      <c r="F74" s="41">
        <f t="shared" ref="F74" si="37">D74/C74</f>
        <v>3.7741935483871</v>
      </c>
      <c r="G74" s="6"/>
    </row>
    <row r="75" spans="1:7">
      <c r="A75" s="5">
        <v>39514</v>
      </c>
      <c r="B75" s="6">
        <v>141.95</v>
      </c>
      <c r="C75" s="6">
        <v>93</v>
      </c>
      <c r="D75" s="6">
        <v>359.7</v>
      </c>
      <c r="E75" s="41">
        <f t="shared" ref="E75" si="38">D75/B75</f>
        <v>2.53399084184572</v>
      </c>
      <c r="F75" s="41">
        <f t="shared" ref="F75" si="39">D75/C75</f>
        <v>3.86774193548387</v>
      </c>
      <c r="G75" s="6"/>
    </row>
    <row r="76" spans="1:7">
      <c r="A76" s="5">
        <v>39541</v>
      </c>
      <c r="B76" s="6">
        <v>141.95</v>
      </c>
      <c r="C76" s="6">
        <v>93</v>
      </c>
      <c r="D76" s="6">
        <v>371.65</v>
      </c>
      <c r="E76" s="41">
        <f t="shared" ref="E76" si="40">D76/B76</f>
        <v>2.61817541387813</v>
      </c>
      <c r="F76" s="41">
        <f t="shared" ref="F76" si="41">D76/C76</f>
        <v>3.99623655913978</v>
      </c>
      <c r="G76" s="6"/>
    </row>
    <row r="77" spans="1:7">
      <c r="A77" s="5">
        <v>39568</v>
      </c>
      <c r="B77" s="6">
        <v>141.95</v>
      </c>
      <c r="C77" s="6">
        <v>93</v>
      </c>
      <c r="D77" s="6">
        <v>430</v>
      </c>
      <c r="E77" s="41">
        <f t="shared" ref="E77" si="42">D77/B77</f>
        <v>3.02923564635435</v>
      </c>
      <c r="F77" s="41">
        <f t="shared" ref="F77" si="43">D77/C77</f>
        <v>4.62365591397849</v>
      </c>
      <c r="G77" s="6"/>
    </row>
    <row r="78" spans="1:7">
      <c r="A78" s="5">
        <v>39675</v>
      </c>
      <c r="B78" s="6">
        <v>198.7</v>
      </c>
      <c r="C78" s="6">
        <v>122</v>
      </c>
      <c r="D78" s="6">
        <v>445.25</v>
      </c>
      <c r="E78" s="41">
        <f t="shared" ref="E78:E79" si="44">D78/B78</f>
        <v>2.2408152994464</v>
      </c>
      <c r="F78" s="41">
        <f t="shared" ref="F78:F79" si="45">D78/C78</f>
        <v>3.64959016393443</v>
      </c>
      <c r="G78" s="6" t="s">
        <v>147</v>
      </c>
    </row>
    <row r="79" spans="1:7">
      <c r="A79" s="5">
        <v>39682</v>
      </c>
      <c r="B79" s="6">
        <v>198.7</v>
      </c>
      <c r="C79" s="6">
        <v>122</v>
      </c>
      <c r="D79" s="6">
        <v>492.2</v>
      </c>
      <c r="E79" s="41">
        <f t="shared" si="44"/>
        <v>2.47710115752391</v>
      </c>
      <c r="F79" s="41">
        <f t="shared" si="45"/>
        <v>4.0344262295082</v>
      </c>
      <c r="G79" s="6"/>
    </row>
    <row r="80" ht="28" spans="1:7">
      <c r="A80" s="5">
        <v>40096</v>
      </c>
      <c r="B80" s="6">
        <v>226.9</v>
      </c>
      <c r="C80" s="6">
        <v>147</v>
      </c>
      <c r="D80" s="6">
        <v>504.95</v>
      </c>
      <c r="E80" s="41">
        <f t="shared" ref="E80:E81" si="46">D80/B80</f>
        <v>2.22542970471573</v>
      </c>
      <c r="F80" s="41">
        <f t="shared" ref="F80:F81" si="47">D80/C80</f>
        <v>3.43503401360544</v>
      </c>
      <c r="G80" s="6" t="s">
        <v>148</v>
      </c>
    </row>
    <row r="81" spans="1:7">
      <c r="A81" s="5">
        <v>40109</v>
      </c>
      <c r="B81" s="6">
        <v>226.9</v>
      </c>
      <c r="C81" s="6">
        <v>147</v>
      </c>
      <c r="D81" s="6">
        <v>513.68</v>
      </c>
      <c r="E81" s="41">
        <f t="shared" si="46"/>
        <v>2.26390480387836</v>
      </c>
      <c r="F81" s="41">
        <f t="shared" si="47"/>
        <v>3.49442176870748</v>
      </c>
      <c r="G81" s="6"/>
    </row>
    <row r="82" spans="1:7">
      <c r="A82" s="5">
        <v>40171</v>
      </c>
      <c r="B82" s="6">
        <v>226.9</v>
      </c>
      <c r="C82" s="6">
        <v>147</v>
      </c>
      <c r="D82" s="6">
        <v>530.51</v>
      </c>
      <c r="E82" s="41">
        <f t="shared" ref="E82:E91" si="48">D82/B82</f>
        <v>2.3380784486558</v>
      </c>
      <c r="F82" s="41">
        <f t="shared" ref="F82" si="49">D82/C82</f>
        <v>3.60891156462585</v>
      </c>
      <c r="G82" s="6"/>
    </row>
    <row r="83" spans="1:7">
      <c r="A83" s="5">
        <v>40178</v>
      </c>
      <c r="B83" s="6">
        <v>226.9</v>
      </c>
      <c r="C83" s="6">
        <v>147</v>
      </c>
      <c r="D83" s="6">
        <v>532.79</v>
      </c>
      <c r="E83" s="41">
        <f t="shared" si="48"/>
        <v>2.34812692816219</v>
      </c>
      <c r="F83" s="41">
        <f t="shared" ref="F83" si="50">D83/C83</f>
        <v>3.62442176870748</v>
      </c>
      <c r="G83" s="6"/>
    </row>
    <row r="84" spans="1:7">
      <c r="A84" s="5">
        <v>40186</v>
      </c>
      <c r="B84" s="6">
        <v>226.9</v>
      </c>
      <c r="C84" s="6">
        <v>147</v>
      </c>
      <c r="D84" s="6">
        <v>538.91</v>
      </c>
      <c r="E84" s="41">
        <f t="shared" si="48"/>
        <v>2.37509916262671</v>
      </c>
      <c r="F84" s="41">
        <f t="shared" ref="F84" si="51">D84/C84</f>
        <v>3.66605442176871</v>
      </c>
      <c r="G84" s="6"/>
    </row>
    <row r="85" spans="1:7">
      <c r="A85" s="5">
        <v>40245</v>
      </c>
      <c r="B85" s="6">
        <v>226.9</v>
      </c>
      <c r="C85" s="6">
        <v>147</v>
      </c>
      <c r="D85" s="6">
        <v>556.2</v>
      </c>
      <c r="E85" s="41">
        <f t="shared" si="48"/>
        <v>2.45130013221684</v>
      </c>
      <c r="F85" s="41">
        <f t="shared" ref="F85" si="52">D85/C85</f>
        <v>3.78367346938776</v>
      </c>
      <c r="G85" s="6"/>
    </row>
    <row r="86" spans="1:7">
      <c r="A86" s="5">
        <v>40249</v>
      </c>
      <c r="B86" s="6">
        <v>226.9</v>
      </c>
      <c r="C86" s="6">
        <v>147</v>
      </c>
      <c r="D86" s="6">
        <v>563.5</v>
      </c>
      <c r="E86" s="41">
        <f t="shared" si="48"/>
        <v>2.4834728955487</v>
      </c>
      <c r="F86" s="41">
        <f t="shared" ref="F86" si="53">D86/C86</f>
        <v>3.83333333333333</v>
      </c>
      <c r="G86" s="6"/>
    </row>
    <row r="87" spans="1:7">
      <c r="A87" s="5">
        <v>40263</v>
      </c>
      <c r="B87" s="6">
        <v>226.9</v>
      </c>
      <c r="C87" s="6">
        <v>147</v>
      </c>
      <c r="D87" s="6">
        <v>568.56</v>
      </c>
      <c r="E87" s="41">
        <f t="shared" si="48"/>
        <v>2.50577346848832</v>
      </c>
      <c r="F87" s="41">
        <f t="shared" ref="F87" si="54">D87/C87</f>
        <v>3.86775510204082</v>
      </c>
      <c r="G87" s="6"/>
    </row>
    <row r="88" spans="1:7">
      <c r="A88" s="5">
        <v>40270</v>
      </c>
      <c r="B88" s="6">
        <v>226.9</v>
      </c>
      <c r="C88" s="6">
        <v>147</v>
      </c>
      <c r="D88" s="6">
        <v>584.39</v>
      </c>
      <c r="E88" s="41">
        <f t="shared" si="48"/>
        <v>2.57553988541208</v>
      </c>
      <c r="F88" s="41">
        <f t="shared" ref="F88" si="55">D88/C88</f>
        <v>3.97544217687075</v>
      </c>
      <c r="G88" s="6"/>
    </row>
    <row r="89" spans="1:7">
      <c r="A89" s="5">
        <v>40291</v>
      </c>
      <c r="B89" s="6">
        <v>226.9</v>
      </c>
      <c r="C89" s="6">
        <v>147</v>
      </c>
      <c r="D89" s="6">
        <v>588.31</v>
      </c>
      <c r="E89" s="41">
        <f t="shared" si="48"/>
        <v>2.5928162185985</v>
      </c>
      <c r="F89" s="41">
        <f t="shared" ref="F89" si="56">D89/C89</f>
        <v>4.00210884353741</v>
      </c>
      <c r="G89" s="6"/>
    </row>
    <row r="90" spans="1:7">
      <c r="A90" s="5">
        <v>40298</v>
      </c>
      <c r="B90" s="6">
        <v>226.9</v>
      </c>
      <c r="C90" s="6">
        <v>147</v>
      </c>
      <c r="D90" s="6">
        <v>645.7</v>
      </c>
      <c r="E90" s="41">
        <f t="shared" si="48"/>
        <v>2.8457470251212</v>
      </c>
      <c r="F90" s="41">
        <f t="shared" ref="F90" si="57">D90/C90</f>
        <v>4.39251700680272</v>
      </c>
      <c r="G90" s="6"/>
    </row>
    <row r="91" spans="1:7">
      <c r="A91" s="5">
        <v>40442</v>
      </c>
      <c r="B91" s="6">
        <v>226.9</v>
      </c>
      <c r="C91" s="6">
        <v>147</v>
      </c>
      <c r="D91" s="6">
        <v>658.57</v>
      </c>
      <c r="E91" s="41">
        <f t="shared" si="48"/>
        <v>2.90246804759806</v>
      </c>
      <c r="F91" s="41">
        <f t="shared" ref="F91:F120" si="58">D91/C91</f>
        <v>4.48006802721088</v>
      </c>
      <c r="G91" s="6"/>
    </row>
    <row r="92" spans="1:7">
      <c r="A92" s="5">
        <v>40599</v>
      </c>
      <c r="B92" s="6">
        <v>337.23</v>
      </c>
      <c r="C92" s="6">
        <v>197</v>
      </c>
      <c r="D92" s="6">
        <v>675.87</v>
      </c>
      <c r="E92" s="41">
        <f t="shared" ref="E92:E93" si="59">D92/B92</f>
        <v>2.00418112267592</v>
      </c>
      <c r="F92" s="41">
        <f t="shared" si="58"/>
        <v>3.43081218274112</v>
      </c>
      <c r="G92" s="6"/>
    </row>
    <row r="93" spans="1:7">
      <c r="A93" s="5">
        <v>40606</v>
      </c>
      <c r="B93" s="6">
        <v>337.23</v>
      </c>
      <c r="C93" s="6">
        <v>197</v>
      </c>
      <c r="D93" s="6">
        <v>682.65</v>
      </c>
      <c r="E93" s="41">
        <f t="shared" si="59"/>
        <v>2.0242860955431</v>
      </c>
      <c r="F93" s="41">
        <f t="shared" si="58"/>
        <v>3.46522842639594</v>
      </c>
      <c r="G93" s="6"/>
    </row>
    <row r="94" spans="1:7">
      <c r="A94" s="5">
        <v>40648</v>
      </c>
      <c r="B94" s="6">
        <v>337.23</v>
      </c>
      <c r="C94" s="6">
        <v>197</v>
      </c>
      <c r="D94" s="6">
        <v>697.43</v>
      </c>
      <c r="E94" s="41">
        <f t="shared" ref="E94" si="60">D94/B94</f>
        <v>2.06811375025947</v>
      </c>
      <c r="F94" s="41">
        <f t="shared" ref="F94" si="61">D94/C94</f>
        <v>3.5402538071066</v>
      </c>
      <c r="G94" s="6"/>
    </row>
    <row r="95" ht="42" spans="1:7">
      <c r="A95" s="5">
        <v>40662</v>
      </c>
      <c r="B95" s="6">
        <v>337.23</v>
      </c>
      <c r="C95" s="6">
        <v>197</v>
      </c>
      <c r="D95" s="6">
        <v>724.51</v>
      </c>
      <c r="E95" s="41">
        <f t="shared" ref="E95:E96" si="62">D95/B95</f>
        <v>2.14841502831895</v>
      </c>
      <c r="F95" s="41">
        <f t="shared" ref="F95:F96" si="63">D95/C95</f>
        <v>3.67771573604061</v>
      </c>
      <c r="G95" s="6" t="s">
        <v>149</v>
      </c>
    </row>
    <row r="96" spans="1:7">
      <c r="A96" s="5">
        <v>40739</v>
      </c>
      <c r="B96" s="6">
        <v>337.23</v>
      </c>
      <c r="C96" s="6">
        <v>197</v>
      </c>
      <c r="D96" s="6">
        <v>727.68</v>
      </c>
      <c r="E96" s="41">
        <f t="shared" si="62"/>
        <v>2.15781514100169</v>
      </c>
      <c r="F96" s="41">
        <f t="shared" si="63"/>
        <v>3.69380710659898</v>
      </c>
      <c r="G96" s="6"/>
    </row>
    <row r="97" spans="1:7">
      <c r="A97" s="5">
        <v>40795</v>
      </c>
      <c r="B97" s="6">
        <v>337.23</v>
      </c>
      <c r="C97" s="6">
        <v>197</v>
      </c>
      <c r="D97" s="6">
        <v>757.33</v>
      </c>
      <c r="E97" s="41">
        <f t="shared" ref="E97:E102" si="64">D97/B97</f>
        <v>2.24573733060522</v>
      </c>
      <c r="F97" s="41">
        <f t="shared" si="58"/>
        <v>3.84431472081218</v>
      </c>
      <c r="G97" s="6"/>
    </row>
    <row r="98" spans="1:7">
      <c r="A98" s="5">
        <v>41012</v>
      </c>
      <c r="B98" s="6">
        <v>372.07</v>
      </c>
      <c r="C98" s="6">
        <v>216</v>
      </c>
      <c r="D98" s="6">
        <v>780.98</v>
      </c>
      <c r="E98" s="41">
        <f t="shared" si="64"/>
        <v>2.09901362646814</v>
      </c>
      <c r="F98" s="41">
        <f t="shared" si="58"/>
        <v>3.61564814814815</v>
      </c>
      <c r="G98" s="6"/>
    </row>
    <row r="99" spans="1:7">
      <c r="A99" s="5">
        <v>41026</v>
      </c>
      <c r="B99" s="6">
        <v>372.07</v>
      </c>
      <c r="C99" s="6">
        <v>216</v>
      </c>
      <c r="D99" s="6">
        <v>788.89</v>
      </c>
      <c r="E99" s="41">
        <f t="shared" si="64"/>
        <v>2.12027306689601</v>
      </c>
      <c r="F99" s="41">
        <f t="shared" si="58"/>
        <v>3.65226851851852</v>
      </c>
      <c r="G99" s="6"/>
    </row>
    <row r="100" spans="1:7">
      <c r="A100" s="5">
        <v>41027</v>
      </c>
      <c r="B100" s="6">
        <v>372.07</v>
      </c>
      <c r="C100" s="6">
        <v>216</v>
      </c>
      <c r="D100" s="6">
        <v>839.05</v>
      </c>
      <c r="E100" s="41">
        <f t="shared" si="64"/>
        <v>2.25508640847152</v>
      </c>
      <c r="F100" s="41">
        <f t="shared" si="58"/>
        <v>3.88449074074074</v>
      </c>
      <c r="G100" s="6"/>
    </row>
    <row r="101" spans="1:7">
      <c r="A101" s="5">
        <v>41285</v>
      </c>
      <c r="B101" s="6">
        <v>441.87</v>
      </c>
      <c r="C101" s="6">
        <v>262</v>
      </c>
      <c r="D101" s="6">
        <v>869.1</v>
      </c>
      <c r="E101" s="41">
        <f t="shared" si="64"/>
        <v>1.96686808337294</v>
      </c>
      <c r="F101" s="41">
        <f t="shared" si="58"/>
        <v>3.31717557251908</v>
      </c>
      <c r="G101" s="6"/>
    </row>
    <row r="102" spans="1:7">
      <c r="A102" s="5">
        <v>41292</v>
      </c>
      <c r="B102" s="6">
        <v>441.87</v>
      </c>
      <c r="C102" s="6">
        <v>262</v>
      </c>
      <c r="D102" s="6">
        <v>885.19</v>
      </c>
      <c r="E102" s="41">
        <f t="shared" si="64"/>
        <v>2.00328150813588</v>
      </c>
      <c r="F102" s="41">
        <f t="shared" si="58"/>
        <v>3.37858778625954</v>
      </c>
      <c r="G102" s="6"/>
    </row>
    <row r="103" spans="1:7">
      <c r="A103" s="5">
        <v>41334</v>
      </c>
      <c r="B103" s="6">
        <v>441.87</v>
      </c>
      <c r="C103" s="6">
        <v>262</v>
      </c>
      <c r="D103" s="6">
        <v>941.07</v>
      </c>
      <c r="E103" s="41">
        <f t="shared" ref="E103:E108" si="65">D103/B103</f>
        <v>2.1297440423654</v>
      </c>
      <c r="F103" s="41">
        <f t="shared" si="58"/>
        <v>3.59187022900763</v>
      </c>
      <c r="G103" s="6"/>
    </row>
    <row r="104" spans="1:7">
      <c r="A104" s="5">
        <v>41341</v>
      </c>
      <c r="B104" s="6">
        <v>441.87</v>
      </c>
      <c r="C104" s="6">
        <v>262</v>
      </c>
      <c r="D104" s="6">
        <v>1027.53</v>
      </c>
      <c r="E104" s="41">
        <f t="shared" si="65"/>
        <v>2.32541245162604</v>
      </c>
      <c r="F104" s="41">
        <f t="shared" si="58"/>
        <v>3.92187022900763</v>
      </c>
      <c r="G104" s="6"/>
    </row>
    <row r="105" spans="1:7">
      <c r="A105" s="5">
        <v>41453</v>
      </c>
      <c r="B105" s="6">
        <v>456.62</v>
      </c>
      <c r="C105" s="6">
        <v>271</v>
      </c>
      <c r="D105" s="6">
        <v>1032.3</v>
      </c>
      <c r="E105" s="41">
        <f t="shared" si="65"/>
        <v>2.26074197363234</v>
      </c>
      <c r="F105" s="41">
        <f t="shared" si="58"/>
        <v>3.80922509225092</v>
      </c>
      <c r="G105" s="6"/>
    </row>
    <row r="106" spans="1:7">
      <c r="A106" s="5">
        <v>41460</v>
      </c>
      <c r="B106" s="6">
        <v>456.62</v>
      </c>
      <c r="C106" s="6">
        <v>271</v>
      </c>
      <c r="D106" s="6">
        <v>1057.23</v>
      </c>
      <c r="E106" s="41">
        <f t="shared" si="65"/>
        <v>2.31533879374535</v>
      </c>
      <c r="F106" s="41">
        <f t="shared" si="58"/>
        <v>3.90121771217712</v>
      </c>
      <c r="G106" s="6"/>
    </row>
    <row r="107" spans="1:7">
      <c r="A107" s="5">
        <v>41467</v>
      </c>
      <c r="B107" s="6">
        <v>456.62</v>
      </c>
      <c r="C107" s="6">
        <v>271</v>
      </c>
      <c r="D107" s="6">
        <v>1104.69</v>
      </c>
      <c r="E107" s="41">
        <f t="shared" si="65"/>
        <v>2.41927642240813</v>
      </c>
      <c r="F107" s="41">
        <f t="shared" si="58"/>
        <v>4.07634686346864</v>
      </c>
      <c r="G107" s="6"/>
    </row>
    <row r="108" spans="1:7">
      <c r="A108" s="5">
        <v>41471</v>
      </c>
      <c r="B108" s="6">
        <v>456.62</v>
      </c>
      <c r="C108" s="6">
        <v>271</v>
      </c>
      <c r="D108" s="6">
        <v>1105.52</v>
      </c>
      <c r="E108" s="41">
        <f t="shared" si="65"/>
        <v>2.42109412640708</v>
      </c>
      <c r="F108" s="41">
        <f t="shared" si="58"/>
        <v>4.07940959409594</v>
      </c>
      <c r="G108" s="6"/>
    </row>
    <row r="109" spans="1:7">
      <c r="A109" s="5">
        <v>41733</v>
      </c>
      <c r="B109" s="6">
        <v>464.61</v>
      </c>
      <c r="C109" s="6">
        <v>278</v>
      </c>
      <c r="D109" s="6">
        <v>1124.1</v>
      </c>
      <c r="E109" s="41">
        <f t="shared" ref="E109:E110" si="66">D109/B109</f>
        <v>2.41944856976819</v>
      </c>
      <c r="F109" s="41">
        <f t="shared" si="58"/>
        <v>4.04352517985611</v>
      </c>
      <c r="G109" s="6"/>
    </row>
    <row r="110" spans="1:7">
      <c r="A110" s="5">
        <v>41759</v>
      </c>
      <c r="B110" s="6">
        <v>464.61</v>
      </c>
      <c r="C110" s="6">
        <v>278</v>
      </c>
      <c r="D110" s="6">
        <v>1155.95</v>
      </c>
      <c r="E110" s="41">
        <f t="shared" si="66"/>
        <v>2.4880006887497</v>
      </c>
      <c r="F110" s="41">
        <f t="shared" si="58"/>
        <v>4.15809352517986</v>
      </c>
      <c r="G110" s="6"/>
    </row>
    <row r="111" spans="1:7">
      <c r="A111" s="5">
        <v>42124</v>
      </c>
      <c r="B111" s="6">
        <v>525.71</v>
      </c>
      <c r="C111" s="6">
        <v>319</v>
      </c>
      <c r="D111" s="6">
        <v>1178.02</v>
      </c>
      <c r="E111" s="41">
        <f t="shared" ref="E111:E116" si="67">D111/B111</f>
        <v>2.24081718057484</v>
      </c>
      <c r="F111" s="41">
        <f t="shared" si="58"/>
        <v>3.6928526645768</v>
      </c>
      <c r="G111" s="6"/>
    </row>
    <row r="112" spans="1:7">
      <c r="A112" s="5">
        <v>42447</v>
      </c>
      <c r="B112" s="6">
        <v>553.21</v>
      </c>
      <c r="C112" s="6">
        <v>336</v>
      </c>
      <c r="D112" s="6">
        <v>1189.65</v>
      </c>
      <c r="E112" s="41">
        <f t="shared" si="67"/>
        <v>2.15044919650766</v>
      </c>
      <c r="F112" s="41">
        <f t="shared" si="58"/>
        <v>3.540625</v>
      </c>
      <c r="G112" s="6"/>
    </row>
    <row r="113" spans="1:7">
      <c r="A113" s="5">
        <v>42454</v>
      </c>
      <c r="B113" s="6">
        <v>553.21</v>
      </c>
      <c r="C113" s="6">
        <v>336</v>
      </c>
      <c r="D113" s="6">
        <v>1209.89</v>
      </c>
      <c r="E113" s="41">
        <f t="shared" si="67"/>
        <v>2.18703566457584</v>
      </c>
      <c r="F113" s="41">
        <f t="shared" si="58"/>
        <v>3.6008630952381</v>
      </c>
      <c r="G113" s="6"/>
    </row>
    <row r="114" spans="1:7">
      <c r="A114" s="5">
        <v>42461</v>
      </c>
      <c r="B114" s="6">
        <v>553.21</v>
      </c>
      <c r="C114" s="6">
        <v>336</v>
      </c>
      <c r="D114" s="6">
        <v>1220.8</v>
      </c>
      <c r="E114" s="41">
        <f t="shared" si="67"/>
        <v>2.20675692774896</v>
      </c>
      <c r="F114" s="41">
        <f t="shared" si="58"/>
        <v>3.63333333333333</v>
      </c>
      <c r="G114" s="6"/>
    </row>
    <row r="115" spans="1:7">
      <c r="A115" s="5">
        <v>42489</v>
      </c>
      <c r="B115" s="6">
        <v>553.21</v>
      </c>
      <c r="C115" s="6">
        <v>336</v>
      </c>
      <c r="D115" s="6">
        <v>1269.43</v>
      </c>
      <c r="E115" s="41">
        <f t="shared" si="67"/>
        <v>2.29466206323096</v>
      </c>
      <c r="F115" s="41">
        <f t="shared" si="58"/>
        <v>3.77806547619048</v>
      </c>
      <c r="G115" s="6"/>
    </row>
    <row r="116" spans="1:7">
      <c r="A116" s="5">
        <v>42853</v>
      </c>
      <c r="B116" s="6">
        <v>573.39</v>
      </c>
      <c r="C116" s="6">
        <v>346</v>
      </c>
      <c r="D116" s="6">
        <v>1280.27</v>
      </c>
      <c r="E116" s="41">
        <f t="shared" si="67"/>
        <v>2.23280838521774</v>
      </c>
      <c r="F116" s="41">
        <f t="shared" si="58"/>
        <v>3.70020231213873</v>
      </c>
      <c r="G116" s="6"/>
    </row>
    <row r="117" ht="42" spans="1:7">
      <c r="A117" s="5">
        <v>42923</v>
      </c>
      <c r="B117" s="6">
        <v>573.39</v>
      </c>
      <c r="C117" s="6">
        <v>346</v>
      </c>
      <c r="D117" s="6">
        <v>1294.02</v>
      </c>
      <c r="E117" s="41">
        <f t="shared" ref="E117:E120" si="68">D117/B117</f>
        <v>2.25678857322241</v>
      </c>
      <c r="F117" s="41">
        <f t="shared" si="58"/>
        <v>3.73994219653179</v>
      </c>
      <c r="G117" s="6" t="s">
        <v>150</v>
      </c>
    </row>
    <row r="118" spans="1:7">
      <c r="A118" s="5">
        <v>43294</v>
      </c>
      <c r="B118" s="6">
        <v>597.99</v>
      </c>
      <c r="C118" s="6">
        <v>364</v>
      </c>
      <c r="D118" s="6">
        <v>1317.74</v>
      </c>
      <c r="E118" s="41">
        <f t="shared" si="68"/>
        <v>2.20361544507433</v>
      </c>
      <c r="F118" s="41">
        <f t="shared" si="58"/>
        <v>3.62016483516483</v>
      </c>
      <c r="G118" s="6"/>
    </row>
    <row r="119" spans="1:7">
      <c r="A119" s="5">
        <v>43329</v>
      </c>
      <c r="B119" s="6">
        <v>597.99</v>
      </c>
      <c r="C119" s="6">
        <v>364</v>
      </c>
      <c r="D119" s="6">
        <v>1347.24</v>
      </c>
      <c r="E119" s="41">
        <f t="shared" si="68"/>
        <v>2.2529473737019</v>
      </c>
      <c r="F119" s="41">
        <f t="shared" si="58"/>
        <v>3.70120879120879</v>
      </c>
      <c r="G119" s="6"/>
    </row>
    <row r="120" spans="1:7">
      <c r="A120" s="5">
        <v>43658</v>
      </c>
      <c r="B120" s="6">
        <v>626.85</v>
      </c>
      <c r="C120" s="6">
        <v>385</v>
      </c>
      <c r="D120" s="6">
        <v>1373.88</v>
      </c>
      <c r="E120" s="41">
        <f t="shared" si="68"/>
        <v>2.1917205072984</v>
      </c>
      <c r="F120" s="41">
        <f t="shared" si="58"/>
        <v>3.56851948051948</v>
      </c>
      <c r="G120" s="6"/>
    </row>
    <row r="121" spans="1:6">
      <c r="A121" s="12" t="s">
        <v>151</v>
      </c>
      <c r="E121" s="1"/>
      <c r="F121" s="1"/>
    </row>
  </sheetData>
  <pageMargins left="0.7" right="0.7" top="0.75" bottom="0.75" header="0.3" footer="0.3"/>
  <pageSetup paperSize="9" orientation="portrait"/>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1"/>
  <sheetViews>
    <sheetView topLeftCell="A10" workbookViewId="0">
      <selection activeCell="D30" sqref="D30"/>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127</v>
      </c>
      <c r="B2" s="3">
        <v>47.97</v>
      </c>
      <c r="C2" s="3">
        <v>26</v>
      </c>
      <c r="D2" s="3">
        <v>14.735</v>
      </c>
      <c r="E2" s="33">
        <f t="shared" ref="E2:E8" si="0">D2/B2</f>
        <v>0.307171148634563</v>
      </c>
      <c r="F2" s="33">
        <f t="shared" ref="F2:F8" si="1">D2/C2</f>
        <v>0.566730769230769</v>
      </c>
      <c r="G2" s="3"/>
      <c r="H2" s="3">
        <v>21.9</v>
      </c>
      <c r="I2" s="13">
        <f>(H2-D2)/D2</f>
        <v>0.486257210722769</v>
      </c>
    </row>
    <row r="3" spans="1:9">
      <c r="A3" s="3" t="s">
        <v>128</v>
      </c>
      <c r="B3" s="3">
        <v>47.97</v>
      </c>
      <c r="C3" s="53">
        <v>27</v>
      </c>
      <c r="D3" s="3">
        <v>25.46</v>
      </c>
      <c r="E3" s="33">
        <f t="shared" si="0"/>
        <v>0.530748384406921</v>
      </c>
      <c r="F3" s="33">
        <f t="shared" si="1"/>
        <v>0.942962962962963</v>
      </c>
      <c r="G3" s="3"/>
      <c r="H3" s="3">
        <v>61.0556</v>
      </c>
      <c r="I3" s="13">
        <f>(H3-D3)/D3</f>
        <v>1.39809897879026</v>
      </c>
    </row>
    <row r="4" spans="1:9">
      <c r="A4" s="3" t="s">
        <v>130</v>
      </c>
      <c r="B4" s="3">
        <v>49.85</v>
      </c>
      <c r="C4" s="3">
        <v>28.35</v>
      </c>
      <c r="D4" s="3">
        <v>39.78</v>
      </c>
      <c r="E4" s="33">
        <f t="shared" si="0"/>
        <v>0.797993981945837</v>
      </c>
      <c r="F4" s="33">
        <f t="shared" si="1"/>
        <v>1.4031746031746</v>
      </c>
      <c r="G4" s="3"/>
      <c r="H4" s="3">
        <v>80.79</v>
      </c>
      <c r="I4" s="13">
        <f>(H4-D4)/D4</f>
        <v>1.03092006033183</v>
      </c>
    </row>
    <row r="5" spans="1:9">
      <c r="A5" s="3" t="s">
        <v>131</v>
      </c>
      <c r="B5" s="3">
        <v>75.41</v>
      </c>
      <c r="C5" s="3">
        <v>49.5</v>
      </c>
      <c r="D5" s="3">
        <v>61.23</v>
      </c>
      <c r="E5" s="33">
        <f t="shared" si="0"/>
        <v>0.811961278345047</v>
      </c>
      <c r="F5" s="33">
        <f t="shared" si="1"/>
        <v>1.2369696969697</v>
      </c>
      <c r="G5" s="3"/>
      <c r="H5" s="3">
        <v>113.09</v>
      </c>
      <c r="I5" s="13">
        <f t="shared" ref="I5:I10" si="2">(H5-D5)/D5</f>
        <v>0.846970439327127</v>
      </c>
    </row>
    <row r="6" spans="1:9">
      <c r="A6" s="3" t="s">
        <v>132</v>
      </c>
      <c r="B6" s="3">
        <v>81.28</v>
      </c>
      <c r="C6" s="3">
        <v>57.5</v>
      </c>
      <c r="D6" s="3">
        <v>73.43</v>
      </c>
      <c r="E6" s="33">
        <f t="shared" si="0"/>
        <v>0.903420275590551</v>
      </c>
      <c r="F6" s="33">
        <f t="shared" si="1"/>
        <v>1.27704347826087</v>
      </c>
      <c r="G6" s="3"/>
      <c r="H6" s="3">
        <v>125.33</v>
      </c>
      <c r="I6" s="13">
        <f t="shared" si="2"/>
        <v>0.706795587634482</v>
      </c>
    </row>
    <row r="7" spans="1:9">
      <c r="A7" s="3" t="s">
        <v>133</v>
      </c>
      <c r="B7" s="3">
        <v>87.31</v>
      </c>
      <c r="C7" s="53">
        <v>62.61</v>
      </c>
      <c r="D7" s="3">
        <v>104.57</v>
      </c>
      <c r="E7" s="33">
        <f t="shared" si="0"/>
        <v>1.19768640476463</v>
      </c>
      <c r="F7" s="33">
        <f t="shared" si="1"/>
        <v>1.67018048235106</v>
      </c>
      <c r="G7" s="3"/>
      <c r="H7" s="3">
        <v>143.88</v>
      </c>
      <c r="I7" s="13">
        <f t="shared" si="2"/>
        <v>0.375920436071531</v>
      </c>
    </row>
    <row r="8" spans="1:9">
      <c r="A8" s="3" t="s">
        <v>134</v>
      </c>
      <c r="B8" s="3">
        <v>117.35</v>
      </c>
      <c r="C8" s="53">
        <v>83.92</v>
      </c>
      <c r="D8" s="3">
        <v>145.17</v>
      </c>
      <c r="E8" s="33">
        <f t="shared" si="0"/>
        <v>1.23706859821048</v>
      </c>
      <c r="F8" s="33">
        <f t="shared" si="1"/>
        <v>1.72986177311725</v>
      </c>
      <c r="G8" s="3"/>
      <c r="H8" s="3">
        <v>183.36</v>
      </c>
      <c r="I8" s="13">
        <f t="shared" si="2"/>
        <v>0.263070882413722</v>
      </c>
    </row>
    <row r="9" spans="1:9">
      <c r="A9" s="3" t="s">
        <v>136</v>
      </c>
      <c r="B9" s="3">
        <v>126.86</v>
      </c>
      <c r="C9" s="53">
        <v>90.78</v>
      </c>
      <c r="D9" s="3">
        <v>173.71</v>
      </c>
      <c r="E9" s="33">
        <f t="shared" ref="E9:E10" si="3">D9/B9</f>
        <v>1.36930474538862</v>
      </c>
      <c r="F9" s="33">
        <f t="shared" ref="F9:F10" si="4">D9/C9</f>
        <v>1.91352720863626</v>
      </c>
      <c r="G9" s="3"/>
      <c r="H9" s="3">
        <v>248.99</v>
      </c>
      <c r="I9" s="13">
        <f t="shared" si="2"/>
        <v>0.433365954752173</v>
      </c>
    </row>
    <row r="10" spans="1:9">
      <c r="A10" s="3" t="s">
        <v>137</v>
      </c>
      <c r="B10" s="3">
        <v>185.16</v>
      </c>
      <c r="C10" s="53">
        <v>123.42</v>
      </c>
      <c r="D10" s="3">
        <v>159.12</v>
      </c>
      <c r="E10" s="33">
        <f t="shared" si="3"/>
        <v>0.859364873622813</v>
      </c>
      <c r="F10" s="33">
        <f t="shared" si="4"/>
        <v>1.28925619834711</v>
      </c>
      <c r="G10" s="3"/>
      <c r="H10" s="3">
        <v>314.14</v>
      </c>
      <c r="I10" s="13">
        <f t="shared" si="2"/>
        <v>0.974233283056812</v>
      </c>
    </row>
    <row r="12" spans="1:7">
      <c r="A12" s="14">
        <v>41231</v>
      </c>
      <c r="B12" s="15">
        <v>47.97</v>
      </c>
      <c r="C12" s="15">
        <v>26</v>
      </c>
      <c r="D12" s="15">
        <v>3</v>
      </c>
      <c r="E12" s="38">
        <f t="shared" ref="E12:E16" si="5">D12/B12</f>
        <v>0.0625390869293308</v>
      </c>
      <c r="F12" s="38">
        <f t="shared" ref="F12:F14" si="6">D12/C12</f>
        <v>0.115384615384615</v>
      </c>
      <c r="G12" s="15" t="s">
        <v>545</v>
      </c>
    </row>
    <row r="13" spans="1:7">
      <c r="A13" s="5">
        <v>41232</v>
      </c>
      <c r="B13" s="6">
        <v>47.97</v>
      </c>
      <c r="C13" s="6">
        <v>26</v>
      </c>
      <c r="D13" s="6">
        <v>4</v>
      </c>
      <c r="E13" s="41">
        <f t="shared" si="5"/>
        <v>0.0833854492391078</v>
      </c>
      <c r="F13" s="41">
        <f t="shared" si="6"/>
        <v>0.153846153846154</v>
      </c>
      <c r="G13" s="6" t="s">
        <v>546</v>
      </c>
    </row>
    <row r="14" spans="1:7">
      <c r="A14" s="5">
        <v>41233</v>
      </c>
      <c r="B14" s="6">
        <v>47.97</v>
      </c>
      <c r="C14" s="6">
        <v>26</v>
      </c>
      <c r="D14" s="6">
        <v>7</v>
      </c>
      <c r="E14" s="41">
        <f t="shared" si="5"/>
        <v>0.145924536168439</v>
      </c>
      <c r="F14" s="41">
        <f t="shared" si="6"/>
        <v>0.269230769230769</v>
      </c>
      <c r="G14" s="6" t="s">
        <v>547</v>
      </c>
    </row>
    <row r="15" spans="1:7">
      <c r="A15" s="14">
        <v>41237</v>
      </c>
      <c r="B15" s="15">
        <v>47.97</v>
      </c>
      <c r="C15" s="15">
        <v>26</v>
      </c>
      <c r="D15" s="15">
        <v>9.3</v>
      </c>
      <c r="E15" s="38">
        <f t="shared" si="5"/>
        <v>0.193871169480926</v>
      </c>
      <c r="F15" s="38">
        <f t="shared" ref="F15" si="7">D15/C15</f>
        <v>0.357692307692308</v>
      </c>
      <c r="G15" s="15" t="s">
        <v>548</v>
      </c>
    </row>
    <row r="16" spans="1:7">
      <c r="A16" s="14">
        <v>41238</v>
      </c>
      <c r="B16" s="15">
        <v>47.97</v>
      </c>
      <c r="C16" s="15">
        <v>26</v>
      </c>
      <c r="D16" s="15">
        <v>17.3</v>
      </c>
      <c r="E16" s="38">
        <f t="shared" si="5"/>
        <v>0.360642067959141</v>
      </c>
      <c r="F16" s="38">
        <f t="shared" ref="F16" si="8">D16/C16</f>
        <v>0.665384615384615</v>
      </c>
      <c r="G16" s="15"/>
    </row>
    <row r="17" spans="1:7">
      <c r="A17" s="14">
        <v>41245</v>
      </c>
      <c r="B17" s="15">
        <v>47.97</v>
      </c>
      <c r="C17" s="15">
        <v>26</v>
      </c>
      <c r="D17" s="15">
        <v>21.6</v>
      </c>
      <c r="E17" s="38">
        <f t="shared" ref="E17" si="9">D17/B17</f>
        <v>0.450281425891182</v>
      </c>
      <c r="F17" s="38">
        <f t="shared" ref="F17" si="10">D17/C17</f>
        <v>0.830769230769231</v>
      </c>
      <c r="G17" s="15"/>
    </row>
    <row r="18" spans="1:7">
      <c r="A18" s="14">
        <v>41252</v>
      </c>
      <c r="B18" s="15">
        <v>47.97</v>
      </c>
      <c r="C18" s="15">
        <v>26</v>
      </c>
      <c r="D18" s="15">
        <v>21.9</v>
      </c>
      <c r="E18" s="38">
        <f t="shared" ref="E18" si="11">D18/B18</f>
        <v>0.456535334584115</v>
      </c>
      <c r="F18" s="38">
        <f t="shared" ref="F18" si="12">D18/C18</f>
        <v>0.842307692307692</v>
      </c>
      <c r="G18" s="15"/>
    </row>
    <row r="19" spans="1:7">
      <c r="A19" s="14">
        <v>41275</v>
      </c>
      <c r="B19" s="15">
        <v>47.97</v>
      </c>
      <c r="C19" s="15">
        <v>26</v>
      </c>
      <c r="D19" s="15">
        <v>29.7</v>
      </c>
      <c r="E19" s="38">
        <f t="shared" ref="E19" si="13">D19/B19</f>
        <v>0.619136960600375</v>
      </c>
      <c r="F19" s="38">
        <f t="shared" ref="F19" si="14">D19/C19</f>
        <v>1.14230769230769</v>
      </c>
      <c r="G19" s="15"/>
    </row>
    <row r="20" spans="1:7">
      <c r="A20" s="14">
        <v>41369</v>
      </c>
      <c r="B20" s="15">
        <v>47.97</v>
      </c>
      <c r="C20" s="15">
        <v>26</v>
      </c>
      <c r="D20" s="15">
        <v>32.5</v>
      </c>
      <c r="E20" s="38">
        <f t="shared" ref="E20" si="15">D20/B20</f>
        <v>0.677506775067751</v>
      </c>
      <c r="F20" s="38">
        <f t="shared" ref="F20" si="16">D20/C20</f>
        <v>1.25</v>
      </c>
      <c r="G20" s="15"/>
    </row>
    <row r="21" spans="1:7">
      <c r="A21" s="14">
        <v>41395</v>
      </c>
      <c r="B21" s="15">
        <v>47.97</v>
      </c>
      <c r="C21" s="15">
        <v>26</v>
      </c>
      <c r="D21" s="15">
        <v>44.41</v>
      </c>
      <c r="E21" s="38">
        <f t="shared" ref="E21" si="17">D21/B21</f>
        <v>0.925786950177194</v>
      </c>
      <c r="F21" s="38">
        <f t="shared" ref="F21" si="18">D21/C21</f>
        <v>1.70807692307692</v>
      </c>
      <c r="G21" s="15"/>
    </row>
    <row r="22" spans="1:7">
      <c r="A22" s="14">
        <v>41536</v>
      </c>
      <c r="B22" s="15">
        <v>47.97</v>
      </c>
      <c r="C22" s="15">
        <v>27</v>
      </c>
      <c r="D22" s="15">
        <v>51.22</v>
      </c>
      <c r="E22" s="38">
        <f t="shared" ref="E22" si="19">D22/B22</f>
        <v>1.06775067750678</v>
      </c>
      <c r="F22" s="38">
        <f t="shared" ref="F22" si="20">D22/C22</f>
        <v>1.89703703703704</v>
      </c>
      <c r="G22" s="15"/>
    </row>
    <row r="23" spans="1:7">
      <c r="A23" s="14">
        <v>41548</v>
      </c>
      <c r="B23" s="15">
        <v>47.97</v>
      </c>
      <c r="C23" s="15">
        <v>27</v>
      </c>
      <c r="D23" s="15">
        <v>61.0556</v>
      </c>
      <c r="E23" s="38">
        <f t="shared" ref="E23:E24" si="21">D23/B23</f>
        <v>1.27278715864082</v>
      </c>
      <c r="F23" s="38">
        <f t="shared" ref="F23:F24" si="22">D23/C23</f>
        <v>2.26131851851852</v>
      </c>
      <c r="G23" s="15"/>
    </row>
    <row r="24" spans="1:7">
      <c r="A24" s="14">
        <v>41734</v>
      </c>
      <c r="B24" s="15">
        <v>47.97</v>
      </c>
      <c r="C24" s="15">
        <v>27</v>
      </c>
      <c r="D24" s="15">
        <v>61.8121</v>
      </c>
      <c r="E24" s="38">
        <f t="shared" si="21"/>
        <v>1.28855743172816</v>
      </c>
      <c r="F24" s="38">
        <f t="shared" si="22"/>
        <v>2.28933703703704</v>
      </c>
      <c r="G24" s="15"/>
    </row>
    <row r="25" spans="1:7">
      <c r="A25" s="14">
        <v>41760</v>
      </c>
      <c r="B25" s="15">
        <v>47.97</v>
      </c>
      <c r="C25" s="15">
        <v>27</v>
      </c>
      <c r="D25" s="15">
        <v>80.79</v>
      </c>
      <c r="E25" s="38">
        <f t="shared" ref="E25:E26" si="23">D25/B25</f>
        <v>1.68417761100688</v>
      </c>
      <c r="F25" s="38">
        <f t="shared" ref="F25:F28" si="24">D25/C25</f>
        <v>2.99222222222222</v>
      </c>
      <c r="G25" s="15"/>
    </row>
    <row r="26" spans="1:7">
      <c r="A26" s="5">
        <v>42124</v>
      </c>
      <c r="B26" s="6">
        <v>75.68</v>
      </c>
      <c r="C26" s="6">
        <v>49</v>
      </c>
      <c r="D26" s="6">
        <v>87.87</v>
      </c>
      <c r="E26" s="41">
        <f t="shared" si="23"/>
        <v>1.16107293868922</v>
      </c>
      <c r="F26" s="41">
        <f t="shared" si="24"/>
        <v>1.79326530612245</v>
      </c>
      <c r="G26" s="6"/>
    </row>
    <row r="27" spans="1:7">
      <c r="A27" s="14">
        <v>42125</v>
      </c>
      <c r="B27" s="15">
        <v>75.68</v>
      </c>
      <c r="C27" s="15">
        <v>49</v>
      </c>
      <c r="D27" s="15">
        <v>113.09</v>
      </c>
      <c r="E27" s="38">
        <f t="shared" ref="E27:E33" si="25">D27/B27</f>
        <v>1.49431818181818</v>
      </c>
      <c r="F27" s="38">
        <f t="shared" si="24"/>
        <v>2.30795918367347</v>
      </c>
      <c r="G27" s="15" t="s">
        <v>167</v>
      </c>
    </row>
    <row r="28" spans="1:7">
      <c r="A28" s="14">
        <v>42491</v>
      </c>
      <c r="B28" s="15">
        <v>81.28</v>
      </c>
      <c r="C28" s="15">
        <v>57</v>
      </c>
      <c r="D28" s="15">
        <v>125.33</v>
      </c>
      <c r="E28" s="38">
        <f t="shared" si="25"/>
        <v>1.54195374015748</v>
      </c>
      <c r="F28" s="38">
        <f t="shared" si="24"/>
        <v>2.19877192982456</v>
      </c>
      <c r="G28" s="15"/>
    </row>
    <row r="29" spans="1:7">
      <c r="A29" s="5">
        <v>43098</v>
      </c>
      <c r="B29" s="6">
        <v>106.4</v>
      </c>
      <c r="C29" s="6">
        <v>76</v>
      </c>
      <c r="D29" s="6">
        <v>139.41</v>
      </c>
      <c r="E29" s="41">
        <f t="shared" si="25"/>
        <v>1.31024436090226</v>
      </c>
      <c r="F29" s="41">
        <f t="shared" ref="F29:F53" si="26">D29/C29</f>
        <v>1.83434210526316</v>
      </c>
      <c r="G29" s="6"/>
    </row>
    <row r="30" spans="1:7">
      <c r="A30" s="14">
        <v>43100</v>
      </c>
      <c r="B30" s="15">
        <v>106.4</v>
      </c>
      <c r="C30" s="15">
        <v>76</v>
      </c>
      <c r="D30" s="15">
        <v>143.88</v>
      </c>
      <c r="E30" s="38">
        <f t="shared" si="25"/>
        <v>1.35225563909774</v>
      </c>
      <c r="F30" s="38">
        <f t="shared" si="26"/>
        <v>1.89315789473684</v>
      </c>
      <c r="G30" s="15"/>
    </row>
    <row r="31" spans="1:7">
      <c r="A31" s="14">
        <v>43101</v>
      </c>
      <c r="B31" s="15">
        <v>106.4</v>
      </c>
      <c r="C31" s="15">
        <v>76</v>
      </c>
      <c r="D31" s="15">
        <v>143.9</v>
      </c>
      <c r="E31" s="38">
        <f t="shared" si="25"/>
        <v>1.35244360902256</v>
      </c>
      <c r="F31" s="38">
        <f t="shared" si="26"/>
        <v>1.89342105263158</v>
      </c>
      <c r="G31" s="15"/>
    </row>
    <row r="32" spans="1:7">
      <c r="A32" s="5">
        <v>43126</v>
      </c>
      <c r="B32" s="6">
        <v>117.6</v>
      </c>
      <c r="C32" s="6">
        <v>83</v>
      </c>
      <c r="D32" s="6">
        <v>159.15</v>
      </c>
      <c r="E32" s="41">
        <f t="shared" si="25"/>
        <v>1.35331632653061</v>
      </c>
      <c r="F32" s="41">
        <f t="shared" si="26"/>
        <v>1.91746987951807</v>
      </c>
      <c r="G32" s="6" t="s">
        <v>394</v>
      </c>
    </row>
    <row r="33" spans="1:7">
      <c r="A33" s="5">
        <v>43168</v>
      </c>
      <c r="B33" s="6">
        <v>117.6</v>
      </c>
      <c r="C33" s="6">
        <v>83</v>
      </c>
      <c r="D33" s="6">
        <v>160.98</v>
      </c>
      <c r="E33" s="41">
        <f t="shared" si="25"/>
        <v>1.36887755102041</v>
      </c>
      <c r="F33" s="41">
        <f t="shared" si="26"/>
        <v>1.93951807228916</v>
      </c>
      <c r="G33" s="6"/>
    </row>
    <row r="34" spans="1:7">
      <c r="A34" s="5">
        <v>43182</v>
      </c>
      <c r="B34" s="6">
        <v>117.6</v>
      </c>
      <c r="C34" s="6">
        <v>83</v>
      </c>
      <c r="D34" s="6">
        <v>168.26</v>
      </c>
      <c r="E34" s="41">
        <f t="shared" ref="E34:E53" si="27">D34/B34</f>
        <v>1.43078231292517</v>
      </c>
      <c r="F34" s="41">
        <f t="shared" si="26"/>
        <v>2.02722891566265</v>
      </c>
      <c r="G34" s="6"/>
    </row>
    <row r="35" spans="1:7">
      <c r="A35" s="5">
        <v>43194</v>
      </c>
      <c r="B35" s="6">
        <v>117.6</v>
      </c>
      <c r="C35" s="6">
        <v>83</v>
      </c>
      <c r="D35" s="6">
        <v>169.1</v>
      </c>
      <c r="E35" s="41">
        <f t="shared" si="27"/>
        <v>1.43792517006803</v>
      </c>
      <c r="F35" s="41">
        <f t="shared" si="26"/>
        <v>2.03734939759036</v>
      </c>
      <c r="G35" s="6"/>
    </row>
    <row r="36" spans="1:7">
      <c r="A36" s="5">
        <v>43210</v>
      </c>
      <c r="B36" s="6">
        <v>117.6</v>
      </c>
      <c r="C36" s="6">
        <v>83</v>
      </c>
      <c r="D36" s="6">
        <v>169.26</v>
      </c>
      <c r="E36" s="41">
        <f t="shared" si="27"/>
        <v>1.43928571428571</v>
      </c>
      <c r="F36" s="41">
        <f t="shared" si="26"/>
        <v>2.03927710843373</v>
      </c>
      <c r="G36" s="6"/>
    </row>
    <row r="37" spans="1:7">
      <c r="A37" s="5">
        <v>43218</v>
      </c>
      <c r="B37" s="6">
        <v>117.6</v>
      </c>
      <c r="C37" s="6">
        <v>83</v>
      </c>
      <c r="D37" s="6">
        <v>170.4</v>
      </c>
      <c r="E37" s="41">
        <f t="shared" si="27"/>
        <v>1.44897959183673</v>
      </c>
      <c r="F37" s="41">
        <f t="shared" si="26"/>
        <v>2.05301204819277</v>
      </c>
      <c r="G37" s="6"/>
    </row>
    <row r="38" spans="1:7">
      <c r="A38" s="5">
        <v>43252</v>
      </c>
      <c r="B38" s="6">
        <v>117.6</v>
      </c>
      <c r="C38" s="6">
        <v>83</v>
      </c>
      <c r="D38" s="6">
        <v>170.46</v>
      </c>
      <c r="E38" s="41">
        <f t="shared" ref="E38" si="28">D38/B38</f>
        <v>1.44948979591837</v>
      </c>
      <c r="F38" s="41">
        <f t="shared" ref="F38" si="29">D38/C38</f>
        <v>2.05373493975904</v>
      </c>
      <c r="G38" s="6"/>
    </row>
    <row r="39" spans="1:7">
      <c r="A39" s="5">
        <v>43266</v>
      </c>
      <c r="B39" s="6">
        <v>117.6</v>
      </c>
      <c r="C39" s="6">
        <v>84</v>
      </c>
      <c r="D39" s="6">
        <v>172.73</v>
      </c>
      <c r="E39" s="41">
        <f t="shared" si="27"/>
        <v>1.4687925170068</v>
      </c>
      <c r="F39" s="41">
        <f t="shared" si="26"/>
        <v>2.05630952380952</v>
      </c>
      <c r="G39" s="6"/>
    </row>
    <row r="40" spans="1:7">
      <c r="A40" s="5">
        <v>43364</v>
      </c>
      <c r="B40" s="6">
        <v>117.6</v>
      </c>
      <c r="C40" s="6">
        <v>84</v>
      </c>
      <c r="D40" s="6">
        <v>175.09</v>
      </c>
      <c r="E40" s="41">
        <f t="shared" si="27"/>
        <v>1.48886054421769</v>
      </c>
      <c r="F40" s="41">
        <f t="shared" si="26"/>
        <v>2.08440476190476</v>
      </c>
      <c r="G40" s="6"/>
    </row>
    <row r="41" spans="1:7">
      <c r="A41" s="5">
        <v>43373</v>
      </c>
      <c r="B41" s="6">
        <v>117.6</v>
      </c>
      <c r="C41" s="6">
        <v>84</v>
      </c>
      <c r="D41" s="6">
        <v>178.7</v>
      </c>
      <c r="E41" s="41">
        <f t="shared" si="27"/>
        <v>1.51955782312925</v>
      </c>
      <c r="F41" s="41">
        <f t="shared" si="26"/>
        <v>2.12738095238095</v>
      </c>
      <c r="G41" s="6"/>
    </row>
    <row r="42" spans="1:7">
      <c r="A42" s="5">
        <v>43392</v>
      </c>
      <c r="B42" s="6">
        <v>117.6</v>
      </c>
      <c r="C42" s="6">
        <v>84</v>
      </c>
      <c r="D42" s="6">
        <v>179.48</v>
      </c>
      <c r="E42" s="41">
        <f t="shared" si="27"/>
        <v>1.52619047619048</v>
      </c>
      <c r="F42" s="41">
        <f t="shared" si="26"/>
        <v>2.13666666666667</v>
      </c>
      <c r="G42" s="6"/>
    </row>
    <row r="43" spans="1:7">
      <c r="A43" s="5">
        <v>43399</v>
      </c>
      <c r="B43" s="6">
        <v>117.6</v>
      </c>
      <c r="C43" s="6">
        <v>84</v>
      </c>
      <c r="D43" s="6">
        <v>180.01</v>
      </c>
      <c r="E43" s="41">
        <f t="shared" si="27"/>
        <v>1.53069727891156</v>
      </c>
      <c r="F43" s="41">
        <f t="shared" si="26"/>
        <v>2.14297619047619</v>
      </c>
      <c r="G43" s="6"/>
    </row>
    <row r="44" spans="1:7">
      <c r="A44" s="5">
        <v>43413</v>
      </c>
      <c r="B44" s="6">
        <v>117.6</v>
      </c>
      <c r="C44" s="6">
        <v>84</v>
      </c>
      <c r="D44" s="6">
        <v>183.36</v>
      </c>
      <c r="E44" s="41">
        <f t="shared" si="27"/>
        <v>1.55918367346939</v>
      </c>
      <c r="F44" s="41">
        <f t="shared" si="26"/>
        <v>2.18285714285714</v>
      </c>
      <c r="G44" s="6"/>
    </row>
    <row r="45" spans="1:7">
      <c r="A45" s="5">
        <v>43532</v>
      </c>
      <c r="B45" s="6">
        <v>117.6</v>
      </c>
      <c r="C45" s="6">
        <v>84</v>
      </c>
      <c r="D45" s="6">
        <v>200.73</v>
      </c>
      <c r="E45" s="41">
        <f t="shared" si="27"/>
        <v>1.70688775510204</v>
      </c>
      <c r="F45" s="41">
        <f t="shared" si="26"/>
        <v>2.38964285714286</v>
      </c>
      <c r="G45" s="6" t="s">
        <v>450</v>
      </c>
    </row>
    <row r="46" spans="1:7">
      <c r="A46" s="5">
        <v>43559</v>
      </c>
      <c r="B46" s="6">
        <v>117.6</v>
      </c>
      <c r="C46" s="6">
        <v>84</v>
      </c>
      <c r="D46" s="6">
        <v>201.11</v>
      </c>
      <c r="E46" s="41">
        <f t="shared" si="27"/>
        <v>1.71011904761905</v>
      </c>
      <c r="F46" s="41">
        <f t="shared" si="26"/>
        <v>2.39416666666667</v>
      </c>
      <c r="G46" s="6"/>
    </row>
    <row r="47" spans="1:7">
      <c r="A47" s="5">
        <v>43567</v>
      </c>
      <c r="B47" s="6">
        <v>117.6</v>
      </c>
      <c r="C47" s="6">
        <v>84</v>
      </c>
      <c r="D47" s="6">
        <v>201.62</v>
      </c>
      <c r="E47" s="41">
        <f t="shared" si="27"/>
        <v>1.71445578231293</v>
      </c>
      <c r="F47" s="41">
        <f t="shared" si="26"/>
        <v>2.4002380952381</v>
      </c>
      <c r="G47" s="6"/>
    </row>
    <row r="48" spans="1:7">
      <c r="A48" s="5">
        <v>43585</v>
      </c>
      <c r="B48" s="6">
        <v>117.6</v>
      </c>
      <c r="C48" s="6">
        <v>84</v>
      </c>
      <c r="D48" s="6">
        <v>208.03</v>
      </c>
      <c r="E48" s="41">
        <f t="shared" si="27"/>
        <v>1.76896258503401</v>
      </c>
      <c r="F48" s="41">
        <f t="shared" si="26"/>
        <v>2.47654761904762</v>
      </c>
      <c r="G48" s="6"/>
    </row>
    <row r="49" spans="1:7">
      <c r="A49" s="14">
        <v>43586</v>
      </c>
      <c r="B49" s="15">
        <v>117.6</v>
      </c>
      <c r="C49" s="15">
        <v>84</v>
      </c>
      <c r="D49" s="15">
        <v>223.07</v>
      </c>
      <c r="E49" s="38">
        <f t="shared" si="27"/>
        <v>1.8968537414966</v>
      </c>
      <c r="F49" s="38">
        <f t="shared" si="26"/>
        <v>2.65559523809524</v>
      </c>
      <c r="G49" s="15"/>
    </row>
    <row r="50" spans="1:7">
      <c r="A50" s="5">
        <v>43830</v>
      </c>
      <c r="B50" s="6">
        <v>135.3</v>
      </c>
      <c r="C50" s="6">
        <v>96</v>
      </c>
      <c r="D50" s="6">
        <v>248.99</v>
      </c>
      <c r="E50" s="41">
        <f t="shared" si="27"/>
        <v>1.84028085735403</v>
      </c>
      <c r="F50" s="41">
        <f t="shared" si="26"/>
        <v>2.59364583333333</v>
      </c>
      <c r="G50" s="6"/>
    </row>
    <row r="51" spans="1:7">
      <c r="A51" s="5">
        <v>44104</v>
      </c>
      <c r="B51" s="6">
        <v>206.64</v>
      </c>
      <c r="C51" s="6">
        <v>135</v>
      </c>
      <c r="D51" s="6">
        <v>261.48</v>
      </c>
      <c r="E51" s="41">
        <f t="shared" si="27"/>
        <v>1.26538908246225</v>
      </c>
      <c r="F51" s="41">
        <f t="shared" si="26"/>
        <v>1.93688888888889</v>
      </c>
      <c r="G51" s="6"/>
    </row>
    <row r="52" spans="1:7">
      <c r="A52" s="5">
        <v>44190</v>
      </c>
      <c r="B52" s="6">
        <v>206.64</v>
      </c>
      <c r="C52" s="6">
        <v>135</v>
      </c>
      <c r="D52" s="6">
        <v>272.13</v>
      </c>
      <c r="E52" s="41">
        <f t="shared" si="27"/>
        <v>1.31692799070848</v>
      </c>
      <c r="F52" s="41">
        <f t="shared" si="26"/>
        <v>2.01577777777778</v>
      </c>
      <c r="G52" s="6"/>
    </row>
    <row r="53" spans="1:7">
      <c r="A53" s="5">
        <v>44196</v>
      </c>
      <c r="B53" s="6">
        <v>306</v>
      </c>
      <c r="C53" s="6">
        <v>195</v>
      </c>
      <c r="D53" s="6">
        <v>314.14</v>
      </c>
      <c r="E53" s="41">
        <f t="shared" si="27"/>
        <v>1.02660130718954</v>
      </c>
      <c r="F53" s="41">
        <f t="shared" si="26"/>
        <v>1.61097435897436</v>
      </c>
      <c r="G53" s="6" t="s">
        <v>431</v>
      </c>
    </row>
    <row r="54" spans="1:7">
      <c r="A54" s="5">
        <v>44316</v>
      </c>
      <c r="B54" s="6">
        <v>306</v>
      </c>
      <c r="C54" s="6">
        <v>196</v>
      </c>
      <c r="D54" s="6">
        <v>328.51</v>
      </c>
      <c r="E54" s="41">
        <f t="shared" ref="E54:E67" si="30">D54/B54</f>
        <v>1.07356209150327</v>
      </c>
      <c r="F54" s="41">
        <f t="shared" ref="F54:F57" si="31">D54/C54</f>
        <v>1.67607142857143</v>
      </c>
      <c r="G54" s="6"/>
    </row>
    <row r="55" spans="1:7">
      <c r="A55" s="5">
        <v>44469</v>
      </c>
      <c r="B55" s="6">
        <v>332.1</v>
      </c>
      <c r="C55" s="6">
        <v>210</v>
      </c>
      <c r="D55" s="6">
        <v>349.52</v>
      </c>
      <c r="E55" s="41">
        <f t="shared" si="30"/>
        <v>1.05245408009636</v>
      </c>
      <c r="F55" s="41">
        <f t="shared" si="31"/>
        <v>1.66438095238095</v>
      </c>
      <c r="G55" s="6"/>
    </row>
    <row r="56" spans="1:7">
      <c r="A56" s="5">
        <v>44617</v>
      </c>
      <c r="B56" s="6">
        <v>401</v>
      </c>
      <c r="C56" s="6">
        <v>253</v>
      </c>
      <c r="D56" s="6">
        <v>351.51</v>
      </c>
      <c r="E56" s="41">
        <f t="shared" si="30"/>
        <v>0.876583541147132</v>
      </c>
      <c r="F56" s="41">
        <f t="shared" si="31"/>
        <v>1.38936758893281</v>
      </c>
      <c r="G56" s="6"/>
    </row>
    <row r="57" spans="1:7">
      <c r="A57" s="5">
        <v>44624</v>
      </c>
      <c r="B57" s="6">
        <v>401</v>
      </c>
      <c r="C57" s="6">
        <v>253</v>
      </c>
      <c r="D57" s="6">
        <v>353.9</v>
      </c>
      <c r="E57" s="41">
        <f t="shared" si="30"/>
        <v>0.882543640897755</v>
      </c>
      <c r="F57" s="41">
        <f t="shared" si="31"/>
        <v>1.39881422924901</v>
      </c>
      <c r="G57" s="6"/>
    </row>
    <row r="58" spans="1:7">
      <c r="A58" s="5">
        <v>44743</v>
      </c>
      <c r="B58" s="6">
        <v>451</v>
      </c>
      <c r="C58" s="6"/>
      <c r="D58" s="6">
        <v>356.16</v>
      </c>
      <c r="E58" s="41">
        <f t="shared" si="30"/>
        <v>0.789711751662971</v>
      </c>
      <c r="F58" s="41"/>
      <c r="G58" s="6"/>
    </row>
    <row r="59" spans="1:7">
      <c r="A59" s="5">
        <v>44813</v>
      </c>
      <c r="B59" s="6">
        <v>451</v>
      </c>
      <c r="C59" s="6"/>
      <c r="D59" s="6">
        <v>371.99</v>
      </c>
      <c r="E59" s="41">
        <f t="shared" si="30"/>
        <v>0.824811529933481</v>
      </c>
      <c r="F59" s="41"/>
      <c r="G59" s="6"/>
    </row>
    <row r="60" spans="1:7">
      <c r="A60" s="5">
        <v>44834</v>
      </c>
      <c r="B60" s="6">
        <v>516</v>
      </c>
      <c r="C60" s="6"/>
      <c r="D60" s="6">
        <v>398.62</v>
      </c>
      <c r="E60" s="41">
        <f t="shared" si="30"/>
        <v>0.772519379844961</v>
      </c>
      <c r="F60" s="41"/>
      <c r="G60" s="6"/>
    </row>
    <row r="61" spans="1:7">
      <c r="A61" s="5">
        <v>44971</v>
      </c>
      <c r="B61" s="6">
        <v>516</v>
      </c>
      <c r="C61" s="6"/>
      <c r="D61" s="6">
        <v>405.42</v>
      </c>
      <c r="E61" s="41">
        <f t="shared" si="30"/>
        <v>0.785697674418605</v>
      </c>
      <c r="F61" s="41"/>
      <c r="G61" s="6" t="s">
        <v>433</v>
      </c>
    </row>
    <row r="62" spans="1:7">
      <c r="A62" s="5">
        <v>44974</v>
      </c>
      <c r="B62" s="6">
        <v>516</v>
      </c>
      <c r="C62" s="6"/>
      <c r="D62" s="6">
        <v>422.11</v>
      </c>
      <c r="E62" s="41">
        <f t="shared" si="30"/>
        <v>0.818042635658915</v>
      </c>
      <c r="F62" s="41"/>
      <c r="G62" s="6"/>
    </row>
    <row r="63" spans="1:7">
      <c r="A63" s="5">
        <v>44988</v>
      </c>
      <c r="B63" s="6">
        <v>516</v>
      </c>
      <c r="C63" s="6"/>
      <c r="D63" s="6">
        <v>429.6</v>
      </c>
      <c r="E63" s="41">
        <f t="shared" si="30"/>
        <v>0.832558139534884</v>
      </c>
      <c r="F63" s="41"/>
      <c r="G63" s="6"/>
    </row>
    <row r="64" spans="1:7">
      <c r="A64" s="5">
        <v>45016</v>
      </c>
      <c r="B64" s="6">
        <v>516</v>
      </c>
      <c r="C64" s="6"/>
      <c r="D64" s="6">
        <v>435.17</v>
      </c>
      <c r="E64" s="41">
        <f t="shared" si="30"/>
        <v>0.843352713178295</v>
      </c>
      <c r="F64" s="41"/>
      <c r="G64" s="6"/>
    </row>
    <row r="65" spans="1:7">
      <c r="A65" s="5">
        <v>45023</v>
      </c>
      <c r="B65" s="6">
        <v>516</v>
      </c>
      <c r="C65" s="6"/>
      <c r="D65" s="6">
        <v>443.49</v>
      </c>
      <c r="E65" s="41">
        <f t="shared" si="30"/>
        <v>0.859476744186047</v>
      </c>
      <c r="F65" s="41"/>
      <c r="G65" s="6"/>
    </row>
    <row r="66" spans="1:7">
      <c r="A66" s="5">
        <v>45044</v>
      </c>
      <c r="B66" s="6">
        <v>516</v>
      </c>
      <c r="C66" s="6"/>
      <c r="D66" s="6">
        <v>461.64</v>
      </c>
      <c r="E66" s="41">
        <f t="shared" si="30"/>
        <v>0.894651162790698</v>
      </c>
      <c r="F66" s="41"/>
      <c r="G66" s="6"/>
    </row>
    <row r="67" spans="1:7">
      <c r="A67" s="5">
        <v>45191</v>
      </c>
      <c r="B67" s="6">
        <v>516</v>
      </c>
      <c r="C67" s="6"/>
      <c r="D67" s="6">
        <v>484.64</v>
      </c>
      <c r="E67" s="41">
        <f t="shared" si="30"/>
        <v>0.93922480620155</v>
      </c>
      <c r="F67" s="41"/>
      <c r="G67" s="6"/>
    </row>
    <row r="68" spans="1:7">
      <c r="A68" s="5">
        <v>45197</v>
      </c>
      <c r="B68" s="6">
        <v>516</v>
      </c>
      <c r="C68" s="6"/>
      <c r="D68" s="6">
        <v>503.2</v>
      </c>
      <c r="E68" s="41">
        <f t="shared" ref="E68:E70" si="32">D68/B68</f>
        <v>0.975193798449612</v>
      </c>
      <c r="F68" s="41"/>
      <c r="G68" s="6" t="s">
        <v>434</v>
      </c>
    </row>
    <row r="69" spans="1:7">
      <c r="A69" s="5">
        <v>45359</v>
      </c>
      <c r="B69" s="6">
        <v>516</v>
      </c>
      <c r="C69" s="6"/>
      <c r="D69" s="6">
        <v>507.4</v>
      </c>
      <c r="E69" s="41">
        <f t="shared" si="32"/>
        <v>0.983333333333333</v>
      </c>
      <c r="F69" s="41"/>
      <c r="G69" s="6"/>
    </row>
    <row r="70" spans="1:7">
      <c r="A70" s="5">
        <v>45657</v>
      </c>
      <c r="B70" s="6">
        <v>516</v>
      </c>
      <c r="C70" s="6"/>
      <c r="D70" s="6">
        <v>548.32</v>
      </c>
      <c r="E70" s="41">
        <f t="shared" si="32"/>
        <v>1.06263565891473</v>
      </c>
      <c r="F70" s="41"/>
      <c r="G70" s="6"/>
    </row>
    <row r="71" spans="1:1">
      <c r="A71" s="12" t="s">
        <v>549</v>
      </c>
    </row>
  </sheetData>
  <pageMargins left="0.7" right="0.7" top="0.75" bottom="0.75" header="0.3" footer="0.3"/>
  <pageSetup paperSize="9" orientation="portrait"/>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
  <sheetViews>
    <sheetView workbookViewId="0">
      <selection activeCell="D28" sqref="D28"/>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128</v>
      </c>
      <c r="B2" s="3">
        <v>17.47</v>
      </c>
      <c r="C2" s="3">
        <v>17</v>
      </c>
      <c r="D2" s="3">
        <v>14.433</v>
      </c>
      <c r="E2" s="4">
        <f t="shared" ref="E2" si="0">D2/B2</f>
        <v>0.826159129937035</v>
      </c>
      <c r="F2" s="4">
        <f t="shared" ref="F2" si="1">D2/C2</f>
        <v>0.849</v>
      </c>
      <c r="G2" s="3"/>
      <c r="H2" s="3">
        <v>21.84</v>
      </c>
      <c r="I2" s="13">
        <f>(H2-D2)/D2</f>
        <v>0.513198919143629</v>
      </c>
    </row>
    <row r="3" spans="1:9">
      <c r="A3" s="3" t="s">
        <v>130</v>
      </c>
      <c r="B3" s="3">
        <v>17.47</v>
      </c>
      <c r="C3" s="53">
        <v>18</v>
      </c>
      <c r="D3" s="3">
        <v>13.834</v>
      </c>
      <c r="E3" s="4">
        <f t="shared" ref="E3:E9" si="2">D3/B3</f>
        <v>0.791871780194619</v>
      </c>
      <c r="F3" s="4">
        <f t="shared" ref="F3:F9" si="3">D3/C3</f>
        <v>0.768555555555556</v>
      </c>
      <c r="G3" s="3"/>
      <c r="H3" s="3">
        <v>23.64</v>
      </c>
      <c r="I3" s="13">
        <f>(H3-D3)/D3</f>
        <v>0.708833309238109</v>
      </c>
    </row>
    <row r="4" spans="1:9">
      <c r="A4" s="3" t="s">
        <v>131</v>
      </c>
      <c r="B4" s="3">
        <v>17.47</v>
      </c>
      <c r="C4" s="3">
        <v>18</v>
      </c>
      <c r="D4" s="3">
        <v>17.984</v>
      </c>
      <c r="E4" s="4">
        <f t="shared" si="2"/>
        <v>1.0294218660561</v>
      </c>
      <c r="F4" s="4">
        <f t="shared" si="3"/>
        <v>0.999111111111111</v>
      </c>
      <c r="G4" s="3"/>
      <c r="H4" s="3">
        <v>26.49</v>
      </c>
      <c r="I4" s="13">
        <f t="shared" ref="I4:I9" si="4">(H4-D4)/D4</f>
        <v>0.472975978647687</v>
      </c>
    </row>
    <row r="5" spans="1:9">
      <c r="A5" s="3" t="s">
        <v>132</v>
      </c>
      <c r="B5" s="3">
        <v>17.47</v>
      </c>
      <c r="C5" s="3">
        <v>18</v>
      </c>
      <c r="D5" s="3">
        <v>21.82</v>
      </c>
      <c r="E5" s="4">
        <f t="shared" si="2"/>
        <v>1.24899828277046</v>
      </c>
      <c r="F5" s="4">
        <f t="shared" si="3"/>
        <v>1.21222222222222</v>
      </c>
      <c r="G5" s="3"/>
      <c r="H5" s="3">
        <v>30.97</v>
      </c>
      <c r="I5" s="13">
        <f t="shared" si="4"/>
        <v>0.419340054995417</v>
      </c>
    </row>
    <row r="6" spans="1:9">
      <c r="A6" s="3" t="s">
        <v>133</v>
      </c>
      <c r="B6" s="3">
        <v>22.789</v>
      </c>
      <c r="C6" s="3">
        <v>21.34</v>
      </c>
      <c r="D6" s="3">
        <v>25.058</v>
      </c>
      <c r="E6" s="4">
        <f t="shared" si="2"/>
        <v>1.09956557988503</v>
      </c>
      <c r="F6" s="4">
        <f t="shared" si="3"/>
        <v>1.17422680412371</v>
      </c>
      <c r="G6" s="3" t="s">
        <v>550</v>
      </c>
      <c r="H6" s="3">
        <v>36.7</v>
      </c>
      <c r="I6" s="13">
        <f t="shared" si="4"/>
        <v>0.464602123074467</v>
      </c>
    </row>
    <row r="7" spans="1:9">
      <c r="A7" s="3" t="s">
        <v>134</v>
      </c>
      <c r="B7" s="3">
        <v>23.18</v>
      </c>
      <c r="C7" s="3">
        <v>22</v>
      </c>
      <c r="D7" s="3">
        <v>27</v>
      </c>
      <c r="E7" s="4">
        <f t="shared" si="2"/>
        <v>1.16479723899914</v>
      </c>
      <c r="F7" s="4">
        <f t="shared" si="3"/>
        <v>1.22727272727273</v>
      </c>
      <c r="G7" s="3"/>
      <c r="H7" s="3">
        <v>37.44</v>
      </c>
      <c r="I7" s="13">
        <f t="shared" si="4"/>
        <v>0.386666666666667</v>
      </c>
    </row>
    <row r="8" spans="1:9">
      <c r="A8" s="3" t="s">
        <v>136</v>
      </c>
      <c r="B8" s="3">
        <v>29.404</v>
      </c>
      <c r="C8" s="3">
        <v>25.644</v>
      </c>
      <c r="D8" s="3">
        <v>28.28</v>
      </c>
      <c r="E8" s="4">
        <f t="shared" si="2"/>
        <v>0.961773908311794</v>
      </c>
      <c r="F8" s="4">
        <f t="shared" si="3"/>
        <v>1.10279207611917</v>
      </c>
      <c r="G8" s="3"/>
      <c r="H8" s="3">
        <v>39.24</v>
      </c>
      <c r="I8" s="13">
        <f t="shared" si="4"/>
        <v>0.387553041018388</v>
      </c>
    </row>
    <row r="9" spans="1:9">
      <c r="A9" s="3" t="s">
        <v>137</v>
      </c>
      <c r="B9" s="3">
        <v>31.72</v>
      </c>
      <c r="C9" s="3">
        <v>27</v>
      </c>
      <c r="D9" s="3">
        <v>13.88</v>
      </c>
      <c r="E9" s="4">
        <f t="shared" si="2"/>
        <v>0.437578814627995</v>
      </c>
      <c r="F9" s="4">
        <f t="shared" si="3"/>
        <v>0.514074074074074</v>
      </c>
      <c r="G9" s="3"/>
      <c r="H9" s="3">
        <v>35</v>
      </c>
      <c r="I9" s="13">
        <f t="shared" si="4"/>
        <v>1.52161383285303</v>
      </c>
    </row>
    <row r="10" spans="1:1">
      <c r="A10" s="11"/>
    </row>
    <row r="11" spans="1:7">
      <c r="A11" s="5">
        <v>41543</v>
      </c>
      <c r="B11" s="6">
        <v>17.47</v>
      </c>
      <c r="C11" s="6">
        <v>17</v>
      </c>
      <c r="D11" s="6">
        <v>8.54</v>
      </c>
      <c r="E11" s="7">
        <f t="shared" ref="E11" si="5">D11/B11</f>
        <v>0.488838008013738</v>
      </c>
      <c r="F11" s="7">
        <f t="shared" ref="F11:F23" si="6">D11/C11</f>
        <v>0.502352941176471</v>
      </c>
      <c r="G11" s="6" t="s">
        <v>201</v>
      </c>
    </row>
    <row r="12" spans="1:7">
      <c r="A12" s="5">
        <v>41544</v>
      </c>
      <c r="B12" s="6">
        <v>17.47</v>
      </c>
      <c r="C12" s="6">
        <v>17</v>
      </c>
      <c r="D12" s="6">
        <v>11.7</v>
      </c>
      <c r="E12" s="7">
        <f t="shared" ref="E12" si="7">D12/B12</f>
        <v>0.66971951917573</v>
      </c>
      <c r="F12" s="7">
        <f t="shared" si="6"/>
        <v>0.688235294117647</v>
      </c>
      <c r="G12" s="6"/>
    </row>
    <row r="13" spans="1:7">
      <c r="A13" s="14">
        <v>41545</v>
      </c>
      <c r="B13" s="15">
        <v>17.47</v>
      </c>
      <c r="C13" s="15">
        <v>17</v>
      </c>
      <c r="D13" s="15">
        <v>13.9</v>
      </c>
      <c r="E13" s="16">
        <f t="shared" ref="E13" si="8">D13/B13</f>
        <v>0.795649685174585</v>
      </c>
      <c r="F13" s="16">
        <f t="shared" si="6"/>
        <v>0.817647058823529</v>
      </c>
      <c r="G13" s="15"/>
    </row>
    <row r="14" spans="1:7">
      <c r="A14" s="42">
        <v>41548</v>
      </c>
      <c r="B14" s="15">
        <v>17.47</v>
      </c>
      <c r="C14" s="15">
        <v>17</v>
      </c>
      <c r="D14" s="15">
        <v>14</v>
      </c>
      <c r="E14" s="16">
        <f t="shared" ref="E14" si="9">D14/B14</f>
        <v>0.801373783629079</v>
      </c>
      <c r="F14" s="16">
        <f t="shared" ref="F14" si="10">D14/C14</f>
        <v>0.823529411764706</v>
      </c>
      <c r="G14" s="15" t="s">
        <v>551</v>
      </c>
    </row>
    <row r="15" spans="1:7">
      <c r="A15" s="5">
        <v>41568</v>
      </c>
      <c r="B15" s="6">
        <v>17.47</v>
      </c>
      <c r="C15" s="6">
        <v>17</v>
      </c>
      <c r="D15" s="6">
        <v>15.3</v>
      </c>
      <c r="E15" s="7">
        <f t="shared" ref="E15" si="11">D15/B15</f>
        <v>0.875787063537493</v>
      </c>
      <c r="F15" s="7">
        <f t="shared" si="6"/>
        <v>0.9</v>
      </c>
      <c r="G15" s="6" t="s">
        <v>552</v>
      </c>
    </row>
    <row r="16" spans="1:7">
      <c r="A16" s="14">
        <v>41595</v>
      </c>
      <c r="B16" s="15">
        <v>17.47</v>
      </c>
      <c r="C16" s="15">
        <v>17</v>
      </c>
      <c r="D16" s="66">
        <v>17</v>
      </c>
      <c r="E16" s="16">
        <f t="shared" ref="E16" si="12">D16/B16</f>
        <v>0.973096737263881</v>
      </c>
      <c r="F16" s="16">
        <f t="shared" si="6"/>
        <v>1</v>
      </c>
      <c r="G16" s="15" t="s">
        <v>553</v>
      </c>
    </row>
    <row r="17" spans="1:7">
      <c r="A17" s="5">
        <v>41596</v>
      </c>
      <c r="B17" s="6">
        <v>17.47</v>
      </c>
      <c r="C17" s="6">
        <v>17</v>
      </c>
      <c r="D17" s="6">
        <v>21.34</v>
      </c>
      <c r="E17" s="7">
        <f t="shared" ref="E17" si="13">D17/B17</f>
        <v>1.2215226101889</v>
      </c>
      <c r="F17" s="7">
        <f t="shared" si="6"/>
        <v>1.25529411764706</v>
      </c>
      <c r="G17" s="6" t="s">
        <v>355</v>
      </c>
    </row>
    <row r="18" spans="1:7">
      <c r="A18" s="5">
        <v>41598</v>
      </c>
      <c r="B18" s="6">
        <v>17.47</v>
      </c>
      <c r="C18" s="6">
        <v>17</v>
      </c>
      <c r="D18" s="6">
        <v>21.84</v>
      </c>
      <c r="E18" s="7">
        <f t="shared" ref="E18" si="14">D18/B18</f>
        <v>1.25014310246136</v>
      </c>
      <c r="F18" s="7">
        <f t="shared" si="6"/>
        <v>1.28470588235294</v>
      </c>
      <c r="G18" s="6" t="s">
        <v>554</v>
      </c>
    </row>
    <row r="19" spans="1:7">
      <c r="A19" s="5">
        <v>42004</v>
      </c>
      <c r="B19" s="6">
        <v>17.47</v>
      </c>
      <c r="C19" s="6">
        <v>18</v>
      </c>
      <c r="D19" s="6">
        <v>23.64</v>
      </c>
      <c r="E19" s="7">
        <f t="shared" ref="E19" si="15">D19/B19</f>
        <v>1.35317687464224</v>
      </c>
      <c r="F19" s="7">
        <f t="shared" ref="F19" si="16">D19/C19</f>
        <v>1.31333333333333</v>
      </c>
      <c r="G19" s="6" t="s">
        <v>555</v>
      </c>
    </row>
    <row r="20" spans="1:7">
      <c r="A20" s="5">
        <v>42317</v>
      </c>
      <c r="B20" s="6">
        <v>17.47</v>
      </c>
      <c r="C20" s="6">
        <v>18</v>
      </c>
      <c r="D20" s="6">
        <v>26.4934</v>
      </c>
      <c r="E20" s="7">
        <f t="shared" ref="E20:E24" si="17">D20/B20</f>
        <v>1.51650829994276</v>
      </c>
      <c r="F20" s="7">
        <f t="shared" si="6"/>
        <v>1.47185555555556</v>
      </c>
      <c r="G20" s="6" t="s">
        <v>355</v>
      </c>
    </row>
    <row r="21" spans="1:7">
      <c r="A21" s="5">
        <v>42685</v>
      </c>
      <c r="B21" s="6">
        <v>17.47</v>
      </c>
      <c r="C21" s="6">
        <v>18</v>
      </c>
      <c r="D21" s="6">
        <v>30.97</v>
      </c>
      <c r="E21" s="7">
        <f t="shared" si="17"/>
        <v>1.77275329135661</v>
      </c>
      <c r="F21" s="7">
        <f t="shared" si="6"/>
        <v>1.72055555555556</v>
      </c>
      <c r="G21" s="6" t="s">
        <v>355</v>
      </c>
    </row>
    <row r="22" spans="1:7">
      <c r="A22" s="5">
        <v>43008</v>
      </c>
      <c r="B22" s="6">
        <v>23.18</v>
      </c>
      <c r="C22" s="6">
        <v>22</v>
      </c>
      <c r="D22" s="6">
        <v>36.7</v>
      </c>
      <c r="E22" s="7">
        <f t="shared" si="17"/>
        <v>1.5832614322692</v>
      </c>
      <c r="F22" s="7">
        <f t="shared" si="6"/>
        <v>1.66818181818182</v>
      </c>
      <c r="G22" s="6" t="s">
        <v>556</v>
      </c>
    </row>
    <row r="23" spans="1:7">
      <c r="A23" s="5">
        <v>43455</v>
      </c>
      <c r="B23" s="6">
        <v>23.18</v>
      </c>
      <c r="C23" s="6">
        <v>22</v>
      </c>
      <c r="D23" s="6">
        <v>37.44</v>
      </c>
      <c r="E23" s="7">
        <f t="shared" si="17"/>
        <v>1.61518550474547</v>
      </c>
      <c r="F23" s="7">
        <f t="shared" ref="F23:F25" si="18">D23/C23</f>
        <v>1.70181818181818</v>
      </c>
      <c r="G23" s="6" t="s">
        <v>557</v>
      </c>
    </row>
    <row r="24" spans="1:7">
      <c r="A24" s="5">
        <v>43830</v>
      </c>
      <c r="B24" s="6">
        <v>31.72</v>
      </c>
      <c r="C24" s="6">
        <v>27</v>
      </c>
      <c r="D24" s="6">
        <v>39.24</v>
      </c>
      <c r="E24" s="7">
        <f t="shared" si="17"/>
        <v>1.23707440100883</v>
      </c>
      <c r="F24" s="7">
        <f t="shared" si="18"/>
        <v>1.45333333333333</v>
      </c>
      <c r="G24" s="6"/>
    </row>
    <row r="25" spans="1:7">
      <c r="A25" s="14">
        <v>44459</v>
      </c>
      <c r="B25" s="15">
        <v>60.42</v>
      </c>
      <c r="C25" s="15">
        <v>46</v>
      </c>
      <c r="D25" s="15">
        <v>40.67</v>
      </c>
      <c r="E25" s="16">
        <f t="shared" ref="E25" si="19">D25/B25</f>
        <v>0.673121482952665</v>
      </c>
      <c r="F25" s="16">
        <f t="shared" si="18"/>
        <v>0.884130434782609</v>
      </c>
      <c r="G25" s="15"/>
    </row>
    <row r="26" spans="1:7">
      <c r="A26" s="5">
        <v>44491</v>
      </c>
      <c r="B26" s="6">
        <v>60.42</v>
      </c>
      <c r="C26" s="6">
        <v>46</v>
      </c>
      <c r="D26" s="6">
        <v>40.97</v>
      </c>
      <c r="E26" s="7">
        <f t="shared" ref="E26" si="20">D26/B26</f>
        <v>0.678086726249586</v>
      </c>
      <c r="F26" s="7">
        <f t="shared" ref="F26" si="21">D26/C26</f>
        <v>0.890652173913043</v>
      </c>
      <c r="G26" s="6"/>
    </row>
    <row r="27" spans="1:7">
      <c r="A27" s="14">
        <v>44492</v>
      </c>
      <c r="B27" s="15">
        <v>60.42</v>
      </c>
      <c r="C27" s="15">
        <v>46</v>
      </c>
      <c r="D27" s="15">
        <v>44.96</v>
      </c>
      <c r="E27" s="16">
        <f t="shared" ref="E27:E53" si="22">D27/B27</f>
        <v>0.744124462098643</v>
      </c>
      <c r="F27" s="16">
        <f t="shared" ref="F27:F52" si="23">D27/C27</f>
        <v>0.977391304347826</v>
      </c>
      <c r="G27" s="15"/>
    </row>
    <row r="28" spans="1:7">
      <c r="A28" s="5">
        <v>44526</v>
      </c>
      <c r="B28" s="6">
        <v>79.61</v>
      </c>
      <c r="C28" s="6">
        <v>66</v>
      </c>
      <c r="D28" s="6">
        <v>52.02</v>
      </c>
      <c r="E28" s="7">
        <f t="shared" si="22"/>
        <v>0.653435498053008</v>
      </c>
      <c r="F28" s="7">
        <f t="shared" si="23"/>
        <v>0.788181818181818</v>
      </c>
      <c r="G28" s="6"/>
    </row>
    <row r="29" spans="1:7">
      <c r="A29" s="14">
        <v>44527</v>
      </c>
      <c r="B29" s="15">
        <v>79.61</v>
      </c>
      <c r="C29" s="15">
        <v>66</v>
      </c>
      <c r="D29" s="15">
        <v>53.61</v>
      </c>
      <c r="E29" s="16">
        <f t="shared" si="22"/>
        <v>0.673407863333752</v>
      </c>
      <c r="F29" s="16">
        <f t="shared" si="23"/>
        <v>0.812272727272727</v>
      </c>
      <c r="G29" s="15"/>
    </row>
    <row r="30" spans="1:7">
      <c r="A30" s="5">
        <v>44561</v>
      </c>
      <c r="B30" s="6">
        <v>79.61</v>
      </c>
      <c r="C30" s="6">
        <v>66</v>
      </c>
      <c r="D30" s="6">
        <v>59.67</v>
      </c>
      <c r="E30" s="7">
        <f t="shared" si="22"/>
        <v>0.749528953649039</v>
      </c>
      <c r="F30" s="7">
        <f t="shared" si="23"/>
        <v>0.904090909090909</v>
      </c>
      <c r="G30" s="6"/>
    </row>
    <row r="31" spans="1:7">
      <c r="A31" s="5">
        <v>44729</v>
      </c>
      <c r="B31" s="6">
        <v>79.61</v>
      </c>
      <c r="C31" s="6">
        <v>66</v>
      </c>
      <c r="D31" s="6">
        <v>61.36</v>
      </c>
      <c r="E31" s="7">
        <f t="shared" si="22"/>
        <v>0.770757442532345</v>
      </c>
      <c r="F31" s="7">
        <f t="shared" si="23"/>
        <v>0.92969696969697</v>
      </c>
      <c r="G31" s="6"/>
    </row>
    <row r="32" spans="1:7">
      <c r="A32" s="5">
        <v>44741</v>
      </c>
      <c r="B32" s="6">
        <v>79.61</v>
      </c>
      <c r="C32" s="6">
        <v>66</v>
      </c>
      <c r="D32" s="6">
        <v>61.56</v>
      </c>
      <c r="E32" s="7">
        <f t="shared" si="22"/>
        <v>0.77326968973747</v>
      </c>
      <c r="F32" s="7">
        <f t="shared" si="23"/>
        <v>0.932727272727273</v>
      </c>
      <c r="G32" s="6"/>
    </row>
    <row r="33" spans="1:7">
      <c r="A33" s="5">
        <v>44743</v>
      </c>
      <c r="B33" s="6">
        <v>79.61</v>
      </c>
      <c r="C33" s="6">
        <v>66</v>
      </c>
      <c r="D33" s="6">
        <v>61.99</v>
      </c>
      <c r="E33" s="7">
        <f t="shared" si="22"/>
        <v>0.778671021228489</v>
      </c>
      <c r="F33" s="7">
        <f t="shared" si="23"/>
        <v>0.939242424242424</v>
      </c>
      <c r="G33" s="6"/>
    </row>
    <row r="34" spans="1:7">
      <c r="A34" s="5">
        <v>44747</v>
      </c>
      <c r="B34" s="6">
        <v>79.61</v>
      </c>
      <c r="C34" s="6">
        <v>66</v>
      </c>
      <c r="D34" s="6">
        <v>62.6</v>
      </c>
      <c r="E34" s="7">
        <f t="shared" si="22"/>
        <v>0.78633337520412</v>
      </c>
      <c r="F34" s="7">
        <f t="shared" si="23"/>
        <v>0.948484848484848</v>
      </c>
      <c r="G34" s="6"/>
    </row>
    <row r="35" spans="1:7">
      <c r="A35" s="5">
        <v>44750</v>
      </c>
      <c r="B35" s="6">
        <v>79.61</v>
      </c>
      <c r="C35" s="6">
        <v>66</v>
      </c>
      <c r="D35" s="6">
        <v>65.43</v>
      </c>
      <c r="E35" s="7">
        <f t="shared" si="22"/>
        <v>0.821881673156639</v>
      </c>
      <c r="F35" s="7">
        <f t="shared" si="23"/>
        <v>0.991363636363636</v>
      </c>
      <c r="G35" s="6"/>
    </row>
    <row r="36" spans="1:7">
      <c r="A36" s="5">
        <v>44754</v>
      </c>
      <c r="B36" s="6">
        <v>79.61</v>
      </c>
      <c r="C36" s="6">
        <v>66</v>
      </c>
      <c r="D36" s="6">
        <v>66.77</v>
      </c>
      <c r="E36" s="7">
        <f t="shared" si="22"/>
        <v>0.838713729430976</v>
      </c>
      <c r="F36" s="7">
        <f t="shared" si="23"/>
        <v>1.01166666666667</v>
      </c>
      <c r="G36" s="6"/>
    </row>
    <row r="37" spans="1:7">
      <c r="A37" s="5">
        <v>44757</v>
      </c>
      <c r="B37" s="6">
        <v>79.61</v>
      </c>
      <c r="C37" s="6">
        <v>66</v>
      </c>
      <c r="D37" s="6">
        <v>66.94</v>
      </c>
      <c r="E37" s="7">
        <f t="shared" si="22"/>
        <v>0.840849139555332</v>
      </c>
      <c r="F37" s="7">
        <f t="shared" si="23"/>
        <v>1.01424242424242</v>
      </c>
      <c r="G37" s="6"/>
    </row>
    <row r="38" spans="1:7">
      <c r="A38" s="5">
        <v>44764</v>
      </c>
      <c r="B38" s="6">
        <v>79.61</v>
      </c>
      <c r="C38" s="6">
        <v>66</v>
      </c>
      <c r="D38" s="6">
        <v>67.61</v>
      </c>
      <c r="E38" s="7">
        <f t="shared" si="22"/>
        <v>0.849265167692501</v>
      </c>
      <c r="F38" s="7">
        <f t="shared" si="23"/>
        <v>1.02439393939394</v>
      </c>
      <c r="G38" s="6"/>
    </row>
    <row r="39" spans="1:7">
      <c r="A39" s="5">
        <v>44774</v>
      </c>
      <c r="B39" s="6">
        <v>79.61</v>
      </c>
      <c r="C39" s="6">
        <v>66</v>
      </c>
      <c r="D39" s="6">
        <v>68.55</v>
      </c>
      <c r="E39" s="7">
        <f t="shared" si="22"/>
        <v>0.861072729556588</v>
      </c>
      <c r="F39" s="7">
        <f t="shared" si="23"/>
        <v>1.03863636363636</v>
      </c>
      <c r="G39" s="6"/>
    </row>
    <row r="40" spans="1:7">
      <c r="A40" s="5">
        <v>44777</v>
      </c>
      <c r="B40" s="6">
        <v>79.61</v>
      </c>
      <c r="C40" s="6">
        <v>66</v>
      </c>
      <c r="D40" s="6">
        <v>72.99</v>
      </c>
      <c r="E40" s="7">
        <f t="shared" si="22"/>
        <v>0.916844617510363</v>
      </c>
      <c r="F40" s="7">
        <f t="shared" si="23"/>
        <v>1.10590909090909</v>
      </c>
      <c r="G40" s="6"/>
    </row>
    <row r="41" spans="1:7">
      <c r="A41" s="5">
        <v>44981</v>
      </c>
      <c r="B41" s="6">
        <v>79.61</v>
      </c>
      <c r="C41" s="6">
        <v>66</v>
      </c>
      <c r="D41" s="6">
        <v>76.48</v>
      </c>
      <c r="E41" s="7">
        <f t="shared" si="22"/>
        <v>0.960683331239794</v>
      </c>
      <c r="F41" s="7">
        <f t="shared" si="23"/>
        <v>1.15878787878788</v>
      </c>
      <c r="G41" s="6"/>
    </row>
    <row r="42" spans="1:7">
      <c r="A42" s="14">
        <v>44989</v>
      </c>
      <c r="B42" s="15">
        <v>79.61</v>
      </c>
      <c r="C42" s="15">
        <v>66</v>
      </c>
      <c r="D42" s="15">
        <v>80.14</v>
      </c>
      <c r="E42" s="16">
        <f t="shared" si="22"/>
        <v>1.00665745509358</v>
      </c>
      <c r="F42" s="16">
        <f t="shared" si="23"/>
        <v>1.21424242424242</v>
      </c>
      <c r="G42" s="15"/>
    </row>
    <row r="43" spans="1:7">
      <c r="A43" s="14">
        <v>45003</v>
      </c>
      <c r="B43" s="15">
        <v>79.61</v>
      </c>
      <c r="C43" s="15">
        <v>66</v>
      </c>
      <c r="D43" s="15">
        <v>86.48</v>
      </c>
      <c r="E43" s="16">
        <f t="shared" si="22"/>
        <v>1.08629569149604</v>
      </c>
      <c r="F43" s="16">
        <f t="shared" si="23"/>
        <v>1.31030303030303</v>
      </c>
      <c r="G43" s="15"/>
    </row>
    <row r="44" spans="1:7">
      <c r="A44" s="14">
        <v>45010</v>
      </c>
      <c r="B44" s="15">
        <v>79.61</v>
      </c>
      <c r="C44" s="15">
        <v>66</v>
      </c>
      <c r="D44" s="15">
        <v>88.95</v>
      </c>
      <c r="E44" s="16">
        <f t="shared" si="22"/>
        <v>1.11732194447934</v>
      </c>
      <c r="F44" s="16">
        <f t="shared" si="23"/>
        <v>1.34772727272727</v>
      </c>
      <c r="G44" s="15"/>
    </row>
    <row r="45" spans="1:7">
      <c r="A45" s="14">
        <v>45017</v>
      </c>
      <c r="B45" s="15">
        <v>79.61</v>
      </c>
      <c r="C45" s="15">
        <v>66</v>
      </c>
      <c r="D45" s="15">
        <v>89.69</v>
      </c>
      <c r="E45" s="16">
        <f t="shared" si="22"/>
        <v>1.1266172591383</v>
      </c>
      <c r="F45" s="16">
        <f t="shared" si="23"/>
        <v>1.35893939393939</v>
      </c>
      <c r="G45" s="15"/>
    </row>
    <row r="46" spans="1:7">
      <c r="A46" s="14">
        <v>45045</v>
      </c>
      <c r="B46" s="15">
        <v>79.61</v>
      </c>
      <c r="C46" s="15">
        <v>66</v>
      </c>
      <c r="D46" s="15">
        <v>91.75</v>
      </c>
      <c r="E46" s="16">
        <f t="shared" si="22"/>
        <v>1.15249340535109</v>
      </c>
      <c r="F46" s="16">
        <f t="shared" si="23"/>
        <v>1.39015151515152</v>
      </c>
      <c r="G46" s="15"/>
    </row>
    <row r="47" spans="1:7">
      <c r="A47" s="14">
        <v>45047</v>
      </c>
      <c r="B47" s="15">
        <v>79.61</v>
      </c>
      <c r="C47" s="15">
        <v>66</v>
      </c>
      <c r="D47" s="66">
        <v>104</v>
      </c>
      <c r="E47" s="16">
        <f t="shared" si="22"/>
        <v>1.30636854666499</v>
      </c>
      <c r="F47" s="16">
        <f t="shared" si="23"/>
        <v>1.57575757575758</v>
      </c>
      <c r="G47" s="15" t="s">
        <v>558</v>
      </c>
    </row>
    <row r="48" spans="1:7">
      <c r="A48" s="5">
        <v>45197</v>
      </c>
      <c r="B48" s="6">
        <v>79.61</v>
      </c>
      <c r="C48" s="6">
        <v>66</v>
      </c>
      <c r="D48" s="6">
        <v>111.96</v>
      </c>
      <c r="E48" s="7">
        <f t="shared" si="22"/>
        <v>1.40635598542897</v>
      </c>
      <c r="F48" s="7">
        <f t="shared" si="23"/>
        <v>1.69636363636364</v>
      </c>
      <c r="G48" s="6"/>
    </row>
    <row r="49" spans="1:7">
      <c r="A49" s="5">
        <v>45238</v>
      </c>
      <c r="B49" s="6">
        <v>82.91</v>
      </c>
      <c r="C49" s="6">
        <v>69</v>
      </c>
      <c r="D49" s="6">
        <v>115.97</v>
      </c>
      <c r="E49" s="7">
        <f t="shared" si="22"/>
        <v>1.39874562778917</v>
      </c>
      <c r="F49" s="7">
        <f t="shared" si="23"/>
        <v>1.68072463768116</v>
      </c>
      <c r="G49" s="6"/>
    </row>
    <row r="50" spans="1:7">
      <c r="A50" s="5">
        <v>45289</v>
      </c>
      <c r="B50" s="6">
        <v>83.66</v>
      </c>
      <c r="C50" s="6">
        <v>70</v>
      </c>
      <c r="D50" s="6">
        <v>117.51</v>
      </c>
      <c r="E50" s="7">
        <f t="shared" si="22"/>
        <v>1.40461391345924</v>
      </c>
      <c r="F50" s="7">
        <f t="shared" si="23"/>
        <v>1.67871428571429</v>
      </c>
      <c r="G50" s="6"/>
    </row>
    <row r="51" spans="1:7">
      <c r="A51" s="14">
        <v>45291</v>
      </c>
      <c r="B51" s="15">
        <v>83.66</v>
      </c>
      <c r="C51" s="15">
        <v>70</v>
      </c>
      <c r="D51" s="15">
        <v>122.28</v>
      </c>
      <c r="E51" s="16">
        <f t="shared" si="22"/>
        <v>1.46163040879751</v>
      </c>
      <c r="F51" s="16">
        <f t="shared" si="23"/>
        <v>1.74685714285714</v>
      </c>
      <c r="G51" s="15"/>
    </row>
    <row r="52" spans="1:7">
      <c r="A52" s="14">
        <v>45413</v>
      </c>
      <c r="B52" s="15">
        <v>83.66</v>
      </c>
      <c r="C52" s="15">
        <v>70</v>
      </c>
      <c r="D52" s="15">
        <v>140.94</v>
      </c>
      <c r="E52" s="16">
        <f t="shared" si="22"/>
        <v>1.68467606980636</v>
      </c>
      <c r="F52" s="16">
        <f t="shared" si="23"/>
        <v>2.01342857142857</v>
      </c>
      <c r="G52" s="15"/>
    </row>
    <row r="53" customFormat="1" spans="1:7">
      <c r="A53" s="26">
        <v>45657</v>
      </c>
      <c r="B53" s="27">
        <v>91.57</v>
      </c>
      <c r="C53" s="27"/>
      <c r="D53" s="27">
        <v>173</v>
      </c>
      <c r="E53" s="28">
        <f t="shared" si="22"/>
        <v>1.8892650431364</v>
      </c>
      <c r="F53" s="28"/>
      <c r="G53" s="27"/>
    </row>
    <row r="54" s="34" customFormat="1" spans="1:6">
      <c r="A54" s="12" t="s">
        <v>559</v>
      </c>
      <c r="E54" s="43"/>
      <c r="F54" s="43"/>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
  <sheetViews>
    <sheetView topLeftCell="A19" workbookViewId="0">
      <selection activeCell="D34" sqref="D34"/>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128</v>
      </c>
      <c r="B2" s="3">
        <v>26.2</v>
      </c>
      <c r="C2" s="3">
        <v>20</v>
      </c>
      <c r="D2" s="3">
        <v>16.235</v>
      </c>
      <c r="E2" s="33">
        <f t="shared" ref="E2" si="0">D2/B2</f>
        <v>0.619656488549618</v>
      </c>
      <c r="F2" s="33">
        <f t="shared" ref="F2" si="1">D2/C2</f>
        <v>0.81175</v>
      </c>
      <c r="G2" s="3"/>
      <c r="H2" s="3">
        <v>20.18</v>
      </c>
      <c r="I2" s="13">
        <f>(H2-D2)/D2</f>
        <v>0.242993532491531</v>
      </c>
    </row>
    <row r="3" spans="1:9">
      <c r="A3" s="3" t="s">
        <v>130</v>
      </c>
      <c r="B3" s="3">
        <v>26.2</v>
      </c>
      <c r="C3" s="3">
        <v>20</v>
      </c>
      <c r="D3" s="3">
        <v>18.59</v>
      </c>
      <c r="E3" s="33">
        <f t="shared" ref="E3" si="2">D3/B3</f>
        <v>0.709541984732824</v>
      </c>
      <c r="F3" s="33">
        <f t="shared" ref="F3" si="3">D3/C3</f>
        <v>0.9295</v>
      </c>
      <c r="G3" s="3"/>
      <c r="H3" s="3">
        <v>35.14</v>
      </c>
      <c r="I3" s="13">
        <f>(H3-D3)/D3</f>
        <v>0.890263582571275</v>
      </c>
    </row>
    <row r="4" spans="1:9">
      <c r="A4" s="3" t="s">
        <v>131</v>
      </c>
      <c r="B4" s="3">
        <v>26.2</v>
      </c>
      <c r="C4" s="3">
        <v>20</v>
      </c>
      <c r="D4" s="3">
        <v>24.1</v>
      </c>
      <c r="E4" s="33">
        <f t="shared" ref="E4:E9" si="4">D4/B4</f>
        <v>0.919847328244275</v>
      </c>
      <c r="F4" s="33">
        <f t="shared" ref="F4:F9" si="5">D4/C4</f>
        <v>1.205</v>
      </c>
      <c r="G4" s="3"/>
      <c r="H4" s="3">
        <v>36</v>
      </c>
      <c r="I4" s="13">
        <f t="shared" ref="I4:I9" si="6">(H4-D4)/D4</f>
        <v>0.493775933609958</v>
      </c>
    </row>
    <row r="5" spans="1:9">
      <c r="A5" s="3" t="s">
        <v>132</v>
      </c>
      <c r="B5" s="3">
        <v>33.872</v>
      </c>
      <c r="C5" s="3">
        <v>25.902</v>
      </c>
      <c r="D5" s="3">
        <v>33.8</v>
      </c>
      <c r="E5" s="33">
        <f t="shared" si="4"/>
        <v>0.997874350495985</v>
      </c>
      <c r="F5" s="33">
        <f t="shared" si="5"/>
        <v>1.30491853910895</v>
      </c>
      <c r="G5" s="3"/>
      <c r="H5" s="3">
        <v>73.9</v>
      </c>
      <c r="I5" s="13">
        <f t="shared" si="6"/>
        <v>1.18639053254438</v>
      </c>
    </row>
    <row r="6" spans="1:9">
      <c r="A6" s="3" t="s">
        <v>133</v>
      </c>
      <c r="B6" s="3">
        <v>93.941</v>
      </c>
      <c r="C6" s="3">
        <v>59.277</v>
      </c>
      <c r="D6" s="3">
        <v>69.08</v>
      </c>
      <c r="E6" s="33">
        <f t="shared" si="4"/>
        <v>0.735355169734195</v>
      </c>
      <c r="F6" s="33">
        <f t="shared" si="5"/>
        <v>1.16537611552541</v>
      </c>
      <c r="G6" s="3"/>
      <c r="H6" s="3">
        <v>109.21</v>
      </c>
      <c r="I6" s="13">
        <f t="shared" si="6"/>
        <v>0.580920671685003</v>
      </c>
    </row>
    <row r="7" spans="1:9">
      <c r="A7" s="3" t="s">
        <v>134</v>
      </c>
      <c r="B7" s="3">
        <v>95.4</v>
      </c>
      <c r="C7" s="3">
        <v>60</v>
      </c>
      <c r="D7" s="3">
        <v>79.85</v>
      </c>
      <c r="E7" s="33">
        <f t="shared" si="4"/>
        <v>0.837002096436059</v>
      </c>
      <c r="F7" s="33">
        <f t="shared" si="5"/>
        <v>1.33083333333333</v>
      </c>
      <c r="G7" s="3"/>
      <c r="H7" s="3">
        <v>122.91</v>
      </c>
      <c r="I7" s="13">
        <f t="shared" si="6"/>
        <v>0.539261114589856</v>
      </c>
    </row>
    <row r="8" spans="1:9">
      <c r="A8" s="3" t="s">
        <v>136</v>
      </c>
      <c r="B8" s="3">
        <v>122.67</v>
      </c>
      <c r="C8" s="3">
        <v>81.304</v>
      </c>
      <c r="D8" s="3">
        <v>112.66</v>
      </c>
      <c r="E8" s="33">
        <f t="shared" si="4"/>
        <v>0.918398956550094</v>
      </c>
      <c r="F8" s="33">
        <f t="shared" si="5"/>
        <v>1.38566368198367</v>
      </c>
      <c r="G8" s="3"/>
      <c r="H8" s="3">
        <v>180.32</v>
      </c>
      <c r="I8" s="13">
        <f t="shared" si="6"/>
        <v>0.600568080951536</v>
      </c>
    </row>
    <row r="9" spans="1:9">
      <c r="A9" s="3" t="s">
        <v>137</v>
      </c>
      <c r="B9" s="3">
        <v>154.36</v>
      </c>
      <c r="C9" s="3">
        <v>103.72</v>
      </c>
      <c r="D9" s="3">
        <v>93.16</v>
      </c>
      <c r="E9" s="33">
        <f t="shared" si="4"/>
        <v>0.60352422907489</v>
      </c>
      <c r="F9" s="33">
        <f t="shared" si="5"/>
        <v>0.898187427689934</v>
      </c>
      <c r="G9" s="3"/>
      <c r="H9" s="3">
        <v>221.76</v>
      </c>
      <c r="I9" s="13">
        <f t="shared" si="6"/>
        <v>1.38042078145127</v>
      </c>
    </row>
    <row r="11" spans="1:7">
      <c r="A11" s="5">
        <v>41636</v>
      </c>
      <c r="B11" s="6">
        <v>26.2</v>
      </c>
      <c r="C11" s="6">
        <v>20</v>
      </c>
      <c r="D11" s="6">
        <v>14.2443</v>
      </c>
      <c r="E11" s="41">
        <f t="shared" ref="E11" si="7">D11/B11</f>
        <v>0.543675572519084</v>
      </c>
      <c r="F11" s="41">
        <f>D11/C11</f>
        <v>0.712215</v>
      </c>
      <c r="G11" s="6" t="s">
        <v>201</v>
      </c>
    </row>
    <row r="12" spans="1:7">
      <c r="A12" s="5">
        <v>41637</v>
      </c>
      <c r="B12" s="6">
        <v>26.2</v>
      </c>
      <c r="C12" s="6">
        <v>20</v>
      </c>
      <c r="D12" s="6">
        <v>20.1825</v>
      </c>
      <c r="E12" s="41">
        <f t="shared" ref="E12" si="8">D12/B12</f>
        <v>0.770324427480916</v>
      </c>
      <c r="F12" s="41">
        <f>D12/C12</f>
        <v>1.009125</v>
      </c>
      <c r="G12" s="6"/>
    </row>
    <row r="13" spans="1:7">
      <c r="A13" s="14">
        <v>41640</v>
      </c>
      <c r="B13" s="15">
        <v>26.2</v>
      </c>
      <c r="C13" s="15">
        <v>20</v>
      </c>
      <c r="D13" s="15">
        <v>29.2718</v>
      </c>
      <c r="E13" s="38">
        <f t="shared" ref="E13:E18" si="9">D13/B13</f>
        <v>1.11724427480916</v>
      </c>
      <c r="F13" s="38">
        <f t="shared" ref="F13:F18" si="10">D13/C13</f>
        <v>1.46359</v>
      </c>
      <c r="G13" s="15"/>
    </row>
    <row r="14" spans="1:7">
      <c r="A14" s="5">
        <v>41912</v>
      </c>
      <c r="B14" s="6">
        <v>26.2</v>
      </c>
      <c r="C14" s="6">
        <v>20</v>
      </c>
      <c r="D14" s="6">
        <v>31.6962</v>
      </c>
      <c r="E14" s="41">
        <f t="shared" si="9"/>
        <v>1.2097786259542</v>
      </c>
      <c r="F14" s="41">
        <f t="shared" si="10"/>
        <v>1.58481</v>
      </c>
      <c r="G14" s="6"/>
    </row>
    <row r="15" spans="1:7">
      <c r="A15" s="5">
        <v>42004</v>
      </c>
      <c r="B15" s="6">
        <v>26.2</v>
      </c>
      <c r="C15" s="6">
        <v>20</v>
      </c>
      <c r="D15" s="6">
        <v>35.1419</v>
      </c>
      <c r="E15" s="41">
        <f t="shared" si="9"/>
        <v>1.34129389312977</v>
      </c>
      <c r="F15" s="41">
        <f t="shared" si="10"/>
        <v>1.757095</v>
      </c>
      <c r="G15" s="6"/>
    </row>
    <row r="16" spans="1:7">
      <c r="A16" s="5">
        <v>42124</v>
      </c>
      <c r="B16" s="6">
        <v>26.2</v>
      </c>
      <c r="C16" s="6">
        <v>20</v>
      </c>
      <c r="D16" s="6">
        <v>35.1764</v>
      </c>
      <c r="E16" s="41">
        <f t="shared" si="9"/>
        <v>1.3426106870229</v>
      </c>
      <c r="F16" s="41">
        <f t="shared" si="10"/>
        <v>1.75882</v>
      </c>
      <c r="G16" s="6"/>
    </row>
    <row r="17" spans="1:7">
      <c r="A17" s="5">
        <v>42332</v>
      </c>
      <c r="B17" s="6">
        <v>26.2</v>
      </c>
      <c r="C17" s="6">
        <v>20</v>
      </c>
      <c r="D17" s="6">
        <v>36.4617</v>
      </c>
      <c r="E17" s="41">
        <f t="shared" si="9"/>
        <v>1.3916679389313</v>
      </c>
      <c r="F17" s="41">
        <f t="shared" si="10"/>
        <v>1.823085</v>
      </c>
      <c r="G17" s="6" t="s">
        <v>394</v>
      </c>
    </row>
    <row r="18" spans="1:7">
      <c r="A18" s="5">
        <v>42461</v>
      </c>
      <c r="B18" s="6">
        <v>26.2</v>
      </c>
      <c r="C18" s="6">
        <v>20</v>
      </c>
      <c r="D18" s="6">
        <v>37</v>
      </c>
      <c r="E18" s="41">
        <f t="shared" si="9"/>
        <v>1.41221374045802</v>
      </c>
      <c r="F18" s="41">
        <f t="shared" si="10"/>
        <v>1.85</v>
      </c>
      <c r="G18" s="6"/>
    </row>
    <row r="19" spans="1:7">
      <c r="A19" s="5">
        <v>42489</v>
      </c>
      <c r="B19" s="6">
        <v>26.2</v>
      </c>
      <c r="C19" s="6">
        <v>20</v>
      </c>
      <c r="D19" s="6">
        <v>37.1</v>
      </c>
      <c r="E19" s="41">
        <f t="shared" ref="E19:E21" si="11">D19/B19</f>
        <v>1.41603053435115</v>
      </c>
      <c r="F19" s="41">
        <f t="shared" ref="F19:F21" si="12">D19/C19</f>
        <v>1.855</v>
      </c>
      <c r="G19" s="6"/>
    </row>
    <row r="20" spans="1:8">
      <c r="A20" s="5">
        <v>42601</v>
      </c>
      <c r="B20" s="6">
        <v>47</v>
      </c>
      <c r="C20" s="6">
        <v>36</v>
      </c>
      <c r="D20" s="6">
        <v>39</v>
      </c>
      <c r="E20" s="41">
        <f t="shared" si="11"/>
        <v>0.829787234042553</v>
      </c>
      <c r="F20" s="41">
        <f t="shared" si="12"/>
        <v>1.08333333333333</v>
      </c>
      <c r="G20" s="6" t="s">
        <v>560</v>
      </c>
      <c r="H20" s="1" t="s">
        <v>561</v>
      </c>
    </row>
    <row r="21" spans="1:8">
      <c r="A21" s="14">
        <v>42602</v>
      </c>
      <c r="B21" s="15">
        <v>47</v>
      </c>
      <c r="C21" s="15">
        <v>36</v>
      </c>
      <c r="D21" s="62">
        <f>H21*(1+H21/369.6)</f>
        <v>44.3290043290043</v>
      </c>
      <c r="E21" s="63">
        <f t="shared" si="11"/>
        <v>0.943170304872432</v>
      </c>
      <c r="F21" s="63">
        <f t="shared" si="12"/>
        <v>1.23136123136123</v>
      </c>
      <c r="G21" s="15" t="s">
        <v>562</v>
      </c>
      <c r="H21" s="1">
        <v>40</v>
      </c>
    </row>
    <row r="22" spans="1:8">
      <c r="A22" s="5">
        <v>42608</v>
      </c>
      <c r="B22" s="6">
        <v>47</v>
      </c>
      <c r="C22" s="6">
        <v>36</v>
      </c>
      <c r="D22" s="64">
        <f t="shared" ref="D22:D28" si="13">H22*(1+H22/369.6)</f>
        <v>50.1060876623377</v>
      </c>
      <c r="E22" s="65">
        <f t="shared" ref="E22:E25" si="14">D22/B22</f>
        <v>1.0660869715391</v>
      </c>
      <c r="F22" s="65">
        <f t="shared" ref="F22:F25" si="15">D22/C22</f>
        <v>1.39183576839827</v>
      </c>
      <c r="G22" s="6" t="s">
        <v>563</v>
      </c>
      <c r="H22" s="1">
        <v>44.7</v>
      </c>
    </row>
    <row r="23" spans="1:8">
      <c r="A23" s="14">
        <v>42609</v>
      </c>
      <c r="B23" s="15">
        <v>47</v>
      </c>
      <c r="C23" s="15">
        <v>36</v>
      </c>
      <c r="D23" s="62">
        <f t="shared" si="13"/>
        <v>50.9767316017316</v>
      </c>
      <c r="E23" s="63">
        <f t="shared" si="14"/>
        <v>1.08461131067514</v>
      </c>
      <c r="F23" s="63">
        <f t="shared" si="15"/>
        <v>1.41602032227032</v>
      </c>
      <c r="G23" s="15" t="s">
        <v>564</v>
      </c>
      <c r="H23" s="1">
        <v>45.4</v>
      </c>
    </row>
    <row r="24" spans="1:8">
      <c r="A24" s="14">
        <v>42616</v>
      </c>
      <c r="B24" s="15">
        <v>47</v>
      </c>
      <c r="C24" s="15">
        <v>36</v>
      </c>
      <c r="D24" s="62">
        <f t="shared" si="13"/>
        <v>54.6119318181818</v>
      </c>
      <c r="E24" s="63">
        <f t="shared" si="14"/>
        <v>1.16195599613153</v>
      </c>
      <c r="F24" s="63">
        <f t="shared" si="15"/>
        <v>1.51699810606061</v>
      </c>
      <c r="G24" s="15" t="s">
        <v>565</v>
      </c>
      <c r="H24" s="1">
        <v>48.3</v>
      </c>
    </row>
    <row r="25" spans="1:8">
      <c r="A25" s="14">
        <v>42623</v>
      </c>
      <c r="B25" s="15">
        <v>47</v>
      </c>
      <c r="C25" s="15">
        <v>36</v>
      </c>
      <c r="D25" s="62">
        <f t="shared" si="13"/>
        <v>59.0598484848485</v>
      </c>
      <c r="E25" s="63">
        <f t="shared" si="14"/>
        <v>1.25659252095422</v>
      </c>
      <c r="F25" s="63">
        <f t="shared" si="15"/>
        <v>1.64055134680135</v>
      </c>
      <c r="G25" s="15" t="s">
        <v>566</v>
      </c>
      <c r="H25" s="1">
        <v>51.8</v>
      </c>
    </row>
    <row r="26" spans="1:8">
      <c r="A26" s="5">
        <v>42627</v>
      </c>
      <c r="B26" s="6">
        <v>47</v>
      </c>
      <c r="C26" s="6">
        <v>36</v>
      </c>
      <c r="D26" s="64">
        <f t="shared" si="13"/>
        <v>67.7593344155844</v>
      </c>
      <c r="E26" s="65">
        <f t="shared" ref="E26:E27" si="16">D26/B26</f>
        <v>1.44168796628903</v>
      </c>
      <c r="F26" s="65">
        <f t="shared" ref="F26:F28" si="17">D26/C26</f>
        <v>1.88220373376623</v>
      </c>
      <c r="G26" s="6" t="s">
        <v>567</v>
      </c>
      <c r="H26" s="1">
        <v>58.5</v>
      </c>
    </row>
    <row r="27" spans="1:8">
      <c r="A27" s="5">
        <v>42643</v>
      </c>
      <c r="B27" s="6">
        <v>47</v>
      </c>
      <c r="C27" s="6">
        <v>36</v>
      </c>
      <c r="D27" s="64">
        <f t="shared" si="13"/>
        <v>79.7319613095238</v>
      </c>
      <c r="E27" s="65">
        <f t="shared" si="16"/>
        <v>1.69642470871327</v>
      </c>
      <c r="F27" s="65">
        <f t="shared" si="17"/>
        <v>2.21477670304233</v>
      </c>
      <c r="G27" s="6" t="s">
        <v>568</v>
      </c>
      <c r="H27" s="1">
        <v>67.43</v>
      </c>
    </row>
    <row r="28" spans="1:8">
      <c r="A28" s="5">
        <v>42696</v>
      </c>
      <c r="B28" s="6">
        <v>47</v>
      </c>
      <c r="C28" s="6">
        <v>36</v>
      </c>
      <c r="D28" s="64">
        <f t="shared" si="13"/>
        <v>88.704</v>
      </c>
      <c r="E28" s="65">
        <f t="shared" ref="E28" si="18">D28/B28</f>
        <v>1.88731914893617</v>
      </c>
      <c r="F28" s="65">
        <f t="shared" si="17"/>
        <v>2.464</v>
      </c>
      <c r="G28" s="6" t="s">
        <v>569</v>
      </c>
      <c r="H28" s="1">
        <v>73.92</v>
      </c>
    </row>
    <row r="29" spans="1:7">
      <c r="A29" s="14">
        <v>42791</v>
      </c>
      <c r="B29" s="15">
        <v>95.4</v>
      </c>
      <c r="C29" s="15">
        <v>60</v>
      </c>
      <c r="D29" s="15">
        <v>91.03</v>
      </c>
      <c r="E29" s="38">
        <f t="shared" ref="E29:E34" si="19">D29/B29</f>
        <v>0.9541928721174</v>
      </c>
      <c r="F29" s="38">
        <f t="shared" ref="F29:F43" si="20">D29/C29</f>
        <v>1.51716666666667</v>
      </c>
      <c r="G29" s="15"/>
    </row>
    <row r="30" spans="1:7">
      <c r="A30" s="5">
        <v>42826</v>
      </c>
      <c r="B30" s="6">
        <v>95.4</v>
      </c>
      <c r="C30" s="6">
        <v>60</v>
      </c>
      <c r="D30" s="6">
        <v>92.9</v>
      </c>
      <c r="E30" s="41">
        <f t="shared" si="19"/>
        <v>0.973794549266247</v>
      </c>
      <c r="F30" s="41">
        <f t="shared" si="20"/>
        <v>1.54833333333333</v>
      </c>
      <c r="G30" s="6"/>
    </row>
    <row r="31" spans="1:7">
      <c r="A31" s="5">
        <v>42853</v>
      </c>
      <c r="B31" s="6">
        <v>95.4</v>
      </c>
      <c r="C31" s="6">
        <v>60</v>
      </c>
      <c r="D31" s="6">
        <v>96.7</v>
      </c>
      <c r="E31" s="41">
        <f t="shared" si="19"/>
        <v>1.01362683438155</v>
      </c>
      <c r="F31" s="41">
        <f t="shared" si="20"/>
        <v>1.61166666666667</v>
      </c>
      <c r="G31" s="6"/>
    </row>
    <row r="32" spans="1:7">
      <c r="A32" s="14">
        <v>43093</v>
      </c>
      <c r="B32" s="15">
        <v>95.4</v>
      </c>
      <c r="C32" s="15">
        <v>60</v>
      </c>
      <c r="D32" s="15">
        <v>98.65</v>
      </c>
      <c r="E32" s="38">
        <f t="shared" si="19"/>
        <v>1.03406708595388</v>
      </c>
      <c r="F32" s="38">
        <f t="shared" si="20"/>
        <v>1.64416666666667</v>
      </c>
      <c r="G32" s="15"/>
    </row>
    <row r="33" spans="1:7">
      <c r="A33" s="5">
        <v>43098</v>
      </c>
      <c r="B33" s="6">
        <v>95.4</v>
      </c>
      <c r="C33" s="6">
        <v>60</v>
      </c>
      <c r="D33" s="6">
        <v>105.72</v>
      </c>
      <c r="E33" s="41">
        <f t="shared" si="19"/>
        <v>1.10817610062893</v>
      </c>
      <c r="F33" s="41">
        <f t="shared" si="20"/>
        <v>1.762</v>
      </c>
      <c r="G33" s="6" t="s">
        <v>167</v>
      </c>
    </row>
    <row r="34" spans="1:7">
      <c r="A34" s="14">
        <v>43100</v>
      </c>
      <c r="B34" s="15">
        <v>95.4</v>
      </c>
      <c r="C34" s="15">
        <v>60</v>
      </c>
      <c r="D34" s="15">
        <v>109.21</v>
      </c>
      <c r="E34" s="38">
        <f t="shared" si="19"/>
        <v>1.14475890985325</v>
      </c>
      <c r="F34" s="38">
        <f t="shared" si="20"/>
        <v>1.82016666666667</v>
      </c>
      <c r="G34" s="15"/>
    </row>
    <row r="35" spans="1:7">
      <c r="A35" s="5">
        <v>43373</v>
      </c>
      <c r="B35" s="6">
        <v>95.4</v>
      </c>
      <c r="C35" s="6">
        <v>60</v>
      </c>
      <c r="D35" s="6">
        <v>116.54</v>
      </c>
      <c r="E35" s="41">
        <f t="shared" ref="E35:E43" si="21">D35/B35</f>
        <v>1.22159329140461</v>
      </c>
      <c r="F35" s="41">
        <f t="shared" si="20"/>
        <v>1.94233333333333</v>
      </c>
      <c r="G35" s="6"/>
    </row>
    <row r="36" spans="1:7">
      <c r="A36" s="14">
        <v>43407</v>
      </c>
      <c r="B36" s="15">
        <v>95.4</v>
      </c>
      <c r="C36" s="15">
        <v>60</v>
      </c>
      <c r="D36" s="15">
        <v>122.91</v>
      </c>
      <c r="E36" s="38">
        <f t="shared" si="21"/>
        <v>1.28836477987421</v>
      </c>
      <c r="F36" s="38">
        <f t="shared" si="20"/>
        <v>2.0485</v>
      </c>
      <c r="G36" s="15" t="s">
        <v>570</v>
      </c>
    </row>
    <row r="37" spans="1:7">
      <c r="A37" s="5">
        <v>43559</v>
      </c>
      <c r="B37" s="6">
        <v>95.4</v>
      </c>
      <c r="C37" s="6">
        <v>60</v>
      </c>
      <c r="D37" s="6">
        <v>125.22</v>
      </c>
      <c r="E37" s="41">
        <f t="shared" si="21"/>
        <v>1.3125786163522</v>
      </c>
      <c r="F37" s="41">
        <f t="shared" si="20"/>
        <v>2.087</v>
      </c>
      <c r="G37" s="6"/>
    </row>
    <row r="38" spans="1:7">
      <c r="A38" s="5">
        <v>43609</v>
      </c>
      <c r="B38" s="6">
        <v>135.83</v>
      </c>
      <c r="C38" s="6">
        <v>92</v>
      </c>
      <c r="D38" s="6">
        <v>127.39</v>
      </c>
      <c r="E38" s="41">
        <f t="shared" si="21"/>
        <v>0.937863505852904</v>
      </c>
      <c r="F38" s="41">
        <f t="shared" si="20"/>
        <v>1.38467391304348</v>
      </c>
      <c r="G38" s="6"/>
    </row>
    <row r="39" spans="1:7">
      <c r="A39" s="5">
        <v>43622</v>
      </c>
      <c r="B39" s="6">
        <v>135.83</v>
      </c>
      <c r="C39" s="6">
        <v>92</v>
      </c>
      <c r="D39" s="6">
        <v>158.82</v>
      </c>
      <c r="E39" s="41">
        <f t="shared" si="21"/>
        <v>1.16925568725613</v>
      </c>
      <c r="F39" s="41">
        <f t="shared" si="20"/>
        <v>1.72630434782609</v>
      </c>
      <c r="G39" s="6"/>
    </row>
    <row r="40" spans="1:7">
      <c r="A40" s="5">
        <v>43720</v>
      </c>
      <c r="B40" s="6">
        <v>135.83</v>
      </c>
      <c r="C40" s="6">
        <v>92</v>
      </c>
      <c r="D40" s="6">
        <v>161.26</v>
      </c>
      <c r="E40" s="41">
        <f t="shared" si="21"/>
        <v>1.18721931826548</v>
      </c>
      <c r="F40" s="41">
        <f t="shared" si="20"/>
        <v>1.75282608695652</v>
      </c>
      <c r="G40" s="6"/>
    </row>
    <row r="41" spans="1:7">
      <c r="A41" s="5">
        <v>43738</v>
      </c>
      <c r="B41" s="6">
        <v>143.28</v>
      </c>
      <c r="C41" s="6">
        <v>97</v>
      </c>
      <c r="D41" s="6">
        <v>172.6</v>
      </c>
      <c r="E41" s="41">
        <f t="shared" si="21"/>
        <v>1.20463428252373</v>
      </c>
      <c r="F41" s="41">
        <f t="shared" si="20"/>
        <v>1.77938144329897</v>
      </c>
      <c r="G41" s="6"/>
    </row>
    <row r="42" spans="1:7">
      <c r="A42" s="5">
        <v>43830</v>
      </c>
      <c r="B42" s="6">
        <v>153.53</v>
      </c>
      <c r="C42" s="6">
        <v>103</v>
      </c>
      <c r="D42" s="6">
        <v>180.32</v>
      </c>
      <c r="E42" s="41">
        <f t="shared" si="21"/>
        <v>1.17449358431577</v>
      </c>
      <c r="F42" s="41">
        <f t="shared" si="20"/>
        <v>1.75067961165049</v>
      </c>
      <c r="G42" s="6"/>
    </row>
    <row r="43" spans="1:7">
      <c r="A43" s="5">
        <v>44196</v>
      </c>
      <c r="B43" s="6">
        <v>204.28</v>
      </c>
      <c r="C43" s="6">
        <v>146</v>
      </c>
      <c r="D43" s="6">
        <v>221.76</v>
      </c>
      <c r="E43" s="41">
        <f t="shared" si="21"/>
        <v>1.08556882710006</v>
      </c>
      <c r="F43" s="41">
        <f t="shared" si="20"/>
        <v>1.51890410958904</v>
      </c>
      <c r="G43" s="6" t="s">
        <v>450</v>
      </c>
    </row>
    <row r="44" spans="1:7">
      <c r="A44" s="5">
        <v>44316</v>
      </c>
      <c r="B44" s="6">
        <v>204.28</v>
      </c>
      <c r="C44" s="6">
        <v>146</v>
      </c>
      <c r="D44" s="6">
        <v>241.62</v>
      </c>
      <c r="E44" s="41">
        <f t="shared" ref="E44:E49" si="22">D44/B44</f>
        <v>1.18278832974349</v>
      </c>
      <c r="F44" s="41">
        <f t="shared" ref="F44" si="23">D44/C44</f>
        <v>1.65493150684932</v>
      </c>
      <c r="G44" s="6"/>
    </row>
    <row r="45" spans="1:7">
      <c r="A45" s="5">
        <v>45197</v>
      </c>
      <c r="B45" s="6">
        <v>261.17</v>
      </c>
      <c r="C45" s="6"/>
      <c r="D45" s="6">
        <v>259.17</v>
      </c>
      <c r="E45" s="41">
        <f t="shared" si="22"/>
        <v>0.992342152620898</v>
      </c>
      <c r="F45" s="41"/>
      <c r="G45" s="6"/>
    </row>
    <row r="46" spans="1:7">
      <c r="A46" s="5">
        <v>45289</v>
      </c>
      <c r="B46" s="6">
        <v>344.83</v>
      </c>
      <c r="C46" s="6"/>
      <c r="D46" s="6">
        <v>266.66</v>
      </c>
      <c r="E46" s="41">
        <f t="shared" si="22"/>
        <v>0.773308586839892</v>
      </c>
      <c r="F46" s="41"/>
      <c r="G46" s="6"/>
    </row>
    <row r="47" spans="1:7">
      <c r="A47" s="14">
        <v>45290</v>
      </c>
      <c r="B47" s="15">
        <v>344.83</v>
      </c>
      <c r="C47" s="15"/>
      <c r="D47" s="15">
        <v>271.27</v>
      </c>
      <c r="E47" s="38">
        <f t="shared" si="22"/>
        <v>0.786677493257547</v>
      </c>
      <c r="F47" s="38"/>
      <c r="G47" s="15"/>
    </row>
    <row r="48" spans="1:7">
      <c r="A48" s="14">
        <v>45291</v>
      </c>
      <c r="B48" s="15">
        <v>344.83</v>
      </c>
      <c r="C48" s="15"/>
      <c r="D48" s="15">
        <v>357.81</v>
      </c>
      <c r="E48" s="38">
        <f t="shared" si="22"/>
        <v>1.03764173650784</v>
      </c>
      <c r="F48" s="38"/>
      <c r="G48" s="15"/>
    </row>
    <row r="49" spans="1:7">
      <c r="A49" s="26">
        <v>45657</v>
      </c>
      <c r="B49" s="27">
        <v>449.81</v>
      </c>
      <c r="C49" s="27"/>
      <c r="D49" s="27">
        <v>427.95</v>
      </c>
      <c r="E49" s="47">
        <f t="shared" si="22"/>
        <v>0.951401702941242</v>
      </c>
      <c r="F49" s="47"/>
      <c r="G49" s="27"/>
    </row>
    <row r="50" spans="1:7">
      <c r="A50" s="12" t="s">
        <v>398</v>
      </c>
      <c r="B50" s="34"/>
      <c r="C50" s="34"/>
      <c r="D50" s="34"/>
      <c r="E50" s="48"/>
      <c r="F50" s="48"/>
      <c r="G50" s="34"/>
    </row>
  </sheetData>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topLeftCell="A10" workbookViewId="0">
      <selection activeCell="E29" sqref="E29"/>
    </sheetView>
  </sheetViews>
  <sheetFormatPr defaultColWidth="8.50833333333333" defaultRowHeight="14" outlineLevelCol="6"/>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7">
      <c r="A1" s="1" t="s">
        <v>0</v>
      </c>
      <c r="B1" s="1" t="s">
        <v>52</v>
      </c>
      <c r="C1" s="1" t="s">
        <v>53</v>
      </c>
      <c r="D1" s="1" t="s">
        <v>54</v>
      </c>
      <c r="E1" s="32" t="s">
        <v>3</v>
      </c>
      <c r="F1" s="32" t="s">
        <v>152</v>
      </c>
      <c r="G1" s="1" t="s">
        <v>56</v>
      </c>
    </row>
    <row r="2" spans="1:7">
      <c r="A2" s="3" t="s">
        <v>130</v>
      </c>
      <c r="B2" s="3">
        <v>22.3</v>
      </c>
      <c r="C2" s="3">
        <v>19</v>
      </c>
      <c r="D2" s="3">
        <v>18.542</v>
      </c>
      <c r="E2" s="33">
        <f t="shared" ref="E2" si="0">D2/B2</f>
        <v>0.831479820627803</v>
      </c>
      <c r="F2" s="33">
        <f t="shared" ref="F2" si="1">D2/C2</f>
        <v>0.975894736842105</v>
      </c>
      <c r="G2" s="3"/>
    </row>
    <row r="3" spans="1:7">
      <c r="A3" s="3" t="s">
        <v>133</v>
      </c>
      <c r="B3" s="3">
        <v>50.6</v>
      </c>
      <c r="C3" s="3">
        <v>43</v>
      </c>
      <c r="D3" s="3">
        <v>63.014</v>
      </c>
      <c r="E3" s="33">
        <f t="shared" ref="E3:E6" si="2">D3/B3</f>
        <v>1.24533596837945</v>
      </c>
      <c r="F3" s="33">
        <f t="shared" ref="F3:F6" si="3">D3/C3</f>
        <v>1.46544186046512</v>
      </c>
      <c r="G3" s="3"/>
    </row>
    <row r="4" spans="1:7">
      <c r="A4" s="3" t="s">
        <v>134</v>
      </c>
      <c r="B4" s="3">
        <v>50.6</v>
      </c>
      <c r="C4" s="3">
        <v>43</v>
      </c>
      <c r="D4" s="3">
        <v>67.279</v>
      </c>
      <c r="E4" s="33">
        <f t="shared" si="2"/>
        <v>1.32962450592885</v>
      </c>
      <c r="F4" s="33">
        <f t="shared" si="3"/>
        <v>1.56462790697674</v>
      </c>
      <c r="G4" s="3"/>
    </row>
    <row r="5" spans="1:7">
      <c r="A5" s="3" t="s">
        <v>136</v>
      </c>
      <c r="B5" s="3">
        <v>70.792</v>
      </c>
      <c r="C5" s="3">
        <v>58.068</v>
      </c>
      <c r="D5" s="3">
        <v>90.499</v>
      </c>
      <c r="E5" s="33">
        <f t="shared" si="2"/>
        <v>1.27837891287151</v>
      </c>
      <c r="F5" s="33">
        <f t="shared" si="3"/>
        <v>1.55850037886616</v>
      </c>
      <c r="G5" s="3"/>
    </row>
    <row r="6" spans="1:7">
      <c r="A6" s="3" t="s">
        <v>137</v>
      </c>
      <c r="B6" s="3">
        <v>113.94</v>
      </c>
      <c r="C6" s="3">
        <v>89.97</v>
      </c>
      <c r="D6" s="3">
        <v>103.33</v>
      </c>
      <c r="E6" s="33">
        <f t="shared" si="2"/>
        <v>0.906880814463753</v>
      </c>
      <c r="F6" s="33">
        <f t="shared" si="3"/>
        <v>1.14849394242525</v>
      </c>
      <c r="G6" s="3"/>
    </row>
    <row r="8" spans="1:7">
      <c r="A8" s="5">
        <v>41758</v>
      </c>
      <c r="B8" s="6">
        <v>22.3</v>
      </c>
      <c r="C8" s="6">
        <v>19</v>
      </c>
      <c r="D8" s="6">
        <v>14</v>
      </c>
      <c r="E8" s="41">
        <f t="shared" ref="E8" si="4">D8/B8</f>
        <v>0.62780269058296</v>
      </c>
      <c r="F8" s="41">
        <f t="shared" ref="F8" si="5">D8/C8</f>
        <v>0.736842105263158</v>
      </c>
      <c r="G8" s="6" t="s">
        <v>201</v>
      </c>
    </row>
    <row r="9" spans="1:7">
      <c r="A9" s="5">
        <v>41759</v>
      </c>
      <c r="B9" s="6">
        <v>22.3</v>
      </c>
      <c r="C9" s="6">
        <v>19</v>
      </c>
      <c r="D9" s="6">
        <v>20</v>
      </c>
      <c r="E9" s="41">
        <f t="shared" ref="E9" si="6">D9/B9</f>
        <v>0.896860986547085</v>
      </c>
      <c r="F9" s="41">
        <f t="shared" ref="F9" si="7">D9/C9</f>
        <v>1.05263157894737</v>
      </c>
      <c r="G9" s="6"/>
    </row>
    <row r="10" spans="1:7">
      <c r="A10" s="14">
        <v>41760</v>
      </c>
      <c r="B10" s="15">
        <v>22.3</v>
      </c>
      <c r="C10" s="15">
        <v>19</v>
      </c>
      <c r="D10" s="15">
        <v>35.2732</v>
      </c>
      <c r="E10" s="38">
        <f t="shared" ref="E10" si="8">D10/B10</f>
        <v>1.58175784753363</v>
      </c>
      <c r="F10" s="38">
        <f t="shared" ref="F10" si="9">D10/C10</f>
        <v>1.85648421052632</v>
      </c>
      <c r="G10" s="15"/>
    </row>
    <row r="11" spans="1:7">
      <c r="A11" s="14">
        <v>42005</v>
      </c>
      <c r="B11" s="15">
        <v>22.3</v>
      </c>
      <c r="C11" s="15">
        <v>19</v>
      </c>
      <c r="D11" s="15">
        <v>37.7044</v>
      </c>
      <c r="E11" s="38">
        <f t="shared" ref="E11" si="10">D11/B11</f>
        <v>1.6907802690583</v>
      </c>
      <c r="F11" s="38">
        <f t="shared" ref="F11" si="11">D11/C11</f>
        <v>1.98444210526316</v>
      </c>
      <c r="G11" s="15"/>
    </row>
    <row r="12" spans="1:7">
      <c r="A12" s="14">
        <v>42125</v>
      </c>
      <c r="B12" s="15">
        <v>22.3</v>
      </c>
      <c r="C12" s="15">
        <v>19</v>
      </c>
      <c r="D12" s="15">
        <v>38.6</v>
      </c>
      <c r="E12" s="38">
        <f t="shared" ref="E12:E13" si="12">D12/B12</f>
        <v>1.73094170403587</v>
      </c>
      <c r="F12" s="38">
        <f t="shared" ref="F12:F13" si="13">D12/C12</f>
        <v>2.03157894736842</v>
      </c>
      <c r="G12" s="15"/>
    </row>
    <row r="13" spans="1:7">
      <c r="A13" s="14">
        <v>42126</v>
      </c>
      <c r="B13" s="15">
        <v>22.3</v>
      </c>
      <c r="C13" s="15">
        <v>19</v>
      </c>
      <c r="D13" s="15">
        <v>39</v>
      </c>
      <c r="E13" s="38">
        <f t="shared" si="12"/>
        <v>1.74887892376682</v>
      </c>
      <c r="F13" s="38">
        <f t="shared" si="13"/>
        <v>2.05263157894737</v>
      </c>
      <c r="G13" s="15"/>
    </row>
    <row r="14" spans="1:7">
      <c r="A14" s="14">
        <v>42278</v>
      </c>
      <c r="B14" s="15">
        <v>22.3</v>
      </c>
      <c r="C14" s="15">
        <v>19</v>
      </c>
      <c r="D14" s="15">
        <v>39.8</v>
      </c>
      <c r="E14" s="38">
        <f t="shared" ref="E14" si="14">D14/B14</f>
        <v>1.7847533632287</v>
      </c>
      <c r="F14" s="38">
        <f t="shared" ref="F14:F19" si="15">D14/C14</f>
        <v>2.09473684210526</v>
      </c>
      <c r="G14" s="15"/>
    </row>
    <row r="15" spans="1:7">
      <c r="A15" s="14">
        <v>42370</v>
      </c>
      <c r="B15" s="15">
        <v>26.7</v>
      </c>
      <c r="C15" s="15">
        <v>23</v>
      </c>
      <c r="D15" s="15">
        <v>45.99</v>
      </c>
      <c r="E15" s="38">
        <f t="shared" ref="E15" si="16">D15/B15</f>
        <v>1.72247191011236</v>
      </c>
      <c r="F15" s="38">
        <f t="shared" si="15"/>
        <v>1.9995652173913</v>
      </c>
      <c r="G15" s="15"/>
    </row>
    <row r="16" spans="1:7">
      <c r="A16" s="14">
        <v>42490</v>
      </c>
      <c r="B16" s="15">
        <v>26.7</v>
      </c>
      <c r="C16" s="15">
        <v>23</v>
      </c>
      <c r="D16" s="15">
        <v>49.74</v>
      </c>
      <c r="E16" s="38">
        <f t="shared" ref="E16" si="17">D16/B16</f>
        <v>1.86292134831461</v>
      </c>
      <c r="F16" s="38">
        <f t="shared" si="15"/>
        <v>2.16260869565217</v>
      </c>
      <c r="G16" s="15"/>
    </row>
    <row r="17" spans="1:7">
      <c r="A17" s="5">
        <v>42559</v>
      </c>
      <c r="B17" s="6">
        <v>50.6</v>
      </c>
      <c r="C17" s="6">
        <v>43</v>
      </c>
      <c r="D17" s="6">
        <v>64.71</v>
      </c>
      <c r="E17" s="41">
        <f t="shared" ref="E17" si="18">D17/B17</f>
        <v>1.27885375494071</v>
      </c>
      <c r="F17" s="41">
        <f t="shared" si="15"/>
        <v>1.50488372093023</v>
      </c>
      <c r="G17" s="6"/>
    </row>
    <row r="18" spans="1:7">
      <c r="A18" s="14">
        <v>42628</v>
      </c>
      <c r="B18" s="15">
        <v>50.6</v>
      </c>
      <c r="C18" s="15">
        <v>43</v>
      </c>
      <c r="D18" s="15">
        <v>74.86</v>
      </c>
      <c r="E18" s="38">
        <f t="shared" ref="E18:E25" si="19">D18/B18</f>
        <v>1.47944664031621</v>
      </c>
      <c r="F18" s="38">
        <f t="shared" si="15"/>
        <v>1.74093023255814</v>
      </c>
      <c r="G18" s="15"/>
    </row>
    <row r="19" spans="1:7">
      <c r="A19" s="5">
        <v>42643</v>
      </c>
      <c r="B19" s="6">
        <v>50.6</v>
      </c>
      <c r="C19" s="6">
        <v>43</v>
      </c>
      <c r="D19" s="6">
        <v>76.13</v>
      </c>
      <c r="E19" s="41">
        <f t="shared" ref="E19" si="20">D19/B19</f>
        <v>1.50454545454545</v>
      </c>
      <c r="F19" s="41">
        <f t="shared" si="15"/>
        <v>1.77046511627907</v>
      </c>
      <c r="G19" s="6"/>
    </row>
    <row r="20" spans="1:7">
      <c r="A20" s="14">
        <v>42645</v>
      </c>
      <c r="B20" s="15">
        <v>50.6</v>
      </c>
      <c r="C20" s="15">
        <v>43</v>
      </c>
      <c r="D20" s="15">
        <v>77.8</v>
      </c>
      <c r="E20" s="38">
        <f t="shared" si="19"/>
        <v>1.53754940711462</v>
      </c>
      <c r="F20" s="38">
        <f t="shared" ref="F20:F31" si="21">D20/C20</f>
        <v>1.8093023255814</v>
      </c>
      <c r="G20" s="15"/>
    </row>
    <row r="21" spans="1:7">
      <c r="A21" s="14">
        <v>42646</v>
      </c>
      <c r="B21" s="15">
        <v>50.6</v>
      </c>
      <c r="C21" s="15">
        <v>43</v>
      </c>
      <c r="D21" s="15">
        <v>79</v>
      </c>
      <c r="E21" s="38">
        <f t="shared" ref="E21" si="22">D21/B21</f>
        <v>1.56126482213439</v>
      </c>
      <c r="F21" s="38">
        <f t="shared" ref="F21" si="23">D21/C21</f>
        <v>1.83720930232558</v>
      </c>
      <c r="G21" s="15"/>
    </row>
    <row r="22" spans="1:7">
      <c r="A22" s="14">
        <v>42735</v>
      </c>
      <c r="B22" s="15">
        <v>50.6</v>
      </c>
      <c r="C22" s="15">
        <v>43</v>
      </c>
      <c r="D22" s="15">
        <v>83.54</v>
      </c>
      <c r="E22" s="38">
        <f t="shared" si="19"/>
        <v>1.65098814229249</v>
      </c>
      <c r="F22" s="38">
        <f t="shared" si="21"/>
        <v>1.94279069767442</v>
      </c>
      <c r="G22" s="15"/>
    </row>
    <row r="23" spans="1:7">
      <c r="A23" s="14">
        <v>42736</v>
      </c>
      <c r="B23" s="15">
        <v>50.6</v>
      </c>
      <c r="C23" s="15">
        <v>43</v>
      </c>
      <c r="D23" s="15">
        <v>86.31</v>
      </c>
      <c r="E23" s="38">
        <f t="shared" si="19"/>
        <v>1.70573122529644</v>
      </c>
      <c r="F23" s="38">
        <f t="shared" si="21"/>
        <v>2.00720930232558</v>
      </c>
      <c r="G23" s="15"/>
    </row>
    <row r="24" spans="1:7">
      <c r="A24" s="5">
        <v>42853</v>
      </c>
      <c r="B24" s="6">
        <v>50.6</v>
      </c>
      <c r="C24" s="6">
        <v>43</v>
      </c>
      <c r="D24" s="6">
        <v>86.76</v>
      </c>
      <c r="E24" s="41">
        <f t="shared" si="19"/>
        <v>1.71462450592885</v>
      </c>
      <c r="F24" s="41">
        <f t="shared" si="21"/>
        <v>2.01767441860465</v>
      </c>
      <c r="G24" s="6"/>
    </row>
    <row r="25" spans="1:7">
      <c r="A25" s="14">
        <v>42854</v>
      </c>
      <c r="B25" s="15">
        <v>50.6</v>
      </c>
      <c r="C25" s="15">
        <v>43</v>
      </c>
      <c r="D25" s="15">
        <v>95.74</v>
      </c>
      <c r="E25" s="38">
        <f t="shared" si="19"/>
        <v>1.89209486166008</v>
      </c>
      <c r="F25" s="38">
        <f t="shared" si="21"/>
        <v>2.22651162790698</v>
      </c>
      <c r="G25" s="15"/>
    </row>
    <row r="26" spans="1:7">
      <c r="A26" s="5">
        <v>43329</v>
      </c>
      <c r="B26" s="6">
        <v>50.6</v>
      </c>
      <c r="C26" s="6">
        <v>43</v>
      </c>
      <c r="D26" s="6">
        <v>105.68</v>
      </c>
      <c r="E26" s="41">
        <f t="shared" ref="E26:E31" si="24">D26/B26</f>
        <v>2.08853754940711</v>
      </c>
      <c r="F26" s="41">
        <f t="shared" si="21"/>
        <v>2.45767441860465</v>
      </c>
      <c r="G26" s="6" t="s">
        <v>167</v>
      </c>
    </row>
    <row r="27" spans="1:7">
      <c r="A27" s="14">
        <v>43586</v>
      </c>
      <c r="B27" s="15">
        <v>50.6</v>
      </c>
      <c r="C27" s="15">
        <v>43</v>
      </c>
      <c r="D27" s="15">
        <v>125.62</v>
      </c>
      <c r="E27" s="38">
        <f t="shared" si="24"/>
        <v>2.48260869565217</v>
      </c>
      <c r="F27" s="38">
        <f t="shared" si="21"/>
        <v>2.92139534883721</v>
      </c>
      <c r="G27" s="15"/>
    </row>
    <row r="28" spans="1:7">
      <c r="A28" s="5">
        <v>43738</v>
      </c>
      <c r="B28" s="6">
        <v>84.1</v>
      </c>
      <c r="C28" s="6">
        <v>68</v>
      </c>
      <c r="D28" s="6">
        <v>132.17</v>
      </c>
      <c r="E28" s="41">
        <f t="shared" si="24"/>
        <v>1.57158145065398</v>
      </c>
      <c r="F28" s="41">
        <f t="shared" si="21"/>
        <v>1.94367647058824</v>
      </c>
      <c r="G28" s="6"/>
    </row>
    <row r="29" spans="1:7">
      <c r="A29" s="14">
        <v>43739</v>
      </c>
      <c r="B29" s="15">
        <v>84.1</v>
      </c>
      <c r="C29" s="15">
        <v>68</v>
      </c>
      <c r="D29" s="15">
        <v>141.41</v>
      </c>
      <c r="E29" s="38">
        <f t="shared" si="24"/>
        <v>1.68145065398335</v>
      </c>
      <c r="F29" s="38">
        <f t="shared" si="21"/>
        <v>2.07955882352941</v>
      </c>
      <c r="G29" s="15"/>
    </row>
    <row r="30" spans="1:7">
      <c r="A30" s="5">
        <v>44025</v>
      </c>
      <c r="B30" s="6">
        <v>142.5</v>
      </c>
      <c r="C30" s="6">
        <v>111</v>
      </c>
      <c r="D30" s="6">
        <v>141.53</v>
      </c>
      <c r="E30" s="41">
        <f t="shared" si="24"/>
        <v>0.99319298245614</v>
      </c>
      <c r="F30" s="41">
        <f t="shared" si="21"/>
        <v>1.27504504504505</v>
      </c>
      <c r="G30" s="6"/>
    </row>
    <row r="31" spans="1:7">
      <c r="A31" s="5">
        <v>44029</v>
      </c>
      <c r="B31" s="6">
        <v>142.5</v>
      </c>
      <c r="C31" s="6">
        <v>111</v>
      </c>
      <c r="D31" s="6">
        <v>143.7</v>
      </c>
      <c r="E31" s="41">
        <f t="shared" si="24"/>
        <v>1.00842105263158</v>
      </c>
      <c r="F31" s="41">
        <f t="shared" si="21"/>
        <v>1.29459459459459</v>
      </c>
      <c r="G31" s="6"/>
    </row>
    <row r="32" spans="1:7">
      <c r="A32" s="5">
        <v>44033</v>
      </c>
      <c r="B32" s="6">
        <v>142.5</v>
      </c>
      <c r="C32" s="6">
        <v>111</v>
      </c>
      <c r="D32" s="6">
        <v>145.34</v>
      </c>
      <c r="E32" s="41">
        <f t="shared" ref="E32:E38" si="25">D32/B32</f>
        <v>1.0199298245614</v>
      </c>
      <c r="F32" s="41">
        <f t="shared" ref="F32:F38" si="26">D32/C32</f>
        <v>1.30936936936937</v>
      </c>
      <c r="G32" s="6"/>
    </row>
    <row r="33" spans="1:7">
      <c r="A33" s="5">
        <v>44036</v>
      </c>
      <c r="B33" s="6">
        <v>142.5</v>
      </c>
      <c r="C33" s="6">
        <v>111</v>
      </c>
      <c r="D33" s="6">
        <v>157.37</v>
      </c>
      <c r="E33" s="41">
        <f t="shared" si="25"/>
        <v>1.10435087719298</v>
      </c>
      <c r="F33" s="41">
        <f t="shared" si="26"/>
        <v>1.41774774774775</v>
      </c>
      <c r="G33" s="6"/>
    </row>
    <row r="34" spans="1:7">
      <c r="A34" s="5">
        <v>44046</v>
      </c>
      <c r="B34" s="6">
        <v>142.5</v>
      </c>
      <c r="C34" s="6">
        <v>111</v>
      </c>
      <c r="D34" s="6">
        <v>158.46</v>
      </c>
      <c r="E34" s="41">
        <f t="shared" si="25"/>
        <v>1.112</v>
      </c>
      <c r="F34" s="41">
        <f t="shared" si="26"/>
        <v>1.42756756756757</v>
      </c>
      <c r="G34" s="6"/>
    </row>
    <row r="35" spans="1:7">
      <c r="A35" s="5">
        <v>44068</v>
      </c>
      <c r="B35" s="6">
        <v>142.5</v>
      </c>
      <c r="C35" s="6">
        <v>111</v>
      </c>
      <c r="D35" s="6">
        <v>167.9</v>
      </c>
      <c r="E35" s="41">
        <f t="shared" si="25"/>
        <v>1.17824561403509</v>
      </c>
      <c r="F35" s="41">
        <f t="shared" si="26"/>
        <v>1.51261261261261</v>
      </c>
      <c r="G35" s="6"/>
    </row>
    <row r="36" spans="1:7">
      <c r="A36" s="14">
        <v>44093</v>
      </c>
      <c r="B36" s="15">
        <v>142.5</v>
      </c>
      <c r="C36" s="15">
        <v>111</v>
      </c>
      <c r="D36" s="15">
        <v>169.3</v>
      </c>
      <c r="E36" s="38">
        <f t="shared" si="25"/>
        <v>1.1880701754386</v>
      </c>
      <c r="F36" s="38">
        <f t="shared" si="26"/>
        <v>1.52522522522523</v>
      </c>
      <c r="G36" s="15"/>
    </row>
    <row r="37" spans="1:7">
      <c r="A37" s="5">
        <v>44104</v>
      </c>
      <c r="B37" s="6">
        <v>142.5</v>
      </c>
      <c r="C37" s="6">
        <v>111</v>
      </c>
      <c r="D37" s="6">
        <v>200.37</v>
      </c>
      <c r="E37" s="41">
        <f t="shared" si="25"/>
        <v>1.40610526315789</v>
      </c>
      <c r="F37" s="41">
        <f t="shared" si="26"/>
        <v>1.80513513513514</v>
      </c>
      <c r="G37" s="6" t="s">
        <v>450</v>
      </c>
    </row>
    <row r="38" spans="1:7">
      <c r="A38" s="5">
        <v>44196</v>
      </c>
      <c r="B38" s="6">
        <v>142.5</v>
      </c>
      <c r="C38" s="6">
        <v>111</v>
      </c>
      <c r="D38" s="6">
        <v>265.69</v>
      </c>
      <c r="E38" s="41">
        <f t="shared" si="25"/>
        <v>1.86449122807018</v>
      </c>
      <c r="F38" s="41">
        <f t="shared" si="26"/>
        <v>2.3936036036036</v>
      </c>
      <c r="G38" s="6"/>
    </row>
    <row r="39" spans="1:7">
      <c r="A39" s="5">
        <v>44316</v>
      </c>
      <c r="B39" s="6">
        <v>142.5</v>
      </c>
      <c r="C39" s="6">
        <v>111</v>
      </c>
      <c r="D39" s="6">
        <v>269.92</v>
      </c>
      <c r="E39" s="41">
        <f t="shared" ref="E39" si="27">D39/B39</f>
        <v>1.89417543859649</v>
      </c>
      <c r="F39" s="41">
        <f t="shared" ref="F39" si="28">D39/C39</f>
        <v>2.43171171171171</v>
      </c>
      <c r="G39" s="6"/>
    </row>
    <row r="40" spans="1:7">
      <c r="A40" s="14">
        <v>44317</v>
      </c>
      <c r="B40" s="15">
        <v>142.5</v>
      </c>
      <c r="C40" s="15">
        <v>111</v>
      </c>
      <c r="D40" s="15">
        <v>285.12</v>
      </c>
      <c r="E40" s="38">
        <f t="shared" ref="E40:E51" si="29">D40/B40</f>
        <v>2.00084210526316</v>
      </c>
      <c r="F40" s="38">
        <f t="shared" ref="F40:F48" si="30">D40/C40</f>
        <v>2.56864864864865</v>
      </c>
      <c r="G40" s="15"/>
    </row>
    <row r="41" spans="1:7">
      <c r="A41" s="5">
        <v>44834</v>
      </c>
      <c r="B41" s="6">
        <v>191.11</v>
      </c>
      <c r="C41" s="6">
        <v>145</v>
      </c>
      <c r="D41" s="6">
        <v>288.5</v>
      </c>
      <c r="E41" s="41">
        <f t="shared" si="29"/>
        <v>1.50960180001047</v>
      </c>
      <c r="F41" s="41">
        <f t="shared" si="30"/>
        <v>1.98965517241379</v>
      </c>
      <c r="G41" s="6"/>
    </row>
    <row r="42" spans="1:7">
      <c r="A42" s="14">
        <v>44975</v>
      </c>
      <c r="B42" s="15">
        <v>191.11</v>
      </c>
      <c r="C42" s="15">
        <v>145</v>
      </c>
      <c r="D42" s="15">
        <v>315.09</v>
      </c>
      <c r="E42" s="38">
        <f t="shared" si="29"/>
        <v>1.64873632986238</v>
      </c>
      <c r="F42" s="38">
        <f t="shared" si="30"/>
        <v>2.17303448275862</v>
      </c>
      <c r="G42" s="15" t="s">
        <v>431</v>
      </c>
    </row>
    <row r="43" spans="1:7">
      <c r="A43" s="14">
        <v>44982</v>
      </c>
      <c r="B43" s="15">
        <v>191.11</v>
      </c>
      <c r="C43" s="15">
        <v>145</v>
      </c>
      <c r="D43" s="15">
        <v>324.65</v>
      </c>
      <c r="E43" s="38">
        <f t="shared" si="29"/>
        <v>1.69875987651091</v>
      </c>
      <c r="F43" s="38">
        <f t="shared" si="30"/>
        <v>2.23896551724138</v>
      </c>
      <c r="G43" s="15"/>
    </row>
    <row r="44" spans="1:7">
      <c r="A44" s="14">
        <v>44989</v>
      </c>
      <c r="B44" s="15">
        <v>191.11</v>
      </c>
      <c r="C44" s="15">
        <v>145</v>
      </c>
      <c r="D44" s="15">
        <v>325.54</v>
      </c>
      <c r="E44" s="38">
        <f t="shared" si="29"/>
        <v>1.7034168803307</v>
      </c>
      <c r="F44" s="38">
        <f t="shared" si="30"/>
        <v>2.24510344827586</v>
      </c>
      <c r="G44" s="15"/>
    </row>
    <row r="45" spans="1:7">
      <c r="A45" s="14">
        <v>45024</v>
      </c>
      <c r="B45" s="15">
        <v>191.11</v>
      </c>
      <c r="C45" s="15">
        <v>145</v>
      </c>
      <c r="D45" s="15">
        <v>333.75</v>
      </c>
      <c r="E45" s="38">
        <f t="shared" si="29"/>
        <v>1.74637643242112</v>
      </c>
      <c r="F45" s="38">
        <f t="shared" si="30"/>
        <v>2.30172413793103</v>
      </c>
      <c r="G45" s="15"/>
    </row>
    <row r="46" spans="1:7">
      <c r="A46" s="14">
        <v>45031</v>
      </c>
      <c r="B46" s="15">
        <v>191.11</v>
      </c>
      <c r="C46" s="15">
        <v>145</v>
      </c>
      <c r="D46" s="15">
        <v>335.45</v>
      </c>
      <c r="E46" s="38">
        <f t="shared" si="29"/>
        <v>1.75527183297577</v>
      </c>
      <c r="F46" s="38">
        <f t="shared" si="30"/>
        <v>2.31344827586207</v>
      </c>
      <c r="G46" s="15"/>
    </row>
    <row r="47" spans="1:7">
      <c r="A47" s="14">
        <v>45045</v>
      </c>
      <c r="B47" s="15">
        <v>191.11</v>
      </c>
      <c r="C47" s="15">
        <v>145</v>
      </c>
      <c r="D47" s="15">
        <v>342.5</v>
      </c>
      <c r="E47" s="38">
        <f t="shared" si="29"/>
        <v>1.79216158233478</v>
      </c>
      <c r="F47" s="38">
        <f t="shared" si="30"/>
        <v>2.36206896551724</v>
      </c>
      <c r="G47" s="15"/>
    </row>
    <row r="48" spans="1:7">
      <c r="A48" s="14">
        <v>45046</v>
      </c>
      <c r="B48" s="15">
        <v>191.11</v>
      </c>
      <c r="C48" s="15">
        <v>145</v>
      </c>
      <c r="D48" s="15">
        <v>374.16</v>
      </c>
      <c r="E48" s="38">
        <f t="shared" si="29"/>
        <v>1.95782533619382</v>
      </c>
      <c r="F48" s="38">
        <f t="shared" si="30"/>
        <v>2.58041379310345</v>
      </c>
      <c r="G48" s="15"/>
    </row>
    <row r="49" spans="1:7">
      <c r="A49" s="14">
        <v>45413</v>
      </c>
      <c r="B49" s="15">
        <v>208.4</v>
      </c>
      <c r="C49" s="15"/>
      <c r="D49" s="15">
        <v>392.19</v>
      </c>
      <c r="E49" s="38">
        <f t="shared" si="29"/>
        <v>1.88190978886756</v>
      </c>
      <c r="F49" s="38"/>
      <c r="G49" s="15"/>
    </row>
    <row r="50" spans="1:7">
      <c r="A50" s="26">
        <v>45657</v>
      </c>
      <c r="B50" s="27">
        <v>218.28</v>
      </c>
      <c r="C50" s="27"/>
      <c r="D50" s="27">
        <v>397.71</v>
      </c>
      <c r="E50" s="47">
        <f t="shared" si="29"/>
        <v>1.82201759208356</v>
      </c>
      <c r="F50" s="47"/>
      <c r="G50" s="27"/>
    </row>
    <row r="51" spans="1:7">
      <c r="A51" s="59">
        <v>45778</v>
      </c>
      <c r="B51" s="60">
        <v>218.28</v>
      </c>
      <c r="C51" s="60"/>
      <c r="D51" s="60">
        <v>407.7</v>
      </c>
      <c r="E51" s="61">
        <f t="shared" si="29"/>
        <v>1.86778449697636</v>
      </c>
      <c r="F51" s="61"/>
      <c r="G51" s="60"/>
    </row>
    <row r="52" spans="1:7">
      <c r="A52" s="12" t="s">
        <v>398</v>
      </c>
      <c r="B52" s="34"/>
      <c r="C52" s="34"/>
      <c r="D52" s="34"/>
      <c r="E52" s="48"/>
      <c r="F52" s="48"/>
      <c r="G52" s="34"/>
    </row>
  </sheetData>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C11" sqref="C11"/>
    </sheetView>
  </sheetViews>
  <sheetFormatPr defaultColWidth="8.50833333333333" defaultRowHeight="14" outlineLevelCol="6"/>
  <cols>
    <col min="1" max="1" width="15.375" style="1" customWidth="1"/>
    <col min="2" max="3" width="10.125" style="1" customWidth="1"/>
    <col min="4" max="4" width="24.25" style="1" customWidth="1"/>
    <col min="5" max="5" width="15.75" style="32" customWidth="1"/>
    <col min="6" max="6" width="15.75" style="2" customWidth="1"/>
    <col min="7" max="7" width="40.375" style="1" customWidth="1"/>
    <col min="8" max="16384" width="8.50833333333333" style="1"/>
  </cols>
  <sheetData>
    <row r="1" spans="1:7">
      <c r="A1" s="1" t="s">
        <v>0</v>
      </c>
      <c r="B1" s="1" t="s">
        <v>52</v>
      </c>
      <c r="C1" s="1" t="s">
        <v>53</v>
      </c>
      <c r="D1" s="1" t="s">
        <v>54</v>
      </c>
      <c r="E1" s="32" t="s">
        <v>3</v>
      </c>
      <c r="F1" s="2" t="s">
        <v>152</v>
      </c>
      <c r="G1" s="1" t="s">
        <v>56</v>
      </c>
    </row>
    <row r="2" spans="1:7">
      <c r="A2" s="3" t="s">
        <v>134</v>
      </c>
      <c r="B2" s="3">
        <v>74.52</v>
      </c>
      <c r="C2" s="3">
        <v>51</v>
      </c>
      <c r="D2" s="3">
        <v>33.74</v>
      </c>
      <c r="E2" s="33">
        <f>D2/B2</f>
        <v>0.45276435856146</v>
      </c>
      <c r="F2" s="4">
        <f>D2/C2</f>
        <v>0.66156862745098</v>
      </c>
      <c r="G2" s="3"/>
    </row>
    <row r="4" spans="1:7">
      <c r="A4" s="5">
        <v>41789</v>
      </c>
      <c r="B4" s="6">
        <v>20.88</v>
      </c>
      <c r="C4" s="6">
        <v>20</v>
      </c>
      <c r="D4" s="6">
        <v>6</v>
      </c>
      <c r="E4" s="41">
        <f t="shared" ref="E4" si="0">D4/B4</f>
        <v>0.28735632183908</v>
      </c>
      <c r="F4" s="7">
        <f t="shared" ref="F4:F13" si="1">D4/C4</f>
        <v>0.3</v>
      </c>
      <c r="G4" s="6" t="s">
        <v>571</v>
      </c>
    </row>
    <row r="5" spans="1:7">
      <c r="A5" s="14">
        <v>41790</v>
      </c>
      <c r="B5" s="15">
        <v>20.88</v>
      </c>
      <c r="C5" s="15">
        <v>20</v>
      </c>
      <c r="D5" s="15">
        <v>10</v>
      </c>
      <c r="E5" s="38">
        <f t="shared" ref="E5" si="2">D5/B5</f>
        <v>0.478927203065134</v>
      </c>
      <c r="F5" s="16">
        <f t="shared" si="1"/>
        <v>0.5</v>
      </c>
      <c r="G5" s="15" t="s">
        <v>572</v>
      </c>
    </row>
    <row r="6" spans="1:7">
      <c r="A6" s="14">
        <v>41791</v>
      </c>
      <c r="B6" s="15">
        <v>20.88</v>
      </c>
      <c r="C6" s="15">
        <v>20</v>
      </c>
      <c r="D6" s="15">
        <v>13.4</v>
      </c>
      <c r="E6" s="38">
        <f t="shared" ref="E6" si="3">D6/B6</f>
        <v>0.64176245210728</v>
      </c>
      <c r="F6" s="16">
        <f t="shared" si="1"/>
        <v>0.67</v>
      </c>
      <c r="G6" s="15"/>
    </row>
    <row r="7" spans="1:7">
      <c r="A7" s="14">
        <v>41792</v>
      </c>
      <c r="B7" s="15">
        <v>20.88</v>
      </c>
      <c r="C7" s="15">
        <v>20</v>
      </c>
      <c r="D7" s="15">
        <v>15.14</v>
      </c>
      <c r="E7" s="38">
        <f t="shared" ref="E7" si="4">D7/B7</f>
        <v>0.725095785440613</v>
      </c>
      <c r="F7" s="16">
        <f t="shared" si="1"/>
        <v>0.757</v>
      </c>
      <c r="G7" s="15"/>
    </row>
    <row r="8" spans="1:7">
      <c r="A8" s="14">
        <v>42273</v>
      </c>
      <c r="B8" s="15">
        <v>49.23</v>
      </c>
      <c r="C8" s="15">
        <v>42</v>
      </c>
      <c r="D8" s="15">
        <v>20.69</v>
      </c>
      <c r="E8" s="38">
        <f t="shared" ref="E8" si="5">D8/B8</f>
        <v>0.420272191752996</v>
      </c>
      <c r="F8" s="16">
        <f t="shared" si="1"/>
        <v>0.492619047619048</v>
      </c>
      <c r="G8" s="15"/>
    </row>
    <row r="9" spans="1:7">
      <c r="A9" s="14">
        <v>42274</v>
      </c>
      <c r="B9" s="15">
        <v>49.23</v>
      </c>
      <c r="C9" s="15">
        <v>42</v>
      </c>
      <c r="D9" s="15">
        <v>24.9</v>
      </c>
      <c r="E9" s="38">
        <f t="shared" ref="E9:E10" si="6">D9/B9</f>
        <v>0.505789152955515</v>
      </c>
      <c r="F9" s="16">
        <f t="shared" si="1"/>
        <v>0.592857142857143</v>
      </c>
      <c r="G9" s="15"/>
    </row>
    <row r="10" spans="1:7">
      <c r="A10" s="20">
        <v>42277</v>
      </c>
      <c r="B10" s="21">
        <v>49.23</v>
      </c>
      <c r="C10" s="21">
        <v>42</v>
      </c>
      <c r="D10" s="21">
        <v>61.7</v>
      </c>
      <c r="E10" s="36">
        <f t="shared" si="6"/>
        <v>1.25330083282551</v>
      </c>
      <c r="F10" s="22">
        <f t="shared" si="1"/>
        <v>1.46904761904762</v>
      </c>
      <c r="G10" s="21" t="s">
        <v>313</v>
      </c>
    </row>
    <row r="11" spans="1:7">
      <c r="A11" s="14">
        <v>42279</v>
      </c>
      <c r="B11" s="15">
        <v>49.23</v>
      </c>
      <c r="C11" s="15">
        <v>42</v>
      </c>
      <c r="D11" s="15">
        <v>31.4156</v>
      </c>
      <c r="E11" s="38">
        <f t="shared" ref="E11:E12" si="7">D11/B11</f>
        <v>0.63813934592728</v>
      </c>
      <c r="F11" s="16">
        <f t="shared" si="1"/>
        <v>0.747990476190476</v>
      </c>
      <c r="G11" s="15"/>
    </row>
    <row r="12" s="24" customFormat="1" spans="1:7">
      <c r="A12" s="17">
        <v>42448</v>
      </c>
      <c r="B12" s="18">
        <v>74.52</v>
      </c>
      <c r="C12" s="18">
        <v>51</v>
      </c>
      <c r="D12" s="18">
        <v>99.58</v>
      </c>
      <c r="E12" s="49">
        <f t="shared" si="7"/>
        <v>1.33628556092324</v>
      </c>
      <c r="F12" s="19">
        <f t="shared" si="1"/>
        <v>1.95254901960784</v>
      </c>
      <c r="G12" s="18" t="s">
        <v>313</v>
      </c>
    </row>
    <row r="13" s="24" customFormat="1" spans="1:7">
      <c r="A13" s="14">
        <v>42449</v>
      </c>
      <c r="B13" s="15">
        <v>74.52</v>
      </c>
      <c r="C13" s="15">
        <v>51</v>
      </c>
      <c r="D13" s="15">
        <v>34.6</v>
      </c>
      <c r="E13" s="38">
        <f t="shared" ref="E13:E19" si="8">D13/B13</f>
        <v>0.46430488459474</v>
      </c>
      <c r="F13" s="16">
        <f t="shared" si="1"/>
        <v>0.67843137254902</v>
      </c>
      <c r="G13" s="15"/>
    </row>
    <row r="14" spans="1:7">
      <c r="A14" s="14">
        <v>42490</v>
      </c>
      <c r="B14" s="15">
        <v>74.52</v>
      </c>
      <c r="C14" s="15">
        <v>51</v>
      </c>
      <c r="D14" s="15">
        <v>38.6</v>
      </c>
      <c r="E14" s="38">
        <f t="shared" si="8"/>
        <v>0.517981749865808</v>
      </c>
      <c r="F14" s="16">
        <f t="shared" ref="F14:F27" si="9">D14/C14</f>
        <v>0.756862745098039</v>
      </c>
      <c r="G14" s="15"/>
    </row>
    <row r="15" spans="1:7">
      <c r="A15" s="14">
        <v>42491</v>
      </c>
      <c r="B15" s="15">
        <v>74.52</v>
      </c>
      <c r="C15" s="15">
        <v>51</v>
      </c>
      <c r="D15" s="15">
        <v>44.1</v>
      </c>
      <c r="E15" s="38">
        <f t="shared" si="8"/>
        <v>0.591787439613527</v>
      </c>
      <c r="F15" s="16">
        <f t="shared" si="9"/>
        <v>0.864705882352941</v>
      </c>
      <c r="G15" s="15"/>
    </row>
    <row r="16" spans="1:7">
      <c r="A16" s="14">
        <v>43009</v>
      </c>
      <c r="B16" s="15">
        <v>74.52</v>
      </c>
      <c r="C16" s="15">
        <v>51</v>
      </c>
      <c r="D16" s="15">
        <v>47.7</v>
      </c>
      <c r="E16" s="38">
        <f t="shared" si="8"/>
        <v>0.640096618357488</v>
      </c>
      <c r="F16" s="16">
        <f t="shared" si="9"/>
        <v>0.935294117647059</v>
      </c>
      <c r="G16" s="15"/>
    </row>
    <row r="17" spans="1:7">
      <c r="A17" s="14">
        <v>43374</v>
      </c>
      <c r="B17" s="15">
        <v>74.52</v>
      </c>
      <c r="C17" s="15">
        <v>51</v>
      </c>
      <c r="D17" s="15">
        <v>51.03</v>
      </c>
      <c r="E17" s="38">
        <f t="shared" si="8"/>
        <v>0.684782608695652</v>
      </c>
      <c r="F17" s="16">
        <f t="shared" si="9"/>
        <v>1.00058823529412</v>
      </c>
      <c r="G17" s="15"/>
    </row>
    <row r="18" spans="1:7">
      <c r="A18" s="14">
        <v>43560</v>
      </c>
      <c r="B18" s="15">
        <v>74.52</v>
      </c>
      <c r="C18" s="15">
        <v>51</v>
      </c>
      <c r="D18" s="15">
        <v>52.2</v>
      </c>
      <c r="E18" s="38">
        <f t="shared" si="8"/>
        <v>0.70048309178744</v>
      </c>
      <c r="F18" s="16">
        <f t="shared" si="9"/>
        <v>1.02352941176471</v>
      </c>
      <c r="G18" s="15"/>
    </row>
    <row r="19" spans="1:7">
      <c r="A19" s="14">
        <v>43586</v>
      </c>
      <c r="B19" s="15">
        <v>74.52</v>
      </c>
      <c r="C19" s="15">
        <v>51</v>
      </c>
      <c r="D19" s="15">
        <v>52.6</v>
      </c>
      <c r="E19" s="38">
        <f t="shared" si="8"/>
        <v>0.705850778314546</v>
      </c>
      <c r="F19" s="16">
        <f t="shared" si="9"/>
        <v>1.03137254901961</v>
      </c>
      <c r="G19" s="15"/>
    </row>
    <row r="20" spans="1:7">
      <c r="A20" s="14">
        <v>43646</v>
      </c>
      <c r="B20" s="15">
        <v>91.25</v>
      </c>
      <c r="C20" s="15">
        <v>66</v>
      </c>
      <c r="D20" s="15">
        <v>61.5</v>
      </c>
      <c r="E20" s="38">
        <f t="shared" ref="E20:E22" si="10">D20/B20</f>
        <v>0.673972602739726</v>
      </c>
      <c r="F20" s="16">
        <f t="shared" si="9"/>
        <v>0.931818181818182</v>
      </c>
      <c r="G20" s="15"/>
    </row>
    <row r="21" spans="1:7">
      <c r="A21" s="5">
        <v>43651</v>
      </c>
      <c r="B21" s="6">
        <v>91.25</v>
      </c>
      <c r="C21" s="6">
        <v>66</v>
      </c>
      <c r="D21" s="6">
        <v>62.3</v>
      </c>
      <c r="E21" s="41">
        <f t="shared" si="10"/>
        <v>0.682739726027397</v>
      </c>
      <c r="F21" s="7">
        <f t="shared" si="9"/>
        <v>0.943939393939394</v>
      </c>
      <c r="G21" s="6"/>
    </row>
    <row r="22" spans="1:7">
      <c r="A22" s="5">
        <v>43684</v>
      </c>
      <c r="B22" s="6">
        <v>91.25</v>
      </c>
      <c r="C22" s="6">
        <v>66</v>
      </c>
      <c r="D22" s="6">
        <v>64.4</v>
      </c>
      <c r="E22" s="41">
        <f t="shared" si="10"/>
        <v>0.705753424657534</v>
      </c>
      <c r="F22" s="7">
        <f t="shared" si="9"/>
        <v>0.975757575757576</v>
      </c>
      <c r="G22" s="6"/>
    </row>
    <row r="23" spans="1:7">
      <c r="A23" s="14">
        <v>43721</v>
      </c>
      <c r="B23" s="15">
        <v>91.25</v>
      </c>
      <c r="C23" s="15">
        <v>66</v>
      </c>
      <c r="D23" s="15">
        <v>64.5</v>
      </c>
      <c r="E23" s="38">
        <f t="shared" ref="E23:E40" si="11">D23/B23</f>
        <v>0.706849315068493</v>
      </c>
      <c r="F23" s="16">
        <f t="shared" si="9"/>
        <v>0.977272727272727</v>
      </c>
      <c r="G23" s="15"/>
    </row>
    <row r="24" spans="1:7">
      <c r="A24" s="14">
        <v>43741</v>
      </c>
      <c r="B24" s="15">
        <v>96.86</v>
      </c>
      <c r="C24" s="15">
        <v>69</v>
      </c>
      <c r="D24" s="15">
        <v>78.9</v>
      </c>
      <c r="E24" s="38">
        <f t="shared" si="11"/>
        <v>0.814577741069585</v>
      </c>
      <c r="F24" s="16">
        <f t="shared" si="9"/>
        <v>1.14347826086957</v>
      </c>
      <c r="G24" s="15"/>
    </row>
    <row r="25" spans="1:7">
      <c r="A25" s="5">
        <v>44189</v>
      </c>
      <c r="B25" s="6">
        <v>154.38</v>
      </c>
      <c r="C25" s="6">
        <v>103</v>
      </c>
      <c r="D25" s="6">
        <v>88.7</v>
      </c>
      <c r="E25" s="41">
        <f t="shared" si="11"/>
        <v>0.574556289674828</v>
      </c>
      <c r="F25" s="7">
        <f t="shared" si="9"/>
        <v>0.861165048543689</v>
      </c>
      <c r="G25" s="6"/>
    </row>
    <row r="26" spans="1:7">
      <c r="A26" s="5">
        <v>44190</v>
      </c>
      <c r="B26" s="6">
        <v>154.38</v>
      </c>
      <c r="C26" s="6">
        <v>103</v>
      </c>
      <c r="D26" s="6">
        <v>92.6</v>
      </c>
      <c r="E26" s="41">
        <f t="shared" si="11"/>
        <v>0.599818629356134</v>
      </c>
      <c r="F26" s="7">
        <f t="shared" si="9"/>
        <v>0.899029126213592</v>
      </c>
      <c r="G26" s="6"/>
    </row>
    <row r="27" spans="1:7">
      <c r="A27" s="5">
        <v>44196</v>
      </c>
      <c r="B27" s="6">
        <v>154.38</v>
      </c>
      <c r="C27" s="6">
        <v>103</v>
      </c>
      <c r="D27" s="6">
        <v>101.46</v>
      </c>
      <c r="E27" s="41">
        <f t="shared" si="11"/>
        <v>0.657209483093665</v>
      </c>
      <c r="F27" s="7">
        <f t="shared" si="9"/>
        <v>0.98504854368932</v>
      </c>
      <c r="G27" s="6" t="s">
        <v>167</v>
      </c>
    </row>
    <row r="28" spans="1:7">
      <c r="A28" s="5">
        <v>44561</v>
      </c>
      <c r="B28" s="6">
        <v>182.28</v>
      </c>
      <c r="C28" s="6"/>
      <c r="D28" s="6">
        <v>103.2</v>
      </c>
      <c r="E28" s="41">
        <f t="shared" si="11"/>
        <v>0.566161948650428</v>
      </c>
      <c r="F28" s="7"/>
      <c r="G28" s="6"/>
    </row>
    <row r="29" spans="1:7">
      <c r="A29" s="5">
        <v>44971</v>
      </c>
      <c r="B29" s="6">
        <v>185.18</v>
      </c>
      <c r="C29" s="6"/>
      <c r="D29" s="6">
        <v>106</v>
      </c>
      <c r="E29" s="41">
        <f t="shared" si="11"/>
        <v>0.572416027648774</v>
      </c>
      <c r="F29" s="7"/>
      <c r="G29" s="21" t="s">
        <v>573</v>
      </c>
    </row>
    <row r="30" spans="1:7">
      <c r="A30" s="5">
        <v>44974</v>
      </c>
      <c r="B30" s="6">
        <v>185.18</v>
      </c>
      <c r="C30" s="6"/>
      <c r="D30" s="6">
        <v>107.6</v>
      </c>
      <c r="E30" s="41">
        <f t="shared" si="11"/>
        <v>0.581056269575548</v>
      </c>
      <c r="F30" s="7"/>
      <c r="G30" s="21" t="s">
        <v>573</v>
      </c>
    </row>
    <row r="31" spans="1:7">
      <c r="A31" s="5">
        <v>44988</v>
      </c>
      <c r="B31" s="6">
        <v>185.18</v>
      </c>
      <c r="C31" s="6"/>
      <c r="D31" s="6">
        <v>110.5</v>
      </c>
      <c r="E31" s="41">
        <f t="shared" si="11"/>
        <v>0.596716708067826</v>
      </c>
      <c r="F31" s="7"/>
      <c r="G31" s="21" t="s">
        <v>573</v>
      </c>
    </row>
    <row r="32" spans="1:7">
      <c r="A32" s="5">
        <v>44993</v>
      </c>
      <c r="B32" s="6">
        <v>185.18</v>
      </c>
      <c r="C32" s="6"/>
      <c r="D32" s="6">
        <v>116.8</v>
      </c>
      <c r="E32" s="41">
        <f t="shared" si="11"/>
        <v>0.630737660654498</v>
      </c>
      <c r="F32" s="7"/>
      <c r="G32" s="21" t="s">
        <v>573</v>
      </c>
    </row>
    <row r="33" spans="1:7">
      <c r="A33" s="17">
        <v>45011</v>
      </c>
      <c r="B33" s="18">
        <v>185.18</v>
      </c>
      <c r="C33" s="18"/>
      <c r="D33" s="18">
        <v>134</v>
      </c>
      <c r="E33" s="49">
        <f t="shared" si="11"/>
        <v>0.723620261367318</v>
      </c>
      <c r="F33" s="19"/>
      <c r="G33" s="18" t="s">
        <v>574</v>
      </c>
    </row>
    <row r="34" spans="1:7">
      <c r="A34" s="5">
        <v>45023</v>
      </c>
      <c r="B34" s="6">
        <v>185.18</v>
      </c>
      <c r="C34" s="6"/>
      <c r="D34" s="6">
        <v>121.4</v>
      </c>
      <c r="E34" s="41">
        <f t="shared" si="11"/>
        <v>0.655578356193973</v>
      </c>
      <c r="F34" s="7"/>
      <c r="G34" s="21" t="s">
        <v>573</v>
      </c>
    </row>
    <row r="35" spans="1:7">
      <c r="A35" s="5">
        <v>45044</v>
      </c>
      <c r="B35" s="6">
        <v>185.18</v>
      </c>
      <c r="C35" s="6"/>
      <c r="D35" s="6">
        <v>127.5</v>
      </c>
      <c r="E35" s="41">
        <f t="shared" si="11"/>
        <v>0.688519278539799</v>
      </c>
      <c r="F35" s="7"/>
      <c r="G35" s="21" t="s">
        <v>573</v>
      </c>
    </row>
    <row r="36" spans="1:7">
      <c r="A36" s="17">
        <v>45046</v>
      </c>
      <c r="B36" s="18">
        <v>185.18</v>
      </c>
      <c r="C36" s="18"/>
      <c r="D36" s="18">
        <v>169</v>
      </c>
      <c r="E36" s="49">
        <f t="shared" si="11"/>
        <v>0.912625553515498</v>
      </c>
      <c r="F36" s="19"/>
      <c r="G36" s="18" t="s">
        <v>575</v>
      </c>
    </row>
    <row r="37" spans="1:7">
      <c r="A37" s="17">
        <v>45047</v>
      </c>
      <c r="B37" s="18">
        <v>185.18</v>
      </c>
      <c r="C37" s="18"/>
      <c r="D37" s="18">
        <v>187.9</v>
      </c>
      <c r="E37" s="49">
        <f t="shared" si="11"/>
        <v>1.01468841127552</v>
      </c>
      <c r="F37" s="19"/>
      <c r="G37" s="18"/>
    </row>
    <row r="38" spans="1:7">
      <c r="A38" s="14">
        <v>45291</v>
      </c>
      <c r="B38" s="15">
        <v>185.18</v>
      </c>
      <c r="C38" s="15"/>
      <c r="D38" s="15">
        <v>140.6</v>
      </c>
      <c r="E38" s="38">
        <f t="shared" si="11"/>
        <v>0.759261259315261</v>
      </c>
      <c r="F38" s="16"/>
      <c r="G38" s="15"/>
    </row>
    <row r="39" spans="1:7">
      <c r="A39" s="5">
        <v>45359</v>
      </c>
      <c r="B39" s="6">
        <v>185.18</v>
      </c>
      <c r="C39" s="6"/>
      <c r="D39" s="6">
        <v>140.9</v>
      </c>
      <c r="E39" s="41">
        <f t="shared" si="11"/>
        <v>0.760881304676531</v>
      </c>
      <c r="F39" s="7"/>
      <c r="G39" s="6"/>
    </row>
    <row r="40" customFormat="1" spans="1:7">
      <c r="A40" s="5">
        <v>45657</v>
      </c>
      <c r="B40" s="6">
        <v>194.22</v>
      </c>
      <c r="C40" s="6"/>
      <c r="D40" s="6">
        <v>158.5</v>
      </c>
      <c r="E40" s="41">
        <f t="shared" si="11"/>
        <v>0.816084852229431</v>
      </c>
      <c r="F40" s="7"/>
      <c r="G40" s="6"/>
    </row>
    <row r="41" s="34" customFormat="1" spans="1:6">
      <c r="A41" s="12" t="s">
        <v>398</v>
      </c>
      <c r="E41" s="48"/>
      <c r="F41" s="43"/>
    </row>
  </sheetData>
  <pageMargins left="0.7" right="0.7" top="0.75" bottom="0.75" header="0.3" footer="0.3"/>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workbookViewId="0">
      <selection activeCell="D23" sqref="D23"/>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130</v>
      </c>
      <c r="B2" s="3">
        <v>29.42</v>
      </c>
      <c r="C2" s="3">
        <v>24</v>
      </c>
      <c r="D2" s="3">
        <v>9.621</v>
      </c>
      <c r="E2" s="4">
        <f t="shared" ref="E2:E4" si="0">D2/B2</f>
        <v>0.327022433718559</v>
      </c>
      <c r="F2" s="4">
        <f t="shared" ref="F2:F4" si="1">D2/C2</f>
        <v>0.400875</v>
      </c>
      <c r="G2" s="3"/>
      <c r="H2" s="3"/>
      <c r="I2" s="3"/>
    </row>
    <row r="3" spans="1:9">
      <c r="A3" s="3" t="s">
        <v>131</v>
      </c>
      <c r="B3" s="3">
        <v>56.16</v>
      </c>
      <c r="C3" s="3">
        <v>44.359</v>
      </c>
      <c r="D3" s="3">
        <v>19.45</v>
      </c>
      <c r="E3" s="4">
        <f t="shared" si="0"/>
        <v>0.346331908831909</v>
      </c>
      <c r="F3" s="4">
        <f t="shared" si="1"/>
        <v>0.438467954642801</v>
      </c>
      <c r="G3" s="3"/>
      <c r="H3" s="3"/>
      <c r="I3" s="3"/>
    </row>
    <row r="4" spans="1:9">
      <c r="A4" s="3" t="s">
        <v>132</v>
      </c>
      <c r="B4" s="3">
        <v>56.16</v>
      </c>
      <c r="C4" s="3">
        <v>45</v>
      </c>
      <c r="D4" s="3">
        <v>22.26</v>
      </c>
      <c r="E4" s="4">
        <f t="shared" si="0"/>
        <v>0.396367521367521</v>
      </c>
      <c r="F4" s="4">
        <f t="shared" si="1"/>
        <v>0.494666666666667</v>
      </c>
      <c r="G4" s="3"/>
      <c r="H4" s="3">
        <v>36.44</v>
      </c>
      <c r="I4" s="3"/>
    </row>
    <row r="5" spans="1:1">
      <c r="A5" s="11"/>
    </row>
    <row r="6" spans="1:7">
      <c r="A6" s="5">
        <v>41821</v>
      </c>
      <c r="B6" s="6">
        <v>29.42</v>
      </c>
      <c r="C6" s="6">
        <v>24</v>
      </c>
      <c r="D6" s="6">
        <v>7.4921</v>
      </c>
      <c r="E6" s="7">
        <f t="shared" ref="E6:E10" si="2">D6/B6</f>
        <v>0.254660095173351</v>
      </c>
      <c r="F6" s="7">
        <f>D6/C6</f>
        <v>0.312170833333333</v>
      </c>
      <c r="G6" s="6" t="s">
        <v>201</v>
      </c>
    </row>
    <row r="7" spans="1:7">
      <c r="A7" s="5">
        <v>41822</v>
      </c>
      <c r="B7" s="6">
        <v>29.42</v>
      </c>
      <c r="C7" s="6">
        <v>24</v>
      </c>
      <c r="D7" s="30">
        <v>8.4</v>
      </c>
      <c r="E7" s="31">
        <f t="shared" si="2"/>
        <v>0.285520054384772</v>
      </c>
      <c r="F7" s="31">
        <f t="shared" ref="F7:F13" si="3">D7/C7</f>
        <v>0.35</v>
      </c>
      <c r="G7" s="6"/>
    </row>
    <row r="8" spans="1:7">
      <c r="A8" s="5">
        <v>41823</v>
      </c>
      <c r="B8" s="6">
        <v>29.42</v>
      </c>
      <c r="C8" s="6">
        <v>24</v>
      </c>
      <c r="D8" s="30">
        <v>8.8</v>
      </c>
      <c r="E8" s="31">
        <f t="shared" si="2"/>
        <v>0.299116247450714</v>
      </c>
      <c r="F8" s="31">
        <f t="shared" si="3"/>
        <v>0.366666666666667</v>
      </c>
      <c r="G8" s="6"/>
    </row>
    <row r="9" spans="1:7">
      <c r="A9" s="5">
        <v>41824</v>
      </c>
      <c r="B9" s="6">
        <v>29.42</v>
      </c>
      <c r="C9" s="6">
        <v>24</v>
      </c>
      <c r="D9" s="30">
        <v>10</v>
      </c>
      <c r="E9" s="31">
        <f t="shared" si="2"/>
        <v>0.339904826648538</v>
      </c>
      <c r="F9" s="31">
        <f t="shared" si="3"/>
        <v>0.416666666666667</v>
      </c>
      <c r="G9" s="6"/>
    </row>
    <row r="10" spans="1:7">
      <c r="A10" s="14">
        <v>41825</v>
      </c>
      <c r="B10" s="15">
        <v>29.42</v>
      </c>
      <c r="C10" s="15">
        <v>24</v>
      </c>
      <c r="D10" s="44">
        <v>15</v>
      </c>
      <c r="E10" s="58">
        <f t="shared" si="2"/>
        <v>0.509857239972808</v>
      </c>
      <c r="F10" s="58">
        <f t="shared" si="3"/>
        <v>0.625</v>
      </c>
      <c r="G10" s="15"/>
    </row>
    <row r="11" spans="1:7">
      <c r="A11" s="14">
        <v>41826</v>
      </c>
      <c r="B11" s="15">
        <v>29.42</v>
      </c>
      <c r="C11" s="15">
        <v>24</v>
      </c>
      <c r="D11" s="15">
        <v>18.6</v>
      </c>
      <c r="E11" s="16">
        <f t="shared" ref="E11" si="4">D11/B11</f>
        <v>0.632222977566281</v>
      </c>
      <c r="F11" s="16">
        <f t="shared" si="3"/>
        <v>0.775</v>
      </c>
      <c r="G11" s="15"/>
    </row>
    <row r="12" spans="1:7">
      <c r="A12" s="39">
        <v>42004</v>
      </c>
      <c r="B12" s="6">
        <v>56.16</v>
      </c>
      <c r="C12" s="6">
        <v>43</v>
      </c>
      <c r="D12" s="6">
        <v>26</v>
      </c>
      <c r="E12" s="7">
        <f t="shared" ref="E12" si="5">D12/B12</f>
        <v>0.462962962962963</v>
      </c>
      <c r="F12" s="7">
        <f t="shared" si="3"/>
        <v>0.604651162790698</v>
      </c>
      <c r="G12" s="6" t="s">
        <v>576</v>
      </c>
    </row>
    <row r="13" spans="1:7">
      <c r="A13" s="14">
        <v>42005</v>
      </c>
      <c r="B13" s="15">
        <v>56.16</v>
      </c>
      <c r="C13" s="15">
        <v>43</v>
      </c>
      <c r="D13" s="15">
        <v>37.43</v>
      </c>
      <c r="E13" s="16">
        <f t="shared" ref="E13:E20" si="6">D13/B13</f>
        <v>0.666488603988604</v>
      </c>
      <c r="F13" s="16">
        <f t="shared" si="3"/>
        <v>0.87046511627907</v>
      </c>
      <c r="G13" s="15"/>
    </row>
    <row r="14" spans="1:7">
      <c r="A14" s="14">
        <v>42828</v>
      </c>
      <c r="B14" s="15">
        <v>56.16</v>
      </c>
      <c r="C14" s="15">
        <v>45</v>
      </c>
      <c r="D14" s="15">
        <v>37.96</v>
      </c>
      <c r="E14" s="16">
        <f t="shared" si="6"/>
        <v>0.675925925925926</v>
      </c>
      <c r="F14" s="16">
        <f t="shared" ref="F14:F20" si="7">D14/C14</f>
        <v>0.843555555555556</v>
      </c>
      <c r="G14" s="15" t="s">
        <v>577</v>
      </c>
    </row>
    <row r="15" spans="1:7">
      <c r="A15" s="14">
        <v>43100</v>
      </c>
      <c r="B15" s="15">
        <v>56.16</v>
      </c>
      <c r="C15" s="15">
        <v>45</v>
      </c>
      <c r="D15" s="15">
        <v>38.83</v>
      </c>
      <c r="E15" s="16">
        <f t="shared" ref="E15" si="8">D15/B15</f>
        <v>0.691417378917379</v>
      </c>
      <c r="F15" s="16">
        <f t="shared" ref="F15" si="9">D15/C15</f>
        <v>0.862888888888889</v>
      </c>
      <c r="G15" s="15"/>
    </row>
    <row r="16" spans="1:7">
      <c r="A16" s="14">
        <v>43184</v>
      </c>
      <c r="B16" s="15">
        <v>56.16</v>
      </c>
      <c r="C16" s="15">
        <v>45</v>
      </c>
      <c r="D16" s="15">
        <v>39.22</v>
      </c>
      <c r="E16" s="16">
        <f t="shared" si="6"/>
        <v>0.698361823361823</v>
      </c>
      <c r="F16" s="16">
        <f t="shared" si="7"/>
        <v>0.871555555555556</v>
      </c>
      <c r="G16" s="15" t="s">
        <v>578</v>
      </c>
    </row>
    <row r="17" spans="1:7">
      <c r="A17" s="14">
        <v>43465</v>
      </c>
      <c r="B17" s="15">
        <v>56.16</v>
      </c>
      <c r="C17" s="15">
        <v>45</v>
      </c>
      <c r="D17" s="15">
        <v>39.24</v>
      </c>
      <c r="E17" s="16">
        <f t="shared" si="6"/>
        <v>0.698717948717949</v>
      </c>
      <c r="F17" s="16">
        <f t="shared" si="7"/>
        <v>0.872</v>
      </c>
      <c r="G17" s="15"/>
    </row>
    <row r="18" spans="1:7">
      <c r="A18" s="5">
        <v>43532</v>
      </c>
      <c r="B18" s="6">
        <v>56.16</v>
      </c>
      <c r="C18" s="6">
        <v>45</v>
      </c>
      <c r="D18" s="6">
        <v>39.84</v>
      </c>
      <c r="E18" s="7">
        <f t="shared" si="6"/>
        <v>0.70940170940171</v>
      </c>
      <c r="F18" s="7">
        <f t="shared" si="7"/>
        <v>0.885333333333333</v>
      </c>
      <c r="G18" s="6"/>
    </row>
    <row r="19" spans="1:7">
      <c r="A19" s="14">
        <v>43547</v>
      </c>
      <c r="B19" s="15">
        <v>56.16</v>
      </c>
      <c r="C19" s="15">
        <v>45</v>
      </c>
      <c r="D19" s="15">
        <v>43.52</v>
      </c>
      <c r="E19" s="16">
        <f t="shared" si="6"/>
        <v>0.774928774928775</v>
      </c>
      <c r="F19" s="16">
        <f t="shared" si="7"/>
        <v>0.967111111111111</v>
      </c>
      <c r="G19" s="15"/>
    </row>
    <row r="20" spans="1:7">
      <c r="A20" s="14">
        <v>43560</v>
      </c>
      <c r="B20" s="15">
        <v>56.16</v>
      </c>
      <c r="C20" s="15">
        <v>45</v>
      </c>
      <c r="D20" s="15">
        <v>46.54</v>
      </c>
      <c r="E20" s="16">
        <f t="shared" si="6"/>
        <v>0.828703703703704</v>
      </c>
      <c r="F20" s="16">
        <f t="shared" si="7"/>
        <v>1.03422222222222</v>
      </c>
      <c r="G20" s="15"/>
    </row>
    <row r="21" spans="1:7">
      <c r="A21" s="14">
        <v>44142</v>
      </c>
      <c r="B21" s="15">
        <v>89.85</v>
      </c>
      <c r="C21" s="15">
        <v>69</v>
      </c>
      <c r="D21" s="15">
        <v>47.87</v>
      </c>
      <c r="E21" s="16">
        <f t="shared" ref="E21:E26" si="10">D21/B21</f>
        <v>0.532776850306066</v>
      </c>
      <c r="F21" s="16">
        <f t="shared" ref="F21:F26" si="11">D21/C21</f>
        <v>0.693768115942029</v>
      </c>
      <c r="G21" s="15"/>
    </row>
    <row r="22" spans="1:7">
      <c r="A22" s="14">
        <v>44163</v>
      </c>
      <c r="B22" s="15">
        <v>89.85</v>
      </c>
      <c r="C22" s="15">
        <v>69</v>
      </c>
      <c r="D22" s="15">
        <v>48.76</v>
      </c>
      <c r="E22" s="16">
        <f t="shared" si="10"/>
        <v>0.54268224819143</v>
      </c>
      <c r="F22" s="16">
        <f t="shared" si="11"/>
        <v>0.706666666666667</v>
      </c>
      <c r="G22" s="15"/>
    </row>
    <row r="23" spans="1:7">
      <c r="A23" s="5">
        <v>44169</v>
      </c>
      <c r="B23" s="6">
        <v>89.85</v>
      </c>
      <c r="C23" s="6">
        <v>69</v>
      </c>
      <c r="D23" s="6">
        <v>52.31</v>
      </c>
      <c r="E23" s="7">
        <f t="shared" si="10"/>
        <v>0.582192543127435</v>
      </c>
      <c r="F23" s="7">
        <f t="shared" si="11"/>
        <v>0.758115942028986</v>
      </c>
      <c r="G23" s="6"/>
    </row>
    <row r="24" spans="1:7">
      <c r="A24" s="5">
        <v>44183</v>
      </c>
      <c r="B24" s="6">
        <v>89.85</v>
      </c>
      <c r="C24" s="6">
        <v>69</v>
      </c>
      <c r="D24" s="6">
        <v>52.37</v>
      </c>
      <c r="E24" s="7">
        <f t="shared" si="10"/>
        <v>0.582860322760156</v>
      </c>
      <c r="F24" s="7">
        <f t="shared" si="11"/>
        <v>0.758985507246377</v>
      </c>
      <c r="G24" s="6"/>
    </row>
    <row r="25" spans="1:7">
      <c r="A25" s="14">
        <v>44184</v>
      </c>
      <c r="B25" s="15">
        <v>89.85</v>
      </c>
      <c r="C25" s="15">
        <v>69</v>
      </c>
      <c r="D25" s="15">
        <v>52.69</v>
      </c>
      <c r="E25" s="16">
        <f t="shared" si="10"/>
        <v>0.586421814134669</v>
      </c>
      <c r="F25" s="16">
        <f t="shared" si="11"/>
        <v>0.763623188405797</v>
      </c>
      <c r="G25" s="15"/>
    </row>
    <row r="26" spans="1:7">
      <c r="A26" s="5">
        <v>44263</v>
      </c>
      <c r="B26" s="6">
        <v>89.85</v>
      </c>
      <c r="C26" s="6">
        <v>69</v>
      </c>
      <c r="D26" s="6">
        <v>52.83</v>
      </c>
      <c r="E26" s="7">
        <f t="shared" si="10"/>
        <v>0.587979966611018</v>
      </c>
      <c r="F26" s="7">
        <f t="shared" si="11"/>
        <v>0.765652173913043</v>
      </c>
      <c r="G26" s="21" t="s">
        <v>579</v>
      </c>
    </row>
    <row r="27" spans="1:7">
      <c r="A27" s="14">
        <v>44283</v>
      </c>
      <c r="B27" s="15">
        <v>89.85</v>
      </c>
      <c r="C27" s="15">
        <v>69</v>
      </c>
      <c r="D27" s="15">
        <v>54.36</v>
      </c>
      <c r="E27" s="16">
        <f t="shared" ref="E27" si="12">D27/B27</f>
        <v>0.605008347245409</v>
      </c>
      <c r="F27" s="16">
        <f t="shared" ref="F27" si="13">D27/C27</f>
        <v>0.787826086956522</v>
      </c>
      <c r="G27" s="15"/>
    </row>
    <row r="28" spans="1:7">
      <c r="A28" s="14">
        <v>44317</v>
      </c>
      <c r="B28" s="15">
        <v>89.85</v>
      </c>
      <c r="C28" s="15">
        <v>69</v>
      </c>
      <c r="D28" s="15">
        <v>58.16</v>
      </c>
      <c r="E28" s="16">
        <f t="shared" ref="E28:E29" si="14">D28/B28</f>
        <v>0.647301057317752</v>
      </c>
      <c r="F28" s="16">
        <f t="shared" ref="F28:F29" si="15">D28/C28</f>
        <v>0.842898550724638</v>
      </c>
      <c r="G28" s="15"/>
    </row>
    <row r="29" spans="1:7">
      <c r="A29" s="17">
        <v>44541</v>
      </c>
      <c r="B29" s="18">
        <v>113.95</v>
      </c>
      <c r="C29" s="18">
        <v>87</v>
      </c>
      <c r="D29" s="18">
        <v>62</v>
      </c>
      <c r="E29" s="19">
        <f t="shared" si="14"/>
        <v>0.544098288723124</v>
      </c>
      <c r="F29" s="19">
        <f t="shared" si="15"/>
        <v>0.71264367816092</v>
      </c>
      <c r="G29" s="18" t="s">
        <v>580</v>
      </c>
    </row>
    <row r="30" spans="1:7">
      <c r="A30" s="5">
        <v>44561</v>
      </c>
      <c r="B30" s="6">
        <v>113.95</v>
      </c>
      <c r="C30" s="6">
        <v>87</v>
      </c>
      <c r="D30" s="6">
        <v>60</v>
      </c>
      <c r="E30" s="7">
        <f t="shared" ref="E30:E31" si="16">D30/B30</f>
        <v>0.526546731022378</v>
      </c>
      <c r="F30" s="7">
        <f t="shared" ref="F30:F31" si="17">D30/C30</f>
        <v>0.689655172413793</v>
      </c>
      <c r="G30" s="6"/>
    </row>
    <row r="31" spans="1:7">
      <c r="A31" s="17">
        <v>44950</v>
      </c>
      <c r="B31" s="18">
        <v>113.95</v>
      </c>
      <c r="C31" s="18">
        <v>87</v>
      </c>
      <c r="D31" s="18">
        <v>65.1</v>
      </c>
      <c r="E31" s="19">
        <f t="shared" si="16"/>
        <v>0.57130320315928</v>
      </c>
      <c r="F31" s="19">
        <f t="shared" si="17"/>
        <v>0.748275862068965</v>
      </c>
      <c r="G31" s="18" t="s">
        <v>313</v>
      </c>
    </row>
    <row r="32" spans="1:7">
      <c r="A32" s="17">
        <v>44951</v>
      </c>
      <c r="B32" s="18">
        <v>113.95</v>
      </c>
      <c r="C32" s="18">
        <v>87</v>
      </c>
      <c r="D32" s="18">
        <v>73.14</v>
      </c>
      <c r="E32" s="19">
        <f t="shared" ref="E32" si="18">D32/B32</f>
        <v>0.641860465116279</v>
      </c>
      <c r="F32" s="19">
        <f t="shared" ref="F32" si="19">D32/C32</f>
        <v>0.840689655172414</v>
      </c>
      <c r="G32" s="18" t="s">
        <v>313</v>
      </c>
    </row>
    <row r="33" spans="1:7">
      <c r="A33" s="17">
        <v>44952</v>
      </c>
      <c r="B33" s="18">
        <v>113.95</v>
      </c>
      <c r="C33" s="18">
        <v>87</v>
      </c>
      <c r="D33" s="18">
        <v>83.17</v>
      </c>
      <c r="E33" s="19">
        <f t="shared" ref="E33:E34" si="20">D33/B33</f>
        <v>0.72988152698552</v>
      </c>
      <c r="F33" s="19">
        <f t="shared" ref="F33:F34" si="21">D33/C33</f>
        <v>0.955977011494253</v>
      </c>
      <c r="G33" s="18" t="s">
        <v>313</v>
      </c>
    </row>
    <row r="34" spans="1:7">
      <c r="A34" s="14">
        <v>44989</v>
      </c>
      <c r="B34" s="15">
        <v>113.95</v>
      </c>
      <c r="C34" s="15">
        <v>87</v>
      </c>
      <c r="D34" s="15">
        <v>64</v>
      </c>
      <c r="E34" s="16">
        <f t="shared" si="20"/>
        <v>0.56164984642387</v>
      </c>
      <c r="F34" s="16">
        <f t="shared" si="21"/>
        <v>0.735632183908046</v>
      </c>
      <c r="G34" s="15" t="s">
        <v>581</v>
      </c>
    </row>
    <row r="35" spans="1:7">
      <c r="A35" s="14">
        <v>45004</v>
      </c>
      <c r="B35" s="15">
        <v>113.95</v>
      </c>
      <c r="C35" s="15">
        <v>87</v>
      </c>
      <c r="D35" s="15">
        <v>70.08</v>
      </c>
      <c r="E35" s="16">
        <f t="shared" ref="E35" si="22">D35/B35</f>
        <v>0.615006581834138</v>
      </c>
      <c r="F35" s="16">
        <f t="shared" ref="F35" si="23">D35/C35</f>
        <v>0.80551724137931</v>
      </c>
      <c r="G35" s="15" t="s">
        <v>582</v>
      </c>
    </row>
    <row r="36" spans="1:7">
      <c r="A36" s="14">
        <v>45046</v>
      </c>
      <c r="B36" s="15">
        <v>113.95</v>
      </c>
      <c r="C36" s="15">
        <v>87</v>
      </c>
      <c r="D36" s="15">
        <v>76.54</v>
      </c>
      <c r="E36" s="16">
        <f t="shared" ref="E36" si="24">D36/B36</f>
        <v>0.671698113207547</v>
      </c>
      <c r="F36" s="16">
        <f t="shared" ref="F36" si="25">D36/C36</f>
        <v>0.879770114942529</v>
      </c>
      <c r="G36" s="15"/>
    </row>
    <row r="37" spans="1:7">
      <c r="A37" s="14">
        <v>45047</v>
      </c>
      <c r="B37" s="15">
        <v>113.95</v>
      </c>
      <c r="C37" s="15">
        <v>87</v>
      </c>
      <c r="D37" s="15">
        <v>82</v>
      </c>
      <c r="E37" s="16">
        <f t="shared" ref="E37" si="26">D37/B37</f>
        <v>0.719613865730584</v>
      </c>
      <c r="F37" s="16">
        <f t="shared" ref="F37" si="27">D37/C37</f>
        <v>0.942528735632184</v>
      </c>
      <c r="G37" s="15"/>
    </row>
    <row r="38" spans="1:7">
      <c r="A38" s="14">
        <v>45048</v>
      </c>
      <c r="B38" s="15">
        <v>113.95</v>
      </c>
      <c r="C38" s="15">
        <v>87</v>
      </c>
      <c r="D38" s="15">
        <v>102.06</v>
      </c>
      <c r="E38" s="16">
        <f t="shared" ref="E38" si="28">D38/B38</f>
        <v>0.895655989469065</v>
      </c>
      <c r="F38" s="16">
        <f t="shared" ref="F38" si="29">D38/C38</f>
        <v>1.17310344827586</v>
      </c>
      <c r="G38" s="15"/>
    </row>
    <row r="39" spans="1:7">
      <c r="A39" s="14">
        <v>45291</v>
      </c>
      <c r="B39" s="15">
        <v>113.95</v>
      </c>
      <c r="C39" s="15">
        <v>87</v>
      </c>
      <c r="D39" s="15">
        <v>110.33</v>
      </c>
      <c r="E39" s="16">
        <f t="shared" ref="E39:E40" si="30">D39/B39</f>
        <v>0.96823168056165</v>
      </c>
      <c r="F39" s="16">
        <f t="shared" ref="F39" si="31">D39/C39</f>
        <v>1.26816091954023</v>
      </c>
      <c r="G39" s="15"/>
    </row>
    <row r="40" spans="1:7">
      <c r="A40" s="23">
        <v>45311</v>
      </c>
      <c r="B40" s="24">
        <v>144.35</v>
      </c>
      <c r="D40" s="24">
        <v>128.08</v>
      </c>
      <c r="E40" s="25">
        <f t="shared" si="30"/>
        <v>0.887287842050572</v>
      </c>
      <c r="G40" s="24" t="s">
        <v>583</v>
      </c>
    </row>
    <row r="41" spans="1:7">
      <c r="A41" s="17">
        <v>45332</v>
      </c>
      <c r="B41" s="18">
        <v>144.35</v>
      </c>
      <c r="C41" s="18"/>
      <c r="D41" s="18">
        <v>123.44</v>
      </c>
      <c r="E41" s="19">
        <f t="shared" ref="E41:E44" si="32">D41/B41</f>
        <v>0.855143747835123</v>
      </c>
      <c r="F41" s="19"/>
      <c r="G41" s="18" t="s">
        <v>313</v>
      </c>
    </row>
    <row r="42" spans="1:7">
      <c r="A42" s="17">
        <v>45336</v>
      </c>
      <c r="B42" s="18">
        <v>144.35</v>
      </c>
      <c r="C42" s="18"/>
      <c r="D42" s="18">
        <v>132.43</v>
      </c>
      <c r="E42" s="19">
        <f t="shared" si="32"/>
        <v>0.917422930377555</v>
      </c>
      <c r="F42" s="19"/>
      <c r="G42" s="18" t="s">
        <v>313</v>
      </c>
    </row>
    <row r="43" spans="1:7">
      <c r="A43" s="17">
        <v>45338</v>
      </c>
      <c r="B43" s="18">
        <v>144.35</v>
      </c>
      <c r="C43" s="18"/>
      <c r="D43" s="18">
        <v>141.12</v>
      </c>
      <c r="E43" s="19">
        <f t="shared" si="32"/>
        <v>0.977623830966401</v>
      </c>
      <c r="F43" s="19"/>
      <c r="G43" s="18"/>
    </row>
    <row r="44" customFormat="1" spans="1:7">
      <c r="A44" s="50">
        <v>45657</v>
      </c>
      <c r="B44" s="51">
        <v>144.35</v>
      </c>
      <c r="C44" s="51"/>
      <c r="D44" s="51">
        <v>131.99</v>
      </c>
      <c r="E44" s="54">
        <f t="shared" si="32"/>
        <v>0.914374783512297</v>
      </c>
      <c r="F44" s="54"/>
      <c r="G44" s="51"/>
    </row>
    <row r="45" s="34" customFormat="1" spans="1:6">
      <c r="A45" s="12" t="s">
        <v>228</v>
      </c>
      <c r="E45" s="43"/>
      <c r="F45" s="43"/>
    </row>
  </sheetData>
  <pageMargins left="0.7" right="0.7" top="0.75" bottom="0.75" header="0.3" footer="0.3"/>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
  <sheetViews>
    <sheetView workbookViewId="0">
      <selection activeCell="A34" sqref="A34:D34"/>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131</v>
      </c>
      <c r="B2" s="3">
        <v>11</v>
      </c>
      <c r="C2" s="3">
        <v>10</v>
      </c>
      <c r="D2" s="3">
        <v>3.374</v>
      </c>
      <c r="E2" s="4">
        <f t="shared" ref="E2:E7" si="0">D2/B2</f>
        <v>0.306727272727273</v>
      </c>
      <c r="F2" s="4">
        <f t="shared" ref="F2:F7" si="1">D2/C2</f>
        <v>0.3374</v>
      </c>
      <c r="G2" s="3"/>
      <c r="H2" s="3">
        <v>5.9261</v>
      </c>
      <c r="I2" s="13">
        <f>(H2-D2)/D2</f>
        <v>0.756401896858328</v>
      </c>
    </row>
    <row r="3" spans="1:9">
      <c r="A3" s="3" t="s">
        <v>132</v>
      </c>
      <c r="B3" s="3">
        <v>11.532</v>
      </c>
      <c r="C3" s="3">
        <v>10.459</v>
      </c>
      <c r="D3" s="3">
        <v>3.068</v>
      </c>
      <c r="E3" s="4">
        <f t="shared" si="0"/>
        <v>0.266042317030871</v>
      </c>
      <c r="F3" s="4">
        <f t="shared" si="1"/>
        <v>0.293335882971603</v>
      </c>
      <c r="G3" s="3"/>
      <c r="H3" s="3">
        <v>17.2874</v>
      </c>
      <c r="I3" s="13">
        <f>(H3-D3)/D3</f>
        <v>4.63474576271186</v>
      </c>
    </row>
    <row r="4" spans="1:9">
      <c r="A4" s="3" t="s">
        <v>133</v>
      </c>
      <c r="B4" s="3">
        <v>26.232</v>
      </c>
      <c r="C4" s="3">
        <v>23.085</v>
      </c>
      <c r="D4" s="3">
        <v>18</v>
      </c>
      <c r="E4" s="4">
        <f t="shared" si="0"/>
        <v>0.686184812442818</v>
      </c>
      <c r="F4" s="4">
        <f t="shared" si="1"/>
        <v>0.779727095516569</v>
      </c>
      <c r="G4" s="3"/>
      <c r="H4" s="3">
        <v>36.6</v>
      </c>
      <c r="I4" s="13">
        <f t="shared" ref="I4:I7" si="2">(H4-D4)/D4</f>
        <v>1.03333333333333</v>
      </c>
    </row>
    <row r="5" spans="1:9">
      <c r="A5" s="3" t="s">
        <v>134</v>
      </c>
      <c r="B5" s="3">
        <v>88.547</v>
      </c>
      <c r="C5" s="3">
        <v>54.901</v>
      </c>
      <c r="D5" s="3">
        <v>41.84</v>
      </c>
      <c r="E5" s="4">
        <f t="shared" si="0"/>
        <v>0.472517420127164</v>
      </c>
      <c r="F5" s="4">
        <f t="shared" si="1"/>
        <v>0.762099051019107</v>
      </c>
      <c r="G5" s="3"/>
      <c r="H5" s="3">
        <v>67.46</v>
      </c>
      <c r="I5" s="13">
        <f t="shared" si="2"/>
        <v>0.612332695984703</v>
      </c>
    </row>
    <row r="6" spans="1:9">
      <c r="A6" s="3" t="s">
        <v>136</v>
      </c>
      <c r="B6" s="3">
        <v>172.54</v>
      </c>
      <c r="C6" s="3">
        <v>82.132</v>
      </c>
      <c r="D6" s="3">
        <v>51.37</v>
      </c>
      <c r="E6" s="4">
        <f t="shared" si="0"/>
        <v>0.297728063057842</v>
      </c>
      <c r="F6" s="4">
        <f t="shared" si="1"/>
        <v>0.625456582087371</v>
      </c>
      <c r="G6" s="3"/>
      <c r="H6" s="3">
        <v>84.87</v>
      </c>
      <c r="I6" s="13">
        <f t="shared" si="2"/>
        <v>0.652131594315749</v>
      </c>
    </row>
    <row r="7" spans="1:9">
      <c r="A7" s="3" t="s">
        <v>137</v>
      </c>
      <c r="B7" s="53">
        <v>178.18</v>
      </c>
      <c r="C7" s="3">
        <v>85.568</v>
      </c>
      <c r="D7" s="3">
        <v>38</v>
      </c>
      <c r="E7" s="4">
        <f t="shared" si="0"/>
        <v>0.213267482321248</v>
      </c>
      <c r="F7" s="4">
        <f t="shared" si="1"/>
        <v>0.444091249065071</v>
      </c>
      <c r="G7" s="3"/>
      <c r="H7" s="3">
        <v>88.13</v>
      </c>
      <c r="I7" s="13">
        <f t="shared" si="2"/>
        <v>1.31921052631579</v>
      </c>
    </row>
    <row r="8" spans="5:5">
      <c r="E8" s="1"/>
    </row>
    <row r="9" spans="1:7">
      <c r="A9" s="5">
        <v>42354</v>
      </c>
      <c r="B9" s="6">
        <v>11</v>
      </c>
      <c r="C9" s="6">
        <v>10</v>
      </c>
      <c r="D9" s="6">
        <v>2.8841</v>
      </c>
      <c r="E9" s="7">
        <f t="shared" ref="E9" si="3">D9/B9</f>
        <v>0.262190909090909</v>
      </c>
      <c r="F9" s="7">
        <f t="shared" ref="F9" si="4">D9/C9</f>
        <v>0.28841</v>
      </c>
      <c r="G9" s="6" t="s">
        <v>584</v>
      </c>
    </row>
    <row r="10" spans="1:7">
      <c r="A10" s="5">
        <v>42355</v>
      </c>
      <c r="B10" s="6">
        <v>11</v>
      </c>
      <c r="C10" s="6">
        <v>10</v>
      </c>
      <c r="D10" s="6">
        <v>3.3053</v>
      </c>
      <c r="E10" s="7">
        <f t="shared" ref="E10:E11" si="5">D10/B10</f>
        <v>0.300481818181818</v>
      </c>
      <c r="F10" s="7">
        <f t="shared" ref="F10:F11" si="6">D10/C10</f>
        <v>0.33053</v>
      </c>
      <c r="G10" s="6" t="s">
        <v>585</v>
      </c>
    </row>
    <row r="11" spans="1:7">
      <c r="A11" s="5">
        <v>42356</v>
      </c>
      <c r="B11" s="6">
        <v>11</v>
      </c>
      <c r="C11" s="6">
        <v>10</v>
      </c>
      <c r="D11" s="6">
        <v>3.7267</v>
      </c>
      <c r="E11" s="7">
        <f t="shared" si="5"/>
        <v>0.338790909090909</v>
      </c>
      <c r="F11" s="7">
        <f t="shared" si="6"/>
        <v>0.37267</v>
      </c>
      <c r="G11" s="6" t="s">
        <v>586</v>
      </c>
    </row>
    <row r="12" spans="1:7">
      <c r="A12" s="14">
        <v>42357</v>
      </c>
      <c r="B12" s="15">
        <v>11</v>
      </c>
      <c r="C12" s="15">
        <v>10</v>
      </c>
      <c r="D12" s="15">
        <v>5.0009</v>
      </c>
      <c r="E12" s="16">
        <f t="shared" ref="E12:E13" si="7">D12/B12</f>
        <v>0.454627272727273</v>
      </c>
      <c r="F12" s="16">
        <f t="shared" ref="F12:F13" si="8">D12/C12</f>
        <v>0.50009</v>
      </c>
      <c r="G12" s="15" t="s">
        <v>587</v>
      </c>
    </row>
    <row r="13" spans="1:7">
      <c r="A13" s="14">
        <v>42358</v>
      </c>
      <c r="B13" s="15">
        <v>11</v>
      </c>
      <c r="C13" s="15">
        <v>10</v>
      </c>
      <c r="D13" s="15">
        <v>5.9261</v>
      </c>
      <c r="E13" s="16">
        <f t="shared" si="7"/>
        <v>0.538736363636364</v>
      </c>
      <c r="F13" s="16">
        <f t="shared" si="8"/>
        <v>0.59261</v>
      </c>
      <c r="G13" s="15" t="s">
        <v>586</v>
      </c>
    </row>
    <row r="14" spans="1:7">
      <c r="A14" s="14">
        <v>42722</v>
      </c>
      <c r="B14" s="15">
        <v>24.9</v>
      </c>
      <c r="C14" s="15">
        <v>22</v>
      </c>
      <c r="D14" s="15">
        <v>16.6498</v>
      </c>
      <c r="E14" s="16">
        <f t="shared" ref="E14" si="9">D14/B14</f>
        <v>0.668666666666667</v>
      </c>
      <c r="F14" s="16">
        <f t="shared" ref="F14:F23" si="10">D14/C14</f>
        <v>0.756809090909091</v>
      </c>
      <c r="G14" s="15" t="s">
        <v>588</v>
      </c>
    </row>
    <row r="15" spans="1:7">
      <c r="A15" s="14">
        <v>42728</v>
      </c>
      <c r="B15" s="15">
        <v>24.9</v>
      </c>
      <c r="C15" s="15">
        <v>22</v>
      </c>
      <c r="D15" s="15">
        <v>17.1582</v>
      </c>
      <c r="E15" s="16">
        <f t="shared" ref="E15" si="11">D15/B15</f>
        <v>0.689084337349398</v>
      </c>
      <c r="F15" s="16">
        <f t="shared" ref="F15" si="12">D15/C15</f>
        <v>0.779918181818182</v>
      </c>
      <c r="G15" s="15" t="s">
        <v>586</v>
      </c>
    </row>
    <row r="16" spans="1:7">
      <c r="A16" s="14">
        <v>42735</v>
      </c>
      <c r="B16" s="15">
        <v>24.9</v>
      </c>
      <c r="C16" s="15">
        <v>22</v>
      </c>
      <c r="D16" s="15">
        <v>17.2874</v>
      </c>
      <c r="E16" s="16">
        <f t="shared" ref="E16" si="13">D16/B16</f>
        <v>0.694273092369478</v>
      </c>
      <c r="F16" s="16">
        <f t="shared" si="10"/>
        <v>0.785790909090909</v>
      </c>
      <c r="G16" s="15" t="s">
        <v>586</v>
      </c>
    </row>
    <row r="17" spans="1:7">
      <c r="A17" s="14">
        <v>42736</v>
      </c>
      <c r="B17" s="15">
        <v>24.9</v>
      </c>
      <c r="C17" s="15">
        <v>22</v>
      </c>
      <c r="D17" s="15">
        <v>17.4685</v>
      </c>
      <c r="E17" s="16">
        <f t="shared" ref="E17" si="14">D17/B17</f>
        <v>0.701546184738956</v>
      </c>
      <c r="F17" s="16">
        <f t="shared" si="10"/>
        <v>0.794022727272727</v>
      </c>
      <c r="G17" s="15" t="s">
        <v>586</v>
      </c>
    </row>
    <row r="18" spans="1:7">
      <c r="A18" s="5">
        <v>42826</v>
      </c>
      <c r="B18" s="6">
        <v>24.9</v>
      </c>
      <c r="C18" s="6">
        <v>22</v>
      </c>
      <c r="D18" s="6">
        <v>19.0112</v>
      </c>
      <c r="E18" s="7">
        <f t="shared" ref="E18" si="15">D18/B18</f>
        <v>0.763502008032129</v>
      </c>
      <c r="F18" s="7">
        <f t="shared" si="10"/>
        <v>0.864145454545454</v>
      </c>
      <c r="G18" s="6"/>
    </row>
    <row r="19" spans="1:7">
      <c r="A19" s="14">
        <v>42827</v>
      </c>
      <c r="B19" s="15">
        <v>24.9</v>
      </c>
      <c r="C19" s="15">
        <v>22</v>
      </c>
      <c r="D19" s="15">
        <v>22.8069</v>
      </c>
      <c r="E19" s="16">
        <f t="shared" ref="E19" si="16">D19/B19</f>
        <v>0.915939759036145</v>
      </c>
      <c r="F19" s="16">
        <f t="shared" si="10"/>
        <v>1.03667727272727</v>
      </c>
      <c r="G19" s="15" t="s">
        <v>589</v>
      </c>
    </row>
    <row r="20" spans="1:7">
      <c r="A20" s="14">
        <v>42828</v>
      </c>
      <c r="B20" s="15">
        <v>24.9</v>
      </c>
      <c r="C20" s="15">
        <v>22</v>
      </c>
      <c r="D20" s="15">
        <v>24.7043</v>
      </c>
      <c r="E20" s="16">
        <f t="shared" ref="E20" si="17">D20/B20</f>
        <v>0.992140562248996</v>
      </c>
      <c r="F20" s="16">
        <f t="shared" si="10"/>
        <v>1.12292272727273</v>
      </c>
      <c r="G20" s="15"/>
    </row>
    <row r="21" spans="1:7">
      <c r="A21" s="14">
        <v>42855</v>
      </c>
      <c r="B21" s="15">
        <v>24.9</v>
      </c>
      <c r="C21" s="15">
        <v>22</v>
      </c>
      <c r="D21" s="15">
        <v>25.3132</v>
      </c>
      <c r="E21" s="16">
        <f t="shared" ref="E21" si="18">D21/B21</f>
        <v>1.01659437751004</v>
      </c>
      <c r="F21" s="16">
        <f t="shared" si="10"/>
        <v>1.1506</v>
      </c>
      <c r="G21" s="15"/>
    </row>
    <row r="22" spans="1:7">
      <c r="A22" s="5">
        <v>43080</v>
      </c>
      <c r="B22" s="6">
        <v>47</v>
      </c>
      <c r="C22" s="6">
        <v>40</v>
      </c>
      <c r="D22" s="6">
        <v>29.35</v>
      </c>
      <c r="E22" s="7">
        <f t="shared" ref="E22" si="19">D22/B22</f>
        <v>0.624468085106383</v>
      </c>
      <c r="F22" s="7">
        <f t="shared" si="10"/>
        <v>0.73375</v>
      </c>
      <c r="G22" s="6"/>
    </row>
    <row r="23" spans="1:7">
      <c r="A23" s="5">
        <v>43081</v>
      </c>
      <c r="B23" s="6">
        <v>47</v>
      </c>
      <c r="C23" s="6">
        <v>40</v>
      </c>
      <c r="D23" s="6">
        <v>30.07</v>
      </c>
      <c r="E23" s="7">
        <f t="shared" ref="E23" si="20">D23/B23</f>
        <v>0.639787234042553</v>
      </c>
      <c r="F23" s="7">
        <f t="shared" si="10"/>
        <v>0.75175</v>
      </c>
      <c r="G23" s="6"/>
    </row>
    <row r="24" spans="1:7">
      <c r="A24" s="5">
        <v>43084</v>
      </c>
      <c r="B24" s="6">
        <v>47</v>
      </c>
      <c r="C24" s="6">
        <v>40</v>
      </c>
      <c r="D24" s="6">
        <v>32</v>
      </c>
      <c r="E24" s="7">
        <f t="shared" ref="E24" si="21">D24/B24</f>
        <v>0.680851063829787</v>
      </c>
      <c r="F24" s="7">
        <f t="shared" ref="F24:F26" si="22">D24/C24</f>
        <v>0.8</v>
      </c>
      <c r="G24" s="6"/>
    </row>
    <row r="25" spans="1:7">
      <c r="A25" s="5">
        <v>43091</v>
      </c>
      <c r="B25" s="6">
        <v>47</v>
      </c>
      <c r="C25" s="6">
        <v>40</v>
      </c>
      <c r="D25" s="6">
        <v>34.49</v>
      </c>
      <c r="E25" s="7">
        <f t="shared" ref="E25" si="23">D25/B25</f>
        <v>0.733829787234043</v>
      </c>
      <c r="F25" s="7">
        <f t="shared" si="22"/>
        <v>0.86225</v>
      </c>
      <c r="G25" s="6"/>
    </row>
    <row r="26" spans="1:7">
      <c r="A26" s="5">
        <v>43098</v>
      </c>
      <c r="B26" s="6">
        <v>47</v>
      </c>
      <c r="C26" s="6">
        <v>40</v>
      </c>
      <c r="D26" s="6">
        <v>36.6</v>
      </c>
      <c r="E26" s="7">
        <f t="shared" ref="E26:E31" si="24">D26/B26</f>
        <v>0.778723404255319</v>
      </c>
      <c r="F26" s="7">
        <f t="shared" si="22"/>
        <v>0.915</v>
      </c>
      <c r="G26" s="6"/>
    </row>
    <row r="27" spans="1:7">
      <c r="A27" s="5">
        <v>43175</v>
      </c>
      <c r="B27" s="6">
        <v>47</v>
      </c>
      <c r="C27" s="6">
        <v>40</v>
      </c>
      <c r="D27" s="6">
        <v>38.46</v>
      </c>
      <c r="E27" s="7">
        <f t="shared" si="24"/>
        <v>0.818297872340426</v>
      </c>
      <c r="F27" s="7">
        <f t="shared" ref="F27:F41" si="25">D27/C27</f>
        <v>0.9615</v>
      </c>
      <c r="G27" s="6"/>
    </row>
    <row r="28" spans="1:7">
      <c r="A28" s="5">
        <v>43182</v>
      </c>
      <c r="B28" s="6">
        <v>47</v>
      </c>
      <c r="C28" s="6">
        <v>40</v>
      </c>
      <c r="D28" s="6">
        <v>40.59</v>
      </c>
      <c r="E28" s="7">
        <f t="shared" si="24"/>
        <v>0.863617021276596</v>
      </c>
      <c r="F28" s="7">
        <f t="shared" si="25"/>
        <v>1.01475</v>
      </c>
      <c r="G28" s="6"/>
    </row>
    <row r="29" spans="1:7">
      <c r="A29" s="5">
        <v>43189</v>
      </c>
      <c r="B29" s="6">
        <v>47</v>
      </c>
      <c r="C29" s="6">
        <v>40</v>
      </c>
      <c r="D29" s="6">
        <v>41.84</v>
      </c>
      <c r="E29" s="7">
        <f t="shared" si="24"/>
        <v>0.890212765957447</v>
      </c>
      <c r="F29" s="7">
        <f t="shared" si="25"/>
        <v>1.046</v>
      </c>
      <c r="G29" s="6"/>
    </row>
    <row r="30" spans="1:7">
      <c r="A30" s="5">
        <v>43203</v>
      </c>
      <c r="B30" s="6">
        <v>47</v>
      </c>
      <c r="C30" s="6">
        <v>40</v>
      </c>
      <c r="D30" s="6">
        <v>42.29</v>
      </c>
      <c r="E30" s="7">
        <f t="shared" si="24"/>
        <v>0.899787234042553</v>
      </c>
      <c r="F30" s="7">
        <f t="shared" si="25"/>
        <v>1.05725</v>
      </c>
      <c r="G30" s="6"/>
    </row>
    <row r="31" spans="1:7">
      <c r="A31" s="14">
        <v>43205</v>
      </c>
      <c r="B31" s="15">
        <v>47</v>
      </c>
      <c r="C31" s="15">
        <v>40</v>
      </c>
      <c r="D31" s="15">
        <v>44.02</v>
      </c>
      <c r="E31" s="16">
        <f t="shared" si="24"/>
        <v>0.936595744680851</v>
      </c>
      <c r="F31" s="16">
        <f t="shared" si="25"/>
        <v>1.1005</v>
      </c>
      <c r="G31" s="15"/>
    </row>
    <row r="32" spans="1:7">
      <c r="A32" s="5">
        <v>43215</v>
      </c>
      <c r="B32" s="6">
        <v>105.35</v>
      </c>
      <c r="C32" s="6">
        <v>61</v>
      </c>
      <c r="D32" s="6">
        <v>44.52</v>
      </c>
      <c r="E32" s="7">
        <f t="shared" ref="E32:E36" si="26">D32/B32</f>
        <v>0.422591362126246</v>
      </c>
      <c r="F32" s="7">
        <f t="shared" si="25"/>
        <v>0.729836065573771</v>
      </c>
      <c r="G32" s="6"/>
    </row>
    <row r="33" spans="1:7">
      <c r="A33" s="5">
        <v>43216</v>
      </c>
      <c r="B33" s="6">
        <v>105.35</v>
      </c>
      <c r="C33" s="6">
        <v>61</v>
      </c>
      <c r="D33" s="6">
        <v>45.39</v>
      </c>
      <c r="E33" s="7">
        <f t="shared" si="26"/>
        <v>0.430849549121974</v>
      </c>
      <c r="F33" s="7">
        <f t="shared" si="25"/>
        <v>0.744098360655738</v>
      </c>
      <c r="G33" s="6"/>
    </row>
    <row r="34" spans="1:7">
      <c r="A34" s="5">
        <v>43217</v>
      </c>
      <c r="B34" s="6">
        <v>105.35</v>
      </c>
      <c r="C34" s="6">
        <v>61</v>
      </c>
      <c r="D34" s="6">
        <v>48.12</v>
      </c>
      <c r="E34" s="7">
        <f t="shared" si="26"/>
        <v>0.456763170384433</v>
      </c>
      <c r="F34" s="7">
        <f t="shared" si="25"/>
        <v>0.788852459016393</v>
      </c>
      <c r="G34" s="6"/>
    </row>
    <row r="35" spans="1:7">
      <c r="A35" s="5">
        <v>43218</v>
      </c>
      <c r="B35" s="6">
        <v>105.35</v>
      </c>
      <c r="C35" s="6">
        <v>61</v>
      </c>
      <c r="D35" s="6">
        <v>53.96</v>
      </c>
      <c r="E35" s="7">
        <f t="shared" si="26"/>
        <v>0.512197437114381</v>
      </c>
      <c r="F35" s="7">
        <f t="shared" si="25"/>
        <v>0.884590163934426</v>
      </c>
      <c r="G35" s="6"/>
    </row>
    <row r="36" spans="1:7">
      <c r="A36" s="14">
        <v>43219</v>
      </c>
      <c r="B36" s="15">
        <v>105.35</v>
      </c>
      <c r="C36" s="15">
        <v>61</v>
      </c>
      <c r="D36" s="15">
        <v>58.68</v>
      </c>
      <c r="E36" s="16">
        <f t="shared" si="26"/>
        <v>0.557000474608448</v>
      </c>
      <c r="F36" s="16">
        <f t="shared" si="25"/>
        <v>0.961967213114754</v>
      </c>
      <c r="G36" s="15"/>
    </row>
    <row r="37" spans="1:7">
      <c r="A37" s="14">
        <v>43220</v>
      </c>
      <c r="B37" s="15">
        <v>105.35</v>
      </c>
      <c r="C37" s="15">
        <v>61</v>
      </c>
      <c r="D37" s="15">
        <v>67.46</v>
      </c>
      <c r="E37" s="16">
        <f t="shared" ref="E37:E41" si="27">D37/B37</f>
        <v>0.640341718082582</v>
      </c>
      <c r="F37" s="16">
        <f t="shared" si="25"/>
        <v>1.10590163934426</v>
      </c>
      <c r="G37" s="15"/>
    </row>
    <row r="38" spans="1:7">
      <c r="A38" s="14">
        <v>43560</v>
      </c>
      <c r="B38" s="15">
        <v>172.35</v>
      </c>
      <c r="C38" s="15">
        <v>82</v>
      </c>
      <c r="D38" s="15">
        <v>70.53</v>
      </c>
      <c r="E38" s="16">
        <f t="shared" si="27"/>
        <v>0.409225413402959</v>
      </c>
      <c r="F38" s="16">
        <f t="shared" si="25"/>
        <v>0.860121951219512</v>
      </c>
      <c r="G38" s="15"/>
    </row>
    <row r="39" spans="1:7">
      <c r="A39" s="14">
        <v>43586</v>
      </c>
      <c r="B39" s="15">
        <v>172.35</v>
      </c>
      <c r="C39" s="15">
        <v>82</v>
      </c>
      <c r="D39" s="15">
        <v>78.16</v>
      </c>
      <c r="E39" s="16">
        <f t="shared" si="27"/>
        <v>0.453495793443574</v>
      </c>
      <c r="F39" s="16">
        <f t="shared" si="25"/>
        <v>0.953170731707317</v>
      </c>
      <c r="G39" s="15"/>
    </row>
    <row r="40" spans="1:7">
      <c r="A40" s="14">
        <v>43587</v>
      </c>
      <c r="B40" s="15">
        <v>172.35</v>
      </c>
      <c r="C40" s="15">
        <v>82</v>
      </c>
      <c r="D40" s="15">
        <v>84.87</v>
      </c>
      <c r="E40" s="16">
        <f t="shared" si="27"/>
        <v>0.49242819843342</v>
      </c>
      <c r="F40" s="16">
        <f t="shared" si="25"/>
        <v>1.035</v>
      </c>
      <c r="G40" s="15"/>
    </row>
    <row r="41" spans="1:7">
      <c r="A41" s="5">
        <v>44196</v>
      </c>
      <c r="B41" s="6">
        <v>241.14</v>
      </c>
      <c r="C41" s="6">
        <v>111</v>
      </c>
      <c r="D41" s="6">
        <v>88.13</v>
      </c>
      <c r="E41" s="7">
        <f t="shared" si="27"/>
        <v>0.365472339719665</v>
      </c>
      <c r="F41" s="7">
        <f t="shared" si="25"/>
        <v>0.793963963963964</v>
      </c>
      <c r="G41" s="6"/>
    </row>
    <row r="42" spans="1:7">
      <c r="A42" s="14">
        <v>44290</v>
      </c>
      <c r="B42" s="15">
        <v>241.14</v>
      </c>
      <c r="C42" s="15">
        <v>111</v>
      </c>
      <c r="D42" s="15">
        <v>100.65</v>
      </c>
      <c r="E42" s="16">
        <f t="shared" ref="E42" si="28">D42/B42</f>
        <v>0.417392386165713</v>
      </c>
      <c r="F42" s="16">
        <f t="shared" ref="F42" si="29">D42/C42</f>
        <v>0.906756756756757</v>
      </c>
      <c r="G42" s="15"/>
    </row>
    <row r="43" spans="1:7">
      <c r="A43" s="14">
        <v>44317</v>
      </c>
      <c r="B43" s="15">
        <v>241.14</v>
      </c>
      <c r="C43" s="15">
        <v>111</v>
      </c>
      <c r="D43" s="15">
        <v>105.29</v>
      </c>
      <c r="E43" s="16">
        <f t="shared" ref="E43" si="30">D43/B43</f>
        <v>0.436634320311852</v>
      </c>
      <c r="F43" s="16">
        <f t="shared" ref="F43" si="31">D43/C43</f>
        <v>0.948558558558559</v>
      </c>
      <c r="G43" s="15"/>
    </row>
    <row r="44" spans="1:7">
      <c r="A44" s="14">
        <v>44318</v>
      </c>
      <c r="B44" s="15">
        <v>241.14</v>
      </c>
      <c r="C44" s="15">
        <v>111</v>
      </c>
      <c r="D44" s="15">
        <v>121.92</v>
      </c>
      <c r="E44" s="16">
        <f t="shared" ref="E44" si="32">D44/B44</f>
        <v>0.505598407564071</v>
      </c>
      <c r="F44" s="16">
        <f t="shared" ref="F44" si="33">D44/C44</f>
        <v>1.09837837837838</v>
      </c>
      <c r="G44" s="15"/>
    </row>
    <row r="45" spans="1:7">
      <c r="A45" s="5">
        <v>44777</v>
      </c>
      <c r="B45" s="6">
        <v>284.85</v>
      </c>
      <c r="C45" s="6">
        <v>111</v>
      </c>
      <c r="D45" s="6">
        <v>123.64</v>
      </c>
      <c r="E45" s="7">
        <f t="shared" ref="E45:E58" si="34">D45/B45</f>
        <v>0.434053010356328</v>
      </c>
      <c r="F45" s="7">
        <f t="shared" ref="F45" si="35">D45/C45</f>
        <v>1.11387387387387</v>
      </c>
      <c r="G45" s="6"/>
    </row>
    <row r="46" spans="1:7">
      <c r="A46" s="5">
        <v>44974</v>
      </c>
      <c r="B46" s="6">
        <v>315.55</v>
      </c>
      <c r="C46" s="6"/>
      <c r="D46" s="6">
        <v>124.37</v>
      </c>
      <c r="E46" s="7">
        <f t="shared" si="34"/>
        <v>0.394137220725717</v>
      </c>
      <c r="F46" s="7"/>
      <c r="G46" s="6"/>
    </row>
    <row r="47" spans="1:7">
      <c r="A47" s="5">
        <v>44988</v>
      </c>
      <c r="B47" s="6">
        <v>315.55</v>
      </c>
      <c r="C47" s="6"/>
      <c r="D47" s="6">
        <v>126.04</v>
      </c>
      <c r="E47" s="7">
        <f t="shared" si="34"/>
        <v>0.399429567421962</v>
      </c>
      <c r="F47" s="7"/>
      <c r="G47" s="6"/>
    </row>
    <row r="48" spans="1:7">
      <c r="A48" s="14">
        <v>44989</v>
      </c>
      <c r="B48" s="15">
        <v>315.55</v>
      </c>
      <c r="C48" s="15"/>
      <c r="D48" s="15">
        <v>126.11</v>
      </c>
      <c r="E48" s="16">
        <f t="shared" si="34"/>
        <v>0.399651402313421</v>
      </c>
      <c r="F48" s="16"/>
      <c r="G48" s="15"/>
    </row>
    <row r="49" spans="1:7">
      <c r="A49" s="5">
        <v>44995</v>
      </c>
      <c r="B49" s="6">
        <v>315.55</v>
      </c>
      <c r="C49" s="6"/>
      <c r="D49" s="6">
        <v>128.91</v>
      </c>
      <c r="E49" s="7">
        <f t="shared" si="34"/>
        <v>0.408524797971795</v>
      </c>
      <c r="F49" s="7"/>
      <c r="G49" s="6"/>
    </row>
    <row r="50" spans="1:7">
      <c r="A50" s="14">
        <v>45003</v>
      </c>
      <c r="B50" s="15">
        <v>315.55</v>
      </c>
      <c r="C50" s="15"/>
      <c r="D50" s="15">
        <v>130.92</v>
      </c>
      <c r="E50" s="16">
        <f t="shared" si="34"/>
        <v>0.414894628426557</v>
      </c>
      <c r="F50" s="16"/>
      <c r="G50" s="15"/>
    </row>
    <row r="51" spans="1:7">
      <c r="A51" s="5">
        <v>45016</v>
      </c>
      <c r="B51" s="6">
        <v>315.55</v>
      </c>
      <c r="C51" s="6"/>
      <c r="D51" s="6">
        <v>136.4</v>
      </c>
      <c r="E51" s="7">
        <f t="shared" si="34"/>
        <v>0.432261131357946</v>
      </c>
      <c r="F51" s="7"/>
      <c r="G51" s="6"/>
    </row>
    <row r="52" spans="1:7">
      <c r="A52" s="14">
        <v>45017</v>
      </c>
      <c r="B52" s="15">
        <v>315.55</v>
      </c>
      <c r="C52" s="15"/>
      <c r="D52" s="15">
        <v>136.98</v>
      </c>
      <c r="E52" s="16">
        <f t="shared" si="34"/>
        <v>0.434099191887181</v>
      </c>
      <c r="F52" s="16"/>
      <c r="G52" s="15"/>
    </row>
    <row r="53" spans="1:7">
      <c r="A53" s="14">
        <v>45024</v>
      </c>
      <c r="B53" s="15">
        <v>315.55</v>
      </c>
      <c r="C53" s="15"/>
      <c r="D53" s="15">
        <v>144.45</v>
      </c>
      <c r="E53" s="16">
        <f t="shared" si="34"/>
        <v>0.457772143875772</v>
      </c>
      <c r="F53" s="16"/>
      <c r="G53" s="15"/>
    </row>
    <row r="54" spans="1:7">
      <c r="A54" s="5">
        <v>45044</v>
      </c>
      <c r="B54" s="6">
        <v>315.55</v>
      </c>
      <c r="C54" s="6"/>
      <c r="D54" s="6">
        <v>159.14</v>
      </c>
      <c r="E54" s="7">
        <f t="shared" si="34"/>
        <v>0.504325780383457</v>
      </c>
      <c r="F54" s="7"/>
      <c r="G54" s="6"/>
    </row>
    <row r="55" spans="1:7">
      <c r="A55" s="14">
        <v>45045</v>
      </c>
      <c r="B55" s="15">
        <v>315.55</v>
      </c>
      <c r="C55" s="15"/>
      <c r="D55" s="15">
        <v>173.01</v>
      </c>
      <c r="E55" s="16">
        <f t="shared" si="34"/>
        <v>0.54828077959119</v>
      </c>
      <c r="F55" s="16"/>
      <c r="G55" s="15"/>
    </row>
    <row r="56" spans="1:7">
      <c r="A56" s="14">
        <v>45046</v>
      </c>
      <c r="B56" s="15">
        <v>315.55</v>
      </c>
      <c r="C56" s="15"/>
      <c r="D56" s="15">
        <v>220.95</v>
      </c>
      <c r="E56" s="16">
        <f t="shared" si="34"/>
        <v>0.700205989542069</v>
      </c>
      <c r="F56" s="16"/>
      <c r="G56" s="15"/>
    </row>
    <row r="57" spans="1:7">
      <c r="A57" s="14">
        <v>45047</v>
      </c>
      <c r="B57" s="15">
        <v>315.55</v>
      </c>
      <c r="C57" s="15"/>
      <c r="D57" s="15">
        <v>224.43</v>
      </c>
      <c r="E57" s="16">
        <f t="shared" si="34"/>
        <v>0.711234352717477</v>
      </c>
      <c r="F57" s="16"/>
      <c r="G57" s="15"/>
    </row>
    <row r="58" spans="1:7">
      <c r="A58" s="14">
        <v>45414</v>
      </c>
      <c r="B58" s="15">
        <v>348.84</v>
      </c>
      <c r="C58" s="15"/>
      <c r="D58" s="15">
        <v>235.01</v>
      </c>
      <c r="E58" s="16">
        <f t="shared" si="34"/>
        <v>0.673689943813783</v>
      </c>
      <c r="F58" s="16"/>
      <c r="G58" s="15"/>
    </row>
    <row r="59" s="34" customFormat="1" spans="1:6">
      <c r="A59" s="12" t="s">
        <v>398</v>
      </c>
      <c r="E59" s="43"/>
      <c r="F59" s="43"/>
    </row>
  </sheetData>
  <pageMargins left="0.7" right="0.7" top="0.75" bottom="0.75" header="0.3" footer="0.3"/>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A13" sqref="A13"/>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131</v>
      </c>
      <c r="B2" s="3">
        <v>28.84</v>
      </c>
      <c r="C2" s="3">
        <v>24</v>
      </c>
      <c r="D2" s="3">
        <v>23.335</v>
      </c>
      <c r="E2" s="33">
        <f t="shared" ref="E2:E7" si="0">D2/B2</f>
        <v>0.809119278779473</v>
      </c>
      <c r="F2" s="33">
        <f t="shared" ref="F2:F7" si="1">D2/C2</f>
        <v>0.972291666666667</v>
      </c>
      <c r="G2" s="3"/>
      <c r="H2" s="3">
        <v>32.36</v>
      </c>
      <c r="I2" s="13">
        <f>(H2-D2)/D2</f>
        <v>0.386758088707949</v>
      </c>
    </row>
    <row r="3" spans="1:9">
      <c r="A3" s="3" t="s">
        <v>132</v>
      </c>
      <c r="B3" s="3">
        <v>28.84</v>
      </c>
      <c r="C3" s="3">
        <v>24</v>
      </c>
      <c r="D3" s="3">
        <v>21.79</v>
      </c>
      <c r="E3" s="33">
        <f t="shared" si="0"/>
        <v>0.755547850208044</v>
      </c>
      <c r="F3" s="33">
        <f t="shared" si="1"/>
        <v>0.907916666666667</v>
      </c>
      <c r="G3" s="3"/>
      <c r="H3" s="3">
        <v>43.04</v>
      </c>
      <c r="I3" s="13">
        <f>(H3-D3)/D3</f>
        <v>0.975217989903626</v>
      </c>
    </row>
    <row r="4" spans="1:9">
      <c r="A4" s="3" t="s">
        <v>133</v>
      </c>
      <c r="B4" s="3">
        <v>36.102</v>
      </c>
      <c r="C4" s="3">
        <v>30.334</v>
      </c>
      <c r="D4" s="3">
        <v>30.072</v>
      </c>
      <c r="E4" s="33">
        <f t="shared" si="0"/>
        <v>0.832973242479641</v>
      </c>
      <c r="F4" s="33">
        <f t="shared" si="1"/>
        <v>0.991362827190611</v>
      </c>
      <c r="G4" s="3"/>
      <c r="H4" s="3">
        <v>65.84</v>
      </c>
      <c r="I4" s="13">
        <f t="shared" ref="I4:I7" si="2">(H4-D4)/D4</f>
        <v>1.18941207768023</v>
      </c>
    </row>
    <row r="5" spans="1:9">
      <c r="A5" s="3" t="s">
        <v>134</v>
      </c>
      <c r="B5" s="3">
        <v>48.33</v>
      </c>
      <c r="C5" s="3">
        <v>41</v>
      </c>
      <c r="D5" s="3">
        <v>38.841</v>
      </c>
      <c r="E5" s="33">
        <f t="shared" si="0"/>
        <v>0.803662321539417</v>
      </c>
      <c r="F5" s="33">
        <f t="shared" si="1"/>
        <v>0.947341463414634</v>
      </c>
      <c r="G5" s="3"/>
      <c r="H5" s="3">
        <v>68.15</v>
      </c>
      <c r="I5" s="13">
        <f t="shared" si="2"/>
        <v>0.75458922272856</v>
      </c>
    </row>
    <row r="6" spans="1:9">
      <c r="A6" s="3" t="s">
        <v>136</v>
      </c>
      <c r="B6" s="3">
        <v>54.319</v>
      </c>
      <c r="C6" s="3">
        <v>46.545</v>
      </c>
      <c r="D6" s="3">
        <v>47.93</v>
      </c>
      <c r="E6" s="33">
        <f t="shared" si="0"/>
        <v>0.882380014359616</v>
      </c>
      <c r="F6" s="33">
        <f t="shared" si="1"/>
        <v>1.0297561499624</v>
      </c>
      <c r="G6" s="3"/>
      <c r="H6" s="3">
        <v>94.1</v>
      </c>
      <c r="I6" s="13">
        <f t="shared" si="2"/>
        <v>0.9632797830169</v>
      </c>
    </row>
    <row r="7" spans="1:9">
      <c r="A7" s="3" t="s">
        <v>137</v>
      </c>
      <c r="B7" s="3">
        <v>60.68</v>
      </c>
      <c r="C7" s="3">
        <v>52.361</v>
      </c>
      <c r="D7" s="3">
        <v>37.06</v>
      </c>
      <c r="E7" s="33">
        <f t="shared" si="0"/>
        <v>0.610744891232696</v>
      </c>
      <c r="F7" s="33">
        <f t="shared" si="1"/>
        <v>0.707778690246558</v>
      </c>
      <c r="G7" s="3"/>
      <c r="H7" s="3">
        <v>144.7</v>
      </c>
      <c r="I7" s="13">
        <f t="shared" si="2"/>
        <v>2.90447922288181</v>
      </c>
    </row>
    <row r="9" spans="1:7">
      <c r="A9" s="14">
        <v>42364</v>
      </c>
      <c r="B9" s="15">
        <v>28.84</v>
      </c>
      <c r="C9" s="15">
        <v>24</v>
      </c>
      <c r="D9" s="15">
        <v>24.709</v>
      </c>
      <c r="E9" s="38">
        <f t="shared" ref="E9:E10" si="3">D9/B9</f>
        <v>0.856761442441054</v>
      </c>
      <c r="F9" s="38">
        <f t="shared" ref="F9:F10" si="4">D9/C9</f>
        <v>1.02954166666667</v>
      </c>
      <c r="G9" s="15" t="s">
        <v>201</v>
      </c>
    </row>
    <row r="10" spans="1:7">
      <c r="A10" s="14">
        <v>42365</v>
      </c>
      <c r="B10" s="15">
        <v>28.84</v>
      </c>
      <c r="C10" s="15">
        <v>24</v>
      </c>
      <c r="D10" s="15">
        <v>28.2094</v>
      </c>
      <c r="E10" s="38">
        <f t="shared" si="3"/>
        <v>0.978134535367545</v>
      </c>
      <c r="F10" s="38">
        <f t="shared" si="4"/>
        <v>1.17539166666667</v>
      </c>
      <c r="G10" s="15"/>
    </row>
    <row r="11" spans="1:7">
      <c r="A11" s="5">
        <v>42369</v>
      </c>
      <c r="B11" s="6">
        <v>28.84</v>
      </c>
      <c r="C11" s="6">
        <v>24</v>
      </c>
      <c r="D11" s="6">
        <v>32.3558</v>
      </c>
      <c r="E11" s="41">
        <f t="shared" ref="E11" si="5">D11/B11</f>
        <v>1.12190707350902</v>
      </c>
      <c r="F11" s="41">
        <f t="shared" ref="F11:F13" si="6">D11/C11</f>
        <v>1.34815833333333</v>
      </c>
      <c r="G11" s="6"/>
    </row>
    <row r="12" spans="1:7">
      <c r="A12" s="14">
        <v>42370</v>
      </c>
      <c r="B12" s="15">
        <v>28.84</v>
      </c>
      <c r="C12" s="15">
        <v>24</v>
      </c>
      <c r="D12" s="15">
        <v>42.0269</v>
      </c>
      <c r="E12" s="38">
        <f t="shared" ref="E12" si="7">D12/B12</f>
        <v>1.45724341192788</v>
      </c>
      <c r="F12" s="38">
        <f t="shared" si="6"/>
        <v>1.75112083333333</v>
      </c>
      <c r="G12" s="15"/>
    </row>
    <row r="13" spans="1:7">
      <c r="A13" s="14">
        <v>42735</v>
      </c>
      <c r="B13" s="15">
        <v>28.84</v>
      </c>
      <c r="C13" s="15">
        <v>24</v>
      </c>
      <c r="D13" s="15">
        <v>43.04</v>
      </c>
      <c r="E13" s="38">
        <f t="shared" ref="E13:E18" si="8">D13/B13</f>
        <v>1.49237170596394</v>
      </c>
      <c r="F13" s="38">
        <f t="shared" si="6"/>
        <v>1.79333333333333</v>
      </c>
      <c r="G13" s="15"/>
    </row>
    <row r="14" spans="1:7">
      <c r="A14" s="11">
        <v>42965</v>
      </c>
      <c r="B14" s="1">
        <v>48.33</v>
      </c>
      <c r="C14" s="1">
        <v>41</v>
      </c>
      <c r="D14" s="1">
        <v>33.25</v>
      </c>
      <c r="E14" s="32">
        <f t="shared" ref="E14" si="9">D14/B14</f>
        <v>0.687978481274571</v>
      </c>
      <c r="F14" s="32">
        <f t="shared" ref="F14" si="10">D14/C14</f>
        <v>0.810975609756098</v>
      </c>
      <c r="G14" s="1" t="s">
        <v>590</v>
      </c>
    </row>
    <row r="15" spans="1:7">
      <c r="A15" s="5">
        <v>43008</v>
      </c>
      <c r="B15" s="6">
        <v>48.33</v>
      </c>
      <c r="C15" s="6">
        <v>41</v>
      </c>
      <c r="D15" s="6">
        <v>49.97</v>
      </c>
      <c r="E15" s="41">
        <f t="shared" ref="E15" si="11">D15/B15</f>
        <v>1.0339333747155</v>
      </c>
      <c r="F15" s="41">
        <f t="shared" ref="F15" si="12">D15/C15</f>
        <v>1.21878048780488</v>
      </c>
      <c r="G15" s="6"/>
    </row>
    <row r="16" spans="1:7">
      <c r="A16" s="14">
        <v>43009</v>
      </c>
      <c r="B16" s="15">
        <v>48.33</v>
      </c>
      <c r="C16" s="15">
        <v>41</v>
      </c>
      <c r="D16" s="15">
        <v>54.2702</v>
      </c>
      <c r="E16" s="38">
        <f t="shared" ref="E16" si="13">D16/B16</f>
        <v>1.12290916614939</v>
      </c>
      <c r="F16" s="38">
        <f t="shared" ref="F16" si="14">D16/C16</f>
        <v>1.32366341463415</v>
      </c>
      <c r="G16" s="15"/>
    </row>
    <row r="17" spans="1:7">
      <c r="A17" s="14">
        <v>43100</v>
      </c>
      <c r="B17" s="15">
        <v>48.33</v>
      </c>
      <c r="C17" s="15">
        <v>41</v>
      </c>
      <c r="D17" s="15">
        <v>65.8394</v>
      </c>
      <c r="E17" s="38">
        <f t="shared" si="8"/>
        <v>1.36228843368508</v>
      </c>
      <c r="F17" s="38">
        <f t="shared" ref="F17:F21" si="15">D17/C17</f>
        <v>1.60583902439024</v>
      </c>
      <c r="G17" s="15"/>
    </row>
    <row r="18" spans="1:7">
      <c r="A18" s="14">
        <v>43465</v>
      </c>
      <c r="B18" s="15">
        <v>48.33</v>
      </c>
      <c r="C18" s="15">
        <v>41</v>
      </c>
      <c r="D18" s="15">
        <v>68.1525</v>
      </c>
      <c r="E18" s="38">
        <f t="shared" si="8"/>
        <v>1.41014897579143</v>
      </c>
      <c r="F18" s="38">
        <f t="shared" si="15"/>
        <v>1.66225609756098</v>
      </c>
      <c r="G18" s="15"/>
    </row>
    <row r="19" spans="1:7">
      <c r="A19" s="14">
        <v>43586</v>
      </c>
      <c r="B19" s="15">
        <v>48.33</v>
      </c>
      <c r="C19" s="15">
        <v>41</v>
      </c>
      <c r="D19" s="15">
        <v>73.54</v>
      </c>
      <c r="E19" s="38">
        <f t="shared" ref="E19:E27" si="16">D19/B19</f>
        <v>1.52162218084006</v>
      </c>
      <c r="F19" s="38">
        <f t="shared" si="15"/>
        <v>1.79365853658537</v>
      </c>
      <c r="G19" s="15"/>
    </row>
    <row r="20" spans="1:7">
      <c r="A20" s="5">
        <v>43738</v>
      </c>
      <c r="B20" s="6">
        <v>60.21</v>
      </c>
      <c r="C20" s="6">
        <v>52</v>
      </c>
      <c r="D20" s="6">
        <v>75.11</v>
      </c>
      <c r="E20" s="41">
        <f t="shared" si="16"/>
        <v>1.24746719813984</v>
      </c>
      <c r="F20" s="41">
        <f t="shared" si="15"/>
        <v>1.44442307692308</v>
      </c>
      <c r="G20" s="6"/>
    </row>
    <row r="21" spans="1:7">
      <c r="A21" s="14">
        <v>43739</v>
      </c>
      <c r="B21" s="15">
        <v>60.21</v>
      </c>
      <c r="C21" s="15">
        <v>52</v>
      </c>
      <c r="D21" s="15">
        <v>83.1</v>
      </c>
      <c r="E21" s="38">
        <f t="shared" si="16"/>
        <v>1.38016940707524</v>
      </c>
      <c r="F21" s="38">
        <f t="shared" si="15"/>
        <v>1.59807692307692</v>
      </c>
      <c r="G21" s="15"/>
    </row>
    <row r="22" spans="1:7">
      <c r="A22" s="5">
        <v>43830</v>
      </c>
      <c r="B22" s="6">
        <v>60.21</v>
      </c>
      <c r="C22" s="6">
        <v>52</v>
      </c>
      <c r="D22" s="6">
        <v>94.1</v>
      </c>
      <c r="E22" s="41">
        <f t="shared" si="16"/>
        <v>1.56286331174224</v>
      </c>
      <c r="F22" s="41">
        <f t="shared" ref="F22:F27" si="17">D22/C22</f>
        <v>1.80961538461538</v>
      </c>
      <c r="G22" s="6"/>
    </row>
    <row r="23" spans="1:7">
      <c r="A23" s="5">
        <v>44196</v>
      </c>
      <c r="B23" s="6">
        <v>88.9</v>
      </c>
      <c r="C23" s="6">
        <v>74</v>
      </c>
      <c r="D23" s="6">
        <v>144.7</v>
      </c>
      <c r="E23" s="41">
        <f t="shared" si="16"/>
        <v>1.62767154105737</v>
      </c>
      <c r="F23" s="41">
        <f t="shared" si="17"/>
        <v>1.95540540540541</v>
      </c>
      <c r="G23" s="6" t="s">
        <v>167</v>
      </c>
    </row>
    <row r="24" spans="1:7">
      <c r="A24" s="5">
        <v>44561</v>
      </c>
      <c r="B24" s="6">
        <v>128.5</v>
      </c>
      <c r="C24" s="6">
        <v>103</v>
      </c>
      <c r="D24" s="6">
        <v>181.5</v>
      </c>
      <c r="E24" s="41">
        <f t="shared" si="16"/>
        <v>1.4124513618677</v>
      </c>
      <c r="F24" s="41">
        <f t="shared" si="17"/>
        <v>1.7621359223301</v>
      </c>
      <c r="G24" s="6"/>
    </row>
    <row r="25" spans="1:7">
      <c r="A25" s="14">
        <v>45046</v>
      </c>
      <c r="B25" s="15">
        <v>128.5</v>
      </c>
      <c r="C25" s="15">
        <v>103</v>
      </c>
      <c r="D25" s="15">
        <v>190.1</v>
      </c>
      <c r="E25" s="38">
        <f t="shared" si="16"/>
        <v>1.47937743190661</v>
      </c>
      <c r="F25" s="38">
        <f t="shared" si="17"/>
        <v>1.84563106796116</v>
      </c>
      <c r="G25" s="15"/>
    </row>
    <row r="26" spans="1:7">
      <c r="A26" s="14">
        <v>45200</v>
      </c>
      <c r="B26" s="15">
        <v>128.5</v>
      </c>
      <c r="C26" s="15">
        <v>103</v>
      </c>
      <c r="D26" s="15">
        <v>206.83</v>
      </c>
      <c r="E26" s="38">
        <f t="shared" si="16"/>
        <v>1.6095719844358</v>
      </c>
      <c r="F26" s="38">
        <f t="shared" si="17"/>
        <v>2.00805825242718</v>
      </c>
      <c r="G26" s="15" t="s">
        <v>591</v>
      </c>
    </row>
    <row r="27" spans="1:7">
      <c r="A27" s="14">
        <v>45291</v>
      </c>
      <c r="B27" s="15">
        <v>128.5</v>
      </c>
      <c r="C27" s="15">
        <v>103</v>
      </c>
      <c r="D27" s="15">
        <v>268.26</v>
      </c>
      <c r="E27" s="38">
        <f t="shared" si="16"/>
        <v>2.08762645914397</v>
      </c>
      <c r="F27" s="38">
        <f t="shared" si="17"/>
        <v>2.60446601941748</v>
      </c>
      <c r="G27" s="15"/>
    </row>
    <row r="28" s="34" customFormat="1" spans="1:6">
      <c r="A28" s="12" t="s">
        <v>398</v>
      </c>
      <c r="E28" s="48"/>
      <c r="F28" s="48"/>
    </row>
  </sheetData>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3"/>
  <sheetViews>
    <sheetView topLeftCell="A21" workbookViewId="0">
      <selection activeCell="D28" sqref="D28"/>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132</v>
      </c>
      <c r="B2" s="3">
        <v>9.76</v>
      </c>
      <c r="C2" s="3">
        <v>9</v>
      </c>
      <c r="D2" s="3">
        <v>0.8249</v>
      </c>
      <c r="E2" s="4">
        <f>D2/B2</f>
        <v>0.0845184426229508</v>
      </c>
      <c r="F2" s="4">
        <f>D2/C2</f>
        <v>0.0916555555555555</v>
      </c>
      <c r="G2" s="3"/>
      <c r="H2" s="53">
        <v>3.3</v>
      </c>
      <c r="I2" s="13">
        <f>(H2-D2)/D2</f>
        <v>3.00048490726149</v>
      </c>
    </row>
    <row r="3" spans="1:9">
      <c r="A3" s="3" t="s">
        <v>133</v>
      </c>
      <c r="B3" s="3">
        <v>24.683</v>
      </c>
      <c r="C3" s="3">
        <v>20.836</v>
      </c>
      <c r="D3" s="3">
        <v>13.5</v>
      </c>
      <c r="E3" s="4">
        <f>D3/B3</f>
        <v>0.546935137544059</v>
      </c>
      <c r="F3" s="4">
        <f>D3/C3</f>
        <v>0.647917066615473</v>
      </c>
      <c r="G3" s="3"/>
      <c r="H3" s="3">
        <v>20.01</v>
      </c>
      <c r="I3" s="13">
        <f>(H3-D3)/D3</f>
        <v>0.482222222222222</v>
      </c>
    </row>
    <row r="4" spans="1:9">
      <c r="A4" s="3" t="s">
        <v>134</v>
      </c>
      <c r="B4" s="3">
        <v>24.89</v>
      </c>
      <c r="C4" s="3">
        <v>21</v>
      </c>
      <c r="D4" s="3">
        <v>16.68</v>
      </c>
      <c r="E4" s="4">
        <f>D4/B4</f>
        <v>0.670148654077943</v>
      </c>
      <c r="F4" s="4">
        <f>D4/C4</f>
        <v>0.794285714285714</v>
      </c>
      <c r="G4" s="3"/>
      <c r="H4" s="3">
        <v>28.17</v>
      </c>
      <c r="I4" s="13">
        <f t="shared" ref="I4:I6" si="0">(H4-D4)/D4</f>
        <v>0.68884892086331</v>
      </c>
    </row>
    <row r="5" spans="1:9">
      <c r="A5" s="3" t="s">
        <v>136</v>
      </c>
      <c r="B5" s="3">
        <v>45.554</v>
      </c>
      <c r="C5" s="3">
        <v>36.068</v>
      </c>
      <c r="D5" s="3">
        <v>29.42</v>
      </c>
      <c r="E5" s="4">
        <f>D5/B5</f>
        <v>0.645826930675682</v>
      </c>
      <c r="F5" s="4">
        <f>D5/C5</f>
        <v>0.815681490517911</v>
      </c>
      <c r="G5" s="3"/>
      <c r="H5" s="3">
        <v>52.47</v>
      </c>
      <c r="I5" s="13">
        <f t="shared" si="0"/>
        <v>0.783480625424881</v>
      </c>
    </row>
    <row r="6" spans="1:9">
      <c r="A6" s="3" t="s">
        <v>137</v>
      </c>
      <c r="B6" s="3">
        <v>55.127</v>
      </c>
      <c r="C6" s="3">
        <v>43.055</v>
      </c>
      <c r="D6" s="3">
        <v>25.89</v>
      </c>
      <c r="E6" s="4">
        <f>D6/B6</f>
        <v>0.469642824750122</v>
      </c>
      <c r="F6" s="4">
        <f>D6/C6</f>
        <v>0.601323888050168</v>
      </c>
      <c r="G6" s="3"/>
      <c r="H6" s="3">
        <v>55.36</v>
      </c>
      <c r="I6" s="13">
        <f t="shared" si="0"/>
        <v>1.13827732715334</v>
      </c>
    </row>
    <row r="7" spans="1:1">
      <c r="A7" s="11"/>
    </row>
    <row r="8" spans="1:7">
      <c r="A8" s="20">
        <v>42503</v>
      </c>
      <c r="B8" s="21">
        <v>9.76</v>
      </c>
      <c r="C8" s="21">
        <v>9</v>
      </c>
      <c r="D8" s="21">
        <v>3</v>
      </c>
      <c r="E8" s="22">
        <f t="shared" ref="E8" si="1">D8/B8</f>
        <v>0.307377049180328</v>
      </c>
      <c r="F8" s="22">
        <f>D8/C8</f>
        <v>0.333333333333333</v>
      </c>
      <c r="G8" s="21" t="s">
        <v>592</v>
      </c>
    </row>
    <row r="9" spans="1:7">
      <c r="A9" s="17">
        <v>42504</v>
      </c>
      <c r="B9" s="18">
        <v>9.76</v>
      </c>
      <c r="C9" s="18">
        <v>9</v>
      </c>
      <c r="D9" s="18">
        <v>3.5</v>
      </c>
      <c r="E9" s="19">
        <f t="shared" ref="E9" si="2">D9/B9</f>
        <v>0.358606557377049</v>
      </c>
      <c r="F9" s="19">
        <f>D9/C9</f>
        <v>0.388888888888889</v>
      </c>
      <c r="G9" s="18" t="s">
        <v>592</v>
      </c>
    </row>
    <row r="10" spans="1:7">
      <c r="A10" s="23">
        <v>42506</v>
      </c>
      <c r="B10" s="24">
        <v>9.76</v>
      </c>
      <c r="C10" s="24">
        <v>9</v>
      </c>
      <c r="D10" s="24"/>
      <c r="E10" s="25"/>
      <c r="F10" s="25"/>
      <c r="G10" s="24" t="s">
        <v>593</v>
      </c>
    </row>
    <row r="11" ht="28" spans="1:7">
      <c r="A11" s="5">
        <v>42508</v>
      </c>
      <c r="B11" s="6">
        <v>9.76</v>
      </c>
      <c r="C11" s="6">
        <v>9</v>
      </c>
      <c r="D11" s="6">
        <v>1.3</v>
      </c>
      <c r="E11" s="7">
        <f t="shared" ref="E11" si="3">D11/B11</f>
        <v>0.133196721311475</v>
      </c>
      <c r="F11" s="7">
        <f>D11/C11</f>
        <v>0.144444444444444</v>
      </c>
      <c r="G11" s="6" t="s">
        <v>594</v>
      </c>
    </row>
    <row r="12" spans="1:7">
      <c r="A12" s="5">
        <v>42741</v>
      </c>
      <c r="B12" s="6">
        <v>24.89</v>
      </c>
      <c r="C12" s="6">
        <v>21</v>
      </c>
      <c r="D12" s="6">
        <v>8.8637</v>
      </c>
      <c r="E12" s="7">
        <f t="shared" ref="E12:E14" si="4">D12/B12</f>
        <v>0.356114905584572</v>
      </c>
      <c r="F12" s="7">
        <f t="shared" ref="F12:F14" si="5">D12/C12</f>
        <v>0.422080952380952</v>
      </c>
      <c r="G12" s="7"/>
    </row>
    <row r="13" spans="1:7">
      <c r="A13" s="14">
        <v>42742</v>
      </c>
      <c r="B13" s="15">
        <v>24.89</v>
      </c>
      <c r="C13" s="15">
        <v>21</v>
      </c>
      <c r="D13" s="15">
        <v>12.1125</v>
      </c>
      <c r="E13" s="16">
        <f t="shared" ref="E13" si="6">D13/B13</f>
        <v>0.486641221374046</v>
      </c>
      <c r="F13" s="16">
        <f t="shared" ref="F13" si="7">D13/C13</f>
        <v>0.576785714285714</v>
      </c>
      <c r="G13" s="16"/>
    </row>
    <row r="14" spans="1:7">
      <c r="A14" s="14">
        <v>42749</v>
      </c>
      <c r="B14" s="15">
        <v>24.89</v>
      </c>
      <c r="C14" s="15">
        <v>21</v>
      </c>
      <c r="D14" s="15">
        <v>13.1038</v>
      </c>
      <c r="E14" s="16">
        <f t="shared" si="4"/>
        <v>0.526468461229409</v>
      </c>
      <c r="F14" s="16">
        <f t="shared" si="5"/>
        <v>0.623990476190476</v>
      </c>
      <c r="G14" s="16"/>
    </row>
    <row r="15" spans="1:7">
      <c r="A15" s="14">
        <v>42768</v>
      </c>
      <c r="B15" s="15">
        <v>24.89</v>
      </c>
      <c r="C15" s="15">
        <v>21</v>
      </c>
      <c r="D15" s="15">
        <v>13.814</v>
      </c>
      <c r="E15" s="16">
        <f t="shared" ref="E15" si="8">D15/B15</f>
        <v>0.555002008838891</v>
      </c>
      <c r="F15" s="16">
        <f t="shared" ref="F15" si="9">D15/C15</f>
        <v>0.657809523809524</v>
      </c>
      <c r="G15" s="16"/>
    </row>
    <row r="16" spans="1:7">
      <c r="A16" s="14">
        <v>42777</v>
      </c>
      <c r="B16" s="15">
        <v>24.89</v>
      </c>
      <c r="C16" s="15">
        <v>21</v>
      </c>
      <c r="D16" s="15">
        <v>15.1336</v>
      </c>
      <c r="E16" s="16">
        <f t="shared" ref="E16" si="10">D16/B16</f>
        <v>0.608019284853355</v>
      </c>
      <c r="F16" s="16">
        <f t="shared" ref="F16:F23" si="11">D16/C16</f>
        <v>0.720647619047619</v>
      </c>
      <c r="G16" s="14"/>
    </row>
    <row r="17" spans="1:7">
      <c r="A17" s="5">
        <v>42826</v>
      </c>
      <c r="B17" s="6">
        <v>24.89</v>
      </c>
      <c r="C17" s="6">
        <v>21</v>
      </c>
      <c r="D17" s="6">
        <v>16.2635</v>
      </c>
      <c r="E17" s="7">
        <f t="shared" ref="E17" si="12">D17/B17</f>
        <v>0.653415026114906</v>
      </c>
      <c r="F17" s="7">
        <f t="shared" si="11"/>
        <v>0.774452380952381</v>
      </c>
      <c r="G17" s="5"/>
    </row>
    <row r="18" spans="1:7">
      <c r="A18" s="5">
        <v>42853</v>
      </c>
      <c r="B18" s="6">
        <v>24.89</v>
      </c>
      <c r="C18" s="6">
        <v>21</v>
      </c>
      <c r="D18" s="6">
        <v>17.4042</v>
      </c>
      <c r="E18" s="7">
        <f t="shared" ref="E18" si="13">D18/B18</f>
        <v>0.699244676576938</v>
      </c>
      <c r="F18" s="7">
        <f t="shared" si="11"/>
        <v>0.828771428571428</v>
      </c>
      <c r="G18" s="5"/>
    </row>
    <row r="19" spans="1:7">
      <c r="A19" s="14">
        <v>42856</v>
      </c>
      <c r="B19" s="15">
        <v>24.89</v>
      </c>
      <c r="C19" s="15">
        <v>21</v>
      </c>
      <c r="D19" s="15">
        <v>17.4996</v>
      </c>
      <c r="E19" s="16">
        <f t="shared" ref="E19:E21" si="14">D19/B19</f>
        <v>0.703077541181197</v>
      </c>
      <c r="F19" s="16">
        <f t="shared" si="11"/>
        <v>0.833314285714286</v>
      </c>
      <c r="G19" s="14"/>
    </row>
    <row r="20" spans="1:7">
      <c r="A20" s="5">
        <v>43008</v>
      </c>
      <c r="B20" s="6">
        <v>24.89</v>
      </c>
      <c r="C20" s="6">
        <v>21</v>
      </c>
      <c r="D20" s="6">
        <v>17.6527</v>
      </c>
      <c r="E20" s="7">
        <f t="shared" si="14"/>
        <v>0.709228605865809</v>
      </c>
      <c r="F20" s="7">
        <f t="shared" si="11"/>
        <v>0.840604761904762</v>
      </c>
      <c r="G20" s="6"/>
    </row>
    <row r="21" spans="1:7">
      <c r="A21" s="5">
        <v>43063</v>
      </c>
      <c r="B21" s="6">
        <v>24.89</v>
      </c>
      <c r="C21" s="6">
        <v>21</v>
      </c>
      <c r="D21" s="6">
        <v>17.8223</v>
      </c>
      <c r="E21" s="7">
        <f t="shared" si="14"/>
        <v>0.716042587384492</v>
      </c>
      <c r="F21" s="7">
        <f t="shared" si="11"/>
        <v>0.848680952380952</v>
      </c>
      <c r="G21" s="6"/>
    </row>
    <row r="22" spans="1:7">
      <c r="A22" s="5">
        <v>43091</v>
      </c>
      <c r="B22" s="6">
        <v>24.89</v>
      </c>
      <c r="C22" s="6">
        <v>21</v>
      </c>
      <c r="D22" s="6">
        <v>18.4925</v>
      </c>
      <c r="E22" s="7">
        <f t="shared" ref="E22" si="15">D22/B22</f>
        <v>0.742969063881077</v>
      </c>
      <c r="F22" s="7">
        <f t="shared" si="11"/>
        <v>0.880595238095238</v>
      </c>
      <c r="G22" s="6"/>
    </row>
    <row r="23" spans="1:7">
      <c r="A23" s="5">
        <v>43098</v>
      </c>
      <c r="B23" s="6">
        <v>24.89</v>
      </c>
      <c r="C23" s="6">
        <v>21</v>
      </c>
      <c r="D23" s="6">
        <v>20.0067</v>
      </c>
      <c r="E23" s="7">
        <f t="shared" ref="E23:E29" si="16">D23/B23</f>
        <v>0.803804740859783</v>
      </c>
      <c r="F23" s="7">
        <f t="shared" si="11"/>
        <v>0.9527</v>
      </c>
      <c r="G23" s="6"/>
    </row>
    <row r="24" spans="1:7">
      <c r="A24" s="5">
        <v>43161</v>
      </c>
      <c r="B24" s="6">
        <v>24.89</v>
      </c>
      <c r="C24" s="6">
        <v>21</v>
      </c>
      <c r="D24" s="6">
        <v>28.17</v>
      </c>
      <c r="E24" s="7">
        <f t="shared" si="16"/>
        <v>1.13177983125753</v>
      </c>
      <c r="F24" s="7">
        <f t="shared" ref="F24:F29" si="17">D24/C24</f>
        <v>1.34142857142857</v>
      </c>
      <c r="G24" s="6"/>
    </row>
    <row r="25" spans="1:7">
      <c r="A25" s="5">
        <v>43581</v>
      </c>
      <c r="B25" s="6">
        <v>55.06</v>
      </c>
      <c r="C25" s="6">
        <v>43</v>
      </c>
      <c r="D25" s="6">
        <v>31.14</v>
      </c>
      <c r="E25" s="7">
        <f t="shared" si="16"/>
        <v>0.565564838358155</v>
      </c>
      <c r="F25" s="7">
        <f t="shared" si="17"/>
        <v>0.724186046511628</v>
      </c>
      <c r="G25" s="6" t="s">
        <v>595</v>
      </c>
    </row>
    <row r="26" spans="1:7">
      <c r="A26" s="14">
        <v>43582</v>
      </c>
      <c r="B26" s="15">
        <v>55.06</v>
      </c>
      <c r="C26" s="15">
        <v>43</v>
      </c>
      <c r="D26" s="15">
        <v>37.85</v>
      </c>
      <c r="E26" s="16">
        <f t="shared" si="16"/>
        <v>0.68743189248093</v>
      </c>
      <c r="F26" s="16">
        <f t="shared" si="17"/>
        <v>0.880232558139535</v>
      </c>
      <c r="G26" s="15"/>
    </row>
    <row r="27" spans="1:7">
      <c r="A27" s="14">
        <v>43586</v>
      </c>
      <c r="B27" s="15">
        <v>55.06</v>
      </c>
      <c r="C27" s="15">
        <v>43</v>
      </c>
      <c r="D27" s="15">
        <v>49.73</v>
      </c>
      <c r="E27" s="16">
        <f t="shared" si="16"/>
        <v>0.903196512895024</v>
      </c>
      <c r="F27" s="16">
        <f t="shared" si="17"/>
        <v>1.15651162790698</v>
      </c>
      <c r="G27" s="15"/>
    </row>
    <row r="28" spans="1:7">
      <c r="A28" s="5">
        <v>43738</v>
      </c>
      <c r="B28" s="6">
        <v>55.06</v>
      </c>
      <c r="C28" s="6">
        <v>43</v>
      </c>
      <c r="D28" s="6">
        <v>52.47</v>
      </c>
      <c r="E28" s="7">
        <f t="shared" si="16"/>
        <v>0.952960406828914</v>
      </c>
      <c r="F28" s="7">
        <f t="shared" si="17"/>
        <v>1.22023255813953</v>
      </c>
      <c r="G28" s="6"/>
    </row>
    <row r="29" spans="1:7">
      <c r="A29" s="17">
        <v>44135</v>
      </c>
      <c r="B29" s="18">
        <v>55.06</v>
      </c>
      <c r="C29" s="18">
        <v>43</v>
      </c>
      <c r="D29" s="18">
        <v>52.72</v>
      </c>
      <c r="E29" s="19">
        <f t="shared" si="16"/>
        <v>0.957500908100254</v>
      </c>
      <c r="F29" s="19">
        <f t="shared" si="17"/>
        <v>1.22604651162791</v>
      </c>
      <c r="G29" s="18" t="s">
        <v>313</v>
      </c>
    </row>
    <row r="30" spans="1:7">
      <c r="A30" s="5">
        <v>44196</v>
      </c>
      <c r="B30" s="6">
        <v>59.98</v>
      </c>
      <c r="C30" s="6">
        <v>47</v>
      </c>
      <c r="D30" s="6">
        <v>55.36</v>
      </c>
      <c r="E30" s="7">
        <f t="shared" ref="E30" si="18">D30/B30</f>
        <v>0.922974324774925</v>
      </c>
      <c r="F30" s="7">
        <f t="shared" ref="F30" si="19">D30/C30</f>
        <v>1.17787234042553</v>
      </c>
      <c r="G30" s="6"/>
    </row>
    <row r="31" spans="1:7">
      <c r="A31" s="5">
        <v>44561</v>
      </c>
      <c r="B31" s="6">
        <v>59.98</v>
      </c>
      <c r="C31" s="6">
        <v>47</v>
      </c>
      <c r="D31" s="6">
        <v>55.7</v>
      </c>
      <c r="E31" s="7">
        <f t="shared" ref="E31:E52" si="20">D31/B31</f>
        <v>0.92864288096032</v>
      </c>
      <c r="F31" s="7">
        <f t="shared" ref="F31" si="21">D31/C31</f>
        <v>1.18510638297872</v>
      </c>
      <c r="G31" s="6"/>
    </row>
    <row r="32" spans="1:7">
      <c r="A32" s="5">
        <v>44813</v>
      </c>
      <c r="B32" s="6">
        <v>113.73</v>
      </c>
      <c r="C32" s="6"/>
      <c r="D32" s="6">
        <v>58.31</v>
      </c>
      <c r="E32" s="7">
        <f t="shared" si="20"/>
        <v>0.51270553064275</v>
      </c>
      <c r="F32" s="7"/>
      <c r="G32" s="6" t="s">
        <v>596</v>
      </c>
    </row>
    <row r="33" spans="1:7">
      <c r="A33" s="5">
        <v>44834</v>
      </c>
      <c r="B33" s="6">
        <v>113.73</v>
      </c>
      <c r="C33" s="6"/>
      <c r="D33" s="6">
        <v>65.38</v>
      </c>
      <c r="E33" s="7">
        <f t="shared" si="20"/>
        <v>0.574870306867141</v>
      </c>
      <c r="F33" s="7"/>
      <c r="G33" s="6"/>
    </row>
    <row r="34" spans="1:7">
      <c r="A34" s="14">
        <v>44835</v>
      </c>
      <c r="B34" s="15">
        <v>113.73</v>
      </c>
      <c r="C34" s="15"/>
      <c r="D34" s="15">
        <v>67.6</v>
      </c>
      <c r="E34" s="16">
        <f t="shared" si="20"/>
        <v>0.594390222456696</v>
      </c>
      <c r="F34" s="16"/>
      <c r="G34" s="15"/>
    </row>
    <row r="35" spans="1:7">
      <c r="A35" s="17">
        <v>44975</v>
      </c>
      <c r="B35" s="18">
        <v>113.73</v>
      </c>
      <c r="C35" s="18"/>
      <c r="D35" s="18">
        <v>78.24</v>
      </c>
      <c r="E35" s="19">
        <f t="shared" si="20"/>
        <v>0.687945133210235</v>
      </c>
      <c r="F35" s="19"/>
      <c r="G35" s="18" t="s">
        <v>313</v>
      </c>
    </row>
    <row r="36" spans="1:7">
      <c r="A36" s="17">
        <v>44982</v>
      </c>
      <c r="B36" s="18">
        <v>113.73</v>
      </c>
      <c r="C36" s="18"/>
      <c r="D36" s="18">
        <v>90.62</v>
      </c>
      <c r="E36" s="19">
        <f t="shared" si="20"/>
        <v>0.796799437263695</v>
      </c>
      <c r="F36" s="19"/>
      <c r="G36" s="18" t="s">
        <v>597</v>
      </c>
    </row>
    <row r="37" spans="1:7">
      <c r="A37" s="17">
        <v>45046</v>
      </c>
      <c r="B37" s="18">
        <v>113.73</v>
      </c>
      <c r="C37" s="18"/>
      <c r="D37" s="18">
        <v>94.24</v>
      </c>
      <c r="E37" s="19">
        <f t="shared" si="20"/>
        <v>0.828629209531346</v>
      </c>
      <c r="F37" s="19"/>
      <c r="G37" s="18"/>
    </row>
    <row r="38" spans="1:7">
      <c r="A38" s="17">
        <v>45047</v>
      </c>
      <c r="B38" s="18">
        <v>113.73</v>
      </c>
      <c r="C38" s="18"/>
      <c r="D38" s="18">
        <v>110.12</v>
      </c>
      <c r="E38" s="19">
        <f t="shared" si="20"/>
        <v>0.968258155280049</v>
      </c>
      <c r="F38" s="19"/>
      <c r="G38" s="18"/>
    </row>
    <row r="39" spans="1:7">
      <c r="A39" s="14">
        <v>45165</v>
      </c>
      <c r="B39" s="15">
        <v>139</v>
      </c>
      <c r="C39" s="15"/>
      <c r="D39" s="15">
        <v>71.5</v>
      </c>
      <c r="E39" s="16">
        <f t="shared" si="20"/>
        <v>0.514388489208633</v>
      </c>
      <c r="F39" s="16"/>
      <c r="G39" s="15"/>
    </row>
    <row r="40" spans="1:7">
      <c r="A40" s="17">
        <v>45166</v>
      </c>
      <c r="B40" s="18">
        <v>139</v>
      </c>
      <c r="C40" s="18"/>
      <c r="D40" s="18">
        <v>77.52</v>
      </c>
      <c r="E40" s="19">
        <f t="shared" si="20"/>
        <v>0.557697841726619</v>
      </c>
      <c r="F40" s="19"/>
      <c r="G40" s="18"/>
    </row>
    <row r="41" spans="1:7">
      <c r="A41" s="5">
        <v>45197</v>
      </c>
      <c r="B41" s="6">
        <v>139</v>
      </c>
      <c r="C41" s="6"/>
      <c r="D41" s="6">
        <v>96.13</v>
      </c>
      <c r="E41" s="7">
        <f t="shared" si="20"/>
        <v>0.69158273381295</v>
      </c>
      <c r="F41" s="7"/>
      <c r="G41" s="6"/>
    </row>
    <row r="42" spans="1:7">
      <c r="A42" s="20">
        <v>45212</v>
      </c>
      <c r="B42" s="21">
        <v>139</v>
      </c>
      <c r="C42" s="21"/>
      <c r="D42" s="21">
        <v>112.58</v>
      </c>
      <c r="E42" s="22">
        <f t="shared" si="20"/>
        <v>0.809928057553957</v>
      </c>
      <c r="F42" s="22"/>
      <c r="G42" s="21" t="s">
        <v>598</v>
      </c>
    </row>
    <row r="43" spans="1:7">
      <c r="A43" s="17">
        <v>45213</v>
      </c>
      <c r="B43" s="18">
        <v>139</v>
      </c>
      <c r="C43" s="18"/>
      <c r="D43" s="18">
        <v>115.95</v>
      </c>
      <c r="E43" s="19">
        <f t="shared" si="20"/>
        <v>0.834172661870504</v>
      </c>
      <c r="F43" s="19"/>
      <c r="G43" s="18"/>
    </row>
    <row r="44" spans="1:7">
      <c r="A44" s="5">
        <v>45289</v>
      </c>
      <c r="B44" s="6">
        <v>139</v>
      </c>
      <c r="C44" s="6"/>
      <c r="D44" s="6">
        <v>97.39</v>
      </c>
      <c r="E44" s="7">
        <f t="shared" si="20"/>
        <v>0.700647482014389</v>
      </c>
      <c r="F44" s="7"/>
      <c r="G44" s="6"/>
    </row>
    <row r="45" spans="1:7">
      <c r="A45" s="17">
        <v>45291</v>
      </c>
      <c r="B45" s="18">
        <v>139</v>
      </c>
      <c r="C45" s="18"/>
      <c r="D45" s="18">
        <v>134.34</v>
      </c>
      <c r="E45" s="19">
        <f t="shared" si="20"/>
        <v>0.966474820143885</v>
      </c>
      <c r="F45" s="19"/>
      <c r="G45" s="18"/>
    </row>
    <row r="46" spans="1:7">
      <c r="A46" s="14">
        <v>45292</v>
      </c>
      <c r="B46" s="15">
        <v>139</v>
      </c>
      <c r="C46" s="15"/>
      <c r="D46" s="15"/>
      <c r="E46" s="16"/>
      <c r="F46" s="16"/>
      <c r="G46" s="15" t="s">
        <v>599</v>
      </c>
    </row>
    <row r="47" spans="1:7">
      <c r="A47" s="5">
        <v>45359</v>
      </c>
      <c r="B47" s="6">
        <v>139</v>
      </c>
      <c r="C47" s="6"/>
      <c r="D47" s="6">
        <v>106.62</v>
      </c>
      <c r="E47" s="7">
        <f t="shared" ref="E47" si="22">D47/B47</f>
        <v>0.76705035971223</v>
      </c>
      <c r="F47" s="7"/>
      <c r="G47" s="6"/>
    </row>
    <row r="48" spans="1:7">
      <c r="A48" s="5">
        <v>45385</v>
      </c>
      <c r="B48" s="6">
        <v>139</v>
      </c>
      <c r="C48" s="6"/>
      <c r="D48" s="6">
        <v>109.11</v>
      </c>
      <c r="E48" s="7">
        <f t="shared" si="20"/>
        <v>0.784964028776978</v>
      </c>
      <c r="F48" s="7"/>
      <c r="G48" s="6"/>
    </row>
    <row r="49" spans="1:7">
      <c r="A49" s="17">
        <v>45414</v>
      </c>
      <c r="B49" s="18">
        <v>139</v>
      </c>
      <c r="C49" s="18"/>
      <c r="D49" s="18">
        <v>138.12</v>
      </c>
      <c r="E49" s="19">
        <f t="shared" si="20"/>
        <v>0.993669064748201</v>
      </c>
      <c r="F49" s="16"/>
      <c r="G49" s="15"/>
    </row>
    <row r="50" customFormat="1" spans="1:7">
      <c r="A50" s="50">
        <v>45657</v>
      </c>
      <c r="B50" s="51">
        <v>139</v>
      </c>
      <c r="C50" s="51"/>
      <c r="D50" s="51">
        <v>128.02</v>
      </c>
      <c r="E50" s="54">
        <f t="shared" si="20"/>
        <v>0.921007194244604</v>
      </c>
      <c r="F50" s="54"/>
      <c r="G50" s="51"/>
    </row>
    <row r="51" customFormat="1" spans="1:7">
      <c r="A51" s="55">
        <v>45778</v>
      </c>
      <c r="B51" s="56">
        <v>139</v>
      </c>
      <c r="C51" s="56"/>
      <c r="D51" s="56">
        <v>138.51</v>
      </c>
      <c r="E51" s="19">
        <f t="shared" si="20"/>
        <v>0.996474820143885</v>
      </c>
      <c r="F51" s="57"/>
      <c r="G51" s="56"/>
    </row>
    <row r="52" customFormat="1" spans="1:7">
      <c r="A52" s="55">
        <v>45779</v>
      </c>
      <c r="B52" s="56">
        <v>139</v>
      </c>
      <c r="C52" s="56"/>
      <c r="D52" s="56">
        <v>147.8</v>
      </c>
      <c r="E52" s="19">
        <f t="shared" si="20"/>
        <v>1.06330935251799</v>
      </c>
      <c r="F52" s="57"/>
      <c r="G52" s="56"/>
    </row>
    <row r="53" s="34" customFormat="1" spans="1:6">
      <c r="A53" s="12" t="s">
        <v>228</v>
      </c>
      <c r="E53" s="43"/>
      <c r="F53" s="43"/>
    </row>
  </sheetData>
  <pageMargins left="0.7" right="0.7" top="0.75" bottom="0.75" header="0.3" footer="0.3"/>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D36" sqref="D36"/>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132</v>
      </c>
      <c r="B2" s="3">
        <v>37.79</v>
      </c>
      <c r="C2" s="3">
        <v>15</v>
      </c>
      <c r="D2" s="3">
        <v>9.735</v>
      </c>
      <c r="E2" s="4">
        <f>D2/B2</f>
        <v>0.257607832759989</v>
      </c>
      <c r="F2" s="4">
        <f>D2/C2</f>
        <v>0.649</v>
      </c>
      <c r="G2" s="3"/>
      <c r="H2" s="3">
        <v>25.32</v>
      </c>
      <c r="I2" s="13">
        <f t="shared" ref="I2:I6" si="0">(H2-D2)/D2</f>
        <v>1.60092449922958</v>
      </c>
    </row>
    <row r="3" spans="1:9">
      <c r="A3" s="3" t="s">
        <v>133</v>
      </c>
      <c r="B3" s="3">
        <v>37.79</v>
      </c>
      <c r="C3" s="3">
        <v>15</v>
      </c>
      <c r="D3" s="3">
        <v>10.6</v>
      </c>
      <c r="E3" s="4">
        <f>D3/B3</f>
        <v>0.280497486107436</v>
      </c>
      <c r="F3" s="4">
        <f>D3/C3</f>
        <v>0.706666666666667</v>
      </c>
      <c r="G3" s="3"/>
      <c r="H3" s="3">
        <v>23.8</v>
      </c>
      <c r="I3" s="13">
        <f t="shared" si="0"/>
        <v>1.24528301886792</v>
      </c>
    </row>
    <row r="4" spans="1:9">
      <c r="A4" s="3" t="s">
        <v>134</v>
      </c>
      <c r="B4" s="3">
        <v>37.79</v>
      </c>
      <c r="C4" s="3">
        <v>15</v>
      </c>
      <c r="D4" s="3">
        <v>12.58</v>
      </c>
      <c r="E4" s="4">
        <f>D4/B4</f>
        <v>0.332892299550146</v>
      </c>
      <c r="F4" s="4">
        <f>D4/C4</f>
        <v>0.838666666666667</v>
      </c>
      <c r="G4" s="3"/>
      <c r="H4" s="3">
        <v>26.92</v>
      </c>
      <c r="I4" s="13">
        <f t="shared" si="0"/>
        <v>1.13990461049285</v>
      </c>
    </row>
    <row r="5" spans="1:9">
      <c r="A5" s="3" t="s">
        <v>136</v>
      </c>
      <c r="B5" s="3">
        <v>37.79</v>
      </c>
      <c r="C5" s="3">
        <v>15</v>
      </c>
      <c r="D5" s="3">
        <v>14.7</v>
      </c>
      <c r="E5" s="4">
        <f>D5/B5</f>
        <v>0.388991796771633</v>
      </c>
      <c r="F5" s="4">
        <f>D5/C5</f>
        <v>0.98</v>
      </c>
      <c r="G5" s="3"/>
      <c r="H5" s="3">
        <v>30.03</v>
      </c>
      <c r="I5" s="13">
        <f t="shared" si="0"/>
        <v>1.04285714285714</v>
      </c>
    </row>
    <row r="6" spans="1:9">
      <c r="A6" s="3" t="s">
        <v>137</v>
      </c>
      <c r="B6" s="3">
        <v>37.79</v>
      </c>
      <c r="C6" s="3">
        <v>15</v>
      </c>
      <c r="D6" s="3">
        <v>9.58</v>
      </c>
      <c r="E6" s="4">
        <f>D6/B6</f>
        <v>0.253506218576343</v>
      </c>
      <c r="F6" s="4">
        <f>D6/C6</f>
        <v>0.638666666666667</v>
      </c>
      <c r="G6" s="3"/>
      <c r="H6" s="3">
        <v>25.66</v>
      </c>
      <c r="I6" s="13">
        <f t="shared" si="0"/>
        <v>1.67849686847599</v>
      </c>
    </row>
    <row r="7" spans="1:9">
      <c r="A7" s="3" t="s">
        <v>138</v>
      </c>
      <c r="B7" s="3">
        <v>37.79</v>
      </c>
      <c r="C7" s="3">
        <v>15</v>
      </c>
      <c r="D7" s="3"/>
      <c r="E7" s="4"/>
      <c r="F7" s="4"/>
      <c r="G7" s="3"/>
      <c r="H7" s="3">
        <v>25.71</v>
      </c>
      <c r="I7" s="13"/>
    </row>
    <row r="8" spans="1:9">
      <c r="A8" s="3" t="s">
        <v>139</v>
      </c>
      <c r="B8" s="3">
        <v>37.79</v>
      </c>
      <c r="C8" s="3">
        <v>15</v>
      </c>
      <c r="D8" s="3"/>
      <c r="E8" s="4"/>
      <c r="F8" s="4"/>
      <c r="G8" s="3"/>
      <c r="H8" s="3"/>
      <c r="I8" s="13"/>
    </row>
    <row r="9" spans="1:1">
      <c r="A9" s="11"/>
    </row>
    <row r="10" spans="1:7">
      <c r="A10" s="5">
        <v>42517</v>
      </c>
      <c r="B10" s="6">
        <v>37.79</v>
      </c>
      <c r="C10" s="6">
        <v>15</v>
      </c>
      <c r="D10" s="6">
        <v>7.6</v>
      </c>
      <c r="E10" s="7">
        <f t="shared" ref="E10:E11" si="1">D10/B10</f>
        <v>0.201111405133633</v>
      </c>
      <c r="F10" s="7">
        <f t="shared" ref="F10:F11" si="2">D10/C10</f>
        <v>0.506666666666667</v>
      </c>
      <c r="G10" s="6" t="s">
        <v>600</v>
      </c>
    </row>
    <row r="11" spans="1:7">
      <c r="A11" s="14">
        <v>42518</v>
      </c>
      <c r="B11" s="15">
        <v>37.79</v>
      </c>
      <c r="C11" s="15">
        <v>15</v>
      </c>
      <c r="D11" s="15">
        <v>12.6</v>
      </c>
      <c r="E11" s="16">
        <f t="shared" si="1"/>
        <v>0.333421540089971</v>
      </c>
      <c r="F11" s="16">
        <f t="shared" si="2"/>
        <v>0.84</v>
      </c>
      <c r="G11" s="15"/>
    </row>
    <row r="12" spans="1:7">
      <c r="A12" s="14">
        <v>42519</v>
      </c>
      <c r="B12" s="15">
        <v>37.79</v>
      </c>
      <c r="C12" s="15">
        <v>15</v>
      </c>
      <c r="D12" s="15">
        <v>21.7</v>
      </c>
      <c r="E12" s="16">
        <f t="shared" ref="E12:E13" si="3">D12/B12</f>
        <v>0.574225985710505</v>
      </c>
      <c r="F12" s="16">
        <f t="shared" ref="F12" si="4">D12/C12</f>
        <v>1.44666666666667</v>
      </c>
      <c r="G12" s="15"/>
    </row>
    <row r="13" spans="1:7">
      <c r="A13" s="14">
        <v>42530</v>
      </c>
      <c r="B13" s="15">
        <v>37.79</v>
      </c>
      <c r="C13" s="15">
        <v>15</v>
      </c>
      <c r="D13" s="15">
        <v>25.32</v>
      </c>
      <c r="E13" s="16">
        <f t="shared" si="3"/>
        <v>0.670018523418894</v>
      </c>
      <c r="F13" s="16">
        <f t="shared" ref="F13" si="5">D13/C13</f>
        <v>1.688</v>
      </c>
      <c r="G13" s="15" t="s">
        <v>601</v>
      </c>
    </row>
    <row r="14" spans="1:7">
      <c r="A14" s="14">
        <v>43465</v>
      </c>
      <c r="B14" s="15">
        <v>37.79</v>
      </c>
      <c r="C14" s="15">
        <v>15</v>
      </c>
      <c r="D14" s="15">
        <v>26.92</v>
      </c>
      <c r="E14" s="16">
        <f t="shared" ref="E14" si="6">D14/B14</f>
        <v>0.712357766604922</v>
      </c>
      <c r="F14" s="16">
        <f t="shared" ref="F14" si="7">D14/C14</f>
        <v>1.79466666666667</v>
      </c>
      <c r="G14" s="15"/>
    </row>
    <row r="15" spans="1:7">
      <c r="A15" s="14">
        <v>43466</v>
      </c>
      <c r="B15" s="15">
        <v>37.79</v>
      </c>
      <c r="C15" s="15">
        <v>15</v>
      </c>
      <c r="D15" s="15">
        <v>29.33</v>
      </c>
      <c r="E15" s="16">
        <f t="shared" ref="E15:E17" si="8">D15/B15</f>
        <v>0.776131251653877</v>
      </c>
      <c r="F15" s="16">
        <f t="shared" ref="F15" si="9">D15/C15</f>
        <v>1.95533333333333</v>
      </c>
      <c r="G15" s="15"/>
    </row>
    <row r="16" spans="1:7">
      <c r="A16" s="14">
        <v>43586</v>
      </c>
      <c r="B16" s="15">
        <v>37.79</v>
      </c>
      <c r="C16" s="15">
        <v>15</v>
      </c>
      <c r="D16" s="15">
        <v>29.36</v>
      </c>
      <c r="E16" s="16">
        <f t="shared" si="8"/>
        <v>0.776925112463615</v>
      </c>
      <c r="F16" s="16">
        <f t="shared" ref="F16" si="10">D16/C16</f>
        <v>1.95733333333333</v>
      </c>
      <c r="G16" s="15"/>
    </row>
    <row r="17" spans="1:7">
      <c r="A17" s="14">
        <v>43739</v>
      </c>
      <c r="B17" s="15">
        <v>37.79</v>
      </c>
      <c r="C17" s="15">
        <v>15</v>
      </c>
      <c r="D17" s="15">
        <v>30.03</v>
      </c>
      <c r="E17" s="16">
        <f t="shared" si="8"/>
        <v>0.794654670547764</v>
      </c>
      <c r="F17" s="16">
        <f t="shared" ref="F17" si="11">D17/C17</f>
        <v>2.002</v>
      </c>
      <c r="G17" s="15"/>
    </row>
    <row r="18" s="34" customFormat="1" spans="1:6">
      <c r="A18" s="12" t="s">
        <v>398</v>
      </c>
      <c r="E18" s="43"/>
      <c r="F18" s="43"/>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2"/>
  <sheetViews>
    <sheetView workbookViewId="0">
      <selection activeCell="A1" sqref="A1"/>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8" width="8.50833333333333" style="1" customWidth="1"/>
    <col min="9" max="9" width="11.375" style="104" customWidth="1"/>
    <col min="10" max="10" width="11.6666666666667" style="104"/>
    <col min="11" max="16384" width="8.50833333333333" style="1"/>
  </cols>
  <sheetData>
    <row r="1" spans="1:9">
      <c r="A1" s="1" t="s">
        <v>0</v>
      </c>
      <c r="B1" s="1" t="s">
        <v>52</v>
      </c>
      <c r="C1" s="1" t="s">
        <v>53</v>
      </c>
      <c r="D1" s="1" t="s">
        <v>54</v>
      </c>
      <c r="E1" s="32" t="s">
        <v>3</v>
      </c>
      <c r="F1" s="32" t="s">
        <v>152</v>
      </c>
      <c r="G1" s="1" t="s">
        <v>56</v>
      </c>
      <c r="H1" s="1" t="s">
        <v>153</v>
      </c>
      <c r="I1" s="104" t="s">
        <v>154</v>
      </c>
    </row>
    <row r="2" spans="1:9">
      <c r="A2" s="3" t="s">
        <v>69</v>
      </c>
      <c r="B2" s="3"/>
      <c r="C2" s="3"/>
      <c r="D2" s="105"/>
      <c r="E2" s="3"/>
      <c r="F2" s="3"/>
      <c r="G2" s="3"/>
      <c r="H2" s="3"/>
      <c r="I2" s="3">
        <v>1</v>
      </c>
    </row>
    <row r="3" spans="1:9">
      <c r="A3" s="3" t="s">
        <v>70</v>
      </c>
      <c r="B3" s="3"/>
      <c r="C3" s="3"/>
      <c r="D3" s="105"/>
      <c r="E3" s="3"/>
      <c r="F3" s="3"/>
      <c r="G3" s="3"/>
      <c r="H3" s="3"/>
      <c r="I3" s="3">
        <v>1</v>
      </c>
    </row>
    <row r="4" spans="1:9">
      <c r="A4" s="3" t="s">
        <v>71</v>
      </c>
      <c r="B4" s="3">
        <v>15.4</v>
      </c>
      <c r="C4" s="3"/>
      <c r="D4" s="105"/>
      <c r="E4" s="3"/>
      <c r="F4" s="3"/>
      <c r="G4" s="3"/>
      <c r="H4" s="3"/>
      <c r="I4" s="3">
        <v>1</v>
      </c>
    </row>
    <row r="5" spans="1:9">
      <c r="A5" s="3" t="s">
        <v>72</v>
      </c>
      <c r="B5" s="3">
        <v>29.71</v>
      </c>
      <c r="C5" s="3"/>
      <c r="D5" s="106">
        <f>H5*I5</f>
        <v>144</v>
      </c>
      <c r="E5" s="33">
        <f t="shared" ref="E5:E43" si="0">D5/B5</f>
        <v>4.84685291147762</v>
      </c>
      <c r="F5" s="33"/>
      <c r="G5" s="3" t="s">
        <v>155</v>
      </c>
      <c r="H5" s="3">
        <v>120</v>
      </c>
      <c r="I5" s="106">
        <v>1.2</v>
      </c>
    </row>
    <row r="6" spans="1:9">
      <c r="A6" s="3" t="s">
        <v>73</v>
      </c>
      <c r="B6" s="3"/>
      <c r="C6" s="3"/>
      <c r="D6" s="107">
        <f>H6*I6</f>
        <v>161.892901618929</v>
      </c>
      <c r="E6" s="33"/>
      <c r="F6" s="33"/>
      <c r="G6" s="3"/>
      <c r="H6" s="53">
        <f>52000/365/1.1</f>
        <v>129.514321295143</v>
      </c>
      <c r="I6" s="106">
        <v>1.25</v>
      </c>
    </row>
    <row r="7" spans="1:9">
      <c r="A7" s="3" t="s">
        <v>75</v>
      </c>
      <c r="B7" s="3"/>
      <c r="C7" s="3"/>
      <c r="D7" s="107">
        <f>H7*I7</f>
        <v>179.433681073025</v>
      </c>
      <c r="E7" s="33"/>
      <c r="F7" s="33"/>
      <c r="G7" s="3"/>
      <c r="H7" s="53">
        <f>56000/366/1.1</f>
        <v>139.095876800795</v>
      </c>
      <c r="I7" s="106">
        <v>1.29</v>
      </c>
    </row>
    <row r="8" spans="1:9">
      <c r="A8" s="3" t="s">
        <v>76</v>
      </c>
      <c r="B8" s="3"/>
      <c r="C8" s="3"/>
      <c r="D8" s="107">
        <f>H8*I8</f>
        <v>198.754669987547</v>
      </c>
      <c r="E8" s="33"/>
      <c r="F8" s="33"/>
      <c r="G8" s="3"/>
      <c r="H8" s="53">
        <f>60000/365/1.1</f>
        <v>149.439601494396</v>
      </c>
      <c r="I8" s="106">
        <v>1.33</v>
      </c>
    </row>
    <row r="9" spans="1:9">
      <c r="A9" s="3" t="s">
        <v>77</v>
      </c>
      <c r="B9" s="3"/>
      <c r="C9" s="3"/>
      <c r="D9" s="107">
        <f t="shared" ref="D9:D15" si="1">H9*I9</f>
        <v>218.381070983811</v>
      </c>
      <c r="E9" s="33"/>
      <c r="F9" s="33"/>
      <c r="G9" s="3"/>
      <c r="H9" s="53">
        <f>64000/365/1.1</f>
        <v>159.402241594022</v>
      </c>
      <c r="I9" s="106">
        <v>1.37</v>
      </c>
    </row>
    <row r="10" spans="1:9">
      <c r="A10" s="3" t="s">
        <v>79</v>
      </c>
      <c r="B10" s="3"/>
      <c r="C10" s="3"/>
      <c r="D10" s="107">
        <f t="shared" si="1"/>
        <v>237.110834371108</v>
      </c>
      <c r="E10" s="33"/>
      <c r="F10" s="33"/>
      <c r="G10" s="3"/>
      <c r="H10" s="53">
        <f>68000/365/1.1</f>
        <v>169.364881693649</v>
      </c>
      <c r="I10" s="106">
        <v>1.4</v>
      </c>
    </row>
    <row r="11" spans="1:9">
      <c r="A11" s="3" t="s">
        <v>81</v>
      </c>
      <c r="B11" s="3"/>
      <c r="C11" s="3"/>
      <c r="D11" s="107">
        <f t="shared" si="1"/>
        <v>253.949329359165</v>
      </c>
      <c r="E11" s="33"/>
      <c r="F11" s="33"/>
      <c r="G11" s="3"/>
      <c r="H11" s="53">
        <f>72000/366/1.1</f>
        <v>178.837555886736</v>
      </c>
      <c r="I11" s="106">
        <v>1.42</v>
      </c>
    </row>
    <row r="12" spans="1:9">
      <c r="A12" s="3" t="s">
        <v>82</v>
      </c>
      <c r="B12" s="3"/>
      <c r="C12" s="3"/>
      <c r="D12" s="107">
        <f t="shared" si="1"/>
        <v>270.684931506849</v>
      </c>
      <c r="E12" s="33"/>
      <c r="F12" s="33"/>
      <c r="G12" s="3"/>
      <c r="H12" s="53">
        <f>76000/365/1.1</f>
        <v>189.290161892902</v>
      </c>
      <c r="I12" s="106">
        <v>1.43</v>
      </c>
    </row>
    <row r="13" spans="1:9">
      <c r="A13" s="3" t="s">
        <v>84</v>
      </c>
      <c r="B13" s="3">
        <v>43.2</v>
      </c>
      <c r="C13" s="3"/>
      <c r="D13" s="106">
        <f t="shared" si="1"/>
        <v>285.679</v>
      </c>
      <c r="E13" s="33">
        <f t="shared" si="0"/>
        <v>6.61293981481481</v>
      </c>
      <c r="F13" s="33"/>
      <c r="G13" s="3" t="s">
        <v>156</v>
      </c>
      <c r="H13" s="3">
        <v>197.02</v>
      </c>
      <c r="I13" s="111">
        <v>1.45</v>
      </c>
    </row>
    <row r="14" spans="1:9">
      <c r="A14" s="3" t="s">
        <v>86</v>
      </c>
      <c r="B14" s="3"/>
      <c r="C14" s="3"/>
      <c r="D14" s="107">
        <f t="shared" si="1"/>
        <v>306.6</v>
      </c>
      <c r="E14" s="33"/>
      <c r="F14" s="33"/>
      <c r="G14" s="3"/>
      <c r="H14" s="53">
        <v>210</v>
      </c>
      <c r="I14" s="112">
        <v>1.46</v>
      </c>
    </row>
    <row r="15" spans="1:9">
      <c r="A15" s="3" t="s">
        <v>88</v>
      </c>
      <c r="B15" s="3"/>
      <c r="C15" s="3"/>
      <c r="D15" s="107">
        <f t="shared" si="1"/>
        <v>330.75</v>
      </c>
      <c r="E15" s="33"/>
      <c r="F15" s="33"/>
      <c r="G15" s="3"/>
      <c r="H15" s="53">
        <v>225</v>
      </c>
      <c r="I15" s="112">
        <v>1.47</v>
      </c>
    </row>
    <row r="16" spans="1:9">
      <c r="A16" s="3" t="s">
        <v>90</v>
      </c>
      <c r="B16" s="3"/>
      <c r="C16" s="3"/>
      <c r="D16" s="106">
        <f t="shared" ref="D16:D18" si="2">H16*I16</f>
        <v>357.03606557377</v>
      </c>
      <c r="E16" s="33"/>
      <c r="F16" s="33"/>
      <c r="G16" s="3"/>
      <c r="H16" s="108">
        <f>88560/366</f>
        <v>241.967213114754</v>
      </c>
      <c r="I16" s="112">
        <v>1.47555555555556</v>
      </c>
    </row>
    <row r="17" spans="1:9">
      <c r="A17" s="3" t="s">
        <v>92</v>
      </c>
      <c r="B17" s="3"/>
      <c r="C17" s="3"/>
      <c r="D17" s="107">
        <f t="shared" si="2"/>
        <v>350.759259259259</v>
      </c>
      <c r="E17" s="33"/>
      <c r="F17" s="33"/>
      <c r="G17" s="3"/>
      <c r="H17" s="109">
        <v>235</v>
      </c>
      <c r="I17" s="112">
        <v>1.49259259259259</v>
      </c>
    </row>
    <row r="18" spans="1:9">
      <c r="A18" s="3" t="s">
        <v>94</v>
      </c>
      <c r="B18" s="3"/>
      <c r="C18" s="3"/>
      <c r="D18" s="107">
        <f t="shared" si="2"/>
        <v>344.275925925926</v>
      </c>
      <c r="E18" s="33"/>
      <c r="F18" s="33"/>
      <c r="G18" s="3"/>
      <c r="H18" s="109">
        <v>230</v>
      </c>
      <c r="I18" s="112">
        <v>1.49685185185185</v>
      </c>
    </row>
    <row r="19" spans="1:9">
      <c r="A19" s="3" t="s">
        <v>96</v>
      </c>
      <c r="B19" s="3">
        <v>79.5</v>
      </c>
      <c r="C19" s="3"/>
      <c r="D19" s="106">
        <f t="shared" ref="D19:D22" si="3">H19*I19</f>
        <v>333.861629296264</v>
      </c>
      <c r="E19" s="33">
        <f t="shared" si="0"/>
        <v>4.19951734963854</v>
      </c>
      <c r="F19" s="33"/>
      <c r="G19" s="3" t="s">
        <v>157</v>
      </c>
      <c r="H19" s="108">
        <f>81657.2/366</f>
        <v>223.107103825137</v>
      </c>
      <c r="I19" s="112">
        <v>1.49641864186419</v>
      </c>
    </row>
    <row r="20" spans="1:9">
      <c r="A20" s="3" t="s">
        <v>97</v>
      </c>
      <c r="B20" s="3">
        <v>79.5</v>
      </c>
      <c r="C20" s="3"/>
      <c r="D20" s="106">
        <f t="shared" si="3"/>
        <v>332.859672896878</v>
      </c>
      <c r="E20" s="33">
        <f t="shared" si="0"/>
        <v>4.18691412448903</v>
      </c>
      <c r="F20" s="33"/>
      <c r="G20" s="3" t="s">
        <v>157</v>
      </c>
      <c r="H20" s="108">
        <f>81189.7/365</f>
        <v>222.437534246575</v>
      </c>
      <c r="I20" s="112">
        <v>1.49641864186419</v>
      </c>
    </row>
    <row r="21" spans="1:9">
      <c r="A21" s="3" t="s">
        <v>98</v>
      </c>
      <c r="B21" s="3">
        <v>111.51</v>
      </c>
      <c r="C21" s="3"/>
      <c r="D21" s="106">
        <f t="shared" si="3"/>
        <v>333.897315657374</v>
      </c>
      <c r="E21" s="33">
        <f t="shared" si="0"/>
        <v>2.9943262098231</v>
      </c>
      <c r="F21" s="33"/>
      <c r="G21" s="3" t="s">
        <v>157</v>
      </c>
      <c r="H21" s="108">
        <f t="shared" ref="H21" si="4">79360.2/365</f>
        <v>217.425205479452</v>
      </c>
      <c r="I21" s="112">
        <v>1.53568816881688</v>
      </c>
    </row>
    <row r="22" spans="1:9">
      <c r="A22" s="3" t="s">
        <v>99</v>
      </c>
      <c r="B22" s="3">
        <v>142.8</v>
      </c>
      <c r="C22" s="3"/>
      <c r="D22" s="106">
        <f t="shared" si="3"/>
        <v>336.079548599517</v>
      </c>
      <c r="E22" s="33">
        <f t="shared" si="0"/>
        <v>2.35349823949242</v>
      </c>
      <c r="F22" s="33"/>
      <c r="G22" s="3" t="s">
        <v>157</v>
      </c>
      <c r="H22" s="108">
        <f>77930.9/365</f>
        <v>213.509315068493</v>
      </c>
      <c r="I22" s="112">
        <v>1.57407440744074</v>
      </c>
    </row>
    <row r="23" spans="1:9">
      <c r="A23" s="3" t="s">
        <v>101</v>
      </c>
      <c r="B23" s="3">
        <v>142.8</v>
      </c>
      <c r="C23" s="3"/>
      <c r="D23" s="106">
        <f t="shared" ref="D23:D41" si="5">H23*I23</f>
        <v>330.046416792497</v>
      </c>
      <c r="E23" s="33">
        <f t="shared" si="0"/>
        <v>2.31124941731441</v>
      </c>
      <c r="F23" s="33"/>
      <c r="G23" s="3" t="s">
        <v>157</v>
      </c>
      <c r="H23" s="108">
        <f>76741.6/366</f>
        <v>209.67650273224</v>
      </c>
      <c r="I23" s="112">
        <v>1.57407440744074</v>
      </c>
    </row>
    <row r="24" spans="1:9">
      <c r="A24" s="3" t="s">
        <v>103</v>
      </c>
      <c r="B24" s="3">
        <v>143.06</v>
      </c>
      <c r="C24" s="3"/>
      <c r="D24" s="106">
        <f t="shared" si="5"/>
        <v>327.137807149099</v>
      </c>
      <c r="E24" s="33">
        <f t="shared" si="0"/>
        <v>2.28671751117782</v>
      </c>
      <c r="F24" s="33"/>
      <c r="G24" s="3" t="s">
        <v>157</v>
      </c>
      <c r="H24" s="108">
        <f>75842.1/365</f>
        <v>207.786575342466</v>
      </c>
      <c r="I24" s="112">
        <v>1.5743933726706</v>
      </c>
    </row>
    <row r="25" spans="1:9">
      <c r="A25" s="3" t="s">
        <v>105</v>
      </c>
      <c r="B25" s="3">
        <v>146.85</v>
      </c>
      <c r="C25" s="3"/>
      <c r="D25" s="106">
        <f t="shared" si="5"/>
        <v>336.232311135223</v>
      </c>
      <c r="E25" s="33">
        <f t="shared" si="0"/>
        <v>2.28963099172777</v>
      </c>
      <c r="F25" s="33"/>
      <c r="G25" s="3" t="s">
        <v>157</v>
      </c>
      <c r="H25" s="108">
        <f>77721/365</f>
        <v>212.934246575342</v>
      </c>
      <c r="I25" s="112">
        <v>1.57904290429043</v>
      </c>
    </row>
    <row r="26" spans="1:9">
      <c r="A26" s="3" t="s">
        <v>108</v>
      </c>
      <c r="B26" s="3">
        <v>152.06</v>
      </c>
      <c r="C26" s="3"/>
      <c r="D26" s="106">
        <f t="shared" si="5"/>
        <v>334.643518949904</v>
      </c>
      <c r="E26" s="33">
        <f t="shared" si="0"/>
        <v>2.20073338780681</v>
      </c>
      <c r="F26" s="33"/>
      <c r="G26" s="3" t="s">
        <v>157</v>
      </c>
      <c r="H26" s="108">
        <f>77041.9/365</f>
        <v>211.073698630137</v>
      </c>
      <c r="I26" s="112">
        <v>1.58543447678101</v>
      </c>
    </row>
    <row r="27" spans="1:9">
      <c r="A27" s="3" t="s">
        <v>110</v>
      </c>
      <c r="B27" s="3"/>
      <c r="C27" s="3"/>
      <c r="D27" s="106">
        <f t="shared" si="5"/>
        <v>367.888</v>
      </c>
      <c r="E27" s="33"/>
      <c r="F27" s="33"/>
      <c r="G27" s="3"/>
      <c r="H27" s="108">
        <v>229.93</v>
      </c>
      <c r="I27" s="112">
        <v>1.6</v>
      </c>
    </row>
    <row r="28" spans="1:9">
      <c r="A28" s="3" t="s">
        <v>113</v>
      </c>
      <c r="B28" s="3"/>
      <c r="C28" s="3"/>
      <c r="D28" s="106">
        <f t="shared" si="5"/>
        <v>379.808</v>
      </c>
      <c r="E28" s="33"/>
      <c r="F28" s="33"/>
      <c r="G28" s="3"/>
      <c r="H28" s="108">
        <v>237.38</v>
      </c>
      <c r="I28" s="112">
        <v>1.6</v>
      </c>
    </row>
    <row r="29" spans="1:9">
      <c r="A29" s="3" t="s">
        <v>116</v>
      </c>
      <c r="B29" s="3"/>
      <c r="C29" s="3"/>
      <c r="D29" s="106">
        <f t="shared" si="5"/>
        <v>384.144</v>
      </c>
      <c r="E29" s="33"/>
      <c r="F29" s="33"/>
      <c r="G29" s="3"/>
      <c r="H29" s="108">
        <v>240.09</v>
      </c>
      <c r="I29" s="112">
        <v>1.6</v>
      </c>
    </row>
    <row r="30" spans="1:9">
      <c r="A30" s="3" t="s">
        <v>118</v>
      </c>
      <c r="B30" s="3"/>
      <c r="C30" s="3"/>
      <c r="D30" s="106">
        <f t="shared" si="5"/>
        <v>408.894577777777</v>
      </c>
      <c r="E30" s="33"/>
      <c r="F30" s="33"/>
      <c r="G30" s="3" t="s">
        <v>158</v>
      </c>
      <c r="H30" s="108">
        <v>253.68</v>
      </c>
      <c r="I30" s="112">
        <v>1.61185185185185</v>
      </c>
    </row>
    <row r="31" spans="1:9">
      <c r="A31" s="3" t="s">
        <v>120</v>
      </c>
      <c r="B31" s="3"/>
      <c r="C31" s="3"/>
      <c r="D31" s="106">
        <f t="shared" si="5"/>
        <v>541.5675</v>
      </c>
      <c r="E31" s="33"/>
      <c r="F31" s="33"/>
      <c r="G31" s="3"/>
      <c r="H31" s="108">
        <v>332.25</v>
      </c>
      <c r="I31" s="112">
        <v>1.63</v>
      </c>
    </row>
    <row r="32" spans="1:9">
      <c r="A32" s="3" t="s">
        <v>122</v>
      </c>
      <c r="B32" s="3">
        <v>206.82</v>
      </c>
      <c r="C32" s="3"/>
      <c r="D32" s="106">
        <f t="shared" si="5"/>
        <v>556.302743358334</v>
      </c>
      <c r="E32" s="33">
        <f t="shared" si="0"/>
        <v>2.68979181587049</v>
      </c>
      <c r="F32" s="33"/>
      <c r="G32" s="3" t="s">
        <v>155</v>
      </c>
      <c r="H32" s="3">
        <v>336.62</v>
      </c>
      <c r="I32" s="112">
        <v>1.65261346134613</v>
      </c>
    </row>
    <row r="33" spans="1:9">
      <c r="A33" s="3" t="s">
        <v>124</v>
      </c>
      <c r="B33" s="3">
        <v>210.4</v>
      </c>
      <c r="C33" s="3"/>
      <c r="D33" s="106">
        <f t="shared" si="5"/>
        <v>594.649516128281</v>
      </c>
      <c r="E33" s="33"/>
      <c r="F33" s="33"/>
      <c r="G33" s="3"/>
      <c r="H33" s="3">
        <v>358.87</v>
      </c>
      <c r="I33" s="112">
        <v>1.65700536720339</v>
      </c>
    </row>
    <row r="34" spans="1:9">
      <c r="A34" s="3" t="s">
        <v>126</v>
      </c>
      <c r="B34" s="3">
        <v>210.4</v>
      </c>
      <c r="C34" s="3"/>
      <c r="D34" s="106">
        <f t="shared" si="5"/>
        <v>625.751506870688</v>
      </c>
      <c r="E34" s="33">
        <f t="shared" si="0"/>
        <v>2.97410412010783</v>
      </c>
      <c r="F34" s="33"/>
      <c r="G34" s="3" t="s">
        <v>159</v>
      </c>
      <c r="H34" s="3">
        <v>377.64</v>
      </c>
      <c r="I34" s="112">
        <v>1.65700536720339</v>
      </c>
    </row>
    <row r="35" spans="1:9">
      <c r="A35" s="3" t="s">
        <v>127</v>
      </c>
      <c r="B35" s="3">
        <v>210.4</v>
      </c>
      <c r="C35" s="3"/>
      <c r="D35" s="106">
        <f t="shared" si="5"/>
        <v>653.622337147049</v>
      </c>
      <c r="E35" s="33"/>
      <c r="F35" s="33"/>
      <c r="G35" s="3"/>
      <c r="H35" s="3">
        <v>394.46</v>
      </c>
      <c r="I35" s="112">
        <v>1.65700536720339</v>
      </c>
    </row>
    <row r="36" spans="1:9">
      <c r="A36" s="3" t="s">
        <v>128</v>
      </c>
      <c r="B36" s="3">
        <v>210.4</v>
      </c>
      <c r="C36" s="3"/>
      <c r="D36" s="106">
        <f t="shared" si="5"/>
        <v>675.660508530854</v>
      </c>
      <c r="E36" s="33">
        <f t="shared" si="0"/>
        <v>3.21131420404398</v>
      </c>
      <c r="F36" s="33"/>
      <c r="G36" s="3" t="s">
        <v>160</v>
      </c>
      <c r="H36" s="3">
        <v>407.76</v>
      </c>
      <c r="I36" s="112">
        <v>1.65700536720339</v>
      </c>
    </row>
    <row r="37" ht="28" spans="1:9">
      <c r="A37" s="3" t="s">
        <v>130</v>
      </c>
      <c r="B37" s="3">
        <v>210.43</v>
      </c>
      <c r="C37" s="3"/>
      <c r="D37" s="106">
        <f t="shared" si="5"/>
        <v>709.412894198751</v>
      </c>
      <c r="E37" s="33">
        <f t="shared" si="0"/>
        <v>3.37125359596422</v>
      </c>
      <c r="F37" s="33"/>
      <c r="G37" s="110" t="s">
        <v>161</v>
      </c>
      <c r="H37" s="3">
        <v>428.12</v>
      </c>
      <c r="I37" s="112">
        <v>1.65704217088375</v>
      </c>
    </row>
    <row r="38" spans="1:9">
      <c r="A38" s="3" t="s">
        <v>131</v>
      </c>
      <c r="B38" s="3">
        <v>213.1</v>
      </c>
      <c r="C38" s="3"/>
      <c r="D38" s="106">
        <f t="shared" si="5"/>
        <v>724.712072190552</v>
      </c>
      <c r="E38" s="33"/>
      <c r="F38" s="33"/>
      <c r="G38" s="3"/>
      <c r="H38" s="3">
        <v>436.49</v>
      </c>
      <c r="I38" s="112">
        <v>1.66031769843651</v>
      </c>
    </row>
    <row r="39" spans="1:9">
      <c r="A39" s="3" t="s">
        <v>132</v>
      </c>
      <c r="B39" s="3">
        <v>213.63</v>
      </c>
      <c r="C39" s="3"/>
      <c r="D39" s="106">
        <f t="shared" si="5"/>
        <v>727.304622646265</v>
      </c>
      <c r="E39" s="33">
        <f t="shared" si="0"/>
        <v>3.40450602745993</v>
      </c>
      <c r="F39" s="33"/>
      <c r="G39" s="3" t="s">
        <v>162</v>
      </c>
      <c r="H39" s="3">
        <v>437.88</v>
      </c>
      <c r="I39" s="112">
        <v>1.66096789678968</v>
      </c>
    </row>
    <row r="40" spans="1:9">
      <c r="A40" s="3" t="s">
        <v>133</v>
      </c>
      <c r="B40" s="3">
        <v>222.2</v>
      </c>
      <c r="C40" s="3"/>
      <c r="D40" s="106">
        <f t="shared" si="5"/>
        <v>757.66584074074</v>
      </c>
      <c r="E40" s="33">
        <f t="shared" si="0"/>
        <v>3.40983726706004</v>
      </c>
      <c r="F40" s="33"/>
      <c r="G40" s="3" t="s">
        <v>163</v>
      </c>
      <c r="H40" s="3">
        <v>453.29</v>
      </c>
      <c r="I40" s="112">
        <v>1.67148148148148</v>
      </c>
    </row>
    <row r="41" spans="1:9">
      <c r="A41" s="3" t="s">
        <v>134</v>
      </c>
      <c r="B41" s="3">
        <v>222.2</v>
      </c>
      <c r="C41" s="3"/>
      <c r="D41" s="106">
        <f t="shared" si="5"/>
        <v>772.859607407407</v>
      </c>
      <c r="E41" s="33">
        <f t="shared" si="0"/>
        <v>3.47821605493882</v>
      </c>
      <c r="F41" s="33"/>
      <c r="G41" s="3" t="s">
        <v>164</v>
      </c>
      <c r="H41" s="108">
        <v>462.38</v>
      </c>
      <c r="I41" s="112">
        <v>1.67148148148148</v>
      </c>
    </row>
    <row r="42" spans="1:9">
      <c r="A42" s="3" t="s">
        <v>136</v>
      </c>
      <c r="B42" s="3">
        <v>222.2</v>
      </c>
      <c r="C42" s="3"/>
      <c r="D42" s="106">
        <f t="shared" ref="D42:D46" si="6">H42*I42</f>
        <v>725.356103703703</v>
      </c>
      <c r="E42" s="33">
        <f t="shared" si="0"/>
        <v>3.26442890955762</v>
      </c>
      <c r="F42" s="33"/>
      <c r="G42" s="3" t="s">
        <v>165</v>
      </c>
      <c r="H42" s="108">
        <v>433.96</v>
      </c>
      <c r="I42" s="112">
        <v>1.67148148148148</v>
      </c>
    </row>
    <row r="43" spans="1:9">
      <c r="A43" s="3" t="s">
        <v>137</v>
      </c>
      <c r="B43" s="3">
        <v>228.71</v>
      </c>
      <c r="C43" s="3"/>
      <c r="D43" s="106">
        <f t="shared" si="6"/>
        <v>528.276621692171</v>
      </c>
      <c r="E43" s="33">
        <f t="shared" si="0"/>
        <v>2.30980989765279</v>
      </c>
      <c r="F43" s="33"/>
      <c r="G43" s="3" t="s">
        <v>166</v>
      </c>
      <c r="H43" s="108">
        <v>314.55</v>
      </c>
      <c r="I43" s="112">
        <v>1.67946788012135</v>
      </c>
    </row>
    <row r="44" spans="1:9">
      <c r="A44" s="3" t="s">
        <v>138</v>
      </c>
      <c r="B44" s="3"/>
      <c r="C44" s="3"/>
      <c r="D44" s="106">
        <f t="shared" si="6"/>
        <v>643.6815</v>
      </c>
      <c r="E44" s="33"/>
      <c r="F44" s="33"/>
      <c r="G44" s="3"/>
      <c r="H44" s="108">
        <v>390.11</v>
      </c>
      <c r="I44" s="112">
        <v>1.65</v>
      </c>
    </row>
    <row r="45" spans="1:9">
      <c r="A45" s="3" t="s">
        <v>139</v>
      </c>
      <c r="B45" s="3"/>
      <c r="C45" s="3"/>
      <c r="D45" s="106">
        <f t="shared" si="6"/>
        <v>601.0436</v>
      </c>
      <c r="E45" s="33"/>
      <c r="F45" s="33"/>
      <c r="G45" s="3"/>
      <c r="H45" s="108">
        <v>366.49</v>
      </c>
      <c r="I45" s="112">
        <v>1.64</v>
      </c>
    </row>
    <row r="46" spans="1:9">
      <c r="A46" s="3" t="s">
        <v>140</v>
      </c>
      <c r="B46" s="3"/>
      <c r="C46" s="3"/>
      <c r="D46" s="106">
        <f t="shared" si="6"/>
        <v>730.9256</v>
      </c>
      <c r="E46" s="33"/>
      <c r="F46" s="33"/>
      <c r="G46" s="3"/>
      <c r="H46" s="108">
        <v>437.68</v>
      </c>
      <c r="I46" s="112">
        <v>1.67</v>
      </c>
    </row>
    <row r="47" spans="1:9">
      <c r="A47" s="3" t="s">
        <v>141</v>
      </c>
      <c r="B47" s="3"/>
      <c r="C47" s="3"/>
      <c r="D47" s="106"/>
      <c r="E47" s="33"/>
      <c r="F47" s="33"/>
      <c r="G47" s="3"/>
      <c r="H47" s="108"/>
      <c r="I47" s="112"/>
    </row>
    <row r="49" spans="1:7">
      <c r="A49" s="5">
        <v>29944</v>
      </c>
      <c r="B49" s="6">
        <v>15.4</v>
      </c>
      <c r="C49" s="6">
        <v>16</v>
      </c>
      <c r="D49" s="6">
        <v>100</v>
      </c>
      <c r="E49" s="41">
        <f>D49/B49</f>
        <v>6.49350649350649</v>
      </c>
      <c r="F49" s="41">
        <f>D49/C49</f>
        <v>6.25</v>
      </c>
      <c r="G49" s="6" t="s">
        <v>167</v>
      </c>
    </row>
    <row r="51" spans="1:7">
      <c r="A51" s="27" t="s">
        <v>168</v>
      </c>
      <c r="B51" s="27">
        <v>42.6</v>
      </c>
      <c r="C51" s="27"/>
      <c r="D51" s="27">
        <f>270*1.45</f>
        <v>391.5</v>
      </c>
      <c r="E51" s="47">
        <f>D51/B51</f>
        <v>9.19014084507042</v>
      </c>
      <c r="F51" s="47"/>
      <c r="G51" s="27" t="s">
        <v>169</v>
      </c>
    </row>
    <row r="53" spans="1:4">
      <c r="A53" s="1" t="s">
        <v>170</v>
      </c>
      <c r="B53" s="1">
        <v>42.6</v>
      </c>
      <c r="D53" s="1" t="s">
        <v>171</v>
      </c>
    </row>
    <row r="55" spans="1:7">
      <c r="A55" s="1" t="s">
        <v>172</v>
      </c>
      <c r="B55" s="1">
        <v>107.7</v>
      </c>
      <c r="D55" s="95">
        <v>356</v>
      </c>
      <c r="E55" s="32">
        <f>D55/B55</f>
        <v>3.30547818012999</v>
      </c>
      <c r="G55" s="1" t="s">
        <v>173</v>
      </c>
    </row>
    <row r="57" spans="1:7">
      <c r="A57" s="1" t="s">
        <v>174</v>
      </c>
      <c r="B57" s="1">
        <v>118</v>
      </c>
      <c r="D57" s="95">
        <v>335</v>
      </c>
      <c r="E57" s="32">
        <f>D57/B57</f>
        <v>2.83898305084746</v>
      </c>
      <c r="G57" s="1" t="s">
        <v>175</v>
      </c>
    </row>
    <row r="59" spans="1:7">
      <c r="A59" s="5">
        <v>39073</v>
      </c>
      <c r="B59" s="6">
        <v>122.5</v>
      </c>
      <c r="C59" s="6"/>
      <c r="D59" s="67">
        <f>294*1.6</f>
        <v>470.4</v>
      </c>
      <c r="E59" s="41">
        <f>D59/B59</f>
        <v>3.84</v>
      </c>
      <c r="F59" s="41"/>
      <c r="G59" s="6" t="s">
        <v>176</v>
      </c>
    </row>
    <row r="61" ht="56" spans="1:7">
      <c r="A61" s="5">
        <v>41915</v>
      </c>
      <c r="B61" s="6">
        <v>211.8</v>
      </c>
      <c r="C61" s="6"/>
      <c r="D61" s="67">
        <f>580*1.66</f>
        <v>962.8</v>
      </c>
      <c r="E61" s="41">
        <f>D61/B61</f>
        <v>4.54579792256846</v>
      </c>
      <c r="F61" s="41"/>
      <c r="G61" s="6" t="s">
        <v>177</v>
      </c>
    </row>
    <row r="63" spans="1:7">
      <c r="A63" s="11" t="s">
        <v>178</v>
      </c>
      <c r="B63" s="1">
        <v>215.1</v>
      </c>
      <c r="D63" s="95">
        <v>895.4</v>
      </c>
      <c r="E63" s="32">
        <f>D63/B63</f>
        <v>4.1627150162715</v>
      </c>
      <c r="G63" s="1" t="s">
        <v>179</v>
      </c>
    </row>
    <row r="65" spans="1:7">
      <c r="A65" s="39">
        <v>42735</v>
      </c>
      <c r="B65" s="6">
        <v>224.7</v>
      </c>
      <c r="C65" s="6">
        <v>113</v>
      </c>
      <c r="D65" s="67">
        <v>1008</v>
      </c>
      <c r="E65" s="41">
        <f>D65/B65</f>
        <v>4.48598130841122</v>
      </c>
      <c r="F65" s="41">
        <f>D65/C65</f>
        <v>8.92035398230088</v>
      </c>
      <c r="G65" s="6" t="s">
        <v>180</v>
      </c>
    </row>
    <row r="66" spans="1:1">
      <c r="A66" s="11"/>
    </row>
    <row r="67" spans="1:7">
      <c r="A67" s="11" t="s">
        <v>181</v>
      </c>
      <c r="B67" s="1">
        <v>224.7</v>
      </c>
      <c r="C67" s="1">
        <v>113</v>
      </c>
      <c r="D67" s="95">
        <v>1038</v>
      </c>
      <c r="E67" s="32">
        <f>D67/B67</f>
        <v>4.61949265687583</v>
      </c>
      <c r="F67" s="32">
        <f>D67/C67</f>
        <v>9.1858407079646</v>
      </c>
      <c r="G67" s="1" t="s">
        <v>182</v>
      </c>
    </row>
    <row r="68" spans="1:1">
      <c r="A68" s="11"/>
    </row>
    <row r="69" spans="1:7">
      <c r="A69" s="5">
        <v>43360</v>
      </c>
      <c r="B69" s="6">
        <v>224.7</v>
      </c>
      <c r="C69" s="6">
        <v>113</v>
      </c>
      <c r="D69" s="67">
        <v>1406.16</v>
      </c>
      <c r="E69" s="41">
        <f>D69/B69</f>
        <v>6.25794392523365</v>
      </c>
      <c r="F69" s="41">
        <f t="shared" ref="F69" si="7">D69/C69</f>
        <v>12.4438938053097</v>
      </c>
      <c r="G69" s="6" t="s">
        <v>183</v>
      </c>
    </row>
    <row r="70" spans="1:7">
      <c r="A70" s="11">
        <v>43465</v>
      </c>
      <c r="B70" s="1">
        <v>224.7</v>
      </c>
      <c r="C70" s="1">
        <v>113</v>
      </c>
      <c r="D70" s="95">
        <v>1015.9</v>
      </c>
      <c r="E70" s="32">
        <f>D70/B70</f>
        <v>4.52113929684023</v>
      </c>
      <c r="F70" s="32">
        <f t="shared" ref="F70:F72" si="8">D70/C70</f>
        <v>8.99026548672566</v>
      </c>
      <c r="G70" s="1" t="s">
        <v>184</v>
      </c>
    </row>
    <row r="71" spans="1:7">
      <c r="A71" s="11">
        <v>43535</v>
      </c>
      <c r="B71" s="1">
        <v>224.7</v>
      </c>
      <c r="C71" s="1">
        <v>113</v>
      </c>
      <c r="D71" s="95">
        <v>1049.75</v>
      </c>
      <c r="E71" s="32">
        <f>D71/B71</f>
        <v>4.67178460169114</v>
      </c>
      <c r="F71" s="32">
        <f t="shared" si="8"/>
        <v>9.28982300884956</v>
      </c>
      <c r="G71" s="1" t="s">
        <v>185</v>
      </c>
    </row>
    <row r="72" spans="1:7">
      <c r="A72" s="11">
        <v>43628</v>
      </c>
      <c r="B72" s="1">
        <v>224.7</v>
      </c>
      <c r="C72" s="1">
        <v>113</v>
      </c>
      <c r="D72" s="95">
        <v>1235.13</v>
      </c>
      <c r="E72" s="32">
        <f>D72/B72</f>
        <v>5.49679572763685</v>
      </c>
      <c r="F72" s="32">
        <f t="shared" si="8"/>
        <v>10.9303539823009</v>
      </c>
      <c r="G72" s="1" t="s">
        <v>186</v>
      </c>
    </row>
  </sheetData>
  <pageMargins left="0.7" right="0.7"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1"/>
  <sheetViews>
    <sheetView topLeftCell="A9" workbookViewId="0">
      <selection activeCell="E26" sqref="E26"/>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132</v>
      </c>
      <c r="B2" s="3">
        <v>12.332</v>
      </c>
      <c r="C2" s="3">
        <v>10.32</v>
      </c>
      <c r="D2" s="3">
        <v>3.3717</v>
      </c>
      <c r="E2" s="33">
        <f>D2/B2</f>
        <v>0.273410638987999</v>
      </c>
      <c r="F2" s="33">
        <f>D2/C2</f>
        <v>0.32671511627907</v>
      </c>
      <c r="G2" s="3"/>
      <c r="H2" s="3">
        <v>43.11</v>
      </c>
      <c r="I2" s="13">
        <f>(H2-D2)/D2</f>
        <v>11.7858350387045</v>
      </c>
    </row>
    <row r="3" spans="1:9">
      <c r="A3" s="3" t="s">
        <v>133</v>
      </c>
      <c r="B3" s="3">
        <v>32.332</v>
      </c>
      <c r="C3" s="3">
        <v>25.197</v>
      </c>
      <c r="D3" s="3">
        <v>26.6</v>
      </c>
      <c r="E3" s="33">
        <f>D3/B3</f>
        <v>0.822714338735618</v>
      </c>
      <c r="F3" s="33">
        <f>D3/C3</f>
        <v>1.05568123189269</v>
      </c>
      <c r="G3" s="3"/>
      <c r="H3" s="3">
        <v>77.08</v>
      </c>
      <c r="I3" s="13">
        <f>(H3-D3)/D3</f>
        <v>1.89774436090226</v>
      </c>
    </row>
    <row r="4" spans="1:9">
      <c r="A4" s="3" t="s">
        <v>134</v>
      </c>
      <c r="B4" s="3">
        <v>53.3</v>
      </c>
      <c r="C4" s="3">
        <v>43</v>
      </c>
      <c r="D4" s="3">
        <v>58.548</v>
      </c>
      <c r="E4" s="33">
        <f>D4/B4</f>
        <v>1.09846153846154</v>
      </c>
      <c r="F4" s="33">
        <f>D4/C4</f>
        <v>1.36158139534884</v>
      </c>
      <c r="G4" s="3"/>
      <c r="H4" s="3">
        <v>93.3</v>
      </c>
      <c r="I4" s="13">
        <f t="shared" ref="I4:I6" si="0">(H4-D4)/D4</f>
        <v>0.593564254970281</v>
      </c>
    </row>
    <row r="5" spans="1:9">
      <c r="A5" s="3" t="s">
        <v>136</v>
      </c>
      <c r="B5" s="3">
        <v>69.276</v>
      </c>
      <c r="C5" s="3">
        <v>56.17</v>
      </c>
      <c r="D5" s="3">
        <v>74.862</v>
      </c>
      <c r="E5" s="33">
        <f>D5/B5</f>
        <v>1.08063398579595</v>
      </c>
      <c r="F5" s="33">
        <f>D5/C5</f>
        <v>1.33277550293751</v>
      </c>
      <c r="G5" s="3"/>
      <c r="H5" s="3">
        <v>116.57</v>
      </c>
      <c r="I5" s="13">
        <f t="shared" si="0"/>
        <v>0.557131789158719</v>
      </c>
    </row>
    <row r="6" spans="1:9">
      <c r="A6" s="3" t="s">
        <v>137</v>
      </c>
      <c r="B6" s="3">
        <v>84.077</v>
      </c>
      <c r="C6" s="3">
        <v>68.44</v>
      </c>
      <c r="D6" s="3">
        <v>56.95</v>
      </c>
      <c r="E6" s="33">
        <f>D6/B6</f>
        <v>0.677355281468178</v>
      </c>
      <c r="F6" s="33">
        <f>D6/C6</f>
        <v>0.832115721800117</v>
      </c>
      <c r="G6" s="3"/>
      <c r="H6" s="3">
        <v>139.57</v>
      </c>
      <c r="I6" s="13">
        <f t="shared" si="0"/>
        <v>1.45074626865672</v>
      </c>
    </row>
    <row r="8" spans="1:7">
      <c r="A8" s="5">
        <v>42549</v>
      </c>
      <c r="B8" s="6">
        <v>11.9</v>
      </c>
      <c r="C8" s="6">
        <v>10</v>
      </c>
      <c r="D8" s="6">
        <v>3.82</v>
      </c>
      <c r="E8" s="41">
        <f t="shared" ref="E8" si="1">D8/B8</f>
        <v>0.321008403361345</v>
      </c>
      <c r="F8" s="41">
        <f t="shared" ref="F8" si="2">D8/C8</f>
        <v>0.382</v>
      </c>
      <c r="G8" s="6" t="s">
        <v>602</v>
      </c>
    </row>
    <row r="9" ht="28" spans="1:7">
      <c r="A9" s="14">
        <v>42553</v>
      </c>
      <c r="B9" s="15">
        <v>11.9</v>
      </c>
      <c r="C9" s="15">
        <v>10</v>
      </c>
      <c r="D9" s="15">
        <v>6.4231</v>
      </c>
      <c r="E9" s="38">
        <f t="shared" ref="E9" si="3">D9/B9</f>
        <v>0.539756302521008</v>
      </c>
      <c r="F9" s="38">
        <f t="shared" ref="F9" si="4">D9/C9</f>
        <v>0.64231</v>
      </c>
      <c r="G9" s="15" t="s">
        <v>603</v>
      </c>
    </row>
    <row r="10" spans="1:7">
      <c r="A10" s="5">
        <v>42732</v>
      </c>
      <c r="B10" s="6">
        <v>32.1</v>
      </c>
      <c r="C10" s="6">
        <v>25</v>
      </c>
      <c r="D10" s="6">
        <v>19.91</v>
      </c>
      <c r="E10" s="41">
        <f t="shared" ref="E10:E12" si="5">D10/B10</f>
        <v>0.620249221183801</v>
      </c>
      <c r="F10" s="41">
        <f t="shared" ref="F10:F13" si="6">D10/C10</f>
        <v>0.7964</v>
      </c>
      <c r="G10" s="6"/>
    </row>
    <row r="11" spans="1:7">
      <c r="A11" s="5">
        <v>42733</v>
      </c>
      <c r="B11" s="6">
        <v>32.1</v>
      </c>
      <c r="C11" s="6">
        <v>25</v>
      </c>
      <c r="D11" s="6">
        <v>22</v>
      </c>
      <c r="E11" s="41">
        <f t="shared" si="5"/>
        <v>0.685358255451713</v>
      </c>
      <c r="F11" s="41">
        <f t="shared" si="6"/>
        <v>0.88</v>
      </c>
      <c r="G11" s="6"/>
    </row>
    <row r="12" spans="1:7">
      <c r="A12" s="5">
        <v>42734</v>
      </c>
      <c r="B12" s="6">
        <v>32.1</v>
      </c>
      <c r="C12" s="6">
        <v>25</v>
      </c>
      <c r="D12" s="6">
        <v>29</v>
      </c>
      <c r="E12" s="41">
        <f t="shared" si="5"/>
        <v>0.903426791277259</v>
      </c>
      <c r="F12" s="41">
        <f t="shared" si="6"/>
        <v>1.16</v>
      </c>
      <c r="G12" s="6"/>
    </row>
    <row r="13" spans="1:7">
      <c r="A13" s="14">
        <v>42735</v>
      </c>
      <c r="B13" s="15">
        <v>32.1</v>
      </c>
      <c r="C13" s="15">
        <v>25</v>
      </c>
      <c r="D13" s="15">
        <v>43.11</v>
      </c>
      <c r="E13" s="38">
        <f t="shared" ref="E13:E26" si="7">D13/B13</f>
        <v>1.34299065420561</v>
      </c>
      <c r="F13" s="38">
        <f t="shared" si="6"/>
        <v>1.7244</v>
      </c>
      <c r="G13" s="15"/>
    </row>
    <row r="14" spans="1:7">
      <c r="A14" s="14">
        <v>43009</v>
      </c>
      <c r="B14" s="15">
        <v>32.1</v>
      </c>
      <c r="C14" s="15">
        <v>25</v>
      </c>
      <c r="D14" s="15">
        <v>43.74</v>
      </c>
      <c r="E14" s="38">
        <f t="shared" ref="E14" si="8">D14/B14</f>
        <v>1.36261682242991</v>
      </c>
      <c r="F14" s="38">
        <f t="shared" ref="F14" si="9">D14/C14</f>
        <v>1.7496</v>
      </c>
      <c r="G14" s="15"/>
    </row>
    <row r="15" spans="1:7">
      <c r="A15" s="14">
        <v>43078</v>
      </c>
      <c r="B15" s="15">
        <v>32.1</v>
      </c>
      <c r="C15" s="15">
        <v>25</v>
      </c>
      <c r="D15" s="15">
        <v>45</v>
      </c>
      <c r="E15" s="38">
        <f t="shared" ref="E15" si="10">D15/B15</f>
        <v>1.4018691588785</v>
      </c>
      <c r="F15" s="38">
        <f t="shared" ref="F15" si="11">D15/C15</f>
        <v>1.8</v>
      </c>
      <c r="G15" s="15"/>
    </row>
    <row r="16" spans="1:7">
      <c r="A16" s="5">
        <v>43097</v>
      </c>
      <c r="B16" s="6">
        <v>53.3</v>
      </c>
      <c r="C16" s="6">
        <v>43</v>
      </c>
      <c r="D16" s="6">
        <v>46.92</v>
      </c>
      <c r="E16" s="41">
        <f t="shared" ref="E16" si="12">D16/B16</f>
        <v>0.880300187617261</v>
      </c>
      <c r="F16" s="41">
        <f t="shared" ref="F16" si="13">D16/C16</f>
        <v>1.09116279069767</v>
      </c>
      <c r="G16" s="6"/>
    </row>
    <row r="17" spans="1:7">
      <c r="A17" s="5">
        <v>43098</v>
      </c>
      <c r="B17" s="6">
        <v>53.3</v>
      </c>
      <c r="C17" s="6">
        <v>43</v>
      </c>
      <c r="D17" s="6">
        <v>59.6</v>
      </c>
      <c r="E17" s="41">
        <f t="shared" ref="E17" si="14">D17/B17</f>
        <v>1.11819887429644</v>
      </c>
      <c r="F17" s="41">
        <f t="shared" ref="F17" si="15">D17/C17</f>
        <v>1.38604651162791</v>
      </c>
      <c r="G17" s="6"/>
    </row>
    <row r="18" spans="1:7">
      <c r="A18" s="14">
        <v>43099</v>
      </c>
      <c r="B18" s="15">
        <v>53.3</v>
      </c>
      <c r="C18" s="15">
        <v>43</v>
      </c>
      <c r="D18" s="15">
        <v>65.58</v>
      </c>
      <c r="E18" s="38">
        <f t="shared" ref="E18" si="16">D18/B18</f>
        <v>1.23039399624765</v>
      </c>
      <c r="F18" s="38">
        <f t="shared" ref="F18" si="17">D18/C18</f>
        <v>1.52511627906977</v>
      </c>
      <c r="G18" s="15"/>
    </row>
    <row r="19" spans="1:7">
      <c r="A19" s="14">
        <v>43100</v>
      </c>
      <c r="B19" s="15">
        <v>53.3</v>
      </c>
      <c r="C19" s="15">
        <v>43</v>
      </c>
      <c r="D19" s="15">
        <v>77.08</v>
      </c>
      <c r="E19" s="38">
        <f t="shared" ref="E19:E24" si="18">D19/B19</f>
        <v>1.44615384615385</v>
      </c>
      <c r="F19" s="38">
        <f t="shared" ref="F19:F24" si="19">D19/C19</f>
        <v>1.79255813953488</v>
      </c>
      <c r="G19" s="15"/>
    </row>
    <row r="20" spans="1:7">
      <c r="A20" s="14">
        <v>43219</v>
      </c>
      <c r="B20" s="15">
        <v>53.3</v>
      </c>
      <c r="C20" s="15">
        <v>43</v>
      </c>
      <c r="D20" s="15">
        <v>77.8113</v>
      </c>
      <c r="E20" s="38">
        <f t="shared" si="18"/>
        <v>1.45987429643527</v>
      </c>
      <c r="F20" s="38">
        <f t="shared" si="19"/>
        <v>1.80956511627907</v>
      </c>
      <c r="G20" s="15"/>
    </row>
    <row r="21" spans="1:7">
      <c r="A21" s="14">
        <v>43351</v>
      </c>
      <c r="B21" s="15">
        <v>53.3</v>
      </c>
      <c r="C21" s="15">
        <v>43</v>
      </c>
      <c r="D21" s="15">
        <v>78.05</v>
      </c>
      <c r="E21" s="38">
        <f t="shared" si="18"/>
        <v>1.46435272045028</v>
      </c>
      <c r="F21" s="38">
        <f t="shared" si="19"/>
        <v>1.81511627906977</v>
      </c>
      <c r="G21" s="15"/>
    </row>
    <row r="22" spans="1:7">
      <c r="A22" s="14">
        <v>43358</v>
      </c>
      <c r="B22" s="15">
        <v>53.3</v>
      </c>
      <c r="C22" s="15">
        <v>43</v>
      </c>
      <c r="D22" s="15">
        <v>79.68</v>
      </c>
      <c r="E22" s="38">
        <f t="shared" si="18"/>
        <v>1.49493433395872</v>
      </c>
      <c r="F22" s="38">
        <f t="shared" si="19"/>
        <v>1.85302325581395</v>
      </c>
      <c r="G22" s="15"/>
    </row>
    <row r="23" spans="1:7">
      <c r="A23" s="5">
        <v>43373</v>
      </c>
      <c r="B23" s="6">
        <v>53.3</v>
      </c>
      <c r="C23" s="6">
        <v>43</v>
      </c>
      <c r="D23" s="6">
        <v>85.32</v>
      </c>
      <c r="E23" s="41">
        <f t="shared" si="18"/>
        <v>1.60075046904315</v>
      </c>
      <c r="F23" s="41">
        <f t="shared" si="19"/>
        <v>1.98418604651163</v>
      </c>
      <c r="G23" s="6"/>
    </row>
    <row r="24" spans="1:7">
      <c r="A24" s="14">
        <v>43374</v>
      </c>
      <c r="B24" s="15">
        <v>53.3</v>
      </c>
      <c r="C24" s="15">
        <v>43</v>
      </c>
      <c r="D24" s="15">
        <v>90.85</v>
      </c>
      <c r="E24" s="38">
        <f t="shared" si="18"/>
        <v>1.70450281425891</v>
      </c>
      <c r="F24" s="38">
        <f t="shared" si="19"/>
        <v>2.11279069767442</v>
      </c>
      <c r="G24" s="15"/>
    </row>
    <row r="25" spans="1:7">
      <c r="A25" s="14">
        <v>43465</v>
      </c>
      <c r="B25" s="15">
        <v>53.3</v>
      </c>
      <c r="C25" s="15">
        <v>43</v>
      </c>
      <c r="D25" s="15">
        <v>93.3031</v>
      </c>
      <c r="E25" s="38">
        <f t="shared" si="7"/>
        <v>1.75052720450281</v>
      </c>
      <c r="F25" s="38">
        <f t="shared" ref="F25:F33" si="20">D25/C25</f>
        <v>2.16983953488372</v>
      </c>
      <c r="G25" s="15"/>
    </row>
    <row r="26" spans="1:7">
      <c r="A26" s="14">
        <v>43586</v>
      </c>
      <c r="B26" s="15">
        <v>53.3</v>
      </c>
      <c r="C26" s="15">
        <v>43</v>
      </c>
      <c r="D26" s="15">
        <v>99.46</v>
      </c>
      <c r="E26" s="38">
        <f t="shared" si="7"/>
        <v>1.86604127579737</v>
      </c>
      <c r="F26" s="38">
        <f t="shared" si="20"/>
        <v>2.31302325581395</v>
      </c>
      <c r="G26" s="15"/>
    </row>
    <row r="27" spans="1:7">
      <c r="A27" s="14">
        <v>43623</v>
      </c>
      <c r="B27" s="15">
        <v>81.2</v>
      </c>
      <c r="C27" s="15">
        <v>66</v>
      </c>
      <c r="D27" s="15">
        <v>102.62</v>
      </c>
      <c r="E27" s="38">
        <f t="shared" ref="E27:E30" si="21">D27/B27</f>
        <v>1.26379310344828</v>
      </c>
      <c r="F27" s="38">
        <f t="shared" si="20"/>
        <v>1.55484848484848</v>
      </c>
      <c r="G27" s="15" t="s">
        <v>167</v>
      </c>
    </row>
    <row r="28" spans="1:7">
      <c r="A28" s="14">
        <v>43715</v>
      </c>
      <c r="B28" s="15">
        <v>81.2</v>
      </c>
      <c r="C28" s="15">
        <v>66</v>
      </c>
      <c r="D28" s="15">
        <v>104.12</v>
      </c>
      <c r="E28" s="38">
        <f t="shared" si="21"/>
        <v>1.28226600985222</v>
      </c>
      <c r="F28" s="38">
        <f t="shared" si="20"/>
        <v>1.57757575757576</v>
      </c>
      <c r="G28" s="15"/>
    </row>
    <row r="29" spans="1:7">
      <c r="A29" s="5">
        <v>43720</v>
      </c>
      <c r="B29" s="6">
        <v>81.2</v>
      </c>
      <c r="C29" s="6">
        <v>66</v>
      </c>
      <c r="D29" s="6">
        <v>107.36</v>
      </c>
      <c r="E29" s="41">
        <f t="shared" si="21"/>
        <v>1.32216748768473</v>
      </c>
      <c r="F29" s="41">
        <f t="shared" si="20"/>
        <v>1.62666666666667</v>
      </c>
      <c r="G29" s="6"/>
    </row>
    <row r="30" spans="1:7">
      <c r="A30" s="5">
        <v>43738</v>
      </c>
      <c r="B30" s="6">
        <v>81.2</v>
      </c>
      <c r="C30" s="6">
        <v>66</v>
      </c>
      <c r="D30" s="6">
        <v>111.66</v>
      </c>
      <c r="E30" s="41">
        <f t="shared" si="21"/>
        <v>1.37512315270936</v>
      </c>
      <c r="F30" s="41">
        <f t="shared" si="20"/>
        <v>1.69181818181818</v>
      </c>
      <c r="G30" s="6"/>
    </row>
    <row r="31" spans="1:7">
      <c r="A31" s="14">
        <v>43739</v>
      </c>
      <c r="B31" s="15">
        <v>81.2</v>
      </c>
      <c r="C31" s="15">
        <v>66</v>
      </c>
      <c r="D31" s="15">
        <v>116.57</v>
      </c>
      <c r="E31" s="38">
        <f t="shared" ref="E31:E40" si="22">D31/B31</f>
        <v>1.43559113300493</v>
      </c>
      <c r="F31" s="38">
        <f t="shared" si="20"/>
        <v>1.76621212121212</v>
      </c>
      <c r="G31" s="15"/>
    </row>
    <row r="32" spans="1:7">
      <c r="A32" s="5">
        <v>44196</v>
      </c>
      <c r="B32" s="6">
        <v>108.2</v>
      </c>
      <c r="C32" s="6">
        <v>87</v>
      </c>
      <c r="D32" s="6">
        <v>139.57</v>
      </c>
      <c r="E32" s="41">
        <f t="shared" si="22"/>
        <v>1.28992606284658</v>
      </c>
      <c r="F32" s="41">
        <f t="shared" si="20"/>
        <v>1.60425287356322</v>
      </c>
      <c r="G32" s="6"/>
    </row>
    <row r="33" spans="1:7">
      <c r="A33" s="14">
        <v>44197</v>
      </c>
      <c r="B33" s="15">
        <v>108.2</v>
      </c>
      <c r="C33" s="15">
        <v>87</v>
      </c>
      <c r="D33" s="15">
        <v>143.26</v>
      </c>
      <c r="E33" s="38">
        <f t="shared" si="22"/>
        <v>1.32402957486137</v>
      </c>
      <c r="F33" s="38">
        <f t="shared" si="20"/>
        <v>1.64666666666667</v>
      </c>
      <c r="G33" s="15"/>
    </row>
    <row r="34" spans="1:7">
      <c r="A34" s="14">
        <v>44982</v>
      </c>
      <c r="B34" s="15">
        <v>128.2</v>
      </c>
      <c r="C34" s="15"/>
      <c r="D34" s="15">
        <v>145.28</v>
      </c>
      <c r="E34" s="38">
        <f t="shared" si="22"/>
        <v>1.13322932917317</v>
      </c>
      <c r="F34" s="38"/>
      <c r="G34" s="15"/>
    </row>
    <row r="35" spans="1:7">
      <c r="A35" s="14">
        <v>45037</v>
      </c>
      <c r="B35" s="15">
        <v>128.2</v>
      </c>
      <c r="C35" s="15"/>
      <c r="D35" s="15">
        <v>160.58</v>
      </c>
      <c r="E35" s="38">
        <f t="shared" si="22"/>
        <v>1.25257410296412</v>
      </c>
      <c r="F35" s="38"/>
      <c r="G35" s="15" t="s">
        <v>604</v>
      </c>
    </row>
    <row r="36" spans="1:7">
      <c r="A36" s="14">
        <v>45046</v>
      </c>
      <c r="B36" s="15">
        <v>128.2</v>
      </c>
      <c r="C36" s="15"/>
      <c r="D36" s="15">
        <v>162.65</v>
      </c>
      <c r="E36" s="38">
        <f t="shared" si="22"/>
        <v>1.26872074882995</v>
      </c>
      <c r="F36" s="38"/>
      <c r="G36" s="15"/>
    </row>
    <row r="37" spans="1:7">
      <c r="A37" s="14">
        <v>45291</v>
      </c>
      <c r="B37" s="15">
        <v>128.2</v>
      </c>
      <c r="C37" s="15"/>
      <c r="D37" s="15">
        <v>176.87</v>
      </c>
      <c r="E37" s="38">
        <f t="shared" si="22"/>
        <v>1.37964118564743</v>
      </c>
      <c r="F37" s="38"/>
      <c r="G37" s="15"/>
    </row>
    <row r="38" spans="1:7">
      <c r="A38" s="17">
        <v>45393</v>
      </c>
      <c r="B38" s="18">
        <v>128.2</v>
      </c>
      <c r="C38" s="18"/>
      <c r="D38" s="18">
        <v>230</v>
      </c>
      <c r="E38" s="49">
        <f t="shared" si="22"/>
        <v>1.79407176287051</v>
      </c>
      <c r="F38" s="49"/>
      <c r="G38" s="18" t="s">
        <v>605</v>
      </c>
    </row>
    <row r="39" spans="1:7">
      <c r="A39" s="17">
        <v>45394</v>
      </c>
      <c r="B39" s="18">
        <v>128.2</v>
      </c>
      <c r="C39" s="18"/>
      <c r="D39" s="18">
        <v>235.3</v>
      </c>
      <c r="E39" s="49">
        <f t="shared" si="22"/>
        <v>1.83541341653666</v>
      </c>
      <c r="F39" s="49"/>
      <c r="G39" s="18" t="s">
        <v>605</v>
      </c>
    </row>
    <row r="40" customFormat="1" spans="1:7">
      <c r="A40" s="50">
        <v>45657</v>
      </c>
      <c r="B40" s="51">
        <v>128.2</v>
      </c>
      <c r="C40" s="51"/>
      <c r="D40" s="51">
        <v>182.3</v>
      </c>
      <c r="E40" s="52">
        <f t="shared" si="22"/>
        <v>1.4219968798752</v>
      </c>
      <c r="F40" s="52"/>
      <c r="G40" s="51"/>
    </row>
    <row r="41" s="34" customFormat="1" spans="1:6">
      <c r="A41" s="12" t="s">
        <v>398</v>
      </c>
      <c r="E41" s="48"/>
      <c r="F41" s="48"/>
    </row>
  </sheetData>
  <pageMargins left="0.7" right="0.7" top="0.75" bottom="0.75" header="0.3" footer="0.3"/>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selection activeCell="D17" sqref="D17"/>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132</v>
      </c>
      <c r="B2" s="3">
        <v>24.58</v>
      </c>
      <c r="C2" s="3">
        <v>23</v>
      </c>
      <c r="D2" s="3">
        <v>11.698</v>
      </c>
      <c r="E2" s="33">
        <f>D2/B2</f>
        <v>0.475915378356387</v>
      </c>
      <c r="F2" s="33">
        <f>D2/C2</f>
        <v>0.508608695652174</v>
      </c>
      <c r="G2" s="3"/>
      <c r="H2" s="3">
        <v>22.8463</v>
      </c>
      <c r="I2" s="13">
        <f>(H2-D2)/D2</f>
        <v>0.953009061378013</v>
      </c>
    </row>
    <row r="3" spans="1:9">
      <c r="A3" s="3" t="s">
        <v>133</v>
      </c>
      <c r="B3" s="3">
        <v>25.037</v>
      </c>
      <c r="C3" s="3">
        <v>23.395</v>
      </c>
      <c r="D3" s="3">
        <v>11.63</v>
      </c>
      <c r="E3" s="33">
        <f>D3/B3</f>
        <v>0.464512521468227</v>
      </c>
      <c r="F3" s="33">
        <f>D3/C3</f>
        <v>0.497114768112845</v>
      </c>
      <c r="G3" s="3"/>
      <c r="H3" s="3">
        <v>53.33</v>
      </c>
      <c r="I3" s="13">
        <f>(H3-D3)/D3</f>
        <v>3.58555460017197</v>
      </c>
    </row>
    <row r="4" spans="1:9">
      <c r="A4" s="3" t="s">
        <v>134</v>
      </c>
      <c r="B4" s="3">
        <v>52.38</v>
      </c>
      <c r="C4" s="3">
        <v>47</v>
      </c>
      <c r="D4" s="3">
        <v>41.982</v>
      </c>
      <c r="E4" s="33">
        <f>D4/B4</f>
        <v>0.801489117983963</v>
      </c>
      <c r="F4" s="33">
        <f>D4/C4</f>
        <v>0.893234042553191</v>
      </c>
      <c r="G4" s="3"/>
      <c r="H4" s="3">
        <v>61.1</v>
      </c>
      <c r="I4" s="13">
        <f t="shared" ref="I4:I6" si="0">(H4-D4)/D4</f>
        <v>0.45538564146539</v>
      </c>
    </row>
    <row r="5" spans="1:9">
      <c r="A5" s="3" t="s">
        <v>136</v>
      </c>
      <c r="B5" s="3">
        <v>52.992</v>
      </c>
      <c r="C5" s="3">
        <v>47.542</v>
      </c>
      <c r="D5" s="3">
        <v>49.266</v>
      </c>
      <c r="E5" s="33">
        <f>D5/B5</f>
        <v>0.9296875</v>
      </c>
      <c r="F5" s="33">
        <f>D5/C5</f>
        <v>1.03626267300492</v>
      </c>
      <c r="G5" s="3"/>
      <c r="H5" s="3">
        <v>100.563</v>
      </c>
      <c r="I5" s="13">
        <f t="shared" si="0"/>
        <v>1.04122518572646</v>
      </c>
    </row>
    <row r="6" spans="1:9">
      <c r="A6" s="3" t="s">
        <v>137</v>
      </c>
      <c r="B6" s="3">
        <v>89.993</v>
      </c>
      <c r="C6" s="3">
        <v>80.328</v>
      </c>
      <c r="D6" s="3">
        <v>53.29</v>
      </c>
      <c r="E6" s="33">
        <f>D6/B6</f>
        <v>0.592157167779716</v>
      </c>
      <c r="F6" s="33">
        <f>D6/C6</f>
        <v>0.663405039338711</v>
      </c>
      <c r="G6" s="3"/>
      <c r="H6" s="3">
        <v>123.02</v>
      </c>
      <c r="I6" s="13">
        <f t="shared" si="0"/>
        <v>1.30850065678364</v>
      </c>
    </row>
    <row r="8" spans="1:7">
      <c r="A8" s="5">
        <v>42730</v>
      </c>
      <c r="B8" s="6">
        <v>24.58</v>
      </c>
      <c r="C8" s="6">
        <v>23</v>
      </c>
      <c r="D8" s="6">
        <v>6.7743</v>
      </c>
      <c r="E8" s="41">
        <f>D8/B8</f>
        <v>0.27560211554109</v>
      </c>
      <c r="F8" s="41">
        <f>D8/C8</f>
        <v>0.294534782608696</v>
      </c>
      <c r="G8" s="6" t="s">
        <v>201</v>
      </c>
    </row>
    <row r="9" spans="1:7">
      <c r="A9" s="5">
        <v>42731</v>
      </c>
      <c r="B9" s="6">
        <v>24.58</v>
      </c>
      <c r="C9" s="6">
        <v>23</v>
      </c>
      <c r="D9" s="6">
        <v>9.278</v>
      </c>
      <c r="E9" s="41">
        <f>D9/B9</f>
        <v>0.377461350691619</v>
      </c>
      <c r="F9" s="41">
        <f>D9/C9</f>
        <v>0.403391304347826</v>
      </c>
      <c r="G9" s="6"/>
    </row>
    <row r="10" spans="1:7">
      <c r="A10" s="5">
        <v>42732</v>
      </c>
      <c r="B10" s="6">
        <v>24.58</v>
      </c>
      <c r="C10" s="6">
        <v>23</v>
      </c>
      <c r="D10" s="6">
        <v>9.551</v>
      </c>
      <c r="E10" s="41">
        <f t="shared" ref="E10" si="1">D10/B10</f>
        <v>0.388567941415785</v>
      </c>
      <c r="F10" s="41">
        <f t="shared" ref="F10" si="2">D10/C10</f>
        <v>0.415260869565217</v>
      </c>
      <c r="G10" s="6"/>
    </row>
    <row r="11" spans="1:7">
      <c r="A11" s="5">
        <v>42734</v>
      </c>
      <c r="B11" s="6">
        <v>24.58</v>
      </c>
      <c r="C11" s="6">
        <v>23</v>
      </c>
      <c r="D11" s="30">
        <v>12</v>
      </c>
      <c r="E11" s="41">
        <f t="shared" ref="E11" si="3">D11/B11</f>
        <v>0.48820179007323</v>
      </c>
      <c r="F11" s="41">
        <f t="shared" ref="F11" si="4">D11/C11</f>
        <v>0.521739130434783</v>
      </c>
      <c r="G11" s="30" t="s">
        <v>606</v>
      </c>
    </row>
    <row r="12" spans="1:7">
      <c r="A12" s="14">
        <v>42735</v>
      </c>
      <c r="B12" s="15">
        <v>24.58</v>
      </c>
      <c r="C12" s="15">
        <v>23</v>
      </c>
      <c r="D12" s="15">
        <v>22.8463</v>
      </c>
      <c r="E12" s="38">
        <f t="shared" ref="E12" si="5">D12/B12</f>
        <v>0.92946704637917</v>
      </c>
      <c r="F12" s="38">
        <f t="shared" ref="F12" si="6">D12/C12</f>
        <v>0.993317391304348</v>
      </c>
      <c r="G12" s="15"/>
    </row>
    <row r="13" spans="1:7">
      <c r="A13" s="14">
        <v>42736</v>
      </c>
      <c r="B13" s="15">
        <v>24.58</v>
      </c>
      <c r="C13" s="15">
        <v>23</v>
      </c>
      <c r="D13" s="15">
        <v>23.3539</v>
      </c>
      <c r="E13" s="38">
        <f t="shared" ref="E13:E16" si="7">D13/B13</f>
        <v>0.950117982099268</v>
      </c>
      <c r="F13" s="38">
        <f t="shared" ref="F13:F16" si="8">D13/C13</f>
        <v>1.01538695652174</v>
      </c>
      <c r="G13" s="15"/>
    </row>
    <row r="14" spans="1:7">
      <c r="A14" s="5">
        <v>43095</v>
      </c>
      <c r="B14" s="6">
        <v>52.38</v>
      </c>
      <c r="C14" s="6">
        <v>47</v>
      </c>
      <c r="D14" s="6">
        <v>30.06</v>
      </c>
      <c r="E14" s="41">
        <f t="shared" si="7"/>
        <v>0.573883161512027</v>
      </c>
      <c r="F14" s="41">
        <f t="shared" si="8"/>
        <v>0.639574468085106</v>
      </c>
      <c r="G14" s="41"/>
    </row>
    <row r="15" spans="1:7">
      <c r="A15" s="5">
        <v>43096</v>
      </c>
      <c r="B15" s="6">
        <v>52.38</v>
      </c>
      <c r="C15" s="6">
        <v>47</v>
      </c>
      <c r="D15" s="6">
        <v>30.89</v>
      </c>
      <c r="E15" s="41">
        <f t="shared" si="7"/>
        <v>0.589728904161894</v>
      </c>
      <c r="F15" s="41">
        <f t="shared" si="8"/>
        <v>0.657234042553192</v>
      </c>
      <c r="G15" s="41"/>
    </row>
    <row r="16" spans="1:7">
      <c r="A16" s="5">
        <v>43098</v>
      </c>
      <c r="B16" s="6">
        <v>52.38</v>
      </c>
      <c r="C16" s="6">
        <v>47</v>
      </c>
      <c r="D16" s="6">
        <v>41.37</v>
      </c>
      <c r="E16" s="41">
        <f t="shared" si="7"/>
        <v>0.789805269186712</v>
      </c>
      <c r="F16" s="41">
        <f t="shared" si="8"/>
        <v>0.880212765957447</v>
      </c>
      <c r="G16" s="41"/>
    </row>
    <row r="17" spans="1:7">
      <c r="A17" s="14">
        <v>43099</v>
      </c>
      <c r="B17" s="15">
        <v>52.38</v>
      </c>
      <c r="C17" s="15">
        <v>47</v>
      </c>
      <c r="D17" s="15">
        <v>45.34</v>
      </c>
      <c r="E17" s="38">
        <f t="shared" ref="E17" si="9">D17/B17</f>
        <v>0.865597556319206</v>
      </c>
      <c r="F17" s="38">
        <f t="shared" ref="F17" si="10">D17/C17</f>
        <v>0.96468085106383</v>
      </c>
      <c r="G17" s="15"/>
    </row>
    <row r="18" spans="1:7">
      <c r="A18" s="14">
        <v>43100</v>
      </c>
      <c r="B18" s="15">
        <v>52.38</v>
      </c>
      <c r="C18" s="15">
        <v>47</v>
      </c>
      <c r="D18" s="15">
        <v>53.33</v>
      </c>
      <c r="E18" s="38">
        <f t="shared" ref="E18:E37" si="11">D18/B18</f>
        <v>1.01813669339443</v>
      </c>
      <c r="F18" s="38">
        <f t="shared" ref="F18:F25" si="12">D18/C18</f>
        <v>1.13468085106383</v>
      </c>
      <c r="G18" s="15"/>
    </row>
    <row r="19" spans="1:7">
      <c r="A19" s="14">
        <v>43101</v>
      </c>
      <c r="B19" s="15">
        <v>52.38</v>
      </c>
      <c r="C19" s="15">
        <v>47</v>
      </c>
      <c r="D19" s="15">
        <v>57.0995</v>
      </c>
      <c r="E19" s="38">
        <f t="shared" si="11"/>
        <v>1.09010118365788</v>
      </c>
      <c r="F19" s="38">
        <f t="shared" si="12"/>
        <v>1.2148829787234</v>
      </c>
      <c r="G19" s="15"/>
    </row>
    <row r="20" spans="1:7">
      <c r="A20" s="5">
        <v>43373</v>
      </c>
      <c r="B20" s="6">
        <v>52.38</v>
      </c>
      <c r="C20" s="6">
        <v>47</v>
      </c>
      <c r="D20" s="6">
        <v>60.1123</v>
      </c>
      <c r="E20" s="41">
        <f t="shared" si="11"/>
        <v>1.14761932035128</v>
      </c>
      <c r="F20" s="41">
        <f t="shared" si="12"/>
        <v>1.27898510638298</v>
      </c>
      <c r="G20" s="6"/>
    </row>
    <row r="21" spans="1:7">
      <c r="A21" s="14">
        <v>43374</v>
      </c>
      <c r="B21" s="15">
        <v>52.38</v>
      </c>
      <c r="C21" s="15">
        <v>47</v>
      </c>
      <c r="D21" s="15">
        <v>61.1025</v>
      </c>
      <c r="E21" s="38">
        <f t="shared" si="11"/>
        <v>1.16652348224513</v>
      </c>
      <c r="F21" s="38">
        <f t="shared" si="12"/>
        <v>1.30005319148936</v>
      </c>
      <c r="G21" s="15"/>
    </row>
    <row r="22" spans="1:7">
      <c r="A22" s="14">
        <v>43466</v>
      </c>
      <c r="B22" s="15">
        <v>52.38</v>
      </c>
      <c r="C22" s="15">
        <v>47</v>
      </c>
      <c r="D22" s="15">
        <v>61.5389</v>
      </c>
      <c r="E22" s="38">
        <f t="shared" si="11"/>
        <v>1.17485490645284</v>
      </c>
      <c r="F22" s="38">
        <f t="shared" si="12"/>
        <v>1.30933829787234</v>
      </c>
      <c r="G22" s="15"/>
    </row>
    <row r="23" spans="1:7">
      <c r="A23" s="14">
        <v>43540</v>
      </c>
      <c r="B23" s="15">
        <v>52.38</v>
      </c>
      <c r="C23" s="15">
        <v>47</v>
      </c>
      <c r="D23" s="15">
        <v>61.7985</v>
      </c>
      <c r="E23" s="38">
        <f t="shared" si="11"/>
        <v>1.17981099656357</v>
      </c>
      <c r="F23" s="38">
        <f t="shared" si="12"/>
        <v>1.31486170212766</v>
      </c>
      <c r="G23" s="15"/>
    </row>
    <row r="24" spans="1:7">
      <c r="A24" s="5">
        <v>43559</v>
      </c>
      <c r="B24" s="6">
        <v>52.38</v>
      </c>
      <c r="C24" s="6">
        <v>47</v>
      </c>
      <c r="D24" s="6">
        <v>66.08</v>
      </c>
      <c r="E24" s="41">
        <f t="shared" si="11"/>
        <v>1.26155021000382</v>
      </c>
      <c r="F24" s="41">
        <f t="shared" si="12"/>
        <v>1.40595744680851</v>
      </c>
      <c r="G24" s="6"/>
    </row>
    <row r="25" spans="1:7">
      <c r="A25" s="5">
        <v>43585</v>
      </c>
      <c r="B25" s="6">
        <v>52.38</v>
      </c>
      <c r="C25" s="6">
        <v>47</v>
      </c>
      <c r="D25" s="6">
        <v>66.19</v>
      </c>
      <c r="E25" s="41">
        <f t="shared" si="11"/>
        <v>1.26365024818633</v>
      </c>
      <c r="F25" s="41">
        <f t="shared" si="12"/>
        <v>1.40829787234043</v>
      </c>
      <c r="G25" s="6"/>
    </row>
    <row r="26" spans="1:7">
      <c r="A26" s="14">
        <v>43586</v>
      </c>
      <c r="B26" s="15">
        <v>52.38</v>
      </c>
      <c r="C26" s="15">
        <v>47</v>
      </c>
      <c r="D26" s="15">
        <v>69.722</v>
      </c>
      <c r="E26" s="38">
        <f t="shared" si="11"/>
        <v>1.33108056510118</v>
      </c>
      <c r="F26" s="38">
        <f t="shared" ref="F26:F30" si="13">D26/C26</f>
        <v>1.48344680851064</v>
      </c>
      <c r="G26" s="15"/>
    </row>
    <row r="27" spans="1:7">
      <c r="A27" s="5">
        <v>43826</v>
      </c>
      <c r="B27" s="6">
        <v>89.58</v>
      </c>
      <c r="C27" s="6">
        <v>80</v>
      </c>
      <c r="D27" s="6">
        <v>81.1338</v>
      </c>
      <c r="E27" s="41">
        <f t="shared" si="11"/>
        <v>0.905713328868051</v>
      </c>
      <c r="F27" s="41">
        <f t="shared" si="13"/>
        <v>1.0141725</v>
      </c>
      <c r="G27" s="6"/>
    </row>
    <row r="28" spans="1:7">
      <c r="A28" s="14">
        <v>43827</v>
      </c>
      <c r="B28" s="15">
        <v>89.58</v>
      </c>
      <c r="C28" s="15">
        <v>80</v>
      </c>
      <c r="D28" s="15">
        <v>81.1394</v>
      </c>
      <c r="E28" s="38">
        <f t="shared" si="11"/>
        <v>0.905775842822058</v>
      </c>
      <c r="F28" s="38">
        <f t="shared" si="13"/>
        <v>1.0142425</v>
      </c>
      <c r="G28" s="15"/>
    </row>
    <row r="29" spans="1:7">
      <c r="A29" s="5">
        <v>43830</v>
      </c>
      <c r="B29" s="6">
        <v>89.58</v>
      </c>
      <c r="C29" s="6">
        <v>80</v>
      </c>
      <c r="D29" s="6">
        <v>100.563</v>
      </c>
      <c r="E29" s="41">
        <f t="shared" si="11"/>
        <v>1.12260549229739</v>
      </c>
      <c r="F29" s="41">
        <f t="shared" si="13"/>
        <v>1.2570375</v>
      </c>
      <c r="G29" s="6" t="s">
        <v>167</v>
      </c>
    </row>
    <row r="30" spans="1:7">
      <c r="A30" s="5">
        <v>44196</v>
      </c>
      <c r="B30" s="6">
        <v>114.78</v>
      </c>
      <c r="C30" s="6">
        <v>100</v>
      </c>
      <c r="D30" s="6">
        <v>123.02</v>
      </c>
      <c r="E30" s="41">
        <f t="shared" si="11"/>
        <v>1.07178951036766</v>
      </c>
      <c r="F30" s="41">
        <f t="shared" si="13"/>
        <v>1.2302</v>
      </c>
      <c r="G30" s="6"/>
    </row>
    <row r="31" spans="1:7">
      <c r="A31" s="5">
        <v>44561</v>
      </c>
      <c r="B31" s="6">
        <v>156.15</v>
      </c>
      <c r="C31" s="6"/>
      <c r="D31" s="6">
        <v>142.91</v>
      </c>
      <c r="E31" s="41">
        <f t="shared" si="11"/>
        <v>0.915209734229907</v>
      </c>
      <c r="F31" s="41"/>
      <c r="G31" s="6"/>
    </row>
    <row r="32" spans="1:7">
      <c r="A32" s="5">
        <v>45044</v>
      </c>
      <c r="B32" s="6">
        <v>170.95</v>
      </c>
      <c r="C32" s="6"/>
      <c r="D32" s="6">
        <v>148.9359</v>
      </c>
      <c r="E32" s="41">
        <f t="shared" si="11"/>
        <v>0.871224919567125</v>
      </c>
      <c r="F32" s="41"/>
      <c r="G32" s="6"/>
    </row>
    <row r="33" spans="1:7">
      <c r="A33" s="5">
        <v>45197</v>
      </c>
      <c r="B33" s="6">
        <v>175.49</v>
      </c>
      <c r="C33" s="6"/>
      <c r="D33" s="6">
        <v>157.7603</v>
      </c>
      <c r="E33" s="41">
        <f t="shared" si="11"/>
        <v>0.898970311698672</v>
      </c>
      <c r="F33" s="41"/>
      <c r="G33" s="6"/>
    </row>
    <row r="34" spans="1:7">
      <c r="A34" s="5">
        <v>45278</v>
      </c>
      <c r="B34" s="6">
        <v>175.49</v>
      </c>
      <c r="C34" s="6"/>
      <c r="D34" s="6">
        <v>171.453</v>
      </c>
      <c r="E34" s="41">
        <f t="shared" si="11"/>
        <v>0.976995840218816</v>
      </c>
      <c r="F34" s="41"/>
      <c r="G34" s="6" t="s">
        <v>394</v>
      </c>
    </row>
    <row r="35" spans="1:7">
      <c r="A35" s="5">
        <v>45289</v>
      </c>
      <c r="B35" s="6">
        <v>200.08</v>
      </c>
      <c r="C35" s="6"/>
      <c r="D35" s="6">
        <v>189.58</v>
      </c>
      <c r="E35" s="41">
        <f t="shared" si="11"/>
        <v>0.947520991603359</v>
      </c>
      <c r="F35" s="41"/>
      <c r="G35" s="6"/>
    </row>
    <row r="36" spans="1:7">
      <c r="A36" s="14">
        <v>45291</v>
      </c>
      <c r="B36" s="15">
        <v>200.08</v>
      </c>
      <c r="C36" s="15"/>
      <c r="D36" s="15">
        <v>253.22</v>
      </c>
      <c r="E36" s="38">
        <f t="shared" si="11"/>
        <v>1.265593762495</v>
      </c>
      <c r="F36" s="38"/>
      <c r="G36" s="15"/>
    </row>
    <row r="37" customFormat="1" spans="1:7">
      <c r="A37" s="26">
        <v>45657</v>
      </c>
      <c r="B37" s="27">
        <v>232.1</v>
      </c>
      <c r="C37" s="27"/>
      <c r="D37" s="27">
        <v>335.14</v>
      </c>
      <c r="E37" s="41">
        <f t="shared" si="11"/>
        <v>1.44394657475226</v>
      </c>
      <c r="F37" s="47"/>
      <c r="G37" s="27"/>
    </row>
    <row r="38" s="34" customFormat="1" spans="1:6">
      <c r="A38" s="12" t="s">
        <v>398</v>
      </c>
      <c r="E38" s="48"/>
      <c r="F38" s="48"/>
    </row>
  </sheetData>
  <pageMargins left="0.7" right="0.7" top="0.75" bottom="0.75" header="0.3" footer="0.3"/>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topLeftCell="A4" workbookViewId="0">
      <selection activeCell="D22" sqref="D22"/>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133</v>
      </c>
      <c r="B2" s="3">
        <v>30.3</v>
      </c>
      <c r="C2" s="3">
        <v>26</v>
      </c>
      <c r="D2" s="3">
        <v>21.353</v>
      </c>
      <c r="E2" s="4">
        <f>D2/B2</f>
        <v>0.704719471947195</v>
      </c>
      <c r="F2" s="4">
        <f>D2/C2</f>
        <v>0.821269230769231</v>
      </c>
      <c r="G2" s="3"/>
      <c r="H2" s="3">
        <v>30.75</v>
      </c>
      <c r="I2" s="13">
        <f>(H2-D2)/D2</f>
        <v>0.440078677469208</v>
      </c>
    </row>
    <row r="3" spans="1:9">
      <c r="A3" s="3" t="s">
        <v>134</v>
      </c>
      <c r="B3" s="3">
        <v>30.3</v>
      </c>
      <c r="C3" s="3">
        <v>26</v>
      </c>
      <c r="D3" s="3">
        <v>23.997</v>
      </c>
      <c r="E3" s="4">
        <f>D3/B3</f>
        <v>0.791980198019802</v>
      </c>
      <c r="F3" s="4">
        <f>D3/C3</f>
        <v>0.922961538461538</v>
      </c>
      <c r="G3" s="3"/>
      <c r="H3" s="3">
        <v>34.26</v>
      </c>
      <c r="I3" s="13">
        <f>(H3-D3)/D3</f>
        <v>0.427678459807476</v>
      </c>
    </row>
    <row r="4" spans="1:9">
      <c r="A4" s="3" t="s">
        <v>136</v>
      </c>
      <c r="B4" s="3">
        <v>35.701</v>
      </c>
      <c r="C4" s="3">
        <v>29.107</v>
      </c>
      <c r="D4" s="3">
        <v>26.21</v>
      </c>
      <c r="E4" s="4">
        <f>D4/B4</f>
        <v>0.734153104955043</v>
      </c>
      <c r="F4" s="4">
        <f>D4/C4</f>
        <v>0.900470677156698</v>
      </c>
      <c r="G4" s="3"/>
      <c r="H4" s="3">
        <v>38.17</v>
      </c>
      <c r="I4" s="13">
        <f>(H4-D4)/D4</f>
        <v>0.456314383822968</v>
      </c>
    </row>
    <row r="5" spans="1:9">
      <c r="A5" s="3" t="s">
        <v>137</v>
      </c>
      <c r="B5" s="3">
        <v>51.27</v>
      </c>
      <c r="C5" s="3">
        <v>41.038</v>
      </c>
      <c r="D5" s="3">
        <v>19.58</v>
      </c>
      <c r="E5" s="4">
        <f>D5/B5</f>
        <v>0.381899746440413</v>
      </c>
      <c r="F5" s="4">
        <f>D5/C5</f>
        <v>0.477118767971149</v>
      </c>
      <c r="G5" s="3"/>
      <c r="H5" s="3">
        <v>47.99</v>
      </c>
      <c r="I5" s="13">
        <f>(H5-D5)/D5</f>
        <v>1.45097037793667</v>
      </c>
    </row>
    <row r="7" spans="1:7">
      <c r="A7" s="5">
        <v>42912</v>
      </c>
      <c r="B7" s="6">
        <v>30.3</v>
      </c>
      <c r="C7" s="6">
        <v>26</v>
      </c>
      <c r="D7" s="6">
        <v>14.959</v>
      </c>
      <c r="E7" s="7">
        <f t="shared" ref="E7:E13" si="0">D7/B7</f>
        <v>0.493696369636964</v>
      </c>
      <c r="F7" s="7">
        <f>D7/C7</f>
        <v>0.575346153846154</v>
      </c>
      <c r="G7" s="6" t="s">
        <v>201</v>
      </c>
    </row>
    <row r="8" spans="1:7">
      <c r="A8" s="5">
        <v>42913</v>
      </c>
      <c r="B8" s="6">
        <v>30.3</v>
      </c>
      <c r="C8" s="6">
        <v>26</v>
      </c>
      <c r="D8" s="6">
        <v>18.97</v>
      </c>
      <c r="E8" s="7">
        <f t="shared" si="0"/>
        <v>0.626072607260726</v>
      </c>
      <c r="F8" s="7">
        <f t="shared" ref="F8:F21" si="1">D8/C8</f>
        <v>0.729615384615385</v>
      </c>
      <c r="G8" s="6"/>
    </row>
    <row r="9" spans="1:7">
      <c r="A9" s="5">
        <v>42914</v>
      </c>
      <c r="B9" s="6">
        <v>30.3</v>
      </c>
      <c r="C9" s="6">
        <v>26</v>
      </c>
      <c r="D9" s="6">
        <v>19.27</v>
      </c>
      <c r="E9" s="7">
        <f t="shared" si="0"/>
        <v>0.635973597359736</v>
      </c>
      <c r="F9" s="7">
        <f t="shared" si="1"/>
        <v>0.741153846153846</v>
      </c>
      <c r="G9" s="6"/>
    </row>
    <row r="10" spans="1:7">
      <c r="A10" s="5">
        <v>42915</v>
      </c>
      <c r="B10" s="6">
        <v>30.3</v>
      </c>
      <c r="C10" s="6">
        <v>26</v>
      </c>
      <c r="D10" s="6">
        <v>19.78</v>
      </c>
      <c r="E10" s="7">
        <f t="shared" si="0"/>
        <v>0.652805280528053</v>
      </c>
      <c r="F10" s="7">
        <f t="shared" si="1"/>
        <v>0.760769230769231</v>
      </c>
      <c r="G10" s="6"/>
    </row>
    <row r="11" spans="1:7">
      <c r="A11" s="5">
        <v>42916</v>
      </c>
      <c r="B11" s="6">
        <v>30.3</v>
      </c>
      <c r="C11" s="6">
        <v>26</v>
      </c>
      <c r="D11" s="6">
        <v>20.55</v>
      </c>
      <c r="E11" s="7">
        <f t="shared" si="0"/>
        <v>0.678217821782178</v>
      </c>
      <c r="F11" s="7">
        <f t="shared" si="1"/>
        <v>0.790384615384615</v>
      </c>
      <c r="G11" s="6"/>
    </row>
    <row r="12" spans="1:7">
      <c r="A12" s="14">
        <v>42917</v>
      </c>
      <c r="B12" s="15">
        <v>30.3</v>
      </c>
      <c r="C12" s="15">
        <v>26</v>
      </c>
      <c r="D12" s="15">
        <v>23.48</v>
      </c>
      <c r="E12" s="16">
        <f t="shared" si="0"/>
        <v>0.774917491749175</v>
      </c>
      <c r="F12" s="16">
        <f t="shared" si="1"/>
        <v>0.903076923076923</v>
      </c>
      <c r="G12" s="15"/>
    </row>
    <row r="13" spans="1:7">
      <c r="A13" s="14">
        <v>42918</v>
      </c>
      <c r="B13" s="15">
        <v>30.3</v>
      </c>
      <c r="C13" s="15">
        <v>26</v>
      </c>
      <c r="D13" s="15">
        <v>23.72</v>
      </c>
      <c r="E13" s="16">
        <f t="shared" si="0"/>
        <v>0.782838283828383</v>
      </c>
      <c r="F13" s="16">
        <f t="shared" si="1"/>
        <v>0.912307692307692</v>
      </c>
      <c r="G13" s="15"/>
    </row>
    <row r="14" spans="1:7">
      <c r="A14" s="5">
        <v>43008</v>
      </c>
      <c r="B14" s="6">
        <v>30.3</v>
      </c>
      <c r="C14" s="6">
        <v>26</v>
      </c>
      <c r="D14" s="6">
        <v>27.92</v>
      </c>
      <c r="E14" s="7">
        <f t="shared" ref="E14:E21" si="2">D14/B14</f>
        <v>0.921452145214521</v>
      </c>
      <c r="F14" s="7">
        <f t="shared" si="1"/>
        <v>1.07384615384615</v>
      </c>
      <c r="G14" s="6"/>
    </row>
    <row r="15" spans="1:7">
      <c r="A15" s="5">
        <v>43098</v>
      </c>
      <c r="B15" s="6">
        <v>30.3</v>
      </c>
      <c r="C15" s="6">
        <v>26</v>
      </c>
      <c r="D15" s="6">
        <v>30.75</v>
      </c>
      <c r="E15" s="7">
        <f t="shared" si="2"/>
        <v>1.01485148514851</v>
      </c>
      <c r="F15" s="7">
        <f t="shared" si="1"/>
        <v>1.18269230769231</v>
      </c>
      <c r="G15" s="6"/>
    </row>
    <row r="16" spans="1:7">
      <c r="A16" s="14">
        <v>43414</v>
      </c>
      <c r="B16" s="15">
        <v>30.3</v>
      </c>
      <c r="C16" s="15">
        <v>26</v>
      </c>
      <c r="D16" s="15">
        <v>34.26</v>
      </c>
      <c r="E16" s="16">
        <f t="shared" si="2"/>
        <v>1.13069306930693</v>
      </c>
      <c r="F16" s="16">
        <f t="shared" si="1"/>
        <v>1.31769230769231</v>
      </c>
      <c r="G16" s="15"/>
    </row>
    <row r="17" spans="1:7">
      <c r="A17" s="5">
        <v>43510</v>
      </c>
      <c r="B17" s="6">
        <v>30.3</v>
      </c>
      <c r="C17" s="6">
        <v>26</v>
      </c>
      <c r="D17" s="6">
        <v>38.17</v>
      </c>
      <c r="E17" s="7">
        <f t="shared" si="2"/>
        <v>1.25973597359736</v>
      </c>
      <c r="F17" s="7">
        <f t="shared" si="1"/>
        <v>1.46807692307692</v>
      </c>
      <c r="G17" s="6"/>
    </row>
    <row r="18" spans="1:7">
      <c r="A18" s="5">
        <v>44169</v>
      </c>
      <c r="B18" s="6">
        <v>61.63</v>
      </c>
      <c r="C18" s="6">
        <v>51</v>
      </c>
      <c r="D18" s="6">
        <v>38.54</v>
      </c>
      <c r="E18" s="7">
        <f t="shared" si="2"/>
        <v>0.625344799610579</v>
      </c>
      <c r="F18" s="7">
        <f t="shared" si="1"/>
        <v>0.755686274509804</v>
      </c>
      <c r="G18" s="6"/>
    </row>
    <row r="19" spans="1:7">
      <c r="A19" s="5">
        <v>44183</v>
      </c>
      <c r="B19" s="6">
        <v>61.63</v>
      </c>
      <c r="C19" s="6">
        <v>51</v>
      </c>
      <c r="D19" s="6">
        <v>39.99</v>
      </c>
      <c r="E19" s="7">
        <f t="shared" si="2"/>
        <v>0.648872302450106</v>
      </c>
      <c r="F19" s="7">
        <f t="shared" si="1"/>
        <v>0.784117647058824</v>
      </c>
      <c r="G19" s="6"/>
    </row>
    <row r="20" spans="1:7">
      <c r="A20" s="5">
        <v>44190</v>
      </c>
      <c r="B20" s="6">
        <v>61.63</v>
      </c>
      <c r="C20" s="6">
        <v>51</v>
      </c>
      <c r="D20" s="6">
        <v>42.34</v>
      </c>
      <c r="E20" s="7">
        <f t="shared" si="2"/>
        <v>0.687003082914165</v>
      </c>
      <c r="F20" s="7">
        <f t="shared" si="1"/>
        <v>0.830196078431373</v>
      </c>
      <c r="G20" s="6"/>
    </row>
    <row r="21" spans="1:7">
      <c r="A21" s="5">
        <v>44196</v>
      </c>
      <c r="B21" s="6">
        <v>61.63</v>
      </c>
      <c r="C21" s="6">
        <v>51</v>
      </c>
      <c r="D21" s="6">
        <v>47.99</v>
      </c>
      <c r="E21" s="7">
        <f t="shared" si="2"/>
        <v>0.778679214668181</v>
      </c>
      <c r="F21" s="7">
        <f t="shared" si="1"/>
        <v>0.940980392156863</v>
      </c>
      <c r="G21" s="6"/>
    </row>
    <row r="22" spans="1:7">
      <c r="A22" s="5">
        <v>44554</v>
      </c>
      <c r="B22" s="6">
        <v>76.53</v>
      </c>
      <c r="C22" s="6">
        <v>56</v>
      </c>
      <c r="D22" s="6">
        <v>51.02</v>
      </c>
      <c r="E22" s="7">
        <f t="shared" ref="E22:E28" si="3">D22/B22</f>
        <v>0.666666666666667</v>
      </c>
      <c r="F22" s="7">
        <f t="shared" ref="F22:F28" si="4">D22/C22</f>
        <v>0.911071428571429</v>
      </c>
      <c r="G22" s="6" t="s">
        <v>607</v>
      </c>
    </row>
    <row r="23" spans="1:7">
      <c r="A23" s="14">
        <v>44982</v>
      </c>
      <c r="B23" s="15">
        <v>76.53</v>
      </c>
      <c r="C23" s="15">
        <v>56</v>
      </c>
      <c r="D23" s="15">
        <v>57.93</v>
      </c>
      <c r="E23" s="16">
        <f t="shared" si="3"/>
        <v>0.756958055664445</v>
      </c>
      <c r="F23" s="16">
        <f t="shared" si="4"/>
        <v>1.03446428571429</v>
      </c>
      <c r="G23" s="15"/>
    </row>
    <row r="24" spans="1:7">
      <c r="A24" s="14">
        <v>45017</v>
      </c>
      <c r="B24" s="15">
        <v>76.53</v>
      </c>
      <c r="C24" s="15">
        <v>56</v>
      </c>
      <c r="D24" s="15">
        <v>58.5906</v>
      </c>
      <c r="E24" s="16">
        <f t="shared" si="3"/>
        <v>0.765589964719718</v>
      </c>
      <c r="F24" s="16">
        <f t="shared" si="4"/>
        <v>1.04626071428571</v>
      </c>
      <c r="G24" s="15"/>
    </row>
    <row r="25" spans="1:7">
      <c r="A25" s="14">
        <v>45018</v>
      </c>
      <c r="B25" s="15">
        <v>76.53</v>
      </c>
      <c r="C25" s="15">
        <v>56</v>
      </c>
      <c r="D25" s="15">
        <v>61.1446</v>
      </c>
      <c r="E25" s="16">
        <f t="shared" si="3"/>
        <v>0.798962498366654</v>
      </c>
      <c r="F25" s="16">
        <f t="shared" si="4"/>
        <v>1.09186785714286</v>
      </c>
      <c r="G25" s="15" t="s">
        <v>582</v>
      </c>
    </row>
    <row r="26" spans="1:7">
      <c r="A26" s="5">
        <v>45197</v>
      </c>
      <c r="B26" s="6">
        <v>76.53</v>
      </c>
      <c r="C26" s="6">
        <v>56</v>
      </c>
      <c r="D26" s="6">
        <v>64.3923</v>
      </c>
      <c r="E26" s="7">
        <f t="shared" si="3"/>
        <v>0.84139945119561</v>
      </c>
      <c r="F26" s="7">
        <f t="shared" si="4"/>
        <v>1.1498625</v>
      </c>
      <c r="G26" s="6"/>
    </row>
    <row r="27" spans="1:7">
      <c r="A27" s="5">
        <v>45273</v>
      </c>
      <c r="B27" s="6">
        <v>76.53</v>
      </c>
      <c r="C27" s="6">
        <v>56</v>
      </c>
      <c r="D27" s="6">
        <v>65.7636</v>
      </c>
      <c r="E27" s="7">
        <f t="shared" si="3"/>
        <v>0.859317914543316</v>
      </c>
      <c r="F27" s="7">
        <f t="shared" si="4"/>
        <v>1.17435</v>
      </c>
      <c r="G27" s="6" t="s">
        <v>394</v>
      </c>
    </row>
    <row r="28" spans="1:7">
      <c r="A28" s="5">
        <v>45274</v>
      </c>
      <c r="B28" s="6">
        <v>76.53</v>
      </c>
      <c r="C28" s="6">
        <v>56</v>
      </c>
      <c r="D28" s="6">
        <v>80.0735</v>
      </c>
      <c r="E28" s="7">
        <f t="shared" si="3"/>
        <v>1.04630210375016</v>
      </c>
      <c r="F28" s="7">
        <f t="shared" si="4"/>
        <v>1.42988392857143</v>
      </c>
      <c r="G28" s="6" t="s">
        <v>394</v>
      </c>
    </row>
    <row r="29" spans="1:7">
      <c r="A29" s="5">
        <v>45275</v>
      </c>
      <c r="B29" s="6">
        <v>76.53</v>
      </c>
      <c r="C29" s="6">
        <v>56</v>
      </c>
      <c r="D29" s="6">
        <v>89.5473</v>
      </c>
      <c r="E29" s="7">
        <f t="shared" ref="E29:E32" si="5">D29/B29</f>
        <v>1.17009408075265</v>
      </c>
      <c r="F29" s="7">
        <f t="shared" ref="F29:F32" si="6">D29/C29</f>
        <v>1.59905892857143</v>
      </c>
      <c r="G29" s="6" t="s">
        <v>394</v>
      </c>
    </row>
    <row r="30" spans="1:7">
      <c r="A30" s="17">
        <v>45276</v>
      </c>
      <c r="B30" s="18">
        <v>76.53</v>
      </c>
      <c r="C30" s="18">
        <v>56</v>
      </c>
      <c r="D30" s="18">
        <v>111.4519</v>
      </c>
      <c r="E30" s="19">
        <f t="shared" si="5"/>
        <v>1.45631647719848</v>
      </c>
      <c r="F30" s="19">
        <f t="shared" si="6"/>
        <v>1.9902125</v>
      </c>
      <c r="G30" s="18" t="s">
        <v>608</v>
      </c>
    </row>
    <row r="31" spans="1:7">
      <c r="A31" s="20">
        <v>45289</v>
      </c>
      <c r="B31" s="21">
        <v>76.53</v>
      </c>
      <c r="C31" s="21">
        <v>56</v>
      </c>
      <c r="D31" s="21">
        <v>126.64</v>
      </c>
      <c r="E31" s="22">
        <f t="shared" si="5"/>
        <v>1.65477590487391</v>
      </c>
      <c r="F31" s="22">
        <f t="shared" si="6"/>
        <v>2.26142857142857</v>
      </c>
      <c r="G31" s="21" t="s">
        <v>608</v>
      </c>
    </row>
    <row r="32" spans="1:7">
      <c r="A32" s="17">
        <v>45290</v>
      </c>
      <c r="B32" s="18">
        <v>76.53</v>
      </c>
      <c r="C32" s="18">
        <v>56</v>
      </c>
      <c r="D32" s="18">
        <v>132.94</v>
      </c>
      <c r="E32" s="19">
        <f t="shared" si="5"/>
        <v>1.73709656343917</v>
      </c>
      <c r="F32" s="19">
        <f t="shared" si="6"/>
        <v>2.37392857142857</v>
      </c>
      <c r="G32" s="18" t="s">
        <v>608</v>
      </c>
    </row>
    <row r="33" spans="1:7">
      <c r="A33" s="17">
        <v>45291</v>
      </c>
      <c r="B33" s="18">
        <v>76.53</v>
      </c>
      <c r="C33" s="18">
        <v>56</v>
      </c>
      <c r="D33" s="18">
        <v>295.78</v>
      </c>
      <c r="E33" s="19">
        <f t="shared" ref="E33" si="7">D33/B33</f>
        <v>3.86488958578335</v>
      </c>
      <c r="F33" s="19">
        <f t="shared" ref="F33" si="8">D33/C33</f>
        <v>5.28178571428571</v>
      </c>
      <c r="G33" s="18" t="s">
        <v>608</v>
      </c>
    </row>
    <row r="34" s="34" customFormat="1" spans="1:6">
      <c r="A34" s="12" t="s">
        <v>398</v>
      </c>
      <c r="E34" s="43"/>
      <c r="F34" s="43"/>
    </row>
  </sheetData>
  <pageMargins left="0.7" right="0.7" top="0.75" bottom="0.75" header="0.3" footer="0.3"/>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A1" sqref="A1"/>
    </sheetView>
  </sheetViews>
  <sheetFormatPr defaultColWidth="8.50833333333333" defaultRowHeight="14" outlineLevelCol="6"/>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7">
      <c r="A1" s="1" t="s">
        <v>0</v>
      </c>
      <c r="B1" s="1" t="s">
        <v>52</v>
      </c>
      <c r="C1" s="1" t="s">
        <v>53</v>
      </c>
      <c r="D1" s="1" t="s">
        <v>54</v>
      </c>
      <c r="E1" s="2" t="s">
        <v>3</v>
      </c>
      <c r="F1" s="2" t="s">
        <v>152</v>
      </c>
      <c r="G1" s="1" t="s">
        <v>56</v>
      </c>
    </row>
    <row r="2" spans="1:7">
      <c r="A2" s="3" t="s">
        <v>133</v>
      </c>
      <c r="B2" s="3"/>
      <c r="C2" s="3"/>
      <c r="D2" s="3">
        <v>4.752</v>
      </c>
      <c r="E2" s="3"/>
      <c r="F2" s="3"/>
      <c r="G2" s="3"/>
    </row>
    <row r="3" spans="1:7">
      <c r="A3" s="3" t="s">
        <v>134</v>
      </c>
      <c r="B3" s="3"/>
      <c r="C3" s="3"/>
      <c r="D3" s="3">
        <v>6.36</v>
      </c>
      <c r="E3" s="3"/>
      <c r="F3" s="3"/>
      <c r="G3" s="3"/>
    </row>
    <row r="4" spans="1:7">
      <c r="A4" s="3" t="s">
        <v>136</v>
      </c>
      <c r="B4" s="3"/>
      <c r="C4" s="3"/>
      <c r="D4" s="3">
        <v>7.661</v>
      </c>
      <c r="E4" s="3"/>
      <c r="F4" s="3"/>
      <c r="G4" s="3"/>
    </row>
    <row r="5" spans="1:7">
      <c r="A5" s="3" t="s">
        <v>137</v>
      </c>
      <c r="B5" s="3"/>
      <c r="C5" s="3"/>
      <c r="D5" s="3">
        <v>5.06</v>
      </c>
      <c r="E5" s="3"/>
      <c r="F5" s="3"/>
      <c r="G5" s="3"/>
    </row>
    <row r="7" spans="1:6">
      <c r="A7" s="11">
        <v>43442</v>
      </c>
      <c r="B7" s="1">
        <v>42.7</v>
      </c>
      <c r="C7" s="1">
        <v>21</v>
      </c>
      <c r="D7" s="1">
        <v>12.14</v>
      </c>
      <c r="E7" s="2">
        <f t="shared" ref="E7:E9" si="0">D7/B7</f>
        <v>0.284309133489461</v>
      </c>
      <c r="F7" s="2">
        <f t="shared" ref="F7:F9" si="1">D7/C7</f>
        <v>0.578095238095238</v>
      </c>
    </row>
    <row r="8" spans="1:6">
      <c r="A8" s="11">
        <v>43830</v>
      </c>
      <c r="B8" s="1">
        <v>51.03</v>
      </c>
      <c r="C8" s="1">
        <v>22</v>
      </c>
      <c r="D8" s="1">
        <v>14.36</v>
      </c>
      <c r="E8" s="2">
        <f t="shared" si="0"/>
        <v>0.281403096217911</v>
      </c>
      <c r="F8" s="2">
        <f t="shared" si="1"/>
        <v>0.652727272727273</v>
      </c>
    </row>
    <row r="9" spans="1:6">
      <c r="A9" s="11">
        <v>45657</v>
      </c>
      <c r="B9" s="1">
        <v>51.03</v>
      </c>
      <c r="C9" s="1">
        <v>22</v>
      </c>
      <c r="D9" s="1">
        <v>19.56</v>
      </c>
      <c r="E9" s="2">
        <f t="shared" si="0"/>
        <v>0.383303938859494</v>
      </c>
      <c r="F9" s="2">
        <f t="shared" si="1"/>
        <v>0.889090909090909</v>
      </c>
    </row>
  </sheetData>
  <pageMargins left="0.7" right="0.7" top="0.75" bottom="0.75" header="0.3" footer="0.3"/>
  <pageSetup paperSize="9" orientation="portrait"/>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workbookViewId="0">
      <selection activeCell="D21" sqref="D21"/>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133</v>
      </c>
      <c r="B2" s="3">
        <v>12.9</v>
      </c>
      <c r="C2" s="3">
        <v>10</v>
      </c>
      <c r="D2" s="3">
        <v>1.2088</v>
      </c>
      <c r="E2" s="4">
        <f>D2/B2</f>
        <v>0.0937054263565892</v>
      </c>
      <c r="F2" s="4">
        <f>D2/C2</f>
        <v>0.12088</v>
      </c>
      <c r="G2" s="3"/>
      <c r="H2" s="3">
        <v>1.742</v>
      </c>
      <c r="I2" s="13">
        <f>(H2-D2)/D2</f>
        <v>0.441098610191926</v>
      </c>
    </row>
    <row r="3" spans="1:9">
      <c r="A3" s="3" t="s">
        <v>134</v>
      </c>
      <c r="B3" s="4">
        <v>14.718</v>
      </c>
      <c r="C3" s="3">
        <v>11.189</v>
      </c>
      <c r="D3" s="3">
        <v>2.041</v>
      </c>
      <c r="E3" s="4">
        <f>D3/B3</f>
        <v>0.138673732844136</v>
      </c>
      <c r="F3" s="4">
        <f>D3/C3</f>
        <v>0.182411296809366</v>
      </c>
      <c r="G3" s="3"/>
      <c r="H3" s="3">
        <v>18.31</v>
      </c>
      <c r="I3" s="13">
        <f>(H3-D3)/D3</f>
        <v>7.97109260166585</v>
      </c>
    </row>
    <row r="4" spans="1:9">
      <c r="A4" s="3" t="s">
        <v>136</v>
      </c>
      <c r="B4" s="3">
        <v>34.309</v>
      </c>
      <c r="C4" s="3">
        <v>24.011</v>
      </c>
      <c r="D4" s="3">
        <v>13.87</v>
      </c>
      <c r="E4" s="4">
        <f>D4/B4</f>
        <v>0.404267101926608</v>
      </c>
      <c r="F4" s="4">
        <f>D4/C4</f>
        <v>0.57765190954146</v>
      </c>
      <c r="G4" s="3"/>
      <c r="H4" s="3">
        <v>18.18</v>
      </c>
      <c r="I4" s="13">
        <f>(H4-D4)/D4</f>
        <v>0.310742609949531</v>
      </c>
    </row>
    <row r="5" spans="1:9">
      <c r="A5" s="3" t="s">
        <v>137</v>
      </c>
      <c r="B5" s="3">
        <v>35.1</v>
      </c>
      <c r="C5" s="3">
        <v>25</v>
      </c>
      <c r="D5" s="3">
        <v>10.11</v>
      </c>
      <c r="E5" s="4">
        <f>D5/B5</f>
        <v>0.288034188034188</v>
      </c>
      <c r="F5" s="4">
        <f>D5/C5</f>
        <v>0.4044</v>
      </c>
      <c r="G5" s="3"/>
      <c r="H5" s="3">
        <v>17.1</v>
      </c>
      <c r="I5" s="13">
        <f>(H5-D5)/D5</f>
        <v>0.691394658753709</v>
      </c>
    </row>
    <row r="7" spans="1:7">
      <c r="A7" s="5">
        <v>43097</v>
      </c>
      <c r="B7" s="6">
        <v>12.9</v>
      </c>
      <c r="C7" s="6">
        <v>10</v>
      </c>
      <c r="D7" s="6">
        <v>0.674</v>
      </c>
      <c r="E7" s="7">
        <f t="shared" ref="E7:E13" si="0">D7/B7</f>
        <v>0.0522480620155039</v>
      </c>
      <c r="F7" s="7">
        <f t="shared" ref="F7:F13" si="1">D7/C7</f>
        <v>0.0674</v>
      </c>
      <c r="G7" s="6" t="s">
        <v>201</v>
      </c>
    </row>
    <row r="8" spans="1:7">
      <c r="A8" s="5">
        <v>43098</v>
      </c>
      <c r="B8" s="6">
        <v>12.9</v>
      </c>
      <c r="C8" s="6">
        <v>10</v>
      </c>
      <c r="D8" s="6">
        <v>1.0393</v>
      </c>
      <c r="E8" s="7">
        <f t="shared" si="0"/>
        <v>0.0805658914728682</v>
      </c>
      <c r="F8" s="7">
        <f t="shared" si="1"/>
        <v>0.10393</v>
      </c>
      <c r="G8" s="6"/>
    </row>
    <row r="9" spans="1:7">
      <c r="A9" s="14">
        <v>43099</v>
      </c>
      <c r="B9" s="15">
        <v>12.9</v>
      </c>
      <c r="C9" s="15">
        <v>10</v>
      </c>
      <c r="D9" s="15">
        <v>1.381</v>
      </c>
      <c r="E9" s="16">
        <f t="shared" si="0"/>
        <v>0.107054263565891</v>
      </c>
      <c r="F9" s="16">
        <f t="shared" si="1"/>
        <v>0.1381</v>
      </c>
      <c r="G9" s="15"/>
    </row>
    <row r="10" spans="1:7">
      <c r="A10" s="14">
        <v>43100</v>
      </c>
      <c r="B10" s="15">
        <v>12.9</v>
      </c>
      <c r="C10" s="15">
        <v>10</v>
      </c>
      <c r="D10" s="15">
        <v>1.742</v>
      </c>
      <c r="E10" s="16">
        <f t="shared" si="0"/>
        <v>0.135038759689922</v>
      </c>
      <c r="F10" s="16">
        <f t="shared" si="1"/>
        <v>0.1742</v>
      </c>
      <c r="G10" s="15"/>
    </row>
    <row r="11" spans="1:7">
      <c r="A11" s="14">
        <v>43435</v>
      </c>
      <c r="B11" s="15">
        <v>34.3</v>
      </c>
      <c r="C11" s="15">
        <v>24</v>
      </c>
      <c r="D11" s="15">
        <v>15.02</v>
      </c>
      <c r="E11" s="16">
        <f t="shared" si="0"/>
        <v>0.437900874635569</v>
      </c>
      <c r="F11" s="16">
        <f t="shared" si="1"/>
        <v>0.625833333333333</v>
      </c>
      <c r="G11" s="15"/>
    </row>
    <row r="12" spans="1:7">
      <c r="A12" s="14">
        <v>43436</v>
      </c>
      <c r="B12" s="15">
        <v>34.3</v>
      </c>
      <c r="C12" s="15">
        <v>24</v>
      </c>
      <c r="D12" s="15">
        <v>18.31</v>
      </c>
      <c r="E12" s="16">
        <f t="shared" si="0"/>
        <v>0.533819241982507</v>
      </c>
      <c r="F12" s="16">
        <f t="shared" si="1"/>
        <v>0.762916666666667</v>
      </c>
      <c r="G12" s="15"/>
    </row>
    <row r="13" spans="1:7">
      <c r="A13" s="5">
        <v>44314</v>
      </c>
      <c r="B13" s="6">
        <v>75.7</v>
      </c>
      <c r="C13" s="6">
        <v>57</v>
      </c>
      <c r="D13" s="6">
        <v>22.6</v>
      </c>
      <c r="E13" s="7">
        <f t="shared" si="0"/>
        <v>0.298546895640687</v>
      </c>
      <c r="F13" s="7">
        <f t="shared" si="1"/>
        <v>0.396491228070175</v>
      </c>
      <c r="G13" s="6"/>
    </row>
    <row r="14" spans="1:7">
      <c r="A14" s="5">
        <v>44315</v>
      </c>
      <c r="B14" s="6">
        <v>75.7</v>
      </c>
      <c r="C14" s="6">
        <v>57</v>
      </c>
      <c r="D14" s="6">
        <v>31.5</v>
      </c>
      <c r="E14" s="7">
        <f t="shared" ref="E14:E28" si="2">D14/B14</f>
        <v>0.416116248348745</v>
      </c>
      <c r="F14" s="7">
        <f t="shared" ref="F14:F20" si="3">D14/C14</f>
        <v>0.552631578947368</v>
      </c>
      <c r="G14" s="6"/>
    </row>
    <row r="15" spans="1:7">
      <c r="A15" s="5">
        <v>44316</v>
      </c>
      <c r="B15" s="6">
        <v>75.7</v>
      </c>
      <c r="C15" s="6">
        <v>57</v>
      </c>
      <c r="D15" s="6">
        <v>38.15</v>
      </c>
      <c r="E15" s="7">
        <f t="shared" si="2"/>
        <v>0.503963011889036</v>
      </c>
      <c r="F15" s="7">
        <f t="shared" si="3"/>
        <v>0.669298245614035</v>
      </c>
      <c r="G15" s="6"/>
    </row>
    <row r="16" spans="1:7">
      <c r="A16" s="5">
        <v>44386</v>
      </c>
      <c r="B16" s="6">
        <v>75.7</v>
      </c>
      <c r="C16" s="6">
        <v>57</v>
      </c>
      <c r="D16" s="6">
        <v>38.45</v>
      </c>
      <c r="E16" s="7">
        <f t="shared" si="2"/>
        <v>0.507926023778071</v>
      </c>
      <c r="F16" s="7">
        <f t="shared" si="3"/>
        <v>0.674561403508772</v>
      </c>
      <c r="G16" s="6"/>
    </row>
    <row r="17" spans="1:7">
      <c r="A17" s="5">
        <v>44393</v>
      </c>
      <c r="B17" s="6">
        <v>75.7</v>
      </c>
      <c r="C17" s="6">
        <v>57</v>
      </c>
      <c r="D17" s="6">
        <v>40.51</v>
      </c>
      <c r="E17" s="7">
        <f t="shared" si="2"/>
        <v>0.535138705416116</v>
      </c>
      <c r="F17" s="7">
        <f t="shared" si="3"/>
        <v>0.710701754385965</v>
      </c>
      <c r="G17" s="6"/>
    </row>
    <row r="18" spans="1:7">
      <c r="A18" s="5">
        <v>44469</v>
      </c>
      <c r="B18" s="6">
        <v>75.7</v>
      </c>
      <c r="C18" s="6">
        <v>57</v>
      </c>
      <c r="D18" s="6">
        <v>43.23</v>
      </c>
      <c r="E18" s="7">
        <f t="shared" si="2"/>
        <v>0.57107001321004</v>
      </c>
      <c r="F18" s="7">
        <f t="shared" si="3"/>
        <v>0.758421052631579</v>
      </c>
      <c r="G18" s="6"/>
    </row>
    <row r="19" spans="1:7">
      <c r="A19" s="5">
        <v>45044</v>
      </c>
      <c r="B19" s="6">
        <v>75.7</v>
      </c>
      <c r="C19" s="6">
        <v>57</v>
      </c>
      <c r="D19" s="6">
        <v>47.14</v>
      </c>
      <c r="E19" s="7">
        <f t="shared" si="2"/>
        <v>0.622721268163804</v>
      </c>
      <c r="F19" s="7">
        <f t="shared" si="3"/>
        <v>0.827017543859649</v>
      </c>
      <c r="G19" s="6"/>
    </row>
    <row r="20" spans="1:7">
      <c r="A20" s="5">
        <v>45268</v>
      </c>
      <c r="B20" s="6">
        <v>75.7</v>
      </c>
      <c r="C20" s="6">
        <v>57</v>
      </c>
      <c r="D20" s="6">
        <v>47.33</v>
      </c>
      <c r="E20" s="7">
        <f t="shared" si="2"/>
        <v>0.625231175693527</v>
      </c>
      <c r="F20" s="7">
        <f t="shared" si="3"/>
        <v>0.830350877192982</v>
      </c>
      <c r="G20" s="6"/>
    </row>
    <row r="21" spans="1:7">
      <c r="A21" s="14">
        <v>45276</v>
      </c>
      <c r="B21" s="15">
        <v>118.73</v>
      </c>
      <c r="C21" s="15"/>
      <c r="D21" s="15">
        <v>56.76</v>
      </c>
      <c r="E21" s="16">
        <f t="shared" si="2"/>
        <v>0.47805946264634</v>
      </c>
      <c r="F21" s="16"/>
      <c r="G21" s="15"/>
    </row>
    <row r="22" spans="1:7">
      <c r="A22" s="14">
        <v>45277</v>
      </c>
      <c r="B22" s="15">
        <v>118.73</v>
      </c>
      <c r="C22" s="15"/>
      <c r="D22" s="15">
        <v>57.6</v>
      </c>
      <c r="E22" s="16">
        <f t="shared" si="2"/>
        <v>0.485134338414891</v>
      </c>
      <c r="F22" s="16"/>
      <c r="G22" s="15"/>
    </row>
    <row r="23" spans="1:7">
      <c r="A23" s="5">
        <v>45278</v>
      </c>
      <c r="B23" s="6">
        <v>118.73</v>
      </c>
      <c r="C23" s="6"/>
      <c r="D23" s="6">
        <v>59.73</v>
      </c>
      <c r="E23" s="7">
        <f t="shared" si="2"/>
        <v>0.503074201970858</v>
      </c>
      <c r="F23" s="7"/>
      <c r="G23" s="6"/>
    </row>
    <row r="24" spans="1:7">
      <c r="A24" s="5">
        <v>45282</v>
      </c>
      <c r="B24" s="6">
        <v>118.73</v>
      </c>
      <c r="C24" s="6"/>
      <c r="D24" s="6">
        <v>71.41</v>
      </c>
      <c r="E24" s="7">
        <f t="shared" si="2"/>
        <v>0.601448665038322</v>
      </c>
      <c r="F24" s="7"/>
      <c r="G24" s="6"/>
    </row>
    <row r="25" spans="1:7">
      <c r="A25" s="14">
        <v>45290</v>
      </c>
      <c r="B25" s="15">
        <v>118.73</v>
      </c>
      <c r="C25" s="15"/>
      <c r="D25" s="15">
        <v>75.18</v>
      </c>
      <c r="E25" s="16">
        <f t="shared" si="2"/>
        <v>0.633201381285269</v>
      </c>
      <c r="F25" s="16"/>
      <c r="G25" s="15"/>
    </row>
    <row r="26" spans="1:7">
      <c r="A26" s="14">
        <v>45291</v>
      </c>
      <c r="B26" s="15">
        <v>118.73</v>
      </c>
      <c r="C26" s="15"/>
      <c r="D26" s="15">
        <v>92.54</v>
      </c>
      <c r="E26" s="16">
        <f t="shared" si="2"/>
        <v>0.779415480501979</v>
      </c>
      <c r="F26" s="16"/>
      <c r="G26" s="15"/>
    </row>
    <row r="27" spans="1:7">
      <c r="A27" s="5">
        <v>45509</v>
      </c>
      <c r="B27" s="6">
        <v>118.73</v>
      </c>
      <c r="C27" s="6"/>
      <c r="D27" s="6">
        <v>93.84</v>
      </c>
      <c r="E27" s="7">
        <f t="shared" si="2"/>
        <v>0.790364693000926</v>
      </c>
      <c r="F27" s="7"/>
      <c r="G27" s="6"/>
    </row>
    <row r="28" customFormat="1" spans="1:7">
      <c r="A28" s="5">
        <v>45657</v>
      </c>
      <c r="B28" s="6">
        <v>149.05</v>
      </c>
      <c r="C28" s="6"/>
      <c r="D28" s="6">
        <v>128.87</v>
      </c>
      <c r="E28" s="7">
        <f t="shared" si="2"/>
        <v>0.864609191546461</v>
      </c>
      <c r="F28" s="7"/>
      <c r="G28" s="6"/>
    </row>
    <row r="29" s="34" customFormat="1" spans="1:6">
      <c r="A29" s="12" t="s">
        <v>398</v>
      </c>
      <c r="E29" s="43"/>
      <c r="F29" s="43"/>
    </row>
  </sheetData>
  <pageMargins left="0.7" right="0.7" top="0.75" bottom="0.75" header="0.3" footer="0.3"/>
  <pageSetup paperSize="9"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D13" sqref="D13"/>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133</v>
      </c>
      <c r="B2" s="3">
        <v>30.3</v>
      </c>
      <c r="C2" s="3">
        <v>24</v>
      </c>
      <c r="D2" s="3">
        <v>20.378</v>
      </c>
      <c r="E2" s="4">
        <f>D2/B2</f>
        <v>0.672541254125413</v>
      </c>
      <c r="F2" s="4">
        <f>D2/C2</f>
        <v>0.849083333333333</v>
      </c>
      <c r="G2" s="3"/>
      <c r="H2" s="3">
        <v>20.378</v>
      </c>
      <c r="I2" s="13">
        <f>(H2-D2)/D2</f>
        <v>0</v>
      </c>
    </row>
    <row r="3" spans="1:9">
      <c r="A3" s="3" t="s">
        <v>134</v>
      </c>
      <c r="B3" s="3">
        <v>30.3</v>
      </c>
      <c r="C3" s="3">
        <v>24</v>
      </c>
      <c r="D3" s="3">
        <v>11.39</v>
      </c>
      <c r="E3" s="4">
        <f>D3/B3</f>
        <v>0.375907590759076</v>
      </c>
      <c r="F3" s="4">
        <f>D3/C3</f>
        <v>0.474583333333333</v>
      </c>
      <c r="G3" s="3"/>
      <c r="H3" s="3">
        <v>24.22</v>
      </c>
      <c r="I3" s="13">
        <f>(H3-D3)/D3</f>
        <v>1.12642669007902</v>
      </c>
    </row>
    <row r="4" spans="1:9">
      <c r="A4" s="3" t="s">
        <v>136</v>
      </c>
      <c r="B4" s="3">
        <v>31.098</v>
      </c>
      <c r="C4" s="3">
        <v>24.556</v>
      </c>
      <c r="D4" s="3">
        <v>15.9</v>
      </c>
      <c r="E4" s="4">
        <f>D4/B4</f>
        <v>0.511286899479066</v>
      </c>
      <c r="F4" s="4">
        <f>D4/C4</f>
        <v>0.647499592767552</v>
      </c>
      <c r="G4" s="3"/>
      <c r="H4" s="3">
        <v>44.18</v>
      </c>
      <c r="I4" s="13">
        <f>(H4-D4)/D4</f>
        <v>1.77861635220126</v>
      </c>
    </row>
    <row r="5" spans="1:9">
      <c r="A5" s="3" t="s">
        <v>137</v>
      </c>
      <c r="B5" s="3">
        <v>71.9</v>
      </c>
      <c r="C5" s="3">
        <v>53</v>
      </c>
      <c r="D5" s="3">
        <v>31.14</v>
      </c>
      <c r="E5" s="4">
        <f>D5/B5</f>
        <v>0.433101529902643</v>
      </c>
      <c r="F5" s="4">
        <f>D5/C5</f>
        <v>0.587547169811321</v>
      </c>
      <c r="G5" s="3"/>
      <c r="H5" s="3">
        <v>55.99</v>
      </c>
      <c r="I5" s="13">
        <f>(H5-D5)/D5</f>
        <v>0.79800899165061</v>
      </c>
    </row>
    <row r="7" spans="1:7">
      <c r="A7" s="14">
        <v>43100</v>
      </c>
      <c r="B7" s="15">
        <v>30.3</v>
      </c>
      <c r="C7" s="15">
        <v>24</v>
      </c>
      <c r="D7" s="15">
        <v>20.378</v>
      </c>
      <c r="E7" s="16">
        <f t="shared" ref="E7:E14" si="0">D7/B7</f>
        <v>0.672541254125413</v>
      </c>
      <c r="F7" s="16">
        <f t="shared" ref="F7:F14" si="1">D7/C7</f>
        <v>0.849083333333333</v>
      </c>
      <c r="G7" s="15" t="s">
        <v>201</v>
      </c>
    </row>
    <row r="8" spans="1:7">
      <c r="A8" s="14">
        <v>43101</v>
      </c>
      <c r="B8" s="15">
        <v>30.3</v>
      </c>
      <c r="C8" s="15">
        <v>24</v>
      </c>
      <c r="D8" s="15">
        <v>24.22</v>
      </c>
      <c r="E8" s="16">
        <f t="shared" si="0"/>
        <v>0.799339933993399</v>
      </c>
      <c r="F8" s="16">
        <f t="shared" si="1"/>
        <v>1.00916666666667</v>
      </c>
      <c r="G8" s="15"/>
    </row>
    <row r="9" spans="1:7">
      <c r="A9" s="5">
        <v>43824</v>
      </c>
      <c r="B9" s="6">
        <v>71.9</v>
      </c>
      <c r="C9" s="6">
        <v>53</v>
      </c>
      <c r="D9" s="6">
        <v>35.94</v>
      </c>
      <c r="E9" s="7">
        <f t="shared" si="0"/>
        <v>0.499860917941585</v>
      </c>
      <c r="F9" s="7">
        <f t="shared" si="1"/>
        <v>0.67811320754717</v>
      </c>
      <c r="G9" s="6"/>
    </row>
    <row r="10" spans="1:7">
      <c r="A10" s="5">
        <v>43826</v>
      </c>
      <c r="B10" s="6">
        <v>71.9</v>
      </c>
      <c r="C10" s="6">
        <v>53</v>
      </c>
      <c r="D10" s="6">
        <v>38.56</v>
      </c>
      <c r="E10" s="7">
        <f t="shared" si="0"/>
        <v>0.536300417246175</v>
      </c>
      <c r="F10" s="7">
        <f t="shared" si="1"/>
        <v>0.727547169811321</v>
      </c>
      <c r="G10" s="6"/>
    </row>
    <row r="11" spans="1:7">
      <c r="A11" s="14">
        <v>43827</v>
      </c>
      <c r="B11" s="15">
        <v>71.9</v>
      </c>
      <c r="C11" s="15">
        <v>53</v>
      </c>
      <c r="D11" s="15">
        <v>43.93</v>
      </c>
      <c r="E11" s="16">
        <f t="shared" si="0"/>
        <v>0.610987482614743</v>
      </c>
      <c r="F11" s="16">
        <f t="shared" si="1"/>
        <v>0.828867924528302</v>
      </c>
      <c r="G11" s="15"/>
    </row>
    <row r="12" spans="1:7">
      <c r="A12" s="5">
        <v>43830</v>
      </c>
      <c r="B12" s="6">
        <v>71.9</v>
      </c>
      <c r="C12" s="6">
        <v>53</v>
      </c>
      <c r="D12" s="6">
        <v>44.18</v>
      </c>
      <c r="E12" s="7">
        <f t="shared" si="0"/>
        <v>0.614464534075104</v>
      </c>
      <c r="F12" s="7">
        <f t="shared" si="1"/>
        <v>0.833584905660377</v>
      </c>
      <c r="G12" s="6"/>
    </row>
    <row r="13" spans="1:7">
      <c r="A13" s="14">
        <v>43831</v>
      </c>
      <c r="B13" s="15">
        <v>71.9</v>
      </c>
      <c r="C13" s="15">
        <v>53</v>
      </c>
      <c r="D13" s="15">
        <v>50.57</v>
      </c>
      <c r="E13" s="16">
        <f t="shared" si="0"/>
        <v>0.703337969401947</v>
      </c>
      <c r="F13" s="16">
        <f t="shared" si="1"/>
        <v>0.954150943396226</v>
      </c>
      <c r="G13" s="15"/>
    </row>
    <row r="14" spans="1:7">
      <c r="A14" s="17">
        <v>43933</v>
      </c>
      <c r="B14" s="18">
        <v>71.9</v>
      </c>
      <c r="C14" s="18">
        <v>53</v>
      </c>
      <c r="D14" s="18">
        <v>53.01</v>
      </c>
      <c r="E14" s="19">
        <f t="shared" si="0"/>
        <v>0.737273991655076</v>
      </c>
      <c r="F14" s="19">
        <f t="shared" si="1"/>
        <v>1.00018867924528</v>
      </c>
      <c r="G14" s="18" t="s">
        <v>313</v>
      </c>
    </row>
    <row r="15" spans="1:7">
      <c r="A15" s="17">
        <v>43952</v>
      </c>
      <c r="B15" s="18">
        <v>71.9</v>
      </c>
      <c r="C15" s="18">
        <v>53</v>
      </c>
      <c r="D15" s="18">
        <v>55.21</v>
      </c>
      <c r="E15" s="19">
        <f t="shared" ref="E15" si="2">D15/B15</f>
        <v>0.767872044506259</v>
      </c>
      <c r="F15" s="19">
        <f t="shared" ref="F15" si="3">D15/C15</f>
        <v>1.04169811320755</v>
      </c>
      <c r="G15" s="18" t="s">
        <v>313</v>
      </c>
    </row>
    <row r="16" spans="1:7">
      <c r="A16" s="14">
        <v>44156</v>
      </c>
      <c r="B16" s="15">
        <v>71.9</v>
      </c>
      <c r="C16" s="15">
        <v>53</v>
      </c>
      <c r="D16" s="15">
        <v>52.15</v>
      </c>
      <c r="E16" s="16">
        <f t="shared" ref="E16:E17" si="4">D16/B16</f>
        <v>0.725312934631432</v>
      </c>
      <c r="F16" s="16">
        <f t="shared" ref="F16:F17" si="5">D16/C16</f>
        <v>0.983962264150943</v>
      </c>
      <c r="G16" s="15" t="s">
        <v>609</v>
      </c>
    </row>
    <row r="17" spans="1:7">
      <c r="A17" s="5">
        <v>44196</v>
      </c>
      <c r="B17" s="6">
        <v>71.9</v>
      </c>
      <c r="C17" s="6">
        <v>53</v>
      </c>
      <c r="D17" s="6">
        <v>55.99</v>
      </c>
      <c r="E17" s="7">
        <f t="shared" si="4"/>
        <v>0.778720445062587</v>
      </c>
      <c r="F17" s="7">
        <f t="shared" si="5"/>
        <v>1.05641509433962</v>
      </c>
      <c r="G17" s="6"/>
    </row>
    <row r="18" spans="1:7">
      <c r="A18" s="5">
        <v>44316</v>
      </c>
      <c r="B18" s="6">
        <v>71.9</v>
      </c>
      <c r="C18" s="6">
        <v>54</v>
      </c>
      <c r="D18" s="6">
        <v>56.35</v>
      </c>
      <c r="E18" s="7">
        <f t="shared" ref="E18" si="6">D18/B18</f>
        <v>0.783727399165508</v>
      </c>
      <c r="F18" s="7">
        <f t="shared" ref="F18" si="7">D18/C18</f>
        <v>1.04351851851852</v>
      </c>
      <c r="G18" s="6"/>
    </row>
    <row r="19" spans="1:7">
      <c r="A19" s="17">
        <v>44317</v>
      </c>
      <c r="B19" s="18">
        <v>71.9</v>
      </c>
      <c r="C19" s="18">
        <v>54</v>
      </c>
      <c r="D19" s="18">
        <v>88.91</v>
      </c>
      <c r="E19" s="19">
        <f t="shared" ref="E19" si="8">D19/B19</f>
        <v>1.236578581363</v>
      </c>
      <c r="F19" s="19">
        <f t="shared" ref="F19" si="9">D19/C19</f>
        <v>1.64648148148148</v>
      </c>
      <c r="G19" s="18" t="s">
        <v>313</v>
      </c>
    </row>
    <row r="20" spans="1:7">
      <c r="A20" s="17">
        <v>44318</v>
      </c>
      <c r="B20" s="18">
        <v>71.9</v>
      </c>
      <c r="C20" s="18">
        <v>54</v>
      </c>
      <c r="D20" s="18">
        <v>94.42</v>
      </c>
      <c r="E20" s="19">
        <f t="shared" ref="E20:E34" si="10">D20/B20</f>
        <v>1.31321279554937</v>
      </c>
      <c r="F20" s="19">
        <f t="shared" ref="F20:F34" si="11">D20/C20</f>
        <v>1.74851851851852</v>
      </c>
      <c r="G20" s="18" t="s">
        <v>313</v>
      </c>
    </row>
    <row r="21" spans="1:7">
      <c r="A21" s="5">
        <v>44372</v>
      </c>
      <c r="B21" s="6">
        <v>98.4</v>
      </c>
      <c r="C21" s="6">
        <v>70</v>
      </c>
      <c r="D21" s="6">
        <v>59.9</v>
      </c>
      <c r="E21" s="7">
        <f t="shared" si="10"/>
        <v>0.608739837398374</v>
      </c>
      <c r="F21" s="7">
        <f t="shared" si="11"/>
        <v>0.855714285714286</v>
      </c>
      <c r="G21" s="6"/>
    </row>
    <row r="22" spans="1:7">
      <c r="A22" s="5">
        <v>44377</v>
      </c>
      <c r="B22" s="6">
        <v>98.4</v>
      </c>
      <c r="C22" s="6">
        <v>70</v>
      </c>
      <c r="D22" s="6">
        <v>61.63</v>
      </c>
      <c r="E22" s="7">
        <f t="shared" si="10"/>
        <v>0.626321138211382</v>
      </c>
      <c r="F22" s="7">
        <f t="shared" si="11"/>
        <v>0.880428571428571</v>
      </c>
      <c r="G22" s="6"/>
    </row>
    <row r="23" spans="1:7">
      <c r="A23" s="5">
        <v>44378</v>
      </c>
      <c r="B23" s="6">
        <v>98.4</v>
      </c>
      <c r="C23" s="6">
        <v>70</v>
      </c>
      <c r="D23" s="6">
        <v>61.9</v>
      </c>
      <c r="E23" s="7">
        <f t="shared" si="10"/>
        <v>0.629065040650406</v>
      </c>
      <c r="F23" s="7">
        <f t="shared" si="11"/>
        <v>0.884285714285714</v>
      </c>
      <c r="G23" s="6"/>
    </row>
    <row r="24" spans="1:7">
      <c r="A24" s="5">
        <v>44379</v>
      </c>
      <c r="B24" s="6">
        <v>98.4</v>
      </c>
      <c r="C24" s="6">
        <v>70</v>
      </c>
      <c r="D24" s="6">
        <v>67.26</v>
      </c>
      <c r="E24" s="7">
        <f t="shared" si="10"/>
        <v>0.683536585365854</v>
      </c>
      <c r="F24" s="7">
        <f t="shared" si="11"/>
        <v>0.960857142857143</v>
      </c>
      <c r="G24" s="6"/>
    </row>
    <row r="25" spans="1:7">
      <c r="A25" s="5">
        <v>44386</v>
      </c>
      <c r="B25" s="6">
        <v>98.4</v>
      </c>
      <c r="C25" s="6">
        <v>70</v>
      </c>
      <c r="D25" s="6">
        <v>67.63</v>
      </c>
      <c r="E25" s="7">
        <f t="shared" si="10"/>
        <v>0.68729674796748</v>
      </c>
      <c r="F25" s="7">
        <f t="shared" si="11"/>
        <v>0.966142857142857</v>
      </c>
      <c r="G25" s="6"/>
    </row>
    <row r="26" spans="1:7">
      <c r="A26" s="5">
        <v>44393</v>
      </c>
      <c r="B26" s="6">
        <v>98.4</v>
      </c>
      <c r="C26" s="6">
        <v>70</v>
      </c>
      <c r="D26" s="6">
        <v>68.43</v>
      </c>
      <c r="E26" s="7">
        <f t="shared" si="10"/>
        <v>0.695426829268293</v>
      </c>
      <c r="F26" s="7">
        <f t="shared" si="11"/>
        <v>0.977571428571429</v>
      </c>
      <c r="G26" s="6"/>
    </row>
    <row r="27" spans="1:7">
      <c r="A27" s="5">
        <v>44561</v>
      </c>
      <c r="B27" s="6">
        <v>98.4</v>
      </c>
      <c r="C27" s="6">
        <v>70</v>
      </c>
      <c r="D27" s="6">
        <v>76.77</v>
      </c>
      <c r="E27" s="7">
        <f t="shared" si="10"/>
        <v>0.780182926829268</v>
      </c>
      <c r="F27" s="7">
        <f t="shared" si="11"/>
        <v>1.09671428571429</v>
      </c>
      <c r="G27" s="6"/>
    </row>
    <row r="28" spans="1:7">
      <c r="A28" s="5">
        <v>44981</v>
      </c>
      <c r="B28" s="6">
        <v>98.4</v>
      </c>
      <c r="C28" s="6">
        <v>70</v>
      </c>
      <c r="D28" s="6">
        <v>77.46</v>
      </c>
      <c r="E28" s="7">
        <f t="shared" si="10"/>
        <v>0.787195121951219</v>
      </c>
      <c r="F28" s="7">
        <f t="shared" si="11"/>
        <v>1.10657142857143</v>
      </c>
      <c r="G28" s="6"/>
    </row>
    <row r="29" spans="1:7">
      <c r="A29" s="5">
        <v>44988</v>
      </c>
      <c r="B29" s="6">
        <v>98.4</v>
      </c>
      <c r="C29" s="6">
        <v>70</v>
      </c>
      <c r="D29" s="6">
        <v>78.2</v>
      </c>
      <c r="E29" s="7">
        <f t="shared" si="10"/>
        <v>0.794715447154472</v>
      </c>
      <c r="F29" s="7">
        <f t="shared" si="11"/>
        <v>1.11714285714286</v>
      </c>
      <c r="G29" s="6"/>
    </row>
    <row r="30" spans="1:7">
      <c r="A30" s="5">
        <v>45002</v>
      </c>
      <c r="B30" s="6">
        <v>98.4</v>
      </c>
      <c r="C30" s="6">
        <v>70</v>
      </c>
      <c r="D30" s="6">
        <v>78.54</v>
      </c>
      <c r="E30" s="7">
        <f t="shared" si="10"/>
        <v>0.798170731707317</v>
      </c>
      <c r="F30" s="7">
        <f t="shared" si="11"/>
        <v>1.122</v>
      </c>
      <c r="G30" s="6"/>
    </row>
    <row r="31" spans="1:7">
      <c r="A31" s="5">
        <v>45044</v>
      </c>
      <c r="B31" s="6">
        <v>98.4</v>
      </c>
      <c r="C31" s="6">
        <v>70</v>
      </c>
      <c r="D31" s="6">
        <v>84.31</v>
      </c>
      <c r="E31" s="7">
        <f t="shared" si="10"/>
        <v>0.856808943089431</v>
      </c>
      <c r="F31" s="7">
        <f t="shared" si="11"/>
        <v>1.20442857142857</v>
      </c>
      <c r="G31" s="6"/>
    </row>
    <row r="32" spans="1:7">
      <c r="A32" s="14">
        <v>45047</v>
      </c>
      <c r="B32" s="15">
        <v>98.4</v>
      </c>
      <c r="C32" s="15">
        <v>70</v>
      </c>
      <c r="D32" s="15">
        <v>89.72</v>
      </c>
      <c r="E32" s="16">
        <f t="shared" si="10"/>
        <v>0.911788617886179</v>
      </c>
      <c r="F32" s="16">
        <f t="shared" si="11"/>
        <v>1.28171428571429</v>
      </c>
      <c r="G32" s="15"/>
    </row>
    <row r="33" spans="1:7">
      <c r="A33" s="14">
        <v>45291</v>
      </c>
      <c r="B33" s="15">
        <v>98.4</v>
      </c>
      <c r="C33" s="15">
        <v>70</v>
      </c>
      <c r="D33" s="15">
        <v>92.18</v>
      </c>
      <c r="E33" s="16">
        <f t="shared" si="10"/>
        <v>0.936788617886179</v>
      </c>
      <c r="F33" s="16">
        <f t="shared" si="11"/>
        <v>1.31685714285714</v>
      </c>
      <c r="G33" s="15"/>
    </row>
    <row r="34" customFormat="1" spans="1:7">
      <c r="A34" s="26">
        <v>45657</v>
      </c>
      <c r="B34" s="27">
        <v>98.4</v>
      </c>
      <c r="C34" s="6">
        <v>70</v>
      </c>
      <c r="D34" s="27">
        <v>104.17</v>
      </c>
      <c r="E34" s="7">
        <f t="shared" si="10"/>
        <v>1.05863821138211</v>
      </c>
      <c r="F34" s="7">
        <f t="shared" si="11"/>
        <v>1.48814285714286</v>
      </c>
      <c r="G34" s="27"/>
    </row>
    <row r="35" s="34" customFormat="1" spans="1:6">
      <c r="A35" s="12" t="s">
        <v>398</v>
      </c>
      <c r="E35" s="43"/>
      <c r="F35" s="43"/>
    </row>
  </sheetData>
  <pageMargins left="0.7" right="0.7" top="0.75" bottom="0.75" header="0.3" footer="0.3"/>
  <pageSetup paperSize="9"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7"/>
  <sheetViews>
    <sheetView workbookViewId="0">
      <selection activeCell="D23" sqref="D23"/>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134</v>
      </c>
      <c r="B2" s="3">
        <v>16.5</v>
      </c>
      <c r="C2" s="3">
        <v>12</v>
      </c>
      <c r="D2" s="3">
        <v>3.5426</v>
      </c>
      <c r="E2" s="4">
        <f>D2/B2</f>
        <v>0.21470303030303</v>
      </c>
      <c r="F2" s="4">
        <f>D2/C2</f>
        <v>0.295216666666667</v>
      </c>
      <c r="G2" s="3"/>
      <c r="H2" s="3">
        <v>7.8218</v>
      </c>
      <c r="I2" s="13">
        <f>(H2-D2)/D2</f>
        <v>1.20792638175351</v>
      </c>
    </row>
    <row r="3" spans="1:9">
      <c r="A3" s="3" t="s">
        <v>136</v>
      </c>
      <c r="B3" s="3">
        <v>22.192</v>
      </c>
      <c r="C3" s="3">
        <v>16.611</v>
      </c>
      <c r="D3" s="3">
        <v>7.0005</v>
      </c>
      <c r="E3" s="4">
        <f>D3/B3</f>
        <v>0.31545151405912</v>
      </c>
      <c r="F3" s="4">
        <f>D3/C3</f>
        <v>0.421437601589308</v>
      </c>
      <c r="G3" s="3"/>
      <c r="H3" s="3">
        <v>12.4667</v>
      </c>
      <c r="I3" s="13">
        <f>(H3-D3)/D3</f>
        <v>0.78082994071852</v>
      </c>
    </row>
    <row r="4" spans="1:9">
      <c r="A4" s="3" t="s">
        <v>137</v>
      </c>
      <c r="B4" s="3">
        <v>27.61</v>
      </c>
      <c r="C4" s="3">
        <v>21</v>
      </c>
      <c r="D4" s="3">
        <v>5.22</v>
      </c>
      <c r="E4" s="4">
        <f>D4/B4</f>
        <v>0.189061934081854</v>
      </c>
      <c r="F4" s="4">
        <f>D4/C4</f>
        <v>0.248571428571429</v>
      </c>
      <c r="G4" s="3"/>
      <c r="H4" s="3">
        <v>11.6</v>
      </c>
      <c r="I4" s="13">
        <f>(H4-D4)/D4</f>
        <v>1.22222222222222</v>
      </c>
    </row>
    <row r="5" spans="1:9">
      <c r="A5" s="3" t="s">
        <v>138</v>
      </c>
      <c r="B5" s="3">
        <v>27.61</v>
      </c>
      <c r="C5" s="3">
        <v>21</v>
      </c>
      <c r="D5" s="3"/>
      <c r="E5" s="4"/>
      <c r="F5" s="4"/>
      <c r="G5" s="3"/>
      <c r="H5" s="3">
        <v>12.4671</v>
      </c>
      <c r="I5" s="13"/>
    </row>
    <row r="6" spans="1:9">
      <c r="A6" s="3" t="s">
        <v>139</v>
      </c>
      <c r="B6" s="3">
        <v>27.61</v>
      </c>
      <c r="C6" s="3">
        <v>21</v>
      </c>
      <c r="D6" s="3"/>
      <c r="E6" s="4"/>
      <c r="F6" s="4"/>
      <c r="G6" s="3"/>
      <c r="H6" s="3"/>
      <c r="I6" s="13"/>
    </row>
    <row r="8" spans="1:7">
      <c r="A8" s="5">
        <v>43398</v>
      </c>
      <c r="B8" s="6">
        <v>16.5</v>
      </c>
      <c r="C8" s="6">
        <v>12</v>
      </c>
      <c r="D8" s="6">
        <v>3.1832</v>
      </c>
      <c r="E8" s="7">
        <f t="shared" ref="E8:E23" si="0">D8/B8</f>
        <v>0.192921212121212</v>
      </c>
      <c r="F8" s="7">
        <f t="shared" ref="F8" si="1">D8/C8</f>
        <v>0.265266666666667</v>
      </c>
      <c r="G8" s="6" t="s">
        <v>201</v>
      </c>
    </row>
    <row r="9" spans="1:7">
      <c r="A9" s="5">
        <v>43399</v>
      </c>
      <c r="B9" s="6">
        <v>16.5</v>
      </c>
      <c r="C9" s="6">
        <v>12</v>
      </c>
      <c r="D9" s="6">
        <v>5.5706</v>
      </c>
      <c r="E9" s="7">
        <f t="shared" si="0"/>
        <v>0.337612121212121</v>
      </c>
      <c r="F9" s="7">
        <f t="shared" ref="F9" si="2">D9/C9</f>
        <v>0.464216666666667</v>
      </c>
      <c r="G9" s="6"/>
    </row>
    <row r="10" spans="1:7">
      <c r="A10" s="14">
        <v>43400</v>
      </c>
      <c r="B10" s="15">
        <v>16.5</v>
      </c>
      <c r="C10" s="15">
        <v>12</v>
      </c>
      <c r="D10" s="15">
        <v>7.8218</v>
      </c>
      <c r="E10" s="16">
        <f t="shared" si="0"/>
        <v>0.474048484848485</v>
      </c>
      <c r="F10" s="16">
        <f t="shared" ref="F10" si="3">D10/C10</f>
        <v>0.651816666666667</v>
      </c>
      <c r="G10" s="15"/>
    </row>
    <row r="11" spans="1:7">
      <c r="A11" s="14">
        <v>43645</v>
      </c>
      <c r="B11" s="15">
        <v>27.61</v>
      </c>
      <c r="C11" s="15">
        <v>21</v>
      </c>
      <c r="D11" s="15">
        <v>9.5262</v>
      </c>
      <c r="E11" s="16">
        <f t="shared" si="0"/>
        <v>0.345027164070989</v>
      </c>
      <c r="F11" s="16">
        <f t="shared" ref="F11:F12" si="4">D11/C11</f>
        <v>0.453628571428571</v>
      </c>
      <c r="G11" s="15"/>
    </row>
    <row r="12" spans="1:7">
      <c r="A12" s="14">
        <v>43646</v>
      </c>
      <c r="B12" s="15">
        <v>27.61</v>
      </c>
      <c r="C12" s="15">
        <v>21</v>
      </c>
      <c r="D12" s="15">
        <v>10.4284</v>
      </c>
      <c r="E12" s="16">
        <f t="shared" si="0"/>
        <v>0.377703730532416</v>
      </c>
      <c r="F12" s="16">
        <f t="shared" si="4"/>
        <v>0.496590476190476</v>
      </c>
      <c r="G12" s="15"/>
    </row>
    <row r="13" spans="1:7">
      <c r="A13" s="14">
        <v>43659</v>
      </c>
      <c r="B13" s="15">
        <v>27.61</v>
      </c>
      <c r="C13" s="15">
        <v>21</v>
      </c>
      <c r="D13" s="15">
        <v>10.8743</v>
      </c>
      <c r="E13" s="16">
        <f t="shared" si="0"/>
        <v>0.393853676204274</v>
      </c>
      <c r="F13" s="16">
        <f t="shared" ref="F13" si="5">D13/C13</f>
        <v>0.517823809523809</v>
      </c>
      <c r="G13" s="15"/>
    </row>
    <row r="14" spans="1:7">
      <c r="A14" s="5">
        <v>43661</v>
      </c>
      <c r="B14" s="6">
        <v>27.61</v>
      </c>
      <c r="C14" s="6">
        <v>21</v>
      </c>
      <c r="D14" s="6">
        <v>11.3698</v>
      </c>
      <c r="E14" s="7">
        <f t="shared" si="0"/>
        <v>0.411800072437523</v>
      </c>
      <c r="F14" s="7">
        <f t="shared" ref="F14" si="6">D14/C14</f>
        <v>0.541419047619048</v>
      </c>
      <c r="G14" s="6"/>
    </row>
    <row r="15" spans="1:7">
      <c r="A15" s="5">
        <v>43662</v>
      </c>
      <c r="B15" s="6">
        <v>27.61</v>
      </c>
      <c r="C15" s="6">
        <v>21</v>
      </c>
      <c r="D15" s="6">
        <v>11.6098</v>
      </c>
      <c r="E15" s="7">
        <f t="shared" si="0"/>
        <v>0.42049257515393</v>
      </c>
      <c r="F15" s="7">
        <f t="shared" ref="F15" si="7">D15/C15</f>
        <v>0.552847619047619</v>
      </c>
      <c r="G15" s="6"/>
    </row>
    <row r="16" spans="1:7">
      <c r="A16" s="5">
        <v>43664</v>
      </c>
      <c r="B16" s="6">
        <v>27.61</v>
      </c>
      <c r="C16" s="6">
        <v>21</v>
      </c>
      <c r="D16" s="6">
        <v>11.697</v>
      </c>
      <c r="E16" s="7">
        <f t="shared" si="0"/>
        <v>0.423650851140891</v>
      </c>
      <c r="F16" s="7">
        <f t="shared" ref="F16" si="8">D16/C16</f>
        <v>0.557</v>
      </c>
      <c r="G16" s="6"/>
    </row>
    <row r="17" spans="1:7">
      <c r="A17" s="5">
        <v>43669</v>
      </c>
      <c r="B17" s="6">
        <v>27.61</v>
      </c>
      <c r="C17" s="6">
        <v>21</v>
      </c>
      <c r="D17" s="6">
        <v>11.8723</v>
      </c>
      <c r="E17" s="7">
        <f t="shared" si="0"/>
        <v>0.43</v>
      </c>
      <c r="F17" s="7">
        <f t="shared" ref="F17" si="9">D17/C17</f>
        <v>0.565347619047619</v>
      </c>
      <c r="G17" s="6"/>
    </row>
    <row r="18" spans="1:7">
      <c r="A18" s="5">
        <v>43670</v>
      </c>
      <c r="B18" s="6">
        <v>27.61</v>
      </c>
      <c r="C18" s="6">
        <v>21</v>
      </c>
      <c r="D18" s="6">
        <v>11.9052</v>
      </c>
      <c r="E18" s="7">
        <f t="shared" si="0"/>
        <v>0.431191597247374</v>
      </c>
      <c r="F18" s="7">
        <f t="shared" ref="F18" si="10">D18/C18</f>
        <v>0.566914285714286</v>
      </c>
      <c r="G18" s="6"/>
    </row>
    <row r="19" spans="1:7">
      <c r="A19" s="5">
        <v>43672</v>
      </c>
      <c r="B19" s="6">
        <v>27.61</v>
      </c>
      <c r="C19" s="6">
        <v>21</v>
      </c>
      <c r="D19" s="6">
        <v>12.167</v>
      </c>
      <c r="E19" s="7">
        <f t="shared" si="0"/>
        <v>0.440673668960522</v>
      </c>
      <c r="F19" s="7">
        <f t="shared" ref="F19" si="11">D19/C19</f>
        <v>0.579380952380952</v>
      </c>
      <c r="G19" s="6"/>
    </row>
    <row r="20" spans="1:7">
      <c r="A20" s="5">
        <v>43720</v>
      </c>
      <c r="B20" s="6">
        <v>27.61</v>
      </c>
      <c r="C20" s="6">
        <v>21</v>
      </c>
      <c r="D20" s="6">
        <v>12.317</v>
      </c>
      <c r="E20" s="7">
        <f t="shared" si="0"/>
        <v>0.446106483158276</v>
      </c>
      <c r="F20" s="7">
        <f t="shared" ref="F20" si="12">D20/C20</f>
        <v>0.58652380952381</v>
      </c>
      <c r="G20" s="6"/>
    </row>
    <row r="21" spans="1:7">
      <c r="A21" s="14">
        <v>43721</v>
      </c>
      <c r="B21" s="15">
        <v>27.61</v>
      </c>
      <c r="C21" s="15">
        <v>21</v>
      </c>
      <c r="D21" s="15">
        <v>12.4667</v>
      </c>
      <c r="E21" s="16">
        <f t="shared" si="0"/>
        <v>0.451528431727635</v>
      </c>
      <c r="F21" s="16">
        <f t="shared" ref="F21:F23" si="13">D21/C21</f>
        <v>0.593652380952381</v>
      </c>
      <c r="G21" s="15"/>
    </row>
    <row r="22" spans="1:7">
      <c r="A22" s="17">
        <v>44244</v>
      </c>
      <c r="B22" s="18">
        <v>27.61</v>
      </c>
      <c r="C22" s="18">
        <v>21</v>
      </c>
      <c r="D22" s="18">
        <v>12.4671</v>
      </c>
      <c r="E22" s="19">
        <f t="shared" si="0"/>
        <v>0.451542919232162</v>
      </c>
      <c r="F22" s="19">
        <f t="shared" si="13"/>
        <v>0.593671428571429</v>
      </c>
      <c r="G22" s="18" t="s">
        <v>610</v>
      </c>
    </row>
    <row r="23" spans="1:7">
      <c r="A23" s="14">
        <v>45031</v>
      </c>
      <c r="B23" s="15">
        <v>27.61</v>
      </c>
      <c r="C23" s="15">
        <v>21</v>
      </c>
      <c r="D23" s="15">
        <v>12.92</v>
      </c>
      <c r="E23" s="16">
        <f t="shared" si="0"/>
        <v>0.467946396233249</v>
      </c>
      <c r="F23" s="16">
        <f t="shared" si="13"/>
        <v>0.615238095238095</v>
      </c>
      <c r="G23" s="15"/>
    </row>
    <row r="24" spans="1:7">
      <c r="A24" s="14">
        <v>45038</v>
      </c>
      <c r="B24" s="15">
        <v>27.61</v>
      </c>
      <c r="C24" s="15">
        <v>21</v>
      </c>
      <c r="D24" s="15">
        <v>13.64</v>
      </c>
      <c r="E24" s="16">
        <f t="shared" ref="E24:E26" si="14">D24/B24</f>
        <v>0.49402390438247</v>
      </c>
      <c r="F24" s="16">
        <f t="shared" ref="F24:F26" si="15">D24/C24</f>
        <v>0.64952380952381</v>
      </c>
      <c r="G24" s="15" t="s">
        <v>611</v>
      </c>
    </row>
    <row r="25" spans="1:7">
      <c r="A25" s="14">
        <v>45045</v>
      </c>
      <c r="B25" s="15">
        <v>27.61</v>
      </c>
      <c r="C25" s="15">
        <v>21</v>
      </c>
      <c r="D25" s="15">
        <v>15.05</v>
      </c>
      <c r="E25" s="16">
        <f t="shared" si="14"/>
        <v>0.545092357841362</v>
      </c>
      <c r="F25" s="16">
        <f t="shared" si="15"/>
        <v>0.716666666666667</v>
      </c>
      <c r="G25" s="15"/>
    </row>
    <row r="26" spans="1:7">
      <c r="A26" s="14">
        <v>45046</v>
      </c>
      <c r="B26" s="15">
        <v>27.61</v>
      </c>
      <c r="C26" s="15">
        <v>21</v>
      </c>
      <c r="D26" s="15">
        <v>16.2</v>
      </c>
      <c r="E26" s="16">
        <f t="shared" si="14"/>
        <v>0.586743933357479</v>
      </c>
      <c r="F26" s="16">
        <f t="shared" si="15"/>
        <v>0.771428571428571</v>
      </c>
      <c r="G26" s="15"/>
    </row>
    <row r="27" s="34" customFormat="1" spans="1:6">
      <c r="A27" s="12" t="s">
        <v>398</v>
      </c>
      <c r="E27" s="43"/>
      <c r="F27" s="43"/>
    </row>
  </sheetData>
  <pageMargins left="0.7" right="0.7" top="0.75" bottom="0.75" header="0.3" footer="0.3"/>
  <pageSetup paperSize="9"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workbookViewId="0">
      <selection activeCell="E23" sqref="E23"/>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136</v>
      </c>
      <c r="B2" s="3">
        <v>39.675</v>
      </c>
      <c r="C2" s="3">
        <v>13.661</v>
      </c>
      <c r="D2" s="3">
        <v>2.2592</v>
      </c>
      <c r="E2" s="4">
        <f>D2/B2</f>
        <v>0.05694265910523</v>
      </c>
      <c r="F2" s="4">
        <f>D2/C2</f>
        <v>0.165375887563136</v>
      </c>
      <c r="G2" s="3"/>
      <c r="H2" s="3">
        <v>4.28</v>
      </c>
      <c r="I2" s="13">
        <f>(H2-D2)/D2</f>
        <v>0.894475920679887</v>
      </c>
    </row>
    <row r="3" spans="1:9">
      <c r="A3" s="3" t="s">
        <v>137</v>
      </c>
      <c r="B3" s="3">
        <v>53.5</v>
      </c>
      <c r="C3" s="3">
        <v>18</v>
      </c>
      <c r="D3" s="3">
        <v>1.91</v>
      </c>
      <c r="E3" s="4">
        <f>D3/B3</f>
        <v>0.0357009345794393</v>
      </c>
      <c r="F3" s="4">
        <f>D3/C3</f>
        <v>0.106111111111111</v>
      </c>
      <c r="G3" s="3"/>
      <c r="H3" s="3">
        <v>4.47</v>
      </c>
      <c r="I3" s="13">
        <f>(H3-D3)/D3</f>
        <v>1.34031413612565</v>
      </c>
    </row>
    <row r="5" spans="1:7">
      <c r="A5" s="5">
        <v>43488</v>
      </c>
      <c r="B5" s="6">
        <v>34.38</v>
      </c>
      <c r="C5" s="6">
        <v>12</v>
      </c>
      <c r="D5" s="6">
        <v>1.2791</v>
      </c>
      <c r="E5" s="7">
        <f t="shared" ref="E5:E11" si="0">D5/B5</f>
        <v>0.0372047702152414</v>
      </c>
      <c r="F5" s="7">
        <f t="shared" ref="F5:F11" si="1">D5/C5</f>
        <v>0.106591666666667</v>
      </c>
      <c r="G5" s="6" t="s">
        <v>201</v>
      </c>
    </row>
    <row r="6" spans="1:7">
      <c r="A6" s="5">
        <v>43489</v>
      </c>
      <c r="B6" s="6">
        <v>34.38</v>
      </c>
      <c r="C6" s="6">
        <v>12</v>
      </c>
      <c r="D6" s="6">
        <v>1.7625</v>
      </c>
      <c r="E6" s="7">
        <f t="shared" si="0"/>
        <v>0.0512652705061082</v>
      </c>
      <c r="F6" s="7">
        <f t="shared" si="1"/>
        <v>0.146875</v>
      </c>
      <c r="G6" s="6"/>
    </row>
    <row r="7" spans="1:7">
      <c r="A7" s="5">
        <v>43490</v>
      </c>
      <c r="B7" s="6">
        <v>34.38</v>
      </c>
      <c r="C7" s="6">
        <v>12</v>
      </c>
      <c r="D7" s="6">
        <v>1.965</v>
      </c>
      <c r="E7" s="7">
        <f t="shared" si="0"/>
        <v>0.0571553228621291</v>
      </c>
      <c r="F7" s="7">
        <f t="shared" si="1"/>
        <v>0.16375</v>
      </c>
      <c r="G7" s="6"/>
    </row>
    <row r="8" spans="1:7">
      <c r="A8" s="14">
        <v>43491</v>
      </c>
      <c r="B8" s="15">
        <v>34.38</v>
      </c>
      <c r="C8" s="15">
        <v>12</v>
      </c>
      <c r="D8" s="15">
        <v>2.251</v>
      </c>
      <c r="E8" s="16">
        <f t="shared" si="0"/>
        <v>0.0654741128563118</v>
      </c>
      <c r="F8" s="16">
        <f t="shared" si="1"/>
        <v>0.187583333333333</v>
      </c>
      <c r="G8" s="15"/>
    </row>
    <row r="9" spans="1:7">
      <c r="A9" s="14">
        <v>43492</v>
      </c>
      <c r="B9" s="15">
        <v>34.38</v>
      </c>
      <c r="C9" s="15">
        <v>12</v>
      </c>
      <c r="D9" s="15">
        <v>2.3237</v>
      </c>
      <c r="E9" s="16">
        <f t="shared" si="0"/>
        <v>0.0675887143688191</v>
      </c>
      <c r="F9" s="16">
        <f t="shared" si="1"/>
        <v>0.193641666666667</v>
      </c>
      <c r="G9" s="15"/>
    </row>
    <row r="10" spans="1:7">
      <c r="A10" s="14">
        <v>43501</v>
      </c>
      <c r="B10" s="15">
        <v>34.38</v>
      </c>
      <c r="C10" s="15">
        <v>12</v>
      </c>
      <c r="D10" s="15">
        <v>3.0446</v>
      </c>
      <c r="E10" s="16">
        <f t="shared" si="0"/>
        <v>0.0885573007562536</v>
      </c>
      <c r="F10" s="16">
        <f t="shared" si="1"/>
        <v>0.253716666666667</v>
      </c>
      <c r="G10" s="15"/>
    </row>
    <row r="11" spans="1:7">
      <c r="A11" s="14">
        <v>43502</v>
      </c>
      <c r="B11" s="15">
        <v>34.38</v>
      </c>
      <c r="C11" s="15">
        <v>12</v>
      </c>
      <c r="D11" s="15">
        <v>3.5995</v>
      </c>
      <c r="E11" s="16">
        <f t="shared" si="0"/>
        <v>0.104697498545666</v>
      </c>
      <c r="F11" s="16">
        <f t="shared" si="1"/>
        <v>0.299958333333333</v>
      </c>
      <c r="G11" s="15"/>
    </row>
    <row r="12" spans="1:7">
      <c r="A12" s="5">
        <v>43738</v>
      </c>
      <c r="B12" s="6">
        <v>53.5</v>
      </c>
      <c r="C12" s="6">
        <v>18</v>
      </c>
      <c r="D12" s="6">
        <v>3.8438</v>
      </c>
      <c r="E12" s="7">
        <f t="shared" ref="E12:E16" si="2">D12/B12</f>
        <v>0.0718467289719626</v>
      </c>
      <c r="F12" s="7">
        <f t="shared" ref="F12:F16" si="3">D12/C12</f>
        <v>0.213544444444444</v>
      </c>
      <c r="G12" s="6"/>
    </row>
    <row r="13" spans="1:7">
      <c r="A13" s="17">
        <v>43739</v>
      </c>
      <c r="B13" s="18">
        <v>53.5</v>
      </c>
      <c r="C13" s="18">
        <v>18</v>
      </c>
      <c r="D13" s="18">
        <v>9.5046</v>
      </c>
      <c r="E13" s="19">
        <f t="shared" si="2"/>
        <v>0.177656074766355</v>
      </c>
      <c r="F13" s="19">
        <f t="shared" si="3"/>
        <v>0.528033333333333</v>
      </c>
      <c r="G13" s="18" t="s">
        <v>313</v>
      </c>
    </row>
    <row r="14" spans="1:7">
      <c r="A14" s="17">
        <v>43740</v>
      </c>
      <c r="B14" s="18">
        <v>53.5</v>
      </c>
      <c r="C14" s="18">
        <v>18</v>
      </c>
      <c r="D14" s="18">
        <v>15.0756</v>
      </c>
      <c r="E14" s="19">
        <f t="shared" si="2"/>
        <v>0.28178691588785</v>
      </c>
      <c r="F14" s="19">
        <f t="shared" si="3"/>
        <v>0.837533333333333</v>
      </c>
      <c r="G14" s="18" t="s">
        <v>313</v>
      </c>
    </row>
    <row r="15" spans="1:7">
      <c r="A15" s="5">
        <v>43770</v>
      </c>
      <c r="B15" s="6">
        <v>53.5</v>
      </c>
      <c r="C15" s="6">
        <v>18</v>
      </c>
      <c r="D15" s="6">
        <v>4.003</v>
      </c>
      <c r="E15" s="7">
        <f t="shared" si="2"/>
        <v>0.0748224299065421</v>
      </c>
      <c r="F15" s="7">
        <f t="shared" si="3"/>
        <v>0.222388888888889</v>
      </c>
      <c r="G15" s="6"/>
    </row>
    <row r="16" spans="1:7">
      <c r="A16" s="14">
        <v>43800</v>
      </c>
      <c r="B16" s="15">
        <v>53.5</v>
      </c>
      <c r="C16" s="15">
        <v>18</v>
      </c>
      <c r="D16" s="15">
        <v>4.28</v>
      </c>
      <c r="E16" s="16">
        <f t="shared" si="2"/>
        <v>0.08</v>
      </c>
      <c r="F16" s="16">
        <f t="shared" si="3"/>
        <v>0.237777777777778</v>
      </c>
      <c r="G16" s="15" t="s">
        <v>612</v>
      </c>
    </row>
    <row r="17" spans="1:7">
      <c r="A17" s="5">
        <v>44104</v>
      </c>
      <c r="B17" s="6">
        <v>53.5</v>
      </c>
      <c r="C17" s="6">
        <v>18</v>
      </c>
      <c r="D17" s="6">
        <v>4.47</v>
      </c>
      <c r="E17" s="7">
        <f t="shared" ref="E17" si="4">D17/B17</f>
        <v>0.0835514018691589</v>
      </c>
      <c r="F17" s="7">
        <f t="shared" ref="F17" si="5">D17/C17</f>
        <v>0.248333333333333</v>
      </c>
      <c r="G17" s="6"/>
    </row>
    <row r="18" spans="1:7">
      <c r="A18" s="5">
        <v>44316</v>
      </c>
      <c r="B18" s="6">
        <v>53.5</v>
      </c>
      <c r="C18" s="6">
        <v>18</v>
      </c>
      <c r="D18" s="6">
        <v>5.2204</v>
      </c>
      <c r="E18" s="7">
        <f t="shared" ref="E18:E19" si="6">D18/B18</f>
        <v>0.0975775700934579</v>
      </c>
      <c r="F18" s="7">
        <f t="shared" ref="F18:F19" si="7">D18/C18</f>
        <v>0.290022222222222</v>
      </c>
      <c r="G18" s="6"/>
    </row>
    <row r="19" spans="1:7">
      <c r="A19" s="5">
        <v>44834</v>
      </c>
      <c r="B19" s="6">
        <v>53.5</v>
      </c>
      <c r="C19" s="6">
        <v>18</v>
      </c>
      <c r="D19" s="6">
        <v>5.36</v>
      </c>
      <c r="E19" s="7">
        <f t="shared" si="6"/>
        <v>0.10018691588785</v>
      </c>
      <c r="F19" s="7">
        <f t="shared" si="7"/>
        <v>0.297777777777778</v>
      </c>
      <c r="G19" s="6"/>
    </row>
    <row r="20" spans="1:7">
      <c r="A20" s="5">
        <v>45023</v>
      </c>
      <c r="B20" s="6">
        <v>53.5</v>
      </c>
      <c r="C20" s="6">
        <v>18</v>
      </c>
      <c r="D20" s="6">
        <v>6.4</v>
      </c>
      <c r="E20" s="7">
        <f t="shared" ref="E20:E22" si="8">D20/B20</f>
        <v>0.119626168224299</v>
      </c>
      <c r="F20" s="7">
        <f t="shared" ref="F20:F22" si="9">D20/C20</f>
        <v>0.355555555555556</v>
      </c>
      <c r="G20" s="6"/>
    </row>
    <row r="21" spans="1:7">
      <c r="A21" s="17">
        <v>45164</v>
      </c>
      <c r="B21" s="18">
        <v>117.13</v>
      </c>
      <c r="C21" s="18">
        <v>38</v>
      </c>
      <c r="D21" s="46">
        <v>27.65</v>
      </c>
      <c r="E21" s="19">
        <f t="shared" si="8"/>
        <v>0.236062494664048</v>
      </c>
      <c r="F21" s="19">
        <f t="shared" si="9"/>
        <v>0.727631578947368</v>
      </c>
      <c r="G21" s="18" t="s">
        <v>613</v>
      </c>
    </row>
    <row r="22" spans="1:7">
      <c r="A22" s="17">
        <v>45165</v>
      </c>
      <c r="B22" s="18">
        <v>117.13</v>
      </c>
      <c r="C22" s="18">
        <v>38</v>
      </c>
      <c r="D22" s="46">
        <v>40.95</v>
      </c>
      <c r="E22" s="19">
        <f t="shared" si="8"/>
        <v>0.3496115427303</v>
      </c>
      <c r="F22" s="19">
        <f t="shared" si="9"/>
        <v>1.07763157894737</v>
      </c>
      <c r="G22" s="18" t="s">
        <v>614</v>
      </c>
    </row>
    <row r="23" spans="1:7">
      <c r="A23" s="17">
        <v>45171</v>
      </c>
      <c r="B23" s="18">
        <v>117.13</v>
      </c>
      <c r="C23" s="18">
        <v>38</v>
      </c>
      <c r="D23" s="46">
        <v>41.1</v>
      </c>
      <c r="E23" s="19">
        <f t="shared" ref="E23:E27" si="10">D23/B23</f>
        <v>0.350892171091949</v>
      </c>
      <c r="F23" s="19">
        <f t="shared" ref="F23:F27" si="11">D23/C23</f>
        <v>1.08157894736842</v>
      </c>
      <c r="G23" s="18" t="s">
        <v>615</v>
      </c>
    </row>
    <row r="24" spans="1:7">
      <c r="A24" s="17">
        <v>45172</v>
      </c>
      <c r="B24" s="18">
        <v>117.13</v>
      </c>
      <c r="C24" s="18">
        <v>38</v>
      </c>
      <c r="D24" s="46">
        <v>43.83</v>
      </c>
      <c r="E24" s="19">
        <f t="shared" si="10"/>
        <v>0.374199607273969</v>
      </c>
      <c r="F24" s="19">
        <f t="shared" si="11"/>
        <v>1.15342105263158</v>
      </c>
      <c r="G24" s="18" t="s">
        <v>616</v>
      </c>
    </row>
    <row r="25" spans="1:7">
      <c r="A25" s="39">
        <v>45173</v>
      </c>
      <c r="B25" s="6">
        <v>117.13</v>
      </c>
      <c r="C25" s="6">
        <v>38</v>
      </c>
      <c r="D25" s="6">
        <v>8.43</v>
      </c>
      <c r="E25" s="7">
        <f t="shared" si="10"/>
        <v>0.071971313924699</v>
      </c>
      <c r="F25" s="7">
        <f t="shared" si="11"/>
        <v>0.221842105263158</v>
      </c>
      <c r="G25" s="6"/>
    </row>
    <row r="26" spans="1:7">
      <c r="A26" s="14">
        <v>45179</v>
      </c>
      <c r="B26" s="15">
        <v>117.13</v>
      </c>
      <c r="C26" s="15">
        <v>38</v>
      </c>
      <c r="D26" s="15">
        <v>15.98</v>
      </c>
      <c r="E26" s="16">
        <f t="shared" si="10"/>
        <v>0.136429608127721</v>
      </c>
      <c r="F26" s="16">
        <f t="shared" si="11"/>
        <v>0.420526315789474</v>
      </c>
      <c r="G26" s="15"/>
    </row>
    <row r="27" spans="1:7">
      <c r="A27" s="14">
        <v>45198</v>
      </c>
      <c r="B27" s="15">
        <v>117.13</v>
      </c>
      <c r="C27" s="15">
        <v>38</v>
      </c>
      <c r="D27" s="15">
        <v>17.6011</v>
      </c>
      <c r="E27" s="16">
        <f t="shared" si="10"/>
        <v>0.150269785708187</v>
      </c>
      <c r="F27" s="16">
        <f t="shared" si="11"/>
        <v>0.463186842105263</v>
      </c>
      <c r="G27" s="15"/>
    </row>
    <row r="28" spans="1:7">
      <c r="A28" s="14">
        <v>45199</v>
      </c>
      <c r="B28" s="15">
        <v>117.13</v>
      </c>
      <c r="C28" s="15">
        <v>38</v>
      </c>
      <c r="D28" s="15">
        <v>25.9397</v>
      </c>
      <c r="E28" s="16">
        <f t="shared" ref="E28" si="12">D28/B28</f>
        <v>0.221460770084521</v>
      </c>
      <c r="F28" s="16">
        <f t="shared" ref="F28" si="13">D28/C28</f>
        <v>0.682623684210526</v>
      </c>
      <c r="G28" s="15"/>
    </row>
    <row r="29" s="34" customFormat="1" spans="1:6">
      <c r="A29" s="12" t="s">
        <v>398</v>
      </c>
      <c r="E29" s="43"/>
      <c r="F29" s="43"/>
    </row>
  </sheetData>
  <pageMargins left="0.7" right="0.7" top="0.75" bottom="0.75" header="0.3" footer="0.3"/>
  <pageSetup paperSize="9" orientation="portrait"/>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tabSelected="1" workbookViewId="0">
      <selection activeCell="A1" sqref="A1"/>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136</v>
      </c>
      <c r="B2" s="3">
        <v>26.414</v>
      </c>
      <c r="C2" s="3">
        <v>11.189</v>
      </c>
      <c r="D2" s="3">
        <v>2.09</v>
      </c>
      <c r="E2" s="4">
        <f>D2/B2</f>
        <v>0.0791247065949875</v>
      </c>
      <c r="F2" s="4">
        <f>D2/C2</f>
        <v>0.18679059790866</v>
      </c>
      <c r="G2" s="3"/>
      <c r="H2" s="3">
        <v>6</v>
      </c>
      <c r="I2" s="13">
        <f>(H2-D2)/D2</f>
        <v>1.87081339712919</v>
      </c>
    </row>
    <row r="3" spans="1:9">
      <c r="A3" s="3" t="s">
        <v>137</v>
      </c>
      <c r="B3" s="3">
        <v>47.7</v>
      </c>
      <c r="C3" s="3">
        <v>24</v>
      </c>
      <c r="D3" s="3">
        <v>2.32</v>
      </c>
      <c r="E3" s="4">
        <f>D3/B3</f>
        <v>0.0486373165618449</v>
      </c>
      <c r="F3" s="4">
        <f>D3/C3</f>
        <v>0.0966666666666667</v>
      </c>
      <c r="G3" s="3"/>
      <c r="H3" s="3">
        <v>6.68</v>
      </c>
      <c r="I3" s="13">
        <f>(H3-D3)/D3</f>
        <v>1.87931034482759</v>
      </c>
    </row>
    <row r="4" spans="1:1">
      <c r="A4" s="11"/>
    </row>
    <row r="5" spans="1:7">
      <c r="A5" s="5">
        <v>43556</v>
      </c>
      <c r="B5" s="6">
        <v>26.1</v>
      </c>
      <c r="C5" s="6">
        <v>11</v>
      </c>
      <c r="D5" s="6">
        <v>2.5656</v>
      </c>
      <c r="E5" s="7">
        <f t="shared" ref="E5" si="0">D5/B5</f>
        <v>0.0982988505747126</v>
      </c>
      <c r="F5" s="7">
        <f t="shared" ref="F5" si="1">D5/C5</f>
        <v>0.233236363636364</v>
      </c>
      <c r="G5" s="6" t="s">
        <v>201</v>
      </c>
    </row>
    <row r="6" spans="1:7">
      <c r="A6" s="5">
        <v>43559</v>
      </c>
      <c r="B6" s="6">
        <v>26.1</v>
      </c>
      <c r="C6" s="6">
        <v>11</v>
      </c>
      <c r="D6" s="6">
        <v>3.1565</v>
      </c>
      <c r="E6" s="7">
        <f t="shared" ref="E6" si="2">D6/B6</f>
        <v>0.120938697318008</v>
      </c>
      <c r="F6" s="7">
        <f t="shared" ref="F6" si="3">D6/C6</f>
        <v>0.286954545454545</v>
      </c>
      <c r="G6" s="6"/>
    </row>
    <row r="7" spans="1:7">
      <c r="A7" s="14">
        <v>43560</v>
      </c>
      <c r="B7" s="15">
        <v>26.1</v>
      </c>
      <c r="C7" s="15">
        <v>11</v>
      </c>
      <c r="D7" s="15">
        <v>5.4892</v>
      </c>
      <c r="E7" s="16">
        <f t="shared" ref="E7:E8" si="4">D7/B7</f>
        <v>0.210314176245211</v>
      </c>
      <c r="F7" s="16">
        <f t="shared" ref="F7:F8" si="5">D7/C7</f>
        <v>0.499018181818182</v>
      </c>
      <c r="G7" s="15"/>
    </row>
    <row r="8" spans="1:7">
      <c r="A8" s="14">
        <v>43561</v>
      </c>
      <c r="B8" s="15">
        <v>26.1</v>
      </c>
      <c r="C8" s="15">
        <v>11</v>
      </c>
      <c r="D8" s="15">
        <v>5.6868</v>
      </c>
      <c r="E8" s="16">
        <f t="shared" si="4"/>
        <v>0.217885057471264</v>
      </c>
      <c r="F8" s="16">
        <f t="shared" si="5"/>
        <v>0.516981818181818</v>
      </c>
      <c r="G8" s="15"/>
    </row>
    <row r="9" spans="1:7">
      <c r="A9" s="14">
        <v>43562</v>
      </c>
      <c r="B9" s="15">
        <v>26.1</v>
      </c>
      <c r="C9" s="15">
        <v>11</v>
      </c>
      <c r="D9" s="15">
        <v>5.8452</v>
      </c>
      <c r="E9" s="16">
        <f t="shared" ref="E9:E19" si="6">D9/B9</f>
        <v>0.223954022988506</v>
      </c>
      <c r="F9" s="16">
        <f t="shared" ref="F9:F19" si="7">D9/C9</f>
        <v>0.531381818181818</v>
      </c>
      <c r="G9" s="15"/>
    </row>
    <row r="10" spans="1:7">
      <c r="A10" s="14">
        <v>43827</v>
      </c>
      <c r="B10" s="15">
        <v>47.7</v>
      </c>
      <c r="C10" s="15">
        <v>24</v>
      </c>
      <c r="D10" s="15">
        <v>6</v>
      </c>
      <c r="E10" s="16">
        <f t="shared" si="6"/>
        <v>0.125786163522013</v>
      </c>
      <c r="F10" s="16">
        <f t="shared" si="7"/>
        <v>0.25</v>
      </c>
      <c r="G10" s="15" t="s">
        <v>617</v>
      </c>
    </row>
    <row r="11" spans="1:7">
      <c r="A11" s="5">
        <v>44196</v>
      </c>
      <c r="B11" s="6">
        <v>47.7</v>
      </c>
      <c r="C11" s="6">
        <v>24</v>
      </c>
      <c r="D11" s="6">
        <v>6.68</v>
      </c>
      <c r="E11" s="7">
        <f t="shared" si="6"/>
        <v>0.140041928721174</v>
      </c>
      <c r="F11" s="7">
        <f t="shared" si="7"/>
        <v>0.278333333333333</v>
      </c>
      <c r="G11" s="6"/>
    </row>
    <row r="12" spans="1:7">
      <c r="A12" s="5">
        <v>44281</v>
      </c>
      <c r="B12" s="6">
        <v>84.1</v>
      </c>
      <c r="C12" s="6">
        <v>43</v>
      </c>
      <c r="D12" s="6">
        <v>19.31</v>
      </c>
      <c r="E12" s="7">
        <f t="shared" si="6"/>
        <v>0.229607609988109</v>
      </c>
      <c r="F12" s="7">
        <f t="shared" si="7"/>
        <v>0.44906976744186</v>
      </c>
      <c r="G12" s="6" t="s">
        <v>618</v>
      </c>
    </row>
    <row r="13" spans="1:7">
      <c r="A13" s="14">
        <v>44282</v>
      </c>
      <c r="B13" s="15">
        <v>84.1</v>
      </c>
      <c r="C13" s="15">
        <v>43</v>
      </c>
      <c r="D13" s="15">
        <v>28</v>
      </c>
      <c r="E13" s="16">
        <f t="shared" si="6"/>
        <v>0.332936979785969</v>
      </c>
      <c r="F13" s="16">
        <f t="shared" si="7"/>
        <v>0.651162790697674</v>
      </c>
      <c r="G13" s="15"/>
    </row>
    <row r="14" spans="1:7">
      <c r="A14" s="14">
        <v>44283</v>
      </c>
      <c r="B14" s="15">
        <v>84.1</v>
      </c>
      <c r="C14" s="15">
        <v>43</v>
      </c>
      <c r="D14" s="15">
        <v>30</v>
      </c>
      <c r="E14" s="16">
        <f t="shared" si="6"/>
        <v>0.356718192627824</v>
      </c>
      <c r="F14" s="16">
        <f t="shared" si="7"/>
        <v>0.697674418604651</v>
      </c>
      <c r="G14" s="15" t="s">
        <v>619</v>
      </c>
    </row>
    <row r="15" spans="1:7">
      <c r="A15" s="14">
        <v>44290</v>
      </c>
      <c r="B15" s="15">
        <v>84.1</v>
      </c>
      <c r="C15" s="15">
        <v>43</v>
      </c>
      <c r="D15" s="15">
        <v>33.5</v>
      </c>
      <c r="E15" s="16">
        <f t="shared" si="6"/>
        <v>0.39833531510107</v>
      </c>
      <c r="F15" s="16">
        <f t="shared" si="7"/>
        <v>0.779069767441861</v>
      </c>
      <c r="G15" s="15"/>
    </row>
    <row r="16" spans="1:7">
      <c r="A16" s="5">
        <v>45044</v>
      </c>
      <c r="B16" s="6">
        <v>84.1</v>
      </c>
      <c r="C16" s="6">
        <v>43</v>
      </c>
      <c r="D16" s="6">
        <v>43.42</v>
      </c>
      <c r="E16" s="7">
        <f t="shared" si="6"/>
        <v>0.516290130796671</v>
      </c>
      <c r="F16" s="7">
        <f t="shared" si="7"/>
        <v>1.00976744186047</v>
      </c>
      <c r="G16" s="6"/>
    </row>
    <row r="17" spans="1:7">
      <c r="A17" s="5">
        <v>45197</v>
      </c>
      <c r="B17" s="6">
        <v>84.1</v>
      </c>
      <c r="C17" s="6">
        <v>43</v>
      </c>
      <c r="D17" s="6">
        <v>45.46</v>
      </c>
      <c r="E17" s="7">
        <f t="shared" si="6"/>
        <v>0.540546967895363</v>
      </c>
      <c r="F17" s="7">
        <f t="shared" si="7"/>
        <v>1.05720930232558</v>
      </c>
      <c r="G17" s="6"/>
    </row>
    <row r="18" customFormat="1" spans="1:7">
      <c r="A18" s="5">
        <v>45657</v>
      </c>
      <c r="B18" s="6">
        <v>97.1</v>
      </c>
      <c r="C18" s="6">
        <v>43</v>
      </c>
      <c r="D18" s="6">
        <v>50</v>
      </c>
      <c r="E18" s="7">
        <f t="shared" si="6"/>
        <v>0.514933058702369</v>
      </c>
      <c r="F18" s="7">
        <f t="shared" si="7"/>
        <v>1.16279069767442</v>
      </c>
      <c r="G18" s="6"/>
    </row>
    <row r="19" s="45" customFormat="1" spans="1:7">
      <c r="A19" s="5">
        <v>45777</v>
      </c>
      <c r="B19" s="6">
        <v>97.1</v>
      </c>
      <c r="C19" s="6">
        <v>43</v>
      </c>
      <c r="D19" s="6">
        <v>52</v>
      </c>
      <c r="E19" s="7">
        <f t="shared" si="6"/>
        <v>0.535530381050463</v>
      </c>
      <c r="F19" s="7">
        <f t="shared" si="7"/>
        <v>1.2093023255814</v>
      </c>
      <c r="G19" s="6"/>
    </row>
    <row r="20" s="34" customFormat="1" spans="1:6">
      <c r="A20" s="12" t="s">
        <v>398</v>
      </c>
      <c r="E20" s="43"/>
      <c r="F20" s="43"/>
    </row>
  </sheetData>
  <pageMargins left="0.7" right="0.7" top="0.75" bottom="0.75" header="0.3" footer="0.3"/>
  <pageSetup paperSize="9"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workbookViewId="0">
      <selection activeCell="D17" sqref="D17"/>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136</v>
      </c>
      <c r="B2" s="3">
        <v>25.97</v>
      </c>
      <c r="C2" s="3">
        <v>19</v>
      </c>
      <c r="D2" s="3">
        <v>16.891</v>
      </c>
      <c r="E2" s="4">
        <f>D2/B2</f>
        <v>0.650404312668464</v>
      </c>
      <c r="F2" s="4">
        <f>D2/C2</f>
        <v>0.889</v>
      </c>
      <c r="G2" s="3"/>
      <c r="H2" s="3">
        <v>22.69</v>
      </c>
      <c r="I2" s="13">
        <f t="shared" ref="I2:I3" si="0">(H2-D2)/D2</f>
        <v>0.343318927239358</v>
      </c>
    </row>
    <row r="3" spans="1:9">
      <c r="A3" s="3" t="s">
        <v>137</v>
      </c>
      <c r="B3" s="3">
        <v>25.97</v>
      </c>
      <c r="C3" s="3">
        <v>19</v>
      </c>
      <c r="D3" s="3">
        <v>14.32</v>
      </c>
      <c r="E3" s="4">
        <f>D3/B3</f>
        <v>0.551405467847516</v>
      </c>
      <c r="F3" s="4">
        <f>D3/C3</f>
        <v>0.753684210526316</v>
      </c>
      <c r="G3" s="3"/>
      <c r="H3" s="3">
        <v>30.13</v>
      </c>
      <c r="I3" s="13">
        <f t="shared" si="0"/>
        <v>1.10405027932961</v>
      </c>
    </row>
    <row r="4" spans="1:9">
      <c r="A4" s="3" t="s">
        <v>138</v>
      </c>
      <c r="B4" s="3">
        <v>25.97</v>
      </c>
      <c r="C4" s="3">
        <v>19</v>
      </c>
      <c r="D4" s="3"/>
      <c r="E4" s="4"/>
      <c r="F4" s="4"/>
      <c r="G4" s="3"/>
      <c r="H4" s="3">
        <v>31.78</v>
      </c>
      <c r="I4" s="13"/>
    </row>
    <row r="5" spans="1:9">
      <c r="A5" s="3" t="s">
        <v>139</v>
      </c>
      <c r="B5" s="3">
        <v>25.97</v>
      </c>
      <c r="C5" s="3">
        <v>19</v>
      </c>
      <c r="D5" s="3"/>
      <c r="E5" s="4"/>
      <c r="F5" s="4"/>
      <c r="G5" s="3"/>
      <c r="H5" s="3"/>
      <c r="I5" s="13"/>
    </row>
    <row r="6" spans="1:9">
      <c r="A6" s="3" t="s">
        <v>140</v>
      </c>
      <c r="B6" s="3"/>
      <c r="C6" s="3"/>
      <c r="D6" s="3"/>
      <c r="E6" s="4"/>
      <c r="F6" s="4"/>
      <c r="G6" s="3"/>
      <c r="H6" s="3"/>
      <c r="I6" s="13"/>
    </row>
    <row r="8" spans="1:7">
      <c r="A8" s="14">
        <v>43639</v>
      </c>
      <c r="B8" s="15">
        <v>25.97</v>
      </c>
      <c r="C8" s="15">
        <v>19</v>
      </c>
      <c r="D8" s="15">
        <v>22.622</v>
      </c>
      <c r="E8" s="16">
        <f t="shared" ref="E8:E20" si="1">D8/B8</f>
        <v>0.871082017712746</v>
      </c>
      <c r="F8" s="16">
        <f t="shared" ref="F8:F20" si="2">D8/C8</f>
        <v>1.19063157894737</v>
      </c>
      <c r="G8" s="15" t="s">
        <v>201</v>
      </c>
    </row>
    <row r="9" spans="1:7">
      <c r="A9" s="14">
        <v>43645</v>
      </c>
      <c r="B9" s="15">
        <v>25.97</v>
      </c>
      <c r="C9" s="15">
        <v>19</v>
      </c>
      <c r="D9" s="15">
        <v>22.69</v>
      </c>
      <c r="E9" s="16">
        <f t="shared" si="1"/>
        <v>0.873700423565653</v>
      </c>
      <c r="F9" s="16">
        <f t="shared" si="2"/>
        <v>1.19421052631579</v>
      </c>
      <c r="G9" s="15"/>
    </row>
    <row r="10" spans="1:7">
      <c r="A10" s="5">
        <v>43840</v>
      </c>
      <c r="B10" s="6">
        <v>25.97</v>
      </c>
      <c r="C10" s="6">
        <v>19</v>
      </c>
      <c r="D10" s="6">
        <v>24.9</v>
      </c>
      <c r="E10" s="7">
        <f t="shared" si="1"/>
        <v>0.958798613785137</v>
      </c>
      <c r="F10" s="7">
        <f t="shared" si="2"/>
        <v>1.31052631578947</v>
      </c>
      <c r="G10" s="6"/>
    </row>
    <row r="11" spans="1:7">
      <c r="A11" s="5">
        <v>44104</v>
      </c>
      <c r="B11" s="6">
        <v>25.97</v>
      </c>
      <c r="C11" s="6">
        <v>20</v>
      </c>
      <c r="D11" s="6">
        <v>28.87</v>
      </c>
      <c r="E11" s="7">
        <f t="shared" si="1"/>
        <v>1.11166730843281</v>
      </c>
      <c r="F11" s="7">
        <f t="shared" si="2"/>
        <v>1.4435</v>
      </c>
      <c r="G11" s="6"/>
    </row>
    <row r="12" spans="1:7">
      <c r="A12" s="14">
        <v>44105</v>
      </c>
      <c r="B12" s="15">
        <v>25.97</v>
      </c>
      <c r="C12" s="15">
        <v>20</v>
      </c>
      <c r="D12" s="15">
        <v>30.13</v>
      </c>
      <c r="E12" s="16">
        <f t="shared" si="1"/>
        <v>1.16018482864844</v>
      </c>
      <c r="F12" s="16">
        <f t="shared" si="2"/>
        <v>1.5065</v>
      </c>
      <c r="G12" s="15"/>
    </row>
    <row r="13" ht="42" spans="1:7">
      <c r="A13" s="14">
        <v>44317</v>
      </c>
      <c r="B13" s="15">
        <v>25.97</v>
      </c>
      <c r="C13" s="15">
        <v>20</v>
      </c>
      <c r="D13" s="15">
        <v>31.78</v>
      </c>
      <c r="E13" s="16">
        <f t="shared" si="1"/>
        <v>1.22371967654987</v>
      </c>
      <c r="F13" s="16">
        <f t="shared" si="2"/>
        <v>1.589</v>
      </c>
      <c r="G13" s="15" t="s">
        <v>620</v>
      </c>
    </row>
    <row r="14" spans="1:7">
      <c r="A14" s="5">
        <v>45044</v>
      </c>
      <c r="B14" s="6">
        <v>25.97</v>
      </c>
      <c r="C14" s="6">
        <v>20</v>
      </c>
      <c r="D14" s="6">
        <v>33.4</v>
      </c>
      <c r="E14" s="7">
        <f t="shared" si="1"/>
        <v>1.28609934539854</v>
      </c>
      <c r="F14" s="7">
        <f t="shared" si="2"/>
        <v>1.67</v>
      </c>
      <c r="G14" s="6"/>
    </row>
    <row r="15" spans="1:7">
      <c r="A15" s="14">
        <v>45045</v>
      </c>
      <c r="B15" s="15">
        <v>25.97</v>
      </c>
      <c r="C15" s="15">
        <v>20</v>
      </c>
      <c r="D15" s="15">
        <v>39</v>
      </c>
      <c r="E15" s="16">
        <f t="shared" si="1"/>
        <v>1.50173276857913</v>
      </c>
      <c r="F15" s="16">
        <f t="shared" si="2"/>
        <v>1.95</v>
      </c>
      <c r="G15" s="15"/>
    </row>
    <row r="16" spans="1:7">
      <c r="A16" s="5">
        <v>45121</v>
      </c>
      <c r="B16" s="6">
        <v>35.03</v>
      </c>
      <c r="C16" s="6">
        <v>29</v>
      </c>
      <c r="D16" s="6">
        <v>41.61</v>
      </c>
      <c r="E16" s="7">
        <f t="shared" si="1"/>
        <v>1.18783899514702</v>
      </c>
      <c r="F16" s="7">
        <f t="shared" si="2"/>
        <v>1.4348275862069</v>
      </c>
      <c r="G16" s="6"/>
    </row>
    <row r="17" spans="1:7">
      <c r="A17" s="5">
        <v>45156</v>
      </c>
      <c r="B17" s="6">
        <v>35.03</v>
      </c>
      <c r="C17" s="6">
        <v>29</v>
      </c>
      <c r="D17" s="6">
        <v>48.81</v>
      </c>
      <c r="E17" s="7">
        <f t="shared" si="1"/>
        <v>1.39337710533828</v>
      </c>
      <c r="F17" s="7">
        <f t="shared" si="2"/>
        <v>1.68310344827586</v>
      </c>
      <c r="G17" s="6"/>
    </row>
    <row r="18" spans="1:7">
      <c r="A18" s="5">
        <v>45197</v>
      </c>
      <c r="B18" s="6">
        <v>35.03</v>
      </c>
      <c r="C18" s="6">
        <v>29</v>
      </c>
      <c r="D18" s="6">
        <v>56.71</v>
      </c>
      <c r="E18" s="7">
        <f t="shared" si="1"/>
        <v>1.6188980873537</v>
      </c>
      <c r="F18" s="7">
        <f t="shared" si="2"/>
        <v>1.95551724137931</v>
      </c>
      <c r="G18" s="6"/>
    </row>
    <row r="19" spans="1:7">
      <c r="A19" s="14">
        <v>45291</v>
      </c>
      <c r="B19" s="15">
        <v>35.03</v>
      </c>
      <c r="C19" s="15">
        <v>29</v>
      </c>
      <c r="D19" s="15">
        <v>64.12</v>
      </c>
      <c r="E19" s="16">
        <f t="shared" si="1"/>
        <v>1.83043105909221</v>
      </c>
      <c r="F19" s="16">
        <f t="shared" si="2"/>
        <v>2.21103448275862</v>
      </c>
      <c r="G19" s="15"/>
    </row>
    <row r="20" customFormat="1" spans="1:7">
      <c r="A20" s="26">
        <v>45657</v>
      </c>
      <c r="B20" s="27">
        <v>35.03</v>
      </c>
      <c r="C20" s="27">
        <v>29</v>
      </c>
      <c r="D20" s="27">
        <v>70.16</v>
      </c>
      <c r="E20" s="28">
        <f t="shared" si="1"/>
        <v>2.00285469597488</v>
      </c>
      <c r="F20" s="28">
        <f t="shared" si="2"/>
        <v>2.41931034482759</v>
      </c>
      <c r="G20" s="27"/>
    </row>
    <row r="21" s="34" customFormat="1" spans="1:6">
      <c r="A21" s="12" t="s">
        <v>398</v>
      </c>
      <c r="E21" s="43"/>
      <c r="F21" s="43"/>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6"/>
  <sheetViews>
    <sheetView topLeftCell="A42" workbookViewId="0">
      <selection activeCell="A59" sqref="A59:G59"/>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76</v>
      </c>
      <c r="B2" s="3">
        <v>7.428</v>
      </c>
      <c r="C2" s="3">
        <v>8</v>
      </c>
      <c r="D2" s="3">
        <v>1.29</v>
      </c>
      <c r="E2" s="33">
        <f>D2/B2</f>
        <v>0.173667205169628</v>
      </c>
      <c r="F2" s="33">
        <f>D2/C2</f>
        <v>0.16125</v>
      </c>
      <c r="G2" s="3"/>
      <c r="H2" s="53">
        <v>2.8</v>
      </c>
      <c r="I2" s="80">
        <f t="shared" ref="I2:I6" si="0">(H2-D2)/D2</f>
        <v>1.17054263565891</v>
      </c>
    </row>
    <row r="3" spans="1:9">
      <c r="A3" s="3" t="s">
        <v>77</v>
      </c>
      <c r="B3" s="3">
        <v>7.428</v>
      </c>
      <c r="C3" s="3">
        <v>8</v>
      </c>
      <c r="D3" s="3">
        <v>1.74</v>
      </c>
      <c r="E3" s="33">
        <f>D3/B3</f>
        <v>0.234248788368336</v>
      </c>
      <c r="F3" s="33">
        <f>D3/C3</f>
        <v>0.2175</v>
      </c>
      <c r="G3" s="3"/>
      <c r="H3" s="53">
        <v>3.2</v>
      </c>
      <c r="I3" s="80">
        <f t="shared" si="0"/>
        <v>0.839080459770115</v>
      </c>
    </row>
    <row r="4" spans="1:9">
      <c r="A4" s="3" t="s">
        <v>79</v>
      </c>
      <c r="B4" s="3">
        <v>7.428</v>
      </c>
      <c r="C4" s="3">
        <v>8</v>
      </c>
      <c r="D4" s="3">
        <v>2.58</v>
      </c>
      <c r="E4" s="33">
        <f>D4/B4</f>
        <v>0.347334410339257</v>
      </c>
      <c r="F4" s="33">
        <f>D4/C4</f>
        <v>0.3225</v>
      </c>
      <c r="G4" s="3"/>
      <c r="H4" s="53">
        <v>4.5</v>
      </c>
      <c r="I4" s="80">
        <f t="shared" si="0"/>
        <v>0.744186046511628</v>
      </c>
    </row>
    <row r="5" spans="1:9">
      <c r="A5" s="3" t="s">
        <v>81</v>
      </c>
      <c r="B5" s="3">
        <v>7.428</v>
      </c>
      <c r="C5" s="3">
        <v>8</v>
      </c>
      <c r="D5" s="3">
        <v>3.15</v>
      </c>
      <c r="E5" s="33">
        <f>D5/B5</f>
        <v>0.424071082390953</v>
      </c>
      <c r="F5" s="33">
        <f>D5/C5</f>
        <v>0.39375</v>
      </c>
      <c r="G5" s="3"/>
      <c r="H5" s="53">
        <v>5.8</v>
      </c>
      <c r="I5" s="80">
        <f t="shared" si="0"/>
        <v>0.841269841269841</v>
      </c>
    </row>
    <row r="6" spans="1:9">
      <c r="A6" s="3" t="s">
        <v>82</v>
      </c>
      <c r="B6" s="3">
        <v>7.428</v>
      </c>
      <c r="C6" s="3">
        <v>8</v>
      </c>
      <c r="D6" s="53">
        <v>3.01</v>
      </c>
      <c r="E6" s="33">
        <f>D6/B6</f>
        <v>0.405223478729133</v>
      </c>
      <c r="F6" s="33">
        <f>D6/C6</f>
        <v>0.37625</v>
      </c>
      <c r="G6" s="3"/>
      <c r="H6" s="53">
        <v>7</v>
      </c>
      <c r="I6" s="80">
        <f t="shared" si="0"/>
        <v>1.32558139534884</v>
      </c>
    </row>
    <row r="7" spans="1:9">
      <c r="A7" s="3" t="s">
        <v>84</v>
      </c>
      <c r="B7" s="3">
        <v>7.428</v>
      </c>
      <c r="C7" s="3">
        <v>8</v>
      </c>
      <c r="D7" s="3">
        <v>2.986</v>
      </c>
      <c r="E7" s="33">
        <f t="shared" ref="E7:E9" si="1">D7/B7</f>
        <v>0.401992460958535</v>
      </c>
      <c r="F7" s="33">
        <f t="shared" ref="F7:F9" si="2">D7/C7</f>
        <v>0.37325</v>
      </c>
      <c r="G7" s="3"/>
      <c r="H7" s="3">
        <v>6.09</v>
      </c>
      <c r="I7" s="13">
        <f t="shared" ref="I7" si="3">(H7-D7)/D7</f>
        <v>1.03951774949766</v>
      </c>
    </row>
    <row r="8" spans="1:9">
      <c r="A8" s="3" t="s">
        <v>86</v>
      </c>
      <c r="B8" s="3">
        <v>7.428</v>
      </c>
      <c r="C8" s="3">
        <v>8</v>
      </c>
      <c r="D8" s="3">
        <v>2.986</v>
      </c>
      <c r="E8" s="33">
        <f t="shared" ref="E8" si="4">D8/B8</f>
        <v>0.401992460958535</v>
      </c>
      <c r="F8" s="33">
        <f t="shared" ref="F8" si="5">D8/C8</f>
        <v>0.37325</v>
      </c>
      <c r="G8" s="3"/>
      <c r="H8" s="3">
        <v>4.67</v>
      </c>
      <c r="I8" s="13">
        <f t="shared" ref="I8" si="6">(H8-D8)/D8</f>
        <v>0.563965170797053</v>
      </c>
    </row>
    <row r="9" spans="1:9">
      <c r="A9" s="3" t="s">
        <v>97</v>
      </c>
      <c r="B9" s="3">
        <v>7.428</v>
      </c>
      <c r="C9" s="3">
        <v>8</v>
      </c>
      <c r="D9" s="3">
        <v>1.4767</v>
      </c>
      <c r="E9" s="33">
        <f t="shared" si="1"/>
        <v>0.19880183091007</v>
      </c>
      <c r="F9" s="33">
        <f t="shared" si="2"/>
        <v>0.1845875</v>
      </c>
      <c r="G9" s="3" t="s">
        <v>188</v>
      </c>
      <c r="H9" s="3"/>
      <c r="I9" s="3"/>
    </row>
    <row r="10" spans="1:9">
      <c r="A10" s="3" t="s">
        <v>99</v>
      </c>
      <c r="B10" s="3">
        <v>7.428</v>
      </c>
      <c r="C10" s="3">
        <v>8</v>
      </c>
      <c r="D10" s="3">
        <v>1.0411</v>
      </c>
      <c r="E10" s="33">
        <f t="shared" ref="E10:E11" si="7">D10/B10</f>
        <v>0.140158858373721</v>
      </c>
      <c r="F10" s="33">
        <f t="shared" ref="F10:F11" si="8">D10/C10</f>
        <v>0.1301375</v>
      </c>
      <c r="G10" s="3" t="s">
        <v>189</v>
      </c>
      <c r="H10" s="3">
        <v>1.96</v>
      </c>
      <c r="I10" s="13">
        <f t="shared" ref="I10" si="9">(H10-D10)/D10</f>
        <v>0.88262414753626</v>
      </c>
    </row>
    <row r="11" spans="1:9">
      <c r="A11" s="3" t="s">
        <v>101</v>
      </c>
      <c r="B11" s="3">
        <v>7.428</v>
      </c>
      <c r="C11" s="3">
        <v>8</v>
      </c>
      <c r="D11" s="3">
        <v>0.9153</v>
      </c>
      <c r="E11" s="33">
        <f t="shared" si="7"/>
        <v>0.123222940226171</v>
      </c>
      <c r="F11" s="33">
        <f t="shared" si="8"/>
        <v>0.1144125</v>
      </c>
      <c r="G11" s="3" t="s">
        <v>190</v>
      </c>
      <c r="H11" s="3">
        <v>1.63</v>
      </c>
      <c r="I11" s="13">
        <f t="shared" ref="I11" si="10">(H11-D11)/D11</f>
        <v>0.780836884081722</v>
      </c>
    </row>
    <row r="12" ht="28" spans="1:9">
      <c r="A12" s="3" t="s">
        <v>110</v>
      </c>
      <c r="B12" s="3">
        <v>16.454</v>
      </c>
      <c r="C12" s="3">
        <v>9.902</v>
      </c>
      <c r="D12" s="53">
        <v>2</v>
      </c>
      <c r="E12" s="33">
        <f t="shared" ref="E12:E15" si="11">D12/B12</f>
        <v>0.121550990640574</v>
      </c>
      <c r="F12" s="33">
        <f t="shared" ref="F12:F15" si="12">D12/C12</f>
        <v>0.201979398101394</v>
      </c>
      <c r="G12" s="3" t="s">
        <v>191</v>
      </c>
      <c r="H12" s="3"/>
      <c r="I12" s="3"/>
    </row>
    <row r="13" spans="1:9">
      <c r="A13" s="3" t="s">
        <v>113</v>
      </c>
      <c r="B13" s="3">
        <v>45.4</v>
      </c>
      <c r="C13" s="3">
        <v>16</v>
      </c>
      <c r="D13" s="3">
        <v>1.811</v>
      </c>
      <c r="E13" s="33">
        <f t="shared" si="11"/>
        <v>0.0398898678414097</v>
      </c>
      <c r="F13" s="33">
        <f t="shared" si="12"/>
        <v>0.1131875</v>
      </c>
      <c r="G13" s="3" t="s">
        <v>192</v>
      </c>
      <c r="H13" s="53">
        <v>3.5</v>
      </c>
      <c r="I13" s="80">
        <f>(H13-D13)/D13</f>
        <v>0.932633903920486</v>
      </c>
    </row>
    <row r="14" ht="28" spans="1:9">
      <c r="A14" s="3" t="s">
        <v>116</v>
      </c>
      <c r="B14" s="3">
        <v>59.69</v>
      </c>
      <c r="C14" s="3">
        <v>28.24</v>
      </c>
      <c r="D14" s="3">
        <v>6.228</v>
      </c>
      <c r="E14" s="33">
        <f t="shared" si="11"/>
        <v>0.104339085273915</v>
      </c>
      <c r="F14" s="33">
        <f t="shared" si="12"/>
        <v>0.220538243626062</v>
      </c>
      <c r="G14" s="3" t="s">
        <v>193</v>
      </c>
      <c r="H14" s="53">
        <v>9.5</v>
      </c>
      <c r="I14" s="13">
        <f>(H14-D14)/D14</f>
        <v>0.525369299935774</v>
      </c>
    </row>
    <row r="15" ht="28" spans="1:9">
      <c r="A15" s="3" t="s">
        <v>118</v>
      </c>
      <c r="B15" s="3">
        <v>71.1</v>
      </c>
      <c r="C15" s="3">
        <v>38</v>
      </c>
      <c r="D15" s="3">
        <v>9.5781</v>
      </c>
      <c r="E15" s="33">
        <f t="shared" si="11"/>
        <v>0.134713080168776</v>
      </c>
      <c r="F15" s="33">
        <f t="shared" si="12"/>
        <v>0.252055263157895</v>
      </c>
      <c r="G15" s="3" t="s">
        <v>194</v>
      </c>
      <c r="H15" s="53">
        <v>15.5</v>
      </c>
      <c r="I15" s="13">
        <f>(H15-D15)/D15</f>
        <v>0.618275023230077</v>
      </c>
    </row>
    <row r="16" spans="1:9">
      <c r="A16" s="3" t="s">
        <v>120</v>
      </c>
      <c r="B16" s="3">
        <v>71.1</v>
      </c>
      <c r="C16" s="3">
        <v>38</v>
      </c>
      <c r="D16" s="3">
        <v>13.311</v>
      </c>
      <c r="E16" s="33">
        <f t="shared" ref="E16:E27" si="13">D16/B16</f>
        <v>0.187215189873418</v>
      </c>
      <c r="F16" s="33">
        <f t="shared" ref="F16:F27" si="14">D16/C16</f>
        <v>0.350289473684211</v>
      </c>
      <c r="G16" s="3" t="s">
        <v>195</v>
      </c>
      <c r="H16" s="53">
        <v>21</v>
      </c>
      <c r="I16" s="13">
        <f>(H16-D16)/D16</f>
        <v>0.577642551273383</v>
      </c>
    </row>
    <row r="17" spans="1:9">
      <c r="A17" s="3" t="s">
        <v>122</v>
      </c>
      <c r="B17" s="3">
        <v>71.1</v>
      </c>
      <c r="C17" s="3">
        <v>38</v>
      </c>
      <c r="D17" s="3">
        <v>14.781</v>
      </c>
      <c r="E17" s="33">
        <f t="shared" si="13"/>
        <v>0.20789029535865</v>
      </c>
      <c r="F17" s="33">
        <f t="shared" si="14"/>
        <v>0.388973684210526</v>
      </c>
      <c r="G17" s="3" t="s">
        <v>196</v>
      </c>
      <c r="H17" s="3"/>
      <c r="I17" s="3"/>
    </row>
    <row r="18" spans="1:9">
      <c r="A18" s="3" t="s">
        <v>124</v>
      </c>
      <c r="B18" s="3">
        <v>71.1</v>
      </c>
      <c r="C18" s="3">
        <v>38</v>
      </c>
      <c r="D18" s="3">
        <v>17.995</v>
      </c>
      <c r="E18" s="33">
        <f t="shared" si="13"/>
        <v>0.25309423347398</v>
      </c>
      <c r="F18" s="33">
        <f t="shared" si="14"/>
        <v>0.473552631578947</v>
      </c>
      <c r="G18" s="3" t="s">
        <v>197</v>
      </c>
      <c r="H18" s="3">
        <v>25</v>
      </c>
      <c r="I18" s="13">
        <f t="shared" ref="I18:I28" si="15">(H18-D18)/D18</f>
        <v>0.389274798555154</v>
      </c>
    </row>
    <row r="19" spans="1:9">
      <c r="A19" s="3" t="s">
        <v>126</v>
      </c>
      <c r="B19" s="3">
        <v>74.19</v>
      </c>
      <c r="C19" s="3">
        <v>40.01</v>
      </c>
      <c r="D19" s="3">
        <v>20.408</v>
      </c>
      <c r="E19" s="33">
        <f t="shared" si="13"/>
        <v>0.275077503706699</v>
      </c>
      <c r="F19" s="33">
        <f t="shared" si="14"/>
        <v>0.51007248187953</v>
      </c>
      <c r="G19" s="3" t="s">
        <v>198</v>
      </c>
      <c r="H19" s="3">
        <v>33.3</v>
      </c>
      <c r="I19" s="13">
        <f t="shared" si="15"/>
        <v>0.631713053704429</v>
      </c>
    </row>
    <row r="20" spans="1:9">
      <c r="A20" s="3" t="s">
        <v>127</v>
      </c>
      <c r="B20" s="3">
        <v>93.82</v>
      </c>
      <c r="C20" s="3">
        <v>56.26</v>
      </c>
      <c r="D20" s="3">
        <v>30.33</v>
      </c>
      <c r="E20" s="33">
        <f t="shared" si="13"/>
        <v>0.323278618631422</v>
      </c>
      <c r="F20" s="33">
        <f t="shared" si="14"/>
        <v>0.539104159260576</v>
      </c>
      <c r="G20" s="3"/>
      <c r="H20" s="3">
        <v>80</v>
      </c>
      <c r="I20" s="13">
        <f t="shared" si="15"/>
        <v>1.63765248928454</v>
      </c>
    </row>
    <row r="21" spans="1:9">
      <c r="A21" s="3" t="s">
        <v>128</v>
      </c>
      <c r="B21" s="3">
        <v>129.18</v>
      </c>
      <c r="C21" s="3">
        <v>84.37</v>
      </c>
      <c r="D21" s="3">
        <v>66.66</v>
      </c>
      <c r="E21" s="33">
        <f t="shared" si="13"/>
        <v>0.516024152345564</v>
      </c>
      <c r="F21" s="33">
        <f t="shared" si="14"/>
        <v>0.790091264667536</v>
      </c>
      <c r="G21" s="3"/>
      <c r="H21" s="3">
        <v>101.67</v>
      </c>
      <c r="I21" s="13">
        <f t="shared" si="15"/>
        <v>0.525202520252025</v>
      </c>
    </row>
    <row r="22" spans="1:9">
      <c r="A22" s="3" t="s">
        <v>130</v>
      </c>
      <c r="B22" s="3">
        <v>136.38</v>
      </c>
      <c r="C22" s="3">
        <v>88.35</v>
      </c>
      <c r="D22" s="3">
        <v>81.81</v>
      </c>
      <c r="E22" s="33">
        <f t="shared" si="13"/>
        <v>0.599868015838099</v>
      </c>
      <c r="F22" s="33">
        <f t="shared" si="14"/>
        <v>0.92597623089983</v>
      </c>
      <c r="G22" s="3"/>
      <c r="H22" s="3">
        <v>108.07</v>
      </c>
      <c r="I22" s="13">
        <f t="shared" si="15"/>
        <v>0.320987654320988</v>
      </c>
    </row>
    <row r="23" spans="1:9">
      <c r="A23" s="3" t="s">
        <v>131</v>
      </c>
      <c r="B23" s="3">
        <v>139.2</v>
      </c>
      <c r="C23" s="3">
        <v>89</v>
      </c>
      <c r="D23" s="3">
        <v>78.65</v>
      </c>
      <c r="E23" s="33">
        <f t="shared" si="13"/>
        <v>0.565014367816092</v>
      </c>
      <c r="F23" s="33">
        <f t="shared" si="14"/>
        <v>0.883707865168539</v>
      </c>
      <c r="G23" s="3" t="s">
        <v>199</v>
      </c>
      <c r="H23" s="3">
        <v>111.61</v>
      </c>
      <c r="I23" s="13">
        <f t="shared" si="15"/>
        <v>0.419071837253655</v>
      </c>
    </row>
    <row r="24" spans="1:9">
      <c r="A24" s="3" t="s">
        <v>132</v>
      </c>
      <c r="B24" s="3">
        <v>142.17</v>
      </c>
      <c r="C24" s="3">
        <v>92.279</v>
      </c>
      <c r="D24" s="3">
        <v>84.1</v>
      </c>
      <c r="E24" s="33">
        <f t="shared" si="13"/>
        <v>0.59154533305198</v>
      </c>
      <c r="F24" s="33">
        <f t="shared" si="14"/>
        <v>0.911366616456615</v>
      </c>
      <c r="G24" s="3" t="s">
        <v>199</v>
      </c>
      <c r="H24" s="3">
        <v>118.39</v>
      </c>
      <c r="I24" s="13">
        <f t="shared" si="15"/>
        <v>0.407728894173603</v>
      </c>
    </row>
    <row r="25" spans="1:9">
      <c r="A25" s="3" t="s">
        <v>133</v>
      </c>
      <c r="B25" s="3">
        <v>166.1</v>
      </c>
      <c r="C25" s="3">
        <v>113</v>
      </c>
      <c r="D25" s="3">
        <v>93.6</v>
      </c>
      <c r="E25" s="33">
        <f t="shared" si="13"/>
        <v>0.563515954244431</v>
      </c>
      <c r="F25" s="33">
        <f t="shared" si="14"/>
        <v>0.828318584070796</v>
      </c>
      <c r="G25" s="3" t="s">
        <v>200</v>
      </c>
      <c r="H25" s="3"/>
      <c r="I25" s="13"/>
    </row>
    <row r="26" spans="1:9">
      <c r="A26" s="3" t="s">
        <v>134</v>
      </c>
      <c r="B26" s="3">
        <v>182.76</v>
      </c>
      <c r="C26" s="3">
        <v>127.73</v>
      </c>
      <c r="D26" s="3">
        <v>111.55</v>
      </c>
      <c r="E26" s="33">
        <f t="shared" si="13"/>
        <v>0.610363318012694</v>
      </c>
      <c r="F26" s="33">
        <f t="shared" si="14"/>
        <v>0.873326548187583</v>
      </c>
      <c r="G26" s="3"/>
      <c r="H26" s="3">
        <v>158.7</v>
      </c>
      <c r="I26" s="13">
        <f t="shared" si="15"/>
        <v>0.422680412371134</v>
      </c>
    </row>
    <row r="27" spans="1:9">
      <c r="A27" s="3" t="s">
        <v>136</v>
      </c>
      <c r="B27" s="3">
        <v>219.68</v>
      </c>
      <c r="C27" s="3">
        <v>154.96</v>
      </c>
      <c r="D27" s="3">
        <v>143.42</v>
      </c>
      <c r="E27" s="33">
        <f t="shared" si="13"/>
        <v>0.652858703568827</v>
      </c>
      <c r="F27" s="33">
        <f t="shared" si="14"/>
        <v>0.925529168817759</v>
      </c>
      <c r="G27" s="3"/>
      <c r="H27" s="3">
        <v>186.9</v>
      </c>
      <c r="I27" s="13">
        <f t="shared" si="15"/>
        <v>0.303165527820388</v>
      </c>
    </row>
    <row r="28" spans="1:9">
      <c r="A28" s="3" t="s">
        <v>137</v>
      </c>
      <c r="B28" s="3">
        <v>233.2</v>
      </c>
      <c r="C28" s="3">
        <v>159</v>
      </c>
      <c r="D28" s="3">
        <v>92.28</v>
      </c>
      <c r="E28" s="33">
        <f t="shared" ref="E28" si="16">D28/B28</f>
        <v>0.395711835334477</v>
      </c>
      <c r="F28" s="33">
        <f t="shared" ref="F28" si="17">D28/C28</f>
        <v>0.580377358490566</v>
      </c>
      <c r="G28" s="3"/>
      <c r="H28" s="3">
        <v>180.68</v>
      </c>
      <c r="I28" s="13">
        <f t="shared" si="15"/>
        <v>0.957954052882531</v>
      </c>
    </row>
    <row r="29" spans="1:1">
      <c r="A29" s="11"/>
    </row>
    <row r="30" spans="1:7">
      <c r="A30" s="26">
        <v>31044</v>
      </c>
      <c r="B30" s="27">
        <v>7.428</v>
      </c>
      <c r="C30" s="27">
        <v>8</v>
      </c>
      <c r="D30" s="97">
        <v>1</v>
      </c>
      <c r="E30" s="98">
        <f>D30/B30</f>
        <v>0.134625740441572</v>
      </c>
      <c r="F30" s="98">
        <f>D30/C30</f>
        <v>0.125</v>
      </c>
      <c r="G30" s="27" t="s">
        <v>201</v>
      </c>
    </row>
    <row r="31" spans="1:7">
      <c r="A31" s="99">
        <v>31045</v>
      </c>
      <c r="B31" s="60">
        <v>7.428</v>
      </c>
      <c r="C31" s="60">
        <v>8</v>
      </c>
      <c r="D31" s="100">
        <v>1.5</v>
      </c>
      <c r="E31" s="101">
        <f>D31/B31</f>
        <v>0.201938610662359</v>
      </c>
      <c r="F31" s="101">
        <f>D31/C31</f>
        <v>0.1875</v>
      </c>
      <c r="G31" s="100" t="s">
        <v>202</v>
      </c>
    </row>
    <row r="32" spans="1:6">
      <c r="A32" s="11"/>
      <c r="E32" s="1"/>
      <c r="F32" s="1"/>
    </row>
    <row r="33" spans="1:7">
      <c r="A33" s="5">
        <v>32662</v>
      </c>
      <c r="B33" s="6">
        <v>7.428</v>
      </c>
      <c r="C33" s="6">
        <v>8</v>
      </c>
      <c r="D33" s="6">
        <v>7</v>
      </c>
      <c r="E33" s="41">
        <f t="shared" ref="E33" si="18">D33/B33</f>
        <v>0.942380183091007</v>
      </c>
      <c r="F33" s="41">
        <f t="shared" ref="F33" si="19">D33/C33</f>
        <v>0.875</v>
      </c>
      <c r="G33" s="6" t="s">
        <v>203</v>
      </c>
    </row>
    <row r="34" spans="1:7">
      <c r="A34" s="74">
        <v>33147</v>
      </c>
      <c r="B34" s="1">
        <v>7.428</v>
      </c>
      <c r="C34" s="1">
        <v>8</v>
      </c>
      <c r="D34" s="1">
        <v>6.09</v>
      </c>
      <c r="E34" s="32">
        <f t="shared" ref="E34" si="20">D34/B34</f>
        <v>0.819870759289176</v>
      </c>
      <c r="F34" s="32">
        <f t="shared" ref="F34" si="21">D34/C34</f>
        <v>0.76125</v>
      </c>
      <c r="G34" s="1" t="s">
        <v>204</v>
      </c>
    </row>
    <row r="35" spans="1:7">
      <c r="A35" s="59">
        <v>38991</v>
      </c>
      <c r="B35" s="60">
        <v>71.1</v>
      </c>
      <c r="C35" s="60">
        <v>38</v>
      </c>
      <c r="D35" s="100">
        <v>10</v>
      </c>
      <c r="E35" s="101">
        <f t="shared" ref="E35" si="22">D35/B35</f>
        <v>0.140646976090014</v>
      </c>
      <c r="F35" s="101">
        <f t="shared" ref="F35" si="23">D35/C35</f>
        <v>0.263157894736842</v>
      </c>
      <c r="G35" s="60"/>
    </row>
    <row r="36" spans="1:7">
      <c r="A36" s="26">
        <v>39132</v>
      </c>
      <c r="B36" s="27">
        <v>71.1</v>
      </c>
      <c r="C36" s="27">
        <v>38</v>
      </c>
      <c r="D36" s="97">
        <v>10.4</v>
      </c>
      <c r="E36" s="98">
        <f t="shared" ref="E36" si="24">D36/B36</f>
        <v>0.146272855133615</v>
      </c>
      <c r="F36" s="98">
        <f t="shared" ref="F36" si="25">D36/C36</f>
        <v>0.273684210526316</v>
      </c>
      <c r="G36" s="27" t="s">
        <v>205</v>
      </c>
    </row>
    <row r="37" spans="1:7">
      <c r="A37" s="5">
        <v>39146</v>
      </c>
      <c r="B37" s="6">
        <v>71.1</v>
      </c>
      <c r="C37" s="6">
        <v>38</v>
      </c>
      <c r="D37" s="30">
        <v>10.6</v>
      </c>
      <c r="E37" s="69">
        <f t="shared" ref="E37" si="26">D37/B37</f>
        <v>0.149085794655415</v>
      </c>
      <c r="F37" s="69">
        <f t="shared" ref="F37" si="27">D37/C37</f>
        <v>0.278947368421053</v>
      </c>
      <c r="G37" s="6"/>
    </row>
    <row r="38" spans="1:7">
      <c r="A38" s="14">
        <v>39203</v>
      </c>
      <c r="B38" s="15">
        <v>71.1</v>
      </c>
      <c r="C38" s="15">
        <v>38</v>
      </c>
      <c r="D38" s="44">
        <v>14.5</v>
      </c>
      <c r="E38" s="102">
        <f t="shared" ref="E38:E39" si="28">D38/B38</f>
        <v>0.20393811533052</v>
      </c>
      <c r="F38" s="102">
        <f t="shared" ref="F38:F39" si="29">D38/C38</f>
        <v>0.381578947368421</v>
      </c>
      <c r="G38" s="60"/>
    </row>
    <row r="39" spans="1:7">
      <c r="A39" s="103">
        <v>39356</v>
      </c>
      <c r="B39" s="15">
        <v>71.1</v>
      </c>
      <c r="C39" s="15">
        <v>38</v>
      </c>
      <c r="D39" s="100">
        <v>14.6</v>
      </c>
      <c r="E39" s="102">
        <f t="shared" si="28"/>
        <v>0.205344585091421</v>
      </c>
      <c r="F39" s="102">
        <f t="shared" si="29"/>
        <v>0.384210526315789</v>
      </c>
      <c r="G39" s="60"/>
    </row>
    <row r="40" spans="1:7">
      <c r="A40" s="5">
        <v>39440</v>
      </c>
      <c r="B40" s="6">
        <v>71.1</v>
      </c>
      <c r="C40" s="6">
        <v>38</v>
      </c>
      <c r="D40" s="30">
        <v>15.5</v>
      </c>
      <c r="E40" s="41">
        <f t="shared" ref="E40" si="30">D40/B40</f>
        <v>0.218002812939522</v>
      </c>
      <c r="F40" s="41">
        <f t="shared" ref="F40" si="31">D40/C40</f>
        <v>0.407894736842105</v>
      </c>
      <c r="G40" s="6"/>
    </row>
    <row r="41" ht="112" spans="5:7">
      <c r="E41" s="1"/>
      <c r="F41" s="1"/>
      <c r="G41" s="1" t="s">
        <v>206</v>
      </c>
    </row>
    <row r="42" spans="1:7">
      <c r="A42" s="14">
        <v>39569</v>
      </c>
      <c r="B42" s="15">
        <v>71.1</v>
      </c>
      <c r="C42" s="15">
        <v>38</v>
      </c>
      <c r="D42" s="44">
        <v>18</v>
      </c>
      <c r="E42" s="102">
        <f t="shared" ref="E42:E45" si="32">D42/B42</f>
        <v>0.253164556962025</v>
      </c>
      <c r="F42" s="102">
        <f t="shared" ref="F42:F45" si="33">D42/C42</f>
        <v>0.473684210526316</v>
      </c>
      <c r="G42" s="15"/>
    </row>
    <row r="43" spans="1:7">
      <c r="A43" s="5">
        <v>39804</v>
      </c>
      <c r="B43" s="6">
        <v>71.1</v>
      </c>
      <c r="C43" s="6">
        <v>38</v>
      </c>
      <c r="D43" s="30">
        <v>20</v>
      </c>
      <c r="E43" s="69">
        <f t="shared" si="32"/>
        <v>0.281293952180028</v>
      </c>
      <c r="F43" s="69">
        <f t="shared" si="33"/>
        <v>0.526315789473684</v>
      </c>
      <c r="G43" s="6" t="s">
        <v>207</v>
      </c>
    </row>
    <row r="44" spans="1:7">
      <c r="A44" s="5">
        <v>39806</v>
      </c>
      <c r="B44" s="6">
        <v>71.1</v>
      </c>
      <c r="C44" s="6">
        <v>38</v>
      </c>
      <c r="D44" s="30">
        <v>21</v>
      </c>
      <c r="E44" s="69">
        <f t="shared" si="32"/>
        <v>0.29535864978903</v>
      </c>
      <c r="F44" s="69">
        <f t="shared" si="33"/>
        <v>0.552631578947368</v>
      </c>
      <c r="G44" s="6"/>
    </row>
    <row r="45" ht="28" spans="1:7">
      <c r="A45" s="5">
        <v>40171</v>
      </c>
      <c r="B45" s="6">
        <v>71.1</v>
      </c>
      <c r="C45" s="6">
        <v>38</v>
      </c>
      <c r="D45" s="30">
        <v>22</v>
      </c>
      <c r="E45" s="69">
        <f t="shared" si="32"/>
        <v>0.309423347398031</v>
      </c>
      <c r="F45" s="69">
        <f t="shared" si="33"/>
        <v>0.578947368421053</v>
      </c>
      <c r="G45" s="6" t="s">
        <v>208</v>
      </c>
    </row>
    <row r="46" spans="1:7">
      <c r="A46" s="11" t="s">
        <v>209</v>
      </c>
      <c r="E46" s="1"/>
      <c r="F46" s="1"/>
      <c r="G46" s="1" t="s">
        <v>210</v>
      </c>
    </row>
    <row r="47" spans="1:7">
      <c r="A47" s="11">
        <v>40451</v>
      </c>
      <c r="E47" s="1"/>
      <c r="F47" s="1"/>
      <c r="G47" s="1" t="s">
        <v>211</v>
      </c>
    </row>
    <row r="48" spans="1:7">
      <c r="A48" s="11" t="s">
        <v>212</v>
      </c>
      <c r="B48" s="1">
        <v>71.1</v>
      </c>
      <c r="C48" s="1">
        <v>38</v>
      </c>
      <c r="D48" s="1">
        <v>22</v>
      </c>
      <c r="E48" s="32">
        <f t="shared" ref="E48:E49" si="34">D48/B48</f>
        <v>0.309423347398031</v>
      </c>
      <c r="F48" s="32">
        <f t="shared" ref="F48" si="35">D48/C48</f>
        <v>0.578947368421053</v>
      </c>
      <c r="G48" s="1" t="s">
        <v>213</v>
      </c>
    </row>
    <row r="49" spans="1:7">
      <c r="A49" s="5">
        <v>40536</v>
      </c>
      <c r="B49" s="6">
        <v>71.1</v>
      </c>
      <c r="C49" s="6">
        <v>38</v>
      </c>
      <c r="D49" s="6">
        <v>25</v>
      </c>
      <c r="E49" s="41">
        <f t="shared" si="34"/>
        <v>0.351617440225035</v>
      </c>
      <c r="F49" s="41">
        <f t="shared" ref="F49" si="36">D49/C49</f>
        <v>0.657894736842105</v>
      </c>
      <c r="G49" s="6" t="s">
        <v>214</v>
      </c>
    </row>
    <row r="50" ht="84" spans="5:7">
      <c r="E50" s="1"/>
      <c r="F50" s="1"/>
      <c r="G50" s="1" t="s">
        <v>215</v>
      </c>
    </row>
    <row r="51" ht="42" spans="1:7">
      <c r="A51" s="11" t="s">
        <v>216</v>
      </c>
      <c r="G51" s="1" t="s">
        <v>217</v>
      </c>
    </row>
    <row r="52" spans="1:7">
      <c r="A52" s="11">
        <v>40816</v>
      </c>
      <c r="D52" s="71">
        <v>24</v>
      </c>
      <c r="G52" s="71" t="s">
        <v>218</v>
      </c>
    </row>
    <row r="53" spans="1:7">
      <c r="A53" s="14">
        <v>40901</v>
      </c>
      <c r="B53" s="15">
        <v>75.7</v>
      </c>
      <c r="C53" s="15">
        <v>41</v>
      </c>
      <c r="D53" s="15">
        <v>33.3</v>
      </c>
      <c r="E53" s="38">
        <f t="shared" ref="E53" si="37">D53/B53</f>
        <v>0.439894319682959</v>
      </c>
      <c r="F53" s="38">
        <f t="shared" ref="F53" si="38">D53/C53</f>
        <v>0.812195121951219</v>
      </c>
      <c r="G53" s="15" t="s">
        <v>219</v>
      </c>
    </row>
    <row r="54" spans="1:7">
      <c r="A54" s="90">
        <v>41027</v>
      </c>
      <c r="D54" s="71">
        <v>30</v>
      </c>
      <c r="E54" s="1"/>
      <c r="F54" s="1"/>
      <c r="G54" s="1" t="s">
        <v>220</v>
      </c>
    </row>
    <row r="55" spans="1:7">
      <c r="A55" s="90">
        <v>41181</v>
      </c>
      <c r="D55" s="71">
        <v>43</v>
      </c>
      <c r="E55" s="1"/>
      <c r="F55" s="1"/>
      <c r="G55" s="1" t="s">
        <v>220</v>
      </c>
    </row>
    <row r="56" ht="42" spans="1:7">
      <c r="A56" s="14">
        <v>41183</v>
      </c>
      <c r="B56" s="15">
        <v>125.4</v>
      </c>
      <c r="C56" s="15">
        <v>82</v>
      </c>
      <c r="D56" s="44">
        <v>48</v>
      </c>
      <c r="E56" s="102">
        <f t="shared" ref="E56" si="39">D56/B56</f>
        <v>0.382775119617225</v>
      </c>
      <c r="F56" s="102">
        <f t="shared" ref="F56" si="40">D56/C56</f>
        <v>0.585365853658537</v>
      </c>
      <c r="G56" s="15" t="s">
        <v>221</v>
      </c>
    </row>
    <row r="57" spans="5:6">
      <c r="E57" s="1"/>
      <c r="F57" s="1"/>
    </row>
    <row r="58" spans="1:7">
      <c r="A58" s="11">
        <v>41199</v>
      </c>
      <c r="B58" s="1">
        <v>128.2</v>
      </c>
      <c r="C58" s="1">
        <v>84</v>
      </c>
      <c r="D58" s="71">
        <v>45</v>
      </c>
      <c r="E58" s="32">
        <f t="shared" ref="E58:E60" si="41">D58/B58</f>
        <v>0.351014040561622</v>
      </c>
      <c r="F58" s="32">
        <f t="shared" ref="F58:F61" si="42">D58/C58</f>
        <v>0.535714285714286</v>
      </c>
      <c r="G58" s="1" t="s">
        <v>222</v>
      </c>
    </row>
    <row r="59" spans="1:7">
      <c r="A59" s="5">
        <v>41208</v>
      </c>
      <c r="B59" s="6">
        <v>128.2</v>
      </c>
      <c r="C59" s="6">
        <v>84</v>
      </c>
      <c r="D59" s="30">
        <v>57</v>
      </c>
      <c r="E59" s="69">
        <f t="shared" ref="E59" si="43">D59/B59</f>
        <v>0.444617784711389</v>
      </c>
      <c r="F59" s="69">
        <f t="shared" ref="F59" si="44">D59/C59</f>
        <v>0.678571428571429</v>
      </c>
      <c r="G59" s="6" t="s">
        <v>223</v>
      </c>
    </row>
    <row r="60" spans="1:7">
      <c r="A60" s="5">
        <v>41254</v>
      </c>
      <c r="B60" s="6">
        <v>128.2</v>
      </c>
      <c r="C60" s="6">
        <v>84</v>
      </c>
      <c r="D60" s="30">
        <v>60</v>
      </c>
      <c r="E60" s="69">
        <f t="shared" si="41"/>
        <v>0.46801872074883</v>
      </c>
      <c r="F60" s="69">
        <f t="shared" si="42"/>
        <v>0.714285714285714</v>
      </c>
      <c r="G60" s="6" t="s">
        <v>224</v>
      </c>
    </row>
    <row r="61" spans="1:7">
      <c r="A61" s="5">
        <v>41257</v>
      </c>
      <c r="B61" s="6">
        <v>128.2</v>
      </c>
      <c r="C61" s="6">
        <v>84</v>
      </c>
      <c r="D61" s="30">
        <v>80</v>
      </c>
      <c r="E61" s="69">
        <f t="shared" ref="E61:E63" si="45">D61/B61</f>
        <v>0.62402496099844</v>
      </c>
      <c r="F61" s="69">
        <f t="shared" si="42"/>
        <v>0.952380952380952</v>
      </c>
      <c r="G61" s="6" t="s">
        <v>225</v>
      </c>
    </row>
    <row r="62" spans="1:7">
      <c r="A62" s="5">
        <v>41535</v>
      </c>
      <c r="B62" s="6">
        <v>130.9</v>
      </c>
      <c r="C62" s="6">
        <v>85</v>
      </c>
      <c r="D62" s="6">
        <v>85</v>
      </c>
      <c r="E62" s="41">
        <f t="shared" si="45"/>
        <v>0.649350649350649</v>
      </c>
      <c r="F62" s="41">
        <f t="shared" ref="F62:F86" si="46">D62/C62</f>
        <v>1</v>
      </c>
      <c r="G62" s="6" t="s">
        <v>226</v>
      </c>
    </row>
    <row r="63" spans="1:7">
      <c r="A63" s="5">
        <v>41632</v>
      </c>
      <c r="B63" s="6">
        <v>130.9</v>
      </c>
      <c r="C63" s="6">
        <v>85</v>
      </c>
      <c r="D63" s="6">
        <v>101.67</v>
      </c>
      <c r="E63" s="41">
        <f t="shared" si="45"/>
        <v>0.776699770817418</v>
      </c>
      <c r="F63" s="41">
        <f t="shared" si="46"/>
        <v>1.19611764705882</v>
      </c>
      <c r="G63" s="6" t="s">
        <v>227</v>
      </c>
    </row>
    <row r="64" spans="1:7">
      <c r="A64" s="5">
        <v>41759</v>
      </c>
      <c r="B64" s="6">
        <v>134.9</v>
      </c>
      <c r="C64" s="6">
        <v>88</v>
      </c>
      <c r="D64" s="6">
        <v>105.9</v>
      </c>
      <c r="E64" s="41">
        <f t="shared" ref="E64:E65" si="47">D64/B64</f>
        <v>0.785025945144551</v>
      </c>
      <c r="F64" s="41">
        <f t="shared" si="46"/>
        <v>1.20340909090909</v>
      </c>
      <c r="G64" s="6"/>
    </row>
    <row r="65" spans="1:7">
      <c r="A65" s="14">
        <v>41760</v>
      </c>
      <c r="B65" s="15">
        <v>134.9</v>
      </c>
      <c r="C65" s="15">
        <v>88</v>
      </c>
      <c r="D65" s="15">
        <v>108.07</v>
      </c>
      <c r="E65" s="38">
        <f t="shared" si="47"/>
        <v>0.801111934766494</v>
      </c>
      <c r="F65" s="38">
        <f t="shared" si="46"/>
        <v>1.22806818181818</v>
      </c>
      <c r="G65" s="15"/>
    </row>
    <row r="66" spans="1:7">
      <c r="A66" s="14">
        <v>42125</v>
      </c>
      <c r="B66" s="15">
        <v>139.2</v>
      </c>
      <c r="C66" s="15">
        <v>89</v>
      </c>
      <c r="D66" s="15">
        <v>111.61</v>
      </c>
      <c r="E66" s="38">
        <f t="shared" ref="E66:E67" si="48">D66/B66</f>
        <v>0.801795977011494</v>
      </c>
      <c r="F66" s="38">
        <f t="shared" si="46"/>
        <v>1.25404494382022</v>
      </c>
      <c r="G66" s="15"/>
    </row>
    <row r="67" spans="1:7">
      <c r="A67" s="26">
        <v>42643</v>
      </c>
      <c r="B67" s="27">
        <v>146.4</v>
      </c>
      <c r="C67" s="27">
        <v>97</v>
      </c>
      <c r="D67" s="27">
        <v>118.39</v>
      </c>
      <c r="E67" s="47">
        <f t="shared" si="48"/>
        <v>0.808674863387978</v>
      </c>
      <c r="F67" s="47">
        <f t="shared" si="46"/>
        <v>1.22051546391753</v>
      </c>
      <c r="G67" s="27"/>
    </row>
    <row r="68" spans="1:7">
      <c r="A68" s="5">
        <v>43122</v>
      </c>
      <c r="B68" s="6">
        <v>166.1</v>
      </c>
      <c r="C68" s="6">
        <v>113</v>
      </c>
      <c r="D68" s="6">
        <v>123.339</v>
      </c>
      <c r="E68" s="41">
        <f t="shared" ref="E68:E78" si="49">D68/B68</f>
        <v>0.742558699578567</v>
      </c>
      <c r="F68" s="41">
        <f t="shared" si="46"/>
        <v>1.09149557522124</v>
      </c>
      <c r="G68" s="6"/>
    </row>
    <row r="69" spans="1:7">
      <c r="A69" s="5">
        <v>43218</v>
      </c>
      <c r="B69" s="6">
        <v>180.2</v>
      </c>
      <c r="C69" s="6">
        <v>127</v>
      </c>
      <c r="D69" s="6">
        <v>127.902</v>
      </c>
      <c r="E69" s="41">
        <f t="shared" si="49"/>
        <v>0.709778024417314</v>
      </c>
      <c r="F69" s="41">
        <f t="shared" si="46"/>
        <v>1.00710236220472</v>
      </c>
      <c r="G69" s="6"/>
    </row>
    <row r="70" spans="1:7">
      <c r="A70" s="5">
        <v>43238</v>
      </c>
      <c r="B70" s="6">
        <v>180.2</v>
      </c>
      <c r="C70" s="6">
        <v>127</v>
      </c>
      <c r="D70" s="6">
        <v>127.922</v>
      </c>
      <c r="E70" s="41">
        <f t="shared" si="49"/>
        <v>0.709889012208657</v>
      </c>
      <c r="F70" s="41">
        <f t="shared" si="46"/>
        <v>1.00725984251969</v>
      </c>
      <c r="G70" s="6"/>
    </row>
    <row r="71" spans="1:7">
      <c r="A71" s="5">
        <v>43266</v>
      </c>
      <c r="B71" s="6">
        <v>180.2</v>
      </c>
      <c r="C71" s="6">
        <v>127</v>
      </c>
      <c r="D71" s="6">
        <v>128.391</v>
      </c>
      <c r="E71" s="41">
        <f t="shared" si="49"/>
        <v>0.712491675915649</v>
      </c>
      <c r="F71" s="41">
        <f t="shared" si="46"/>
        <v>1.01095275590551</v>
      </c>
      <c r="G71" s="6"/>
    </row>
    <row r="72" spans="1:7">
      <c r="A72" s="5">
        <v>43305</v>
      </c>
      <c r="B72" s="6">
        <v>180.2</v>
      </c>
      <c r="C72" s="6">
        <v>127</v>
      </c>
      <c r="D72" s="6">
        <v>130.147</v>
      </c>
      <c r="E72" s="41">
        <f t="shared" ref="E72:E76" si="50">D72/B72</f>
        <v>0.72223640399556</v>
      </c>
      <c r="F72" s="41">
        <f t="shared" ref="F72:F76" si="51">D72/C72</f>
        <v>1.02477952755905</v>
      </c>
      <c r="G72" s="6"/>
    </row>
    <row r="73" spans="1:7">
      <c r="A73" s="5">
        <v>43329</v>
      </c>
      <c r="B73" s="6">
        <v>180.2</v>
      </c>
      <c r="C73" s="6">
        <v>127</v>
      </c>
      <c r="D73" s="6">
        <v>130.586</v>
      </c>
      <c r="E73" s="41">
        <f t="shared" si="50"/>
        <v>0.724672586015538</v>
      </c>
      <c r="F73" s="41">
        <f t="shared" si="51"/>
        <v>1.02823622047244</v>
      </c>
      <c r="G73" s="6"/>
    </row>
    <row r="74" spans="1:7">
      <c r="A74" s="5">
        <v>43343</v>
      </c>
      <c r="B74" s="6">
        <v>180.2</v>
      </c>
      <c r="C74" s="6">
        <v>127</v>
      </c>
      <c r="D74" s="6">
        <v>131.59</v>
      </c>
      <c r="E74" s="41">
        <f t="shared" si="50"/>
        <v>0.730244173140955</v>
      </c>
      <c r="F74" s="41">
        <f t="shared" si="51"/>
        <v>1.03614173228346</v>
      </c>
      <c r="G74" s="6"/>
    </row>
    <row r="75" spans="1:7">
      <c r="A75" s="5">
        <v>43350</v>
      </c>
      <c r="B75" s="6">
        <v>180.2</v>
      </c>
      <c r="C75" s="6">
        <v>127</v>
      </c>
      <c r="D75" s="6">
        <v>132.6</v>
      </c>
      <c r="E75" s="41">
        <f t="shared" si="50"/>
        <v>0.735849056603774</v>
      </c>
      <c r="F75" s="41">
        <f t="shared" si="51"/>
        <v>1.04409448818898</v>
      </c>
      <c r="G75" s="6"/>
    </row>
    <row r="76" spans="1:7">
      <c r="A76" s="5">
        <v>43364</v>
      </c>
      <c r="B76" s="6">
        <v>180.2</v>
      </c>
      <c r="C76" s="6">
        <v>127</v>
      </c>
      <c r="D76" s="6">
        <v>138.785</v>
      </c>
      <c r="E76" s="41">
        <f t="shared" si="50"/>
        <v>0.770172031076582</v>
      </c>
      <c r="F76" s="41">
        <f t="shared" si="51"/>
        <v>1.09279527559055</v>
      </c>
      <c r="G76" s="6"/>
    </row>
    <row r="77" spans="1:7">
      <c r="A77" s="5">
        <v>43406</v>
      </c>
      <c r="B77" s="6">
        <v>215.2</v>
      </c>
      <c r="C77" s="6">
        <v>153</v>
      </c>
      <c r="D77" s="6">
        <v>152.4</v>
      </c>
      <c r="E77" s="41">
        <f t="shared" si="49"/>
        <v>0.70817843866171</v>
      </c>
      <c r="F77" s="41">
        <f t="shared" si="46"/>
        <v>0.996078431372549</v>
      </c>
      <c r="G77" s="6"/>
    </row>
    <row r="78" spans="1:7">
      <c r="A78" s="5">
        <v>43413</v>
      </c>
      <c r="B78" s="6">
        <v>215.2</v>
      </c>
      <c r="C78" s="6">
        <v>153</v>
      </c>
      <c r="D78" s="6">
        <v>158.7</v>
      </c>
      <c r="E78" s="41">
        <f t="shared" si="49"/>
        <v>0.737453531598513</v>
      </c>
      <c r="F78" s="41">
        <f t="shared" si="46"/>
        <v>1.03725490196078</v>
      </c>
      <c r="G78" s="6"/>
    </row>
    <row r="79" spans="1:7">
      <c r="A79" s="5">
        <v>43518</v>
      </c>
      <c r="B79" s="6">
        <v>219.7</v>
      </c>
      <c r="C79" s="6">
        <v>155</v>
      </c>
      <c r="D79" s="6">
        <v>160.98</v>
      </c>
      <c r="E79" s="41">
        <f t="shared" ref="E79:E95" si="52">D79/B79</f>
        <v>0.732726445152481</v>
      </c>
      <c r="F79" s="41">
        <f t="shared" si="46"/>
        <v>1.03858064516129</v>
      </c>
      <c r="G79" s="6"/>
    </row>
    <row r="80" spans="1:7">
      <c r="A80" s="5">
        <v>43525</v>
      </c>
      <c r="B80" s="6">
        <v>219.7</v>
      </c>
      <c r="C80" s="6">
        <v>155</v>
      </c>
      <c r="D80" s="6">
        <v>161.72</v>
      </c>
      <c r="E80" s="41">
        <f t="shared" si="52"/>
        <v>0.736094674556213</v>
      </c>
      <c r="F80" s="41">
        <f t="shared" si="46"/>
        <v>1.04335483870968</v>
      </c>
      <c r="G80" s="6"/>
    </row>
    <row r="81" spans="1:7">
      <c r="A81" s="5">
        <v>43532</v>
      </c>
      <c r="B81" s="6">
        <v>219.7</v>
      </c>
      <c r="C81" s="6">
        <v>155</v>
      </c>
      <c r="D81" s="6">
        <v>169.41</v>
      </c>
      <c r="E81" s="41">
        <f t="shared" si="52"/>
        <v>0.771096950386891</v>
      </c>
      <c r="F81" s="41">
        <f t="shared" si="46"/>
        <v>1.09296774193548</v>
      </c>
      <c r="G81" s="6"/>
    </row>
    <row r="82" spans="1:7">
      <c r="A82" s="5">
        <v>43585</v>
      </c>
      <c r="B82" s="6">
        <v>219.7</v>
      </c>
      <c r="C82" s="6">
        <v>155</v>
      </c>
      <c r="D82" s="6">
        <v>173.65</v>
      </c>
      <c r="E82" s="41">
        <f t="shared" si="52"/>
        <v>0.790395994538006</v>
      </c>
      <c r="F82" s="41">
        <f t="shared" si="46"/>
        <v>1.12032258064516</v>
      </c>
      <c r="G82" s="6"/>
    </row>
    <row r="83" spans="1:7">
      <c r="A83" s="5">
        <v>43738</v>
      </c>
      <c r="B83" s="6">
        <v>219.7</v>
      </c>
      <c r="C83" s="6">
        <v>155</v>
      </c>
      <c r="D83" s="6">
        <v>175.99</v>
      </c>
      <c r="E83" s="41">
        <f t="shared" si="52"/>
        <v>0.801046882111971</v>
      </c>
      <c r="F83" s="41">
        <f t="shared" si="46"/>
        <v>1.13541935483871</v>
      </c>
      <c r="G83" s="6"/>
    </row>
    <row r="84" spans="1:7">
      <c r="A84" s="5">
        <v>43756</v>
      </c>
      <c r="B84" s="6">
        <v>219.7</v>
      </c>
      <c r="C84" s="6">
        <v>155</v>
      </c>
      <c r="D84" s="6">
        <v>177.86</v>
      </c>
      <c r="E84" s="41">
        <f t="shared" si="52"/>
        <v>0.80955848884843</v>
      </c>
      <c r="F84" s="41">
        <f t="shared" si="46"/>
        <v>1.14748387096774</v>
      </c>
      <c r="G84" s="6"/>
    </row>
    <row r="85" spans="1:7">
      <c r="A85" s="5">
        <v>43763</v>
      </c>
      <c r="B85" s="6">
        <v>219.7</v>
      </c>
      <c r="C85" s="6">
        <v>155</v>
      </c>
      <c r="D85" s="6">
        <v>180.06</v>
      </c>
      <c r="E85" s="41">
        <f t="shared" si="52"/>
        <v>0.819572143832499</v>
      </c>
      <c r="F85" s="41">
        <f t="shared" si="46"/>
        <v>1.16167741935484</v>
      </c>
      <c r="G85" s="6"/>
    </row>
    <row r="86" spans="1:7">
      <c r="A86" s="5">
        <v>43830</v>
      </c>
      <c r="B86" s="6">
        <v>233.2</v>
      </c>
      <c r="C86" s="6">
        <v>159</v>
      </c>
      <c r="D86" s="6">
        <v>186.9</v>
      </c>
      <c r="E86" s="41">
        <f t="shared" si="52"/>
        <v>0.801457975986278</v>
      </c>
      <c r="F86" s="41">
        <f t="shared" si="46"/>
        <v>1.17547169811321</v>
      </c>
      <c r="G86" s="6"/>
    </row>
    <row r="87" spans="1:7">
      <c r="A87" s="5">
        <v>45009</v>
      </c>
      <c r="B87" s="6">
        <v>286.18</v>
      </c>
      <c r="C87" s="6"/>
      <c r="D87" s="6">
        <v>188.42</v>
      </c>
      <c r="E87" s="41">
        <f t="shared" si="52"/>
        <v>0.658396813194493</v>
      </c>
      <c r="F87" s="41"/>
      <c r="G87" s="6"/>
    </row>
    <row r="88" spans="1:7">
      <c r="A88" s="5">
        <v>45016</v>
      </c>
      <c r="B88" s="6">
        <v>286.18</v>
      </c>
      <c r="C88" s="6"/>
      <c r="D88" s="6">
        <v>194.13</v>
      </c>
      <c r="E88" s="41">
        <f t="shared" si="52"/>
        <v>0.67834929065623</v>
      </c>
      <c r="F88" s="41"/>
      <c r="G88" s="6"/>
    </row>
    <row r="89" spans="1:7">
      <c r="A89" s="5">
        <v>45044</v>
      </c>
      <c r="B89" s="6">
        <v>286.18</v>
      </c>
      <c r="C89" s="6"/>
      <c r="D89" s="6">
        <v>206.81</v>
      </c>
      <c r="E89" s="41">
        <f t="shared" si="52"/>
        <v>0.722657068977567</v>
      </c>
      <c r="F89" s="41"/>
      <c r="G89" s="6"/>
    </row>
    <row r="90" spans="1:7">
      <c r="A90" s="14">
        <v>45047</v>
      </c>
      <c r="B90" s="15">
        <v>286.18</v>
      </c>
      <c r="C90" s="15"/>
      <c r="D90" s="15">
        <v>210.08</v>
      </c>
      <c r="E90" s="38">
        <f t="shared" si="52"/>
        <v>0.734083443986302</v>
      </c>
      <c r="F90" s="38"/>
      <c r="G90" s="15"/>
    </row>
    <row r="91" spans="1:7">
      <c r="A91" s="5">
        <v>45197</v>
      </c>
      <c r="B91" s="6">
        <v>286.18</v>
      </c>
      <c r="C91" s="6"/>
      <c r="D91" s="6">
        <v>213.16</v>
      </c>
      <c r="E91" s="41">
        <f t="shared" si="52"/>
        <v>0.744845901181075</v>
      </c>
      <c r="F91" s="41"/>
      <c r="G91" s="6"/>
    </row>
    <row r="92" spans="1:7">
      <c r="A92" s="5">
        <v>45274</v>
      </c>
      <c r="B92" s="6">
        <v>286.18</v>
      </c>
      <c r="C92" s="6"/>
      <c r="D92" s="6">
        <v>219.16</v>
      </c>
      <c r="E92" s="41">
        <f t="shared" si="52"/>
        <v>0.765811726885177</v>
      </c>
      <c r="F92" s="41"/>
      <c r="G92" s="6"/>
    </row>
    <row r="93" spans="1:7">
      <c r="A93" s="14">
        <v>45291</v>
      </c>
      <c r="B93" s="15">
        <v>300</v>
      </c>
      <c r="C93" s="15"/>
      <c r="D93" s="15">
        <v>223.18</v>
      </c>
      <c r="E93" s="38">
        <f t="shared" si="52"/>
        <v>0.743933333333333</v>
      </c>
      <c r="F93" s="38"/>
      <c r="G93" s="15"/>
    </row>
    <row r="94" spans="1:7">
      <c r="A94" s="14">
        <v>45387</v>
      </c>
      <c r="B94" s="15">
        <v>300</v>
      </c>
      <c r="C94" s="15"/>
      <c r="D94" s="15">
        <v>231.17</v>
      </c>
      <c r="E94" s="38">
        <f t="shared" si="52"/>
        <v>0.770566666666667</v>
      </c>
      <c r="F94" s="38"/>
      <c r="G94" s="15"/>
    </row>
    <row r="95" spans="1:7">
      <c r="A95" s="26">
        <v>45657</v>
      </c>
      <c r="B95" s="27">
        <v>325.01</v>
      </c>
      <c r="C95" s="27"/>
      <c r="D95" s="27">
        <v>281.69</v>
      </c>
      <c r="E95" s="41">
        <f t="shared" si="52"/>
        <v>0.866711793483277</v>
      </c>
      <c r="F95" s="47"/>
      <c r="G95" s="27"/>
    </row>
    <row r="96" spans="1:7">
      <c r="A96" s="12" t="s">
        <v>228</v>
      </c>
      <c r="B96" s="34"/>
      <c r="C96" s="34"/>
      <c r="D96" s="34"/>
      <c r="E96" s="48"/>
      <c r="F96" s="48"/>
      <c r="G96" s="34"/>
    </row>
  </sheetData>
  <pageMargins left="0.7" right="0.7" top="0.75" bottom="0.75" header="0.3" footer="0.3"/>
  <pageSetup paperSize="9" orientation="portrait"/>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workbookViewId="0">
      <selection activeCell="D18" sqref="D18"/>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136</v>
      </c>
      <c r="B2" s="3">
        <v>34.2</v>
      </c>
      <c r="C2" s="3">
        <v>29</v>
      </c>
      <c r="D2" s="3">
        <v>10.118</v>
      </c>
      <c r="E2" s="4">
        <f t="shared" ref="E2" si="0">D2/B2</f>
        <v>0.295847953216374</v>
      </c>
      <c r="F2" s="4">
        <f>D2/C2</f>
        <v>0.348896551724138</v>
      </c>
      <c r="G2" s="3"/>
      <c r="H2" s="3">
        <v>24.3</v>
      </c>
      <c r="I2" s="13">
        <f>(H2-D2)/D2</f>
        <v>1.4016604071951</v>
      </c>
    </row>
    <row r="3" spans="1:9">
      <c r="A3" s="3" t="s">
        <v>137</v>
      </c>
      <c r="B3" s="3">
        <v>34.2</v>
      </c>
      <c r="C3" s="3">
        <v>29</v>
      </c>
      <c r="D3" s="3">
        <v>6.22</v>
      </c>
      <c r="E3" s="4">
        <f t="shared" ref="E3" si="1">D3/B3</f>
        <v>0.18187134502924</v>
      </c>
      <c r="F3" s="4">
        <f>D3/C3</f>
        <v>0.21448275862069</v>
      </c>
      <c r="G3" s="3"/>
      <c r="H3" s="3">
        <v>13.9</v>
      </c>
      <c r="I3" s="13">
        <f>(H3-D3)/D3</f>
        <v>1.23472668810289</v>
      </c>
    </row>
    <row r="5" spans="1:7">
      <c r="A5" s="14">
        <v>43729</v>
      </c>
      <c r="B5" s="15">
        <v>34.2</v>
      </c>
      <c r="C5" s="15">
        <v>29</v>
      </c>
      <c r="D5" s="15">
        <v>18.2966</v>
      </c>
      <c r="E5" s="16">
        <f t="shared" ref="E5:E9" si="2">D5/B5</f>
        <v>0.534988304093567</v>
      </c>
      <c r="F5" s="16">
        <f>D5/C5</f>
        <v>0.63091724137931</v>
      </c>
      <c r="G5" s="15" t="s">
        <v>201</v>
      </c>
    </row>
    <row r="6" spans="1:7">
      <c r="A6" s="14">
        <v>43730</v>
      </c>
      <c r="B6" s="15">
        <v>34.2</v>
      </c>
      <c r="C6" s="15">
        <v>29</v>
      </c>
      <c r="D6" s="15">
        <v>22.3568</v>
      </c>
      <c r="E6" s="16">
        <f t="shared" si="2"/>
        <v>0.653707602339181</v>
      </c>
      <c r="F6" s="16">
        <f t="shared" ref="F6:F9" si="3">D6/C6</f>
        <v>0.770924137931034</v>
      </c>
      <c r="G6" s="15"/>
    </row>
    <row r="7" spans="1:7">
      <c r="A7" s="14">
        <v>43739</v>
      </c>
      <c r="B7" s="15">
        <v>34.2</v>
      </c>
      <c r="C7" s="15">
        <v>29</v>
      </c>
      <c r="D7" s="15">
        <v>22.9</v>
      </c>
      <c r="E7" s="16">
        <f t="shared" ref="E7" si="4">D7/B7</f>
        <v>0.669590643274854</v>
      </c>
      <c r="F7" s="16">
        <f t="shared" ref="F7" si="5">D7/C7</f>
        <v>0.789655172413793</v>
      </c>
      <c r="G7" s="15"/>
    </row>
    <row r="8" spans="1:7">
      <c r="A8" s="14">
        <v>43740</v>
      </c>
      <c r="B8" s="15">
        <v>34.2</v>
      </c>
      <c r="C8" s="15">
        <v>29</v>
      </c>
      <c r="D8" s="15">
        <v>24.3</v>
      </c>
      <c r="E8" s="16">
        <f t="shared" si="2"/>
        <v>0.710526315789474</v>
      </c>
      <c r="F8" s="16">
        <f t="shared" si="3"/>
        <v>0.837931034482759</v>
      </c>
      <c r="G8" s="14"/>
    </row>
    <row r="9" spans="1:7">
      <c r="A9" s="23">
        <v>44366</v>
      </c>
      <c r="B9" s="24">
        <v>53.99</v>
      </c>
      <c r="C9" s="24">
        <v>44</v>
      </c>
      <c r="D9" s="24">
        <v>32.88</v>
      </c>
      <c r="E9" s="25">
        <f t="shared" si="2"/>
        <v>0.609001666975366</v>
      </c>
      <c r="F9" s="25">
        <f t="shared" si="3"/>
        <v>0.747272727272727</v>
      </c>
      <c r="G9" s="24" t="s">
        <v>621</v>
      </c>
    </row>
    <row r="10" spans="1:7">
      <c r="A10" s="23">
        <v>44367</v>
      </c>
      <c r="B10" s="24">
        <v>53.99</v>
      </c>
      <c r="C10" s="24">
        <v>44</v>
      </c>
      <c r="D10" s="24">
        <v>36.35</v>
      </c>
      <c r="E10" s="25">
        <f t="shared" ref="E10:E12" si="6">D10/B10</f>
        <v>0.673272828301537</v>
      </c>
      <c r="F10" s="25">
        <f t="shared" ref="F10:F12" si="7">D10/C10</f>
        <v>0.826136363636364</v>
      </c>
      <c r="G10" s="24" t="s">
        <v>621</v>
      </c>
    </row>
    <row r="11" spans="1:7">
      <c r="A11" s="14">
        <v>44395</v>
      </c>
      <c r="B11" s="15">
        <v>53.99</v>
      </c>
      <c r="C11" s="15">
        <v>44</v>
      </c>
      <c r="D11" s="15">
        <v>25</v>
      </c>
      <c r="E11" s="16">
        <f t="shared" si="6"/>
        <v>0.463048712724579</v>
      </c>
      <c r="F11" s="16">
        <f t="shared" si="7"/>
        <v>0.568181818181818</v>
      </c>
      <c r="G11" s="15" t="s">
        <v>622</v>
      </c>
    </row>
    <row r="12" spans="1:7">
      <c r="A12" s="5">
        <v>44561</v>
      </c>
      <c r="B12" s="6">
        <v>53.99</v>
      </c>
      <c r="C12" s="6">
        <v>44</v>
      </c>
      <c r="D12" s="6">
        <v>26.7</v>
      </c>
      <c r="E12" s="7">
        <f t="shared" si="6"/>
        <v>0.49453602518985</v>
      </c>
      <c r="F12" s="7">
        <f t="shared" si="7"/>
        <v>0.606818181818182</v>
      </c>
      <c r="G12" s="6"/>
    </row>
    <row r="13" spans="1:7">
      <c r="A13" s="14">
        <v>45046</v>
      </c>
      <c r="B13" s="15">
        <v>53.99</v>
      </c>
      <c r="C13" s="15">
        <v>44</v>
      </c>
      <c r="D13" s="15">
        <v>27.42</v>
      </c>
      <c r="E13" s="16">
        <f t="shared" ref="E13" si="8">D13/B13</f>
        <v>0.507871828116318</v>
      </c>
      <c r="F13" s="16">
        <f t="shared" ref="F13" si="9">D13/C13</f>
        <v>0.623181818181818</v>
      </c>
      <c r="G13" s="15"/>
    </row>
    <row r="14" spans="1:7">
      <c r="A14" s="14">
        <v>45047</v>
      </c>
      <c r="B14" s="15">
        <v>53.99</v>
      </c>
      <c r="C14" s="15">
        <v>44</v>
      </c>
      <c r="D14" s="15">
        <v>30.47</v>
      </c>
      <c r="E14" s="16">
        <f t="shared" ref="E14:E17" si="10">D14/B14</f>
        <v>0.564363771068716</v>
      </c>
      <c r="F14" s="16">
        <f t="shared" ref="F14:F17" si="11">D14/C14</f>
        <v>0.6925</v>
      </c>
      <c r="G14" s="15"/>
    </row>
    <row r="15" spans="1:7">
      <c r="A15" s="14">
        <v>45200</v>
      </c>
      <c r="B15" s="15">
        <v>53.99</v>
      </c>
      <c r="C15" s="15">
        <v>44</v>
      </c>
      <c r="D15" s="15">
        <v>32.66</v>
      </c>
      <c r="E15" s="16">
        <f t="shared" si="10"/>
        <v>0.604926838303389</v>
      </c>
      <c r="F15" s="16">
        <f t="shared" si="11"/>
        <v>0.742272727272727</v>
      </c>
      <c r="G15" s="15"/>
    </row>
    <row r="16" spans="1:7">
      <c r="A16" s="5">
        <v>45219</v>
      </c>
      <c r="B16" s="6">
        <v>53.99</v>
      </c>
      <c r="C16" s="6">
        <v>44</v>
      </c>
      <c r="D16" s="6">
        <v>32.96</v>
      </c>
      <c r="E16" s="7">
        <f t="shared" si="10"/>
        <v>0.610483422856084</v>
      </c>
      <c r="F16" s="7">
        <f t="shared" si="11"/>
        <v>0.749090909090909</v>
      </c>
      <c r="G16" s="6" t="s">
        <v>535</v>
      </c>
    </row>
    <row r="17" spans="1:7">
      <c r="A17" s="14">
        <v>45220</v>
      </c>
      <c r="B17" s="15">
        <v>53.99</v>
      </c>
      <c r="C17" s="15">
        <v>44</v>
      </c>
      <c r="D17" s="15">
        <v>33.59</v>
      </c>
      <c r="E17" s="16">
        <f t="shared" si="10"/>
        <v>0.622152250416744</v>
      </c>
      <c r="F17" s="16">
        <f t="shared" si="11"/>
        <v>0.763409090909091</v>
      </c>
      <c r="G17" s="15"/>
    </row>
    <row r="18" spans="1:7">
      <c r="A18" s="14">
        <v>45291</v>
      </c>
      <c r="B18" s="15">
        <v>53.99</v>
      </c>
      <c r="C18" s="15">
        <v>44</v>
      </c>
      <c r="D18" s="15">
        <v>33.98</v>
      </c>
      <c r="E18" s="16">
        <f t="shared" ref="E18:E19" si="12">D18/B18</f>
        <v>0.629375810335247</v>
      </c>
      <c r="F18" s="16">
        <f t="shared" ref="F18:F19" si="13">D18/C18</f>
        <v>0.772272727272727</v>
      </c>
      <c r="G18" s="15"/>
    </row>
    <row r="19" spans="1:7">
      <c r="A19" s="5">
        <v>45520</v>
      </c>
      <c r="B19" s="6">
        <v>53.99</v>
      </c>
      <c r="C19" s="6">
        <v>44</v>
      </c>
      <c r="D19" s="6">
        <v>35.65</v>
      </c>
      <c r="E19" s="7">
        <f t="shared" si="12"/>
        <v>0.660307464345249</v>
      </c>
      <c r="F19" s="7">
        <f t="shared" si="13"/>
        <v>0.810227272727273</v>
      </c>
      <c r="G19" s="6" t="s">
        <v>535</v>
      </c>
    </row>
    <row r="20" spans="1:7">
      <c r="A20" s="14">
        <v>45521</v>
      </c>
      <c r="B20" s="15">
        <v>53.99</v>
      </c>
      <c r="C20" s="15">
        <v>44</v>
      </c>
      <c r="D20" s="15">
        <v>36.22</v>
      </c>
      <c r="E20" s="16">
        <f t="shared" ref="E20:E21" si="14">D20/B20</f>
        <v>0.670864974995369</v>
      </c>
      <c r="F20" s="16">
        <f t="shared" ref="F20:F21" si="15">D20/C20</f>
        <v>0.823181818181818</v>
      </c>
      <c r="G20" s="15" t="s">
        <v>535</v>
      </c>
    </row>
    <row r="21" customFormat="1" spans="1:7">
      <c r="A21" s="26">
        <v>45657</v>
      </c>
      <c r="B21" s="27">
        <v>53.99</v>
      </c>
      <c r="C21" s="27">
        <v>44</v>
      </c>
      <c r="D21" s="27">
        <v>40.03</v>
      </c>
      <c r="E21" s="28">
        <f t="shared" si="14"/>
        <v>0.741433598814595</v>
      </c>
      <c r="F21" s="28">
        <f t="shared" si="15"/>
        <v>0.909772727272727</v>
      </c>
      <c r="G21" s="27"/>
    </row>
    <row r="22" s="34" customFormat="1" spans="1:6">
      <c r="A22" s="12" t="s">
        <v>398</v>
      </c>
      <c r="E22" s="43"/>
      <c r="F22" s="43"/>
    </row>
  </sheetData>
  <pageMargins left="0.7" right="0.7" top="0.75" bottom="0.75" header="0.3" footer="0.3"/>
  <pageSetup paperSize="9"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workbookViewId="0">
      <selection activeCell="E13" sqref="E13"/>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136</v>
      </c>
      <c r="B2" s="3">
        <v>21.97</v>
      </c>
      <c r="C2" s="3">
        <v>18</v>
      </c>
      <c r="D2" s="3">
        <v>7.8948</v>
      </c>
      <c r="E2" s="4">
        <f>D2/B2</f>
        <v>0.359344560764679</v>
      </c>
      <c r="F2" s="4">
        <f>D2/C2</f>
        <v>0.4386</v>
      </c>
      <c r="G2" s="3"/>
      <c r="H2" s="3">
        <v>15</v>
      </c>
      <c r="I2" s="13">
        <f>(H2-D2)/D2</f>
        <v>0.899984800121599</v>
      </c>
    </row>
    <row r="3" spans="1:9">
      <c r="A3" s="3" t="s">
        <v>137</v>
      </c>
      <c r="B3" s="3">
        <v>24.223</v>
      </c>
      <c r="C3" s="3">
        <v>19.858</v>
      </c>
      <c r="D3" s="3">
        <v>5.72</v>
      </c>
      <c r="E3" s="4">
        <f>D3/B3</f>
        <v>0.23613920653924</v>
      </c>
      <c r="F3" s="4">
        <f t="shared" ref="F3" si="0">D3/C3</f>
        <v>0.288045120354517</v>
      </c>
      <c r="G3" s="3"/>
      <c r="H3" s="3">
        <v>25.67</v>
      </c>
      <c r="I3" s="13">
        <f>(H3-D3)/D3</f>
        <v>3.48776223776224</v>
      </c>
    </row>
    <row r="5" spans="1:7">
      <c r="A5" s="11" t="s">
        <v>623</v>
      </c>
      <c r="B5" s="1">
        <v>21.97</v>
      </c>
      <c r="C5" s="1">
        <v>18</v>
      </c>
      <c r="D5" s="1" t="s">
        <v>624</v>
      </c>
      <c r="E5" s="2">
        <v>0.359</v>
      </c>
      <c r="F5" s="2">
        <v>0.438</v>
      </c>
      <c r="G5" s="1" t="s">
        <v>625</v>
      </c>
    </row>
    <row r="6" spans="1:7">
      <c r="A6" s="5">
        <v>43738</v>
      </c>
      <c r="B6" s="6">
        <v>21.97</v>
      </c>
      <c r="C6" s="6">
        <v>18</v>
      </c>
      <c r="D6" s="6">
        <v>13.04</v>
      </c>
      <c r="E6" s="7">
        <f t="shared" ref="E6" si="1">D6/B6</f>
        <v>0.593536640873919</v>
      </c>
      <c r="F6" s="7">
        <f t="shared" ref="F6:F7" si="2">D6/C6</f>
        <v>0.724444444444444</v>
      </c>
      <c r="G6" s="6"/>
    </row>
    <row r="7" spans="1:7">
      <c r="A7" s="14">
        <v>43740</v>
      </c>
      <c r="B7" s="15">
        <v>21.97</v>
      </c>
      <c r="C7" s="15">
        <v>18</v>
      </c>
      <c r="D7" s="15">
        <v>15</v>
      </c>
      <c r="E7" s="16">
        <f t="shared" ref="E7" si="3">D7/B7</f>
        <v>0.682749203459263</v>
      </c>
      <c r="F7" s="16">
        <f t="shared" si="2"/>
        <v>0.833333333333333</v>
      </c>
      <c r="G7" s="14" t="s">
        <v>626</v>
      </c>
    </row>
    <row r="8" spans="1:7">
      <c r="A8" s="17">
        <v>44156</v>
      </c>
      <c r="B8" s="18">
        <v>46.22</v>
      </c>
      <c r="C8" s="18">
        <v>38</v>
      </c>
      <c r="D8" s="44">
        <v>22</v>
      </c>
      <c r="E8" s="19">
        <v>0.454</v>
      </c>
      <c r="F8" s="19">
        <v>0.553</v>
      </c>
      <c r="G8" s="17" t="s">
        <v>627</v>
      </c>
    </row>
    <row r="9" spans="1:7">
      <c r="A9" s="14">
        <v>44163</v>
      </c>
      <c r="B9" s="15">
        <v>46.22</v>
      </c>
      <c r="C9" s="15">
        <v>38</v>
      </c>
      <c r="D9" s="15">
        <v>15.04</v>
      </c>
      <c r="E9" s="16">
        <f t="shared" ref="E9" si="4">D9/B9</f>
        <v>0.325400259627867</v>
      </c>
      <c r="F9" s="16">
        <f t="shared" ref="F9" si="5">D9/C9</f>
        <v>0.395789473684211</v>
      </c>
      <c r="G9" s="14"/>
    </row>
    <row r="10" spans="1:7">
      <c r="A10" s="14">
        <v>44164</v>
      </c>
      <c r="B10" s="15">
        <v>46.22</v>
      </c>
      <c r="C10" s="15">
        <v>38</v>
      </c>
      <c r="D10" s="15">
        <v>16.7</v>
      </c>
      <c r="E10" s="16">
        <f t="shared" ref="E10" si="6">D10/B10</f>
        <v>0.36131544785807</v>
      </c>
      <c r="F10" s="16">
        <f t="shared" ref="F10" si="7">D10/C10</f>
        <v>0.439473684210526</v>
      </c>
      <c r="G10" s="14"/>
    </row>
    <row r="11" spans="1:7">
      <c r="A11" s="5">
        <v>44196</v>
      </c>
      <c r="B11" s="6">
        <v>46.22</v>
      </c>
      <c r="C11" s="6">
        <v>38</v>
      </c>
      <c r="D11" s="6">
        <v>25.67</v>
      </c>
      <c r="E11" s="7">
        <f t="shared" ref="E11:E13" si="8">D11/B11</f>
        <v>0.555387278234531</v>
      </c>
      <c r="F11" s="7">
        <f t="shared" ref="F11:F13" si="9">D11/C11</f>
        <v>0.675526315789474</v>
      </c>
      <c r="G11" s="5"/>
    </row>
    <row r="12" spans="1:7">
      <c r="A12" s="20">
        <v>44375</v>
      </c>
      <c r="B12" s="21">
        <v>64.42</v>
      </c>
      <c r="C12" s="21">
        <v>54</v>
      </c>
      <c r="D12" s="21">
        <v>33.63</v>
      </c>
      <c r="E12" s="22">
        <f t="shared" si="8"/>
        <v>0.522042843837318</v>
      </c>
      <c r="F12" s="22">
        <f t="shared" si="9"/>
        <v>0.622777777777778</v>
      </c>
      <c r="G12" s="20" t="s">
        <v>628</v>
      </c>
    </row>
    <row r="13" spans="1:7">
      <c r="A13" s="20">
        <v>44376</v>
      </c>
      <c r="B13" s="21">
        <v>64.42</v>
      </c>
      <c r="C13" s="21">
        <v>54</v>
      </c>
      <c r="D13" s="21">
        <v>36.33</v>
      </c>
      <c r="E13" s="22">
        <f t="shared" si="8"/>
        <v>0.563955293387147</v>
      </c>
      <c r="F13" s="22">
        <f t="shared" si="9"/>
        <v>0.672777777777778</v>
      </c>
      <c r="G13" s="20" t="s">
        <v>313</v>
      </c>
    </row>
    <row r="14" spans="1:7">
      <c r="A14" s="20">
        <v>44379</v>
      </c>
      <c r="B14" s="21">
        <v>64.42</v>
      </c>
      <c r="C14" s="21">
        <v>54</v>
      </c>
      <c r="D14" s="21">
        <v>37.2</v>
      </c>
      <c r="E14" s="22">
        <f t="shared" ref="E14:E21" si="10">D14/B14</f>
        <v>0.57746041601987</v>
      </c>
      <c r="F14" s="22">
        <f t="shared" ref="F14:F20" si="11">D14/C14</f>
        <v>0.688888888888889</v>
      </c>
      <c r="G14" s="20" t="s">
        <v>313</v>
      </c>
    </row>
    <row r="15" spans="1:7">
      <c r="A15" s="14">
        <v>44470</v>
      </c>
      <c r="B15" s="15">
        <v>64.42</v>
      </c>
      <c r="C15" s="15">
        <v>54</v>
      </c>
      <c r="D15" s="15">
        <v>27</v>
      </c>
      <c r="E15" s="16">
        <f t="shared" si="10"/>
        <v>0.419124495498292</v>
      </c>
      <c r="F15" s="16">
        <f t="shared" si="11"/>
        <v>0.5</v>
      </c>
      <c r="G15" s="14"/>
    </row>
    <row r="16" spans="1:7">
      <c r="A16" s="5">
        <v>44561</v>
      </c>
      <c r="B16" s="6">
        <v>64.42</v>
      </c>
      <c r="C16" s="6">
        <v>54</v>
      </c>
      <c r="D16" s="6">
        <v>37.62</v>
      </c>
      <c r="E16" s="7">
        <f t="shared" si="10"/>
        <v>0.583980130394287</v>
      </c>
      <c r="F16" s="7">
        <f t="shared" si="11"/>
        <v>0.696666666666667</v>
      </c>
      <c r="G16" s="5"/>
    </row>
    <row r="17" spans="1:7">
      <c r="A17" s="14">
        <v>45045</v>
      </c>
      <c r="B17" s="15">
        <v>64.42</v>
      </c>
      <c r="C17" s="15">
        <v>54</v>
      </c>
      <c r="D17" s="15">
        <v>38.59</v>
      </c>
      <c r="E17" s="16">
        <f t="shared" si="10"/>
        <v>0.5990375659733</v>
      </c>
      <c r="F17" s="16">
        <f t="shared" si="11"/>
        <v>0.71462962962963</v>
      </c>
      <c r="G17" s="14"/>
    </row>
    <row r="18" spans="1:7">
      <c r="A18" s="14">
        <v>45046</v>
      </c>
      <c r="B18" s="15">
        <v>64.42</v>
      </c>
      <c r="C18" s="15">
        <v>54</v>
      </c>
      <c r="D18" s="15">
        <v>42.73</v>
      </c>
      <c r="E18" s="16">
        <f t="shared" si="10"/>
        <v>0.663303321949705</v>
      </c>
      <c r="F18" s="16">
        <f t="shared" si="11"/>
        <v>0.791296296296296</v>
      </c>
      <c r="G18" s="14"/>
    </row>
    <row r="19" spans="1:7">
      <c r="A19" s="14">
        <v>45047</v>
      </c>
      <c r="B19" s="15">
        <v>64.42</v>
      </c>
      <c r="C19" s="15">
        <v>54</v>
      </c>
      <c r="D19" s="15">
        <v>46.63</v>
      </c>
      <c r="E19" s="16">
        <f t="shared" si="10"/>
        <v>0.723843526855014</v>
      </c>
      <c r="F19" s="16">
        <f t="shared" si="11"/>
        <v>0.863518518518519</v>
      </c>
      <c r="G19" s="14"/>
    </row>
    <row r="20" spans="1:7">
      <c r="A20" s="14">
        <v>45291</v>
      </c>
      <c r="B20" s="15">
        <v>64.42</v>
      </c>
      <c r="C20" s="15">
        <v>54</v>
      </c>
      <c r="D20" s="15">
        <v>61.79</v>
      </c>
      <c r="E20" s="16">
        <f t="shared" si="10"/>
        <v>0.959174169512574</v>
      </c>
      <c r="F20" s="16">
        <f t="shared" si="11"/>
        <v>1.14425925925926</v>
      </c>
      <c r="G20" s="14"/>
    </row>
    <row r="21" customFormat="1" spans="1:7">
      <c r="A21" s="26">
        <v>45657</v>
      </c>
      <c r="B21" s="27">
        <v>72.55</v>
      </c>
      <c r="C21" s="27"/>
      <c r="D21" s="27">
        <v>63.81</v>
      </c>
      <c r="E21" s="28">
        <f t="shared" si="10"/>
        <v>0.879531357684356</v>
      </c>
      <c r="F21" s="28"/>
      <c r="G21" s="26"/>
    </row>
    <row r="22" s="34" customFormat="1" spans="1:6">
      <c r="A22" s="12" t="s">
        <v>398</v>
      </c>
      <c r="E22" s="43"/>
      <c r="F22" s="43"/>
    </row>
  </sheetData>
  <pageMargins left="0.7" right="0.7" top="0.75" bottom="0.75" header="0.3" footer="0.3"/>
  <pageSetup paperSize="9" orientation="portrait"/>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G19" sqref="G19"/>
    </sheetView>
  </sheetViews>
  <sheetFormatPr defaultColWidth="8.50833333333333" defaultRowHeight="14" outlineLevelCol="6"/>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7">
      <c r="A1" s="1" t="s">
        <v>0</v>
      </c>
      <c r="B1" s="1" t="s">
        <v>52</v>
      </c>
      <c r="C1" s="1" t="s">
        <v>53</v>
      </c>
      <c r="D1" s="1" t="s">
        <v>54</v>
      </c>
      <c r="E1" s="2" t="s">
        <v>3</v>
      </c>
      <c r="F1" s="2" t="s">
        <v>152</v>
      </c>
      <c r="G1" s="1" t="s">
        <v>56</v>
      </c>
    </row>
    <row r="2" spans="1:7">
      <c r="A2" s="3" t="s">
        <v>136</v>
      </c>
      <c r="B2" s="3">
        <v>9.3</v>
      </c>
      <c r="C2" s="3">
        <v>11</v>
      </c>
      <c r="D2" s="3">
        <v>3.3</v>
      </c>
      <c r="E2" s="4">
        <f>D2/B2</f>
        <v>0.354838709677419</v>
      </c>
      <c r="F2" s="4">
        <f>D2/C2</f>
        <v>0.3</v>
      </c>
      <c r="G2" s="3"/>
    </row>
    <row r="3" spans="1:7">
      <c r="A3" s="3" t="s">
        <v>137</v>
      </c>
      <c r="B3" s="3">
        <v>9.3</v>
      </c>
      <c r="C3" s="3">
        <v>11</v>
      </c>
      <c r="D3" s="3">
        <v>0.29</v>
      </c>
      <c r="E3" s="4">
        <f>D3/B3</f>
        <v>0.0311827956989247</v>
      </c>
      <c r="F3" s="4">
        <f>D3/C3</f>
        <v>0.0263636363636364</v>
      </c>
      <c r="G3" s="3"/>
    </row>
    <row r="4" spans="1:1">
      <c r="A4" s="11"/>
    </row>
    <row r="5" spans="1:7">
      <c r="A5" s="23">
        <v>43809</v>
      </c>
      <c r="B5" s="24">
        <v>9.3</v>
      </c>
      <c r="C5" s="24">
        <v>11</v>
      </c>
      <c r="D5" s="24">
        <v>1.0657</v>
      </c>
      <c r="E5" s="25">
        <f t="shared" ref="E5:E10" si="0">D5/B5</f>
        <v>0.114591397849462</v>
      </c>
      <c r="F5" s="25">
        <f t="shared" ref="F5:F10" si="1">D5/C5</f>
        <v>0.0968818181818182</v>
      </c>
      <c r="G5" s="24" t="s">
        <v>629</v>
      </c>
    </row>
    <row r="6" spans="1:7">
      <c r="A6" s="23">
        <v>43810</v>
      </c>
      <c r="B6" s="24">
        <v>9.3</v>
      </c>
      <c r="C6" s="24">
        <v>11</v>
      </c>
      <c r="D6" s="24">
        <v>1.7521</v>
      </c>
      <c r="E6" s="25">
        <f t="shared" si="0"/>
        <v>0.188397849462366</v>
      </c>
      <c r="F6" s="25">
        <f t="shared" si="1"/>
        <v>0.159281818181818</v>
      </c>
      <c r="G6" s="24" t="s">
        <v>313</v>
      </c>
    </row>
    <row r="7" spans="1:7">
      <c r="A7" s="23">
        <v>43811</v>
      </c>
      <c r="B7" s="24">
        <v>9.3</v>
      </c>
      <c r="C7" s="24">
        <v>11</v>
      </c>
      <c r="D7" s="24">
        <v>1.8952</v>
      </c>
      <c r="E7" s="25">
        <f t="shared" si="0"/>
        <v>0.203784946236559</v>
      </c>
      <c r="F7" s="25">
        <f t="shared" si="1"/>
        <v>0.172290909090909</v>
      </c>
      <c r="G7" s="24" t="s">
        <v>313</v>
      </c>
    </row>
    <row r="8" spans="1:7">
      <c r="A8" s="23">
        <v>43812</v>
      </c>
      <c r="B8" s="24">
        <v>9.3</v>
      </c>
      <c r="C8" s="24">
        <v>11</v>
      </c>
      <c r="D8" s="24">
        <v>2.3591</v>
      </c>
      <c r="E8" s="25">
        <f t="shared" si="0"/>
        <v>0.253666666666667</v>
      </c>
      <c r="F8" s="25">
        <f t="shared" si="1"/>
        <v>0.214463636363636</v>
      </c>
      <c r="G8" s="24" t="s">
        <v>313</v>
      </c>
    </row>
    <row r="9" spans="1:7">
      <c r="A9" s="23">
        <v>43813</v>
      </c>
      <c r="B9" s="24">
        <v>9.3</v>
      </c>
      <c r="C9" s="24">
        <v>11</v>
      </c>
      <c r="D9" s="24">
        <v>2.8363</v>
      </c>
      <c r="E9" s="25">
        <f t="shared" si="0"/>
        <v>0.304978494623656</v>
      </c>
      <c r="F9" s="25">
        <f t="shared" si="1"/>
        <v>0.257845454545455</v>
      </c>
      <c r="G9" s="24" t="s">
        <v>313</v>
      </c>
    </row>
    <row r="10" spans="1:7">
      <c r="A10" s="23">
        <v>43814</v>
      </c>
      <c r="B10" s="24">
        <v>9.3</v>
      </c>
      <c r="C10" s="24">
        <v>11</v>
      </c>
      <c r="D10" s="24">
        <v>4.87</v>
      </c>
      <c r="E10" s="25">
        <f t="shared" si="0"/>
        <v>0.523655913978495</v>
      </c>
      <c r="F10" s="25">
        <f t="shared" si="1"/>
        <v>0.442727272727273</v>
      </c>
      <c r="G10" s="24" t="s">
        <v>630</v>
      </c>
    </row>
    <row r="11" spans="1:7">
      <c r="A11" s="23">
        <v>43830</v>
      </c>
      <c r="B11" s="24">
        <v>9.3</v>
      </c>
      <c r="C11" s="24">
        <v>11</v>
      </c>
      <c r="D11" s="24" t="s">
        <v>631</v>
      </c>
      <c r="G11" s="24" t="s">
        <v>313</v>
      </c>
    </row>
    <row r="12" spans="1:4">
      <c r="A12" s="11" t="s">
        <v>632</v>
      </c>
      <c r="B12" s="1">
        <v>9.3</v>
      </c>
      <c r="C12" s="1">
        <v>11</v>
      </c>
      <c r="D12" s="1" t="s">
        <v>633</v>
      </c>
    </row>
    <row r="13" spans="1:1">
      <c r="A13" s="11"/>
    </row>
    <row r="14" s="34" customFormat="1" spans="1:6">
      <c r="A14" s="12" t="s">
        <v>634</v>
      </c>
      <c r="E14" s="43"/>
      <c r="F14" s="43"/>
    </row>
  </sheetData>
  <pageMargins left="0.7" right="0.7" top="0.75" bottom="0.75" header="0.3" footer="0.3"/>
  <pageSetup paperSize="9" orientation="portrait"/>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workbookViewId="0">
      <selection activeCell="D24" sqref="D24"/>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136</v>
      </c>
      <c r="B2" s="3">
        <v>21.719</v>
      </c>
      <c r="C2" s="3">
        <v>20</v>
      </c>
      <c r="D2" s="3">
        <v>6.666</v>
      </c>
      <c r="E2" s="4">
        <f>D2/B2</f>
        <v>0.306920208112712</v>
      </c>
      <c r="F2" s="4">
        <f>D2/C2</f>
        <v>0.3333</v>
      </c>
      <c r="G2" s="3"/>
      <c r="H2" s="3">
        <v>8.2211</v>
      </c>
      <c r="I2" s="13">
        <f>(H2-D2)/D2</f>
        <v>0.233288328832883</v>
      </c>
    </row>
    <row r="3" spans="1:9">
      <c r="A3" s="3" t="s">
        <v>137</v>
      </c>
      <c r="B3" s="3">
        <v>28.584</v>
      </c>
      <c r="C3" s="3">
        <v>26.033</v>
      </c>
      <c r="D3" s="3">
        <v>5.82</v>
      </c>
      <c r="E3" s="4">
        <f>D3/B3</f>
        <v>0.203610411418976</v>
      </c>
      <c r="F3" s="4">
        <f>D3/C3</f>
        <v>0.223562401567242</v>
      </c>
      <c r="G3" s="3"/>
      <c r="H3" s="3">
        <v>23.94</v>
      </c>
      <c r="I3" s="13">
        <f>(H3-D3)/D3</f>
        <v>3.11340206185567</v>
      </c>
    </row>
    <row r="5" spans="1:7">
      <c r="A5" s="14">
        <v>43828</v>
      </c>
      <c r="B5" s="15">
        <v>21.719</v>
      </c>
      <c r="C5" s="15">
        <v>20</v>
      </c>
      <c r="D5" s="15">
        <v>5.8171</v>
      </c>
      <c r="E5" s="16">
        <f>D5/B5</f>
        <v>0.267834614853354</v>
      </c>
      <c r="F5" s="16">
        <f>D5/C5</f>
        <v>0.290855</v>
      </c>
      <c r="G5" s="15" t="s">
        <v>201</v>
      </c>
    </row>
    <row r="6" spans="1:7">
      <c r="A6" s="5">
        <v>43830</v>
      </c>
      <c r="B6" s="6">
        <v>21.719</v>
      </c>
      <c r="C6" s="6">
        <v>20</v>
      </c>
      <c r="D6" s="6">
        <v>8.2211</v>
      </c>
      <c r="E6" s="7">
        <f>D6/B6</f>
        <v>0.378521110548368</v>
      </c>
      <c r="F6" s="7">
        <f>D6/C6</f>
        <v>0.411055</v>
      </c>
      <c r="G6" s="6"/>
    </row>
    <row r="7" spans="1:7">
      <c r="A7" s="14">
        <v>43831</v>
      </c>
      <c r="B7" s="15">
        <v>21.719</v>
      </c>
      <c r="C7" s="15">
        <v>20</v>
      </c>
      <c r="D7" s="15">
        <v>11.9613</v>
      </c>
      <c r="E7" s="16">
        <f>D7/B7</f>
        <v>0.550729775772365</v>
      </c>
      <c r="F7" s="16">
        <f>D7/C7</f>
        <v>0.598065</v>
      </c>
      <c r="G7" s="15"/>
    </row>
    <row r="8" spans="1:7">
      <c r="A8" s="5">
        <v>44114</v>
      </c>
      <c r="B8" s="6">
        <v>49.03</v>
      </c>
      <c r="C8" s="6">
        <v>44</v>
      </c>
      <c r="D8" s="6">
        <v>13.04</v>
      </c>
      <c r="E8" s="7">
        <f>D8/B8</f>
        <v>0.265959616561289</v>
      </c>
      <c r="F8" s="7">
        <f>D8/C8</f>
        <v>0.296363636363636</v>
      </c>
      <c r="G8" s="6"/>
    </row>
    <row r="9" spans="1:7">
      <c r="A9" s="14">
        <v>44121</v>
      </c>
      <c r="B9" s="15">
        <v>49.03</v>
      </c>
      <c r="C9" s="15">
        <v>44</v>
      </c>
      <c r="D9" s="15">
        <v>14.12</v>
      </c>
      <c r="E9" s="16">
        <f t="shared" ref="E9:E11" si="0">D9/B9</f>
        <v>0.287986946767285</v>
      </c>
      <c r="F9" s="16">
        <f t="shared" ref="F9:F11" si="1">D9/C9</f>
        <v>0.320909090909091</v>
      </c>
      <c r="G9" s="15"/>
    </row>
    <row r="10" spans="1:7">
      <c r="A10" s="14">
        <v>44122</v>
      </c>
      <c r="B10" s="15">
        <v>49.03</v>
      </c>
      <c r="C10" s="15">
        <v>44</v>
      </c>
      <c r="D10" s="15">
        <v>14.17</v>
      </c>
      <c r="E10" s="16">
        <f t="shared" si="0"/>
        <v>0.289006730573118</v>
      </c>
      <c r="F10" s="16">
        <f t="shared" si="1"/>
        <v>0.322045454545455</v>
      </c>
      <c r="G10" s="15"/>
    </row>
    <row r="11" spans="1:7">
      <c r="A11" s="14">
        <v>44128</v>
      </c>
      <c r="B11" s="15">
        <v>49.03</v>
      </c>
      <c r="C11" s="15">
        <v>44</v>
      </c>
      <c r="D11" s="15">
        <v>15.19</v>
      </c>
      <c r="E11" s="16">
        <f t="shared" si="0"/>
        <v>0.309810320212115</v>
      </c>
      <c r="F11" s="16">
        <f t="shared" si="1"/>
        <v>0.345227272727273</v>
      </c>
      <c r="G11" s="15"/>
    </row>
    <row r="12" spans="1:7">
      <c r="A12" s="14">
        <v>44135</v>
      </c>
      <c r="B12" s="15">
        <v>49.03</v>
      </c>
      <c r="C12" s="15">
        <v>44</v>
      </c>
      <c r="D12" s="15">
        <v>16.26</v>
      </c>
      <c r="E12" s="16">
        <f t="shared" ref="E12:E15" si="2">D12/B12</f>
        <v>0.331633693656945</v>
      </c>
      <c r="F12" s="16">
        <f t="shared" ref="F12:F15" si="3">D12/C12</f>
        <v>0.369545454545455</v>
      </c>
      <c r="G12" s="15"/>
    </row>
    <row r="13" spans="1:7">
      <c r="A13" s="14">
        <v>44170</v>
      </c>
      <c r="B13" s="15">
        <v>49.03</v>
      </c>
      <c r="C13" s="15">
        <v>44</v>
      </c>
      <c r="D13" s="15">
        <v>16.53</v>
      </c>
      <c r="E13" s="16">
        <f t="shared" si="2"/>
        <v>0.337140526208444</v>
      </c>
      <c r="F13" s="16">
        <f t="shared" si="3"/>
        <v>0.375681818181818</v>
      </c>
      <c r="G13" s="15"/>
    </row>
    <row r="14" spans="1:7">
      <c r="A14" s="14">
        <v>44171</v>
      </c>
      <c r="B14" s="15">
        <v>49.03</v>
      </c>
      <c r="C14" s="15">
        <v>44</v>
      </c>
      <c r="D14" s="15">
        <v>17.16</v>
      </c>
      <c r="E14" s="16">
        <f t="shared" si="2"/>
        <v>0.349989802161942</v>
      </c>
      <c r="F14" s="16">
        <f t="shared" si="3"/>
        <v>0.39</v>
      </c>
      <c r="G14" s="15"/>
    </row>
    <row r="15" spans="1:7">
      <c r="A15" s="5">
        <v>44183</v>
      </c>
      <c r="B15" s="6">
        <v>49.03</v>
      </c>
      <c r="C15" s="6">
        <v>44</v>
      </c>
      <c r="D15" s="6">
        <v>17.52</v>
      </c>
      <c r="E15" s="7">
        <f t="shared" si="2"/>
        <v>0.35733224556394</v>
      </c>
      <c r="F15" s="7">
        <f t="shared" si="3"/>
        <v>0.398181818181818</v>
      </c>
      <c r="G15" s="6"/>
    </row>
    <row r="16" spans="1:7">
      <c r="A16" s="14">
        <v>44184</v>
      </c>
      <c r="B16" s="15">
        <v>49.03</v>
      </c>
      <c r="C16" s="15">
        <v>44</v>
      </c>
      <c r="D16" s="15">
        <v>18.01</v>
      </c>
      <c r="E16" s="16">
        <f t="shared" ref="E16:E21" si="4">D16/B16</f>
        <v>0.367326126861105</v>
      </c>
      <c r="F16" s="16">
        <f t="shared" ref="F16:F21" si="5">D16/C16</f>
        <v>0.409318181818182</v>
      </c>
      <c r="G16" s="15"/>
    </row>
    <row r="17" spans="1:7">
      <c r="A17" s="5">
        <v>44189</v>
      </c>
      <c r="B17" s="6">
        <v>49.03</v>
      </c>
      <c r="C17" s="6">
        <v>44</v>
      </c>
      <c r="D17" s="6">
        <v>18.62</v>
      </c>
      <c r="E17" s="7">
        <f t="shared" si="4"/>
        <v>0.37976748929227</v>
      </c>
      <c r="F17" s="7">
        <f t="shared" si="5"/>
        <v>0.423181818181818</v>
      </c>
      <c r="G17" s="6"/>
    </row>
    <row r="18" spans="1:7">
      <c r="A18" s="5">
        <v>44190</v>
      </c>
      <c r="B18" s="6">
        <v>49.03</v>
      </c>
      <c r="C18" s="6">
        <v>44</v>
      </c>
      <c r="D18" s="6">
        <v>21.33</v>
      </c>
      <c r="E18" s="7">
        <f t="shared" si="4"/>
        <v>0.435039771568427</v>
      </c>
      <c r="F18" s="7">
        <f t="shared" si="5"/>
        <v>0.484772727272727</v>
      </c>
      <c r="G18" s="6"/>
    </row>
    <row r="19" spans="1:7">
      <c r="A19" s="5">
        <v>44196</v>
      </c>
      <c r="B19" s="6">
        <v>49.03</v>
      </c>
      <c r="C19" s="6">
        <v>44</v>
      </c>
      <c r="D19" s="6">
        <v>23.94</v>
      </c>
      <c r="E19" s="7">
        <f t="shared" si="4"/>
        <v>0.488272486232919</v>
      </c>
      <c r="F19" s="7">
        <f t="shared" si="5"/>
        <v>0.544090909090909</v>
      </c>
      <c r="G19" s="6"/>
    </row>
    <row r="20" spans="1:7">
      <c r="A20" s="5">
        <v>44561</v>
      </c>
      <c r="B20" s="6">
        <v>49.03</v>
      </c>
      <c r="C20" s="6">
        <v>44</v>
      </c>
      <c r="D20" s="6">
        <v>32.1</v>
      </c>
      <c r="E20" s="7">
        <f t="shared" si="4"/>
        <v>0.654701203344891</v>
      </c>
      <c r="F20" s="7">
        <f t="shared" si="5"/>
        <v>0.729545454545455</v>
      </c>
      <c r="G20" s="6"/>
    </row>
    <row r="21" spans="1:7">
      <c r="A21" s="14">
        <v>45291</v>
      </c>
      <c r="B21" s="15">
        <v>49.03</v>
      </c>
      <c r="C21" s="15">
        <v>44</v>
      </c>
      <c r="D21" s="15">
        <v>72.44</v>
      </c>
      <c r="E21" s="16">
        <f t="shared" si="4"/>
        <v>1.47746277789109</v>
      </c>
      <c r="F21" s="16">
        <f t="shared" si="5"/>
        <v>1.64636363636364</v>
      </c>
      <c r="G21" s="15"/>
    </row>
    <row r="22" s="34" customFormat="1" spans="1:6">
      <c r="A22" s="12" t="s">
        <v>398</v>
      </c>
      <c r="E22" s="43"/>
      <c r="F22" s="43"/>
    </row>
  </sheetData>
  <pageMargins left="0.7" right="0.7" top="0.75" bottom="0.75" header="0.3" footer="0.3"/>
  <pageSetup paperSize="9" orientation="portrait"/>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D8" sqref="D8"/>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137</v>
      </c>
      <c r="B2" s="3">
        <v>23.647</v>
      </c>
      <c r="C2" s="3">
        <v>23</v>
      </c>
      <c r="D2" s="3">
        <v>14.603</v>
      </c>
      <c r="E2" s="4">
        <f t="shared" ref="E2:E8" si="0">D2/B2</f>
        <v>0.617541337167505</v>
      </c>
      <c r="F2" s="4">
        <f t="shared" ref="F2:F7" si="1">D2/C2</f>
        <v>0.634913043478261</v>
      </c>
      <c r="G2" s="3"/>
      <c r="H2" s="3">
        <v>21.1</v>
      </c>
      <c r="I2" s="13">
        <f>(H2-D2)/D2</f>
        <v>0.444908580428679</v>
      </c>
    </row>
    <row r="3" spans="1:1">
      <c r="A3" s="11"/>
    </row>
    <row r="4" spans="1:7">
      <c r="A4" s="14">
        <v>44191</v>
      </c>
      <c r="B4" s="15">
        <v>23.6</v>
      </c>
      <c r="C4" s="15">
        <v>23</v>
      </c>
      <c r="D4" s="15">
        <v>16.75</v>
      </c>
      <c r="E4" s="16">
        <f t="shared" si="0"/>
        <v>0.709745762711864</v>
      </c>
      <c r="F4" s="16">
        <f t="shared" si="1"/>
        <v>0.728260869565217</v>
      </c>
      <c r="G4" s="15" t="s">
        <v>201</v>
      </c>
    </row>
    <row r="5" ht="28" spans="1:7">
      <c r="A5" s="14">
        <v>44192</v>
      </c>
      <c r="B5" s="15">
        <v>23.6</v>
      </c>
      <c r="C5" s="15">
        <v>23</v>
      </c>
      <c r="D5" s="15">
        <v>21.016</v>
      </c>
      <c r="E5" s="16">
        <f t="shared" si="0"/>
        <v>0.890508474576271</v>
      </c>
      <c r="F5" s="16">
        <f t="shared" si="1"/>
        <v>0.913739130434782</v>
      </c>
      <c r="G5" s="15" t="s">
        <v>635</v>
      </c>
    </row>
    <row r="6" spans="1:7">
      <c r="A6" s="14">
        <v>44197</v>
      </c>
      <c r="B6" s="15">
        <v>23.6</v>
      </c>
      <c r="C6" s="15">
        <v>23</v>
      </c>
      <c r="D6" s="15">
        <v>21.61</v>
      </c>
      <c r="E6" s="16">
        <f t="shared" si="0"/>
        <v>0.915677966101695</v>
      </c>
      <c r="F6" s="16">
        <f t="shared" si="1"/>
        <v>0.939565217391304</v>
      </c>
      <c r="G6" s="15"/>
    </row>
    <row r="7" spans="1:7">
      <c r="A7" s="26">
        <v>45657</v>
      </c>
      <c r="B7" s="27">
        <v>23.6</v>
      </c>
      <c r="C7" s="27">
        <v>23</v>
      </c>
      <c r="D7" s="27">
        <v>25.25</v>
      </c>
      <c r="E7" s="28">
        <f t="shared" si="0"/>
        <v>1.06991525423729</v>
      </c>
      <c r="F7" s="28">
        <f t="shared" si="1"/>
        <v>1.09782608695652</v>
      </c>
      <c r="G7" s="27"/>
    </row>
    <row r="8" spans="1:7">
      <c r="A8" s="26">
        <v>45710</v>
      </c>
      <c r="B8" s="27">
        <v>52.3</v>
      </c>
      <c r="C8" s="27"/>
      <c r="D8" s="27">
        <v>42.7</v>
      </c>
      <c r="E8" s="28">
        <f t="shared" si="0"/>
        <v>0.816443594646272</v>
      </c>
      <c r="F8" s="28"/>
      <c r="G8" s="27"/>
    </row>
    <row r="9" spans="1:9">
      <c r="A9" s="12" t="s">
        <v>398</v>
      </c>
      <c r="B9" s="34"/>
      <c r="C9" s="34"/>
      <c r="D9" s="34"/>
      <c r="E9" s="43"/>
      <c r="F9" s="43"/>
      <c r="G9" s="34"/>
      <c r="H9" s="34"/>
      <c r="I9" s="34"/>
    </row>
    <row r="10" spans="1:1">
      <c r="A10" s="11"/>
    </row>
  </sheetData>
  <pageMargins left="0.7" right="0.7" top="0.75" bottom="0.75" header="0.3" footer="0.3"/>
  <pageSetup paperSize="9" orientation="portrait"/>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A1" sqref="A1"/>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138</v>
      </c>
      <c r="B2" s="3">
        <v>25.34</v>
      </c>
      <c r="C2" s="3">
        <v>19</v>
      </c>
      <c r="D2" s="3"/>
      <c r="E2" s="4">
        <f>D2/B2</f>
        <v>0</v>
      </c>
      <c r="F2" s="4">
        <f>D2/C2</f>
        <v>0</v>
      </c>
      <c r="G2" s="3"/>
      <c r="H2" s="3"/>
      <c r="I2" s="13"/>
    </row>
    <row r="4" spans="1:7">
      <c r="A4" s="14">
        <v>44283</v>
      </c>
      <c r="B4" s="15">
        <v>25.34</v>
      </c>
      <c r="C4" s="15">
        <v>19</v>
      </c>
      <c r="D4" s="15">
        <v>12.3411</v>
      </c>
      <c r="E4" s="16">
        <f t="shared" ref="E4" si="0">D4/B4</f>
        <v>0.487020520915549</v>
      </c>
      <c r="F4" s="16">
        <f t="shared" ref="F4" si="1">D4/C4</f>
        <v>0.649531578947368</v>
      </c>
      <c r="G4" s="15" t="s">
        <v>201</v>
      </c>
    </row>
    <row r="5" spans="1:7">
      <c r="A5" s="14">
        <v>44289</v>
      </c>
      <c r="B5" s="15">
        <v>25.34</v>
      </c>
      <c r="C5" s="15">
        <v>19</v>
      </c>
      <c r="D5" s="15">
        <v>19.58</v>
      </c>
      <c r="E5" s="16">
        <f t="shared" ref="E5" si="2">D5/B5</f>
        <v>0.772691397000789</v>
      </c>
      <c r="F5" s="16">
        <f t="shared" ref="F5" si="3">D5/C5</f>
        <v>1.03052631578947</v>
      </c>
      <c r="G5" s="15"/>
    </row>
    <row r="6" spans="1:7">
      <c r="A6" s="14">
        <v>44290</v>
      </c>
      <c r="B6" s="15">
        <v>25.34</v>
      </c>
      <c r="C6" s="15">
        <v>19</v>
      </c>
      <c r="D6" s="15">
        <v>24.64</v>
      </c>
      <c r="E6" s="16">
        <f t="shared" ref="E6:E13" si="4">D6/B6</f>
        <v>0.972375690607735</v>
      </c>
      <c r="F6" s="16">
        <f t="shared" ref="F6:F13" si="5">D6/C6</f>
        <v>1.29684210526316</v>
      </c>
      <c r="G6" s="15"/>
    </row>
    <row r="7" spans="1:7">
      <c r="A7" s="14">
        <v>44948</v>
      </c>
      <c r="B7" s="15">
        <v>43.56</v>
      </c>
      <c r="C7" s="15">
        <v>34</v>
      </c>
      <c r="D7" s="15">
        <v>25.6</v>
      </c>
      <c r="E7" s="16">
        <f t="shared" si="4"/>
        <v>0.587695133149679</v>
      </c>
      <c r="F7" s="16">
        <f t="shared" si="5"/>
        <v>0.752941176470588</v>
      </c>
      <c r="G7" s="15" t="s">
        <v>636</v>
      </c>
    </row>
    <row r="8" spans="1:7">
      <c r="A8" s="14">
        <v>44962</v>
      </c>
      <c r="B8" s="15">
        <v>43.56</v>
      </c>
      <c r="C8" s="15">
        <v>34</v>
      </c>
      <c r="D8" s="15">
        <v>35.99</v>
      </c>
      <c r="E8" s="16">
        <f t="shared" si="4"/>
        <v>0.826216712580349</v>
      </c>
      <c r="F8" s="16">
        <f t="shared" si="5"/>
        <v>1.05852941176471</v>
      </c>
      <c r="G8" s="15"/>
    </row>
    <row r="9" spans="1:7">
      <c r="A9" s="14">
        <v>45024</v>
      </c>
      <c r="B9" s="15">
        <v>43.56</v>
      </c>
      <c r="C9" s="15">
        <v>34</v>
      </c>
      <c r="D9" s="15">
        <v>36.28</v>
      </c>
      <c r="E9" s="16">
        <f t="shared" si="4"/>
        <v>0.83287419651056</v>
      </c>
      <c r="F9" s="16">
        <f t="shared" si="5"/>
        <v>1.06705882352941</v>
      </c>
      <c r="G9" s="15"/>
    </row>
    <row r="10" spans="1:7">
      <c r="A10" s="14">
        <v>45046</v>
      </c>
      <c r="B10" s="15">
        <v>43.56</v>
      </c>
      <c r="C10" s="15">
        <v>34</v>
      </c>
      <c r="D10" s="15">
        <v>42.56</v>
      </c>
      <c r="E10" s="16">
        <f t="shared" si="4"/>
        <v>0.977043158861341</v>
      </c>
      <c r="F10" s="16">
        <f t="shared" si="5"/>
        <v>1.25176470588235</v>
      </c>
      <c r="G10" s="15"/>
    </row>
    <row r="11" spans="1:7">
      <c r="A11" s="14">
        <v>45291</v>
      </c>
      <c r="B11" s="15">
        <v>43.56</v>
      </c>
      <c r="C11" s="15">
        <v>34</v>
      </c>
      <c r="D11" s="15">
        <v>51.5</v>
      </c>
      <c r="E11" s="16">
        <f t="shared" si="4"/>
        <v>1.18227731864095</v>
      </c>
      <c r="F11" s="16">
        <f t="shared" si="5"/>
        <v>1.51470588235294</v>
      </c>
      <c r="G11" s="15"/>
    </row>
    <row r="12" spans="1:7">
      <c r="A12" s="14">
        <v>45387</v>
      </c>
      <c r="B12" s="15">
        <v>43.56</v>
      </c>
      <c r="C12" s="15">
        <v>34</v>
      </c>
      <c r="D12" s="15">
        <v>54.32</v>
      </c>
      <c r="E12" s="16">
        <f t="shared" si="4"/>
        <v>1.24701561065197</v>
      </c>
      <c r="F12" s="16">
        <f t="shared" si="5"/>
        <v>1.59764705882353</v>
      </c>
      <c r="G12" s="15"/>
    </row>
    <row r="13" customFormat="1" spans="1:7">
      <c r="A13" s="14">
        <v>45752</v>
      </c>
      <c r="B13" s="15">
        <v>43.56</v>
      </c>
      <c r="C13" s="15">
        <v>34</v>
      </c>
      <c r="D13" s="15">
        <v>57.55</v>
      </c>
      <c r="E13" s="16">
        <f t="shared" si="4"/>
        <v>1.32116620752984</v>
      </c>
      <c r="F13" s="16">
        <f t="shared" si="5"/>
        <v>1.69264705882353</v>
      </c>
      <c r="G13" s="15"/>
    </row>
    <row r="14" s="34" customFormat="1" spans="1:6">
      <c r="A14" s="12" t="s">
        <v>398</v>
      </c>
      <c r="E14" s="43"/>
      <c r="F14" s="43"/>
    </row>
  </sheetData>
  <pageMargins left="0.7" right="0.7" top="0.75" bottom="0.75" header="0.3" footer="0.3"/>
  <pageSetup paperSize="9" orientation="portrait"/>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G29" sqref="G29"/>
    </sheetView>
  </sheetViews>
  <sheetFormatPr defaultColWidth="8.50833333333333" defaultRowHeight="14" outlineLevelCol="6"/>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7">
      <c r="A1" s="1" t="s">
        <v>0</v>
      </c>
      <c r="B1" s="1" t="s">
        <v>52</v>
      </c>
      <c r="C1" s="1" t="s">
        <v>53</v>
      </c>
      <c r="D1" s="1" t="s">
        <v>54</v>
      </c>
      <c r="E1" s="2" t="s">
        <v>3</v>
      </c>
      <c r="F1" s="2" t="s">
        <v>152</v>
      </c>
      <c r="G1" s="1" t="s">
        <v>56</v>
      </c>
    </row>
    <row r="2" spans="1:7">
      <c r="A2" s="3" t="s">
        <v>138</v>
      </c>
      <c r="B2" s="3">
        <v>16.71</v>
      </c>
      <c r="C2" s="3">
        <v>18</v>
      </c>
      <c r="D2" s="3"/>
      <c r="E2" s="4">
        <f>D2/B2</f>
        <v>0</v>
      </c>
      <c r="F2" s="4">
        <f>D2/C2</f>
        <v>0</v>
      </c>
      <c r="G2" s="3"/>
    </row>
    <row r="3" spans="1:1">
      <c r="A3" s="11"/>
    </row>
    <row r="4" spans="1:7">
      <c r="A4" s="23">
        <v>44151</v>
      </c>
      <c r="B4" s="24">
        <v>16.71</v>
      </c>
      <c r="C4" s="24">
        <v>18</v>
      </c>
      <c r="D4" s="24">
        <v>7.5435</v>
      </c>
      <c r="E4" s="25">
        <f t="shared" ref="E4:E9" si="0">D4/B4</f>
        <v>0.451436265709156</v>
      </c>
      <c r="F4" s="25">
        <f t="shared" ref="F4:F9" si="1">D4/C4</f>
        <v>0.419083333333333</v>
      </c>
      <c r="G4" s="24" t="s">
        <v>637</v>
      </c>
    </row>
    <row r="5" spans="1:7">
      <c r="A5" s="23">
        <v>44155</v>
      </c>
      <c r="B5" s="24">
        <v>16.71</v>
      </c>
      <c r="C5" s="24">
        <v>18</v>
      </c>
      <c r="D5" s="24">
        <v>8.0378</v>
      </c>
      <c r="E5" s="25">
        <f t="shared" si="0"/>
        <v>0.481017354877319</v>
      </c>
      <c r="F5" s="25">
        <f t="shared" si="1"/>
        <v>0.446544444444444</v>
      </c>
      <c r="G5" s="24"/>
    </row>
    <row r="6" spans="1:7">
      <c r="A6" s="23">
        <v>44156</v>
      </c>
      <c r="B6" s="24">
        <v>16.71</v>
      </c>
      <c r="C6" s="24">
        <v>18</v>
      </c>
      <c r="D6" s="24">
        <v>12.69</v>
      </c>
      <c r="E6" s="25">
        <f t="shared" si="0"/>
        <v>0.759425493716337</v>
      </c>
      <c r="F6" s="25">
        <f t="shared" si="1"/>
        <v>0.705</v>
      </c>
      <c r="G6" s="24"/>
    </row>
    <row r="7" spans="1:7">
      <c r="A7" s="11">
        <v>44311</v>
      </c>
      <c r="B7" s="1">
        <v>16.71</v>
      </c>
      <c r="C7" s="1">
        <v>18</v>
      </c>
      <c r="D7" s="1">
        <v>3.7534</v>
      </c>
      <c r="E7" s="2">
        <f t="shared" si="0"/>
        <v>0.224619988031119</v>
      </c>
      <c r="F7" s="2">
        <f t="shared" si="1"/>
        <v>0.208522222222222</v>
      </c>
      <c r="G7" s="1" t="s">
        <v>638</v>
      </c>
    </row>
    <row r="8" spans="1:7">
      <c r="A8" s="11">
        <v>44316</v>
      </c>
      <c r="B8" s="1">
        <v>16.71</v>
      </c>
      <c r="C8" s="1">
        <v>18</v>
      </c>
      <c r="D8" s="1">
        <v>5.0281</v>
      </c>
      <c r="E8" s="2">
        <f t="shared" si="0"/>
        <v>0.300903650508677</v>
      </c>
      <c r="F8" s="2">
        <f t="shared" si="1"/>
        <v>0.279338888888889</v>
      </c>
      <c r="G8" s="1" t="s">
        <v>638</v>
      </c>
    </row>
    <row r="9" spans="1:7">
      <c r="A9" s="14">
        <v>44856</v>
      </c>
      <c r="B9" s="15">
        <v>16.71</v>
      </c>
      <c r="C9" s="15">
        <v>18</v>
      </c>
      <c r="D9" s="15">
        <v>5.6899</v>
      </c>
      <c r="E9" s="16">
        <f t="shared" si="0"/>
        <v>0.340508677438659</v>
      </c>
      <c r="F9" s="16">
        <f t="shared" si="1"/>
        <v>0.316105555555556</v>
      </c>
      <c r="G9" s="15"/>
    </row>
    <row r="10" spans="1:7">
      <c r="A10" s="14">
        <v>45209</v>
      </c>
      <c r="B10" s="15">
        <v>16.71</v>
      </c>
      <c r="C10" s="15">
        <v>18</v>
      </c>
      <c r="D10" s="15">
        <v>6.1822</v>
      </c>
      <c r="E10" s="16">
        <f t="shared" ref="E10:E11" si="2">D10/B10</f>
        <v>0.369970077797726</v>
      </c>
      <c r="F10" s="16">
        <f t="shared" ref="F10:F11" si="3">D10/C10</f>
        <v>0.343455555555556</v>
      </c>
      <c r="G10" s="15"/>
    </row>
    <row r="11" spans="1:7">
      <c r="A11" s="26">
        <v>45657</v>
      </c>
      <c r="B11" s="27">
        <v>16.71</v>
      </c>
      <c r="C11" s="27">
        <v>18</v>
      </c>
      <c r="D11" s="27">
        <v>6.77</v>
      </c>
      <c r="E11" s="28">
        <f t="shared" si="2"/>
        <v>0.405146618791143</v>
      </c>
      <c r="F11" s="28">
        <f t="shared" si="3"/>
        <v>0.376111111111111</v>
      </c>
      <c r="G11" s="27"/>
    </row>
    <row r="13" spans="1:1">
      <c r="A13" s="12" t="s">
        <v>639</v>
      </c>
    </row>
  </sheetData>
  <pageMargins left="0.7" right="0.7" top="0.75" bottom="0.75" header="0.3" footer="0.3"/>
  <pageSetup paperSize="9" orientation="portrait"/>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11" sqref="E11"/>
    </sheetView>
  </sheetViews>
  <sheetFormatPr defaultColWidth="8.50833333333333" defaultRowHeight="14" outlineLevelCol="6"/>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7">
      <c r="A1" s="1" t="s">
        <v>0</v>
      </c>
      <c r="B1" s="1" t="s">
        <v>52</v>
      </c>
      <c r="C1" s="1" t="s">
        <v>53</v>
      </c>
      <c r="D1" s="1" t="s">
        <v>54</v>
      </c>
      <c r="E1" s="2" t="s">
        <v>3</v>
      </c>
      <c r="F1" s="2" t="s">
        <v>152</v>
      </c>
      <c r="G1" s="1" t="s">
        <v>56</v>
      </c>
    </row>
    <row r="2" spans="1:7">
      <c r="A2" s="3" t="s">
        <v>138</v>
      </c>
      <c r="B2" s="3">
        <v>1</v>
      </c>
      <c r="C2" s="3">
        <v>1</v>
      </c>
      <c r="D2" s="3"/>
      <c r="E2" s="4">
        <f>D2/B2</f>
        <v>0</v>
      </c>
      <c r="F2" s="4">
        <f>D2/C2</f>
        <v>0</v>
      </c>
      <c r="G2" s="3"/>
    </row>
    <row r="3" spans="1:1">
      <c r="A3" s="11"/>
    </row>
    <row r="4" spans="1:7">
      <c r="A4" s="5">
        <v>44375</v>
      </c>
      <c r="B4" s="6">
        <v>46.38</v>
      </c>
      <c r="C4" s="6">
        <v>12</v>
      </c>
      <c r="D4" s="6">
        <v>2.6361</v>
      </c>
      <c r="E4" s="7">
        <f>D4/B4</f>
        <v>0.0568369987063389</v>
      </c>
      <c r="F4" s="7">
        <f>D4/C4</f>
        <v>0.219675</v>
      </c>
      <c r="G4" s="6" t="s">
        <v>201</v>
      </c>
    </row>
    <row r="5" spans="1:7">
      <c r="A5" s="5">
        <v>44376</v>
      </c>
      <c r="B5" s="6">
        <v>46.38</v>
      </c>
      <c r="C5" s="6">
        <v>12</v>
      </c>
      <c r="D5" s="6">
        <v>4.7428</v>
      </c>
      <c r="E5" s="7">
        <f>D5/B5</f>
        <v>0.102259594652868</v>
      </c>
      <c r="F5" s="7">
        <f>D5/C5</f>
        <v>0.395233333333333</v>
      </c>
      <c r="G5" s="6"/>
    </row>
    <row r="6" spans="1:7">
      <c r="A6" s="5">
        <v>44377</v>
      </c>
      <c r="B6" s="6">
        <v>46.38</v>
      </c>
      <c r="C6" s="6">
        <v>12</v>
      </c>
      <c r="D6" s="6">
        <v>4.7987</v>
      </c>
      <c r="E6" s="7">
        <f>D6/B6</f>
        <v>0.103464855541182</v>
      </c>
      <c r="F6" s="7">
        <f>D6/C6</f>
        <v>0.399891666666667</v>
      </c>
      <c r="G6" s="6"/>
    </row>
    <row r="7" spans="1:7">
      <c r="A7" s="5">
        <v>44378</v>
      </c>
      <c r="B7" s="6">
        <v>46.38</v>
      </c>
      <c r="C7" s="6">
        <v>12</v>
      </c>
      <c r="D7" s="6">
        <v>4.8174</v>
      </c>
      <c r="E7" s="7">
        <f>D7/B7</f>
        <v>0.103868046571798</v>
      </c>
      <c r="F7" s="7">
        <f>D7/C7</f>
        <v>0.40145</v>
      </c>
      <c r="G7" s="6"/>
    </row>
    <row r="8" spans="1:7">
      <c r="A8" s="14">
        <v>44380</v>
      </c>
      <c r="B8" s="15">
        <v>46.38</v>
      </c>
      <c r="C8" s="15">
        <v>12</v>
      </c>
      <c r="D8" s="15">
        <v>4.8585</v>
      </c>
      <c r="E8" s="16">
        <f t="shared" ref="E8" si="0">D8/B8</f>
        <v>0.104754204398448</v>
      </c>
      <c r="F8" s="16">
        <f t="shared" ref="F8" si="1">D8/C8</f>
        <v>0.404875</v>
      </c>
      <c r="G8" s="15"/>
    </row>
    <row r="9" spans="1:7">
      <c r="A9" s="14">
        <v>44381</v>
      </c>
      <c r="B9" s="15">
        <v>46.38</v>
      </c>
      <c r="C9" s="15">
        <v>12</v>
      </c>
      <c r="D9" s="15">
        <v>6.4771</v>
      </c>
      <c r="E9" s="16">
        <f t="shared" ref="E9" si="2">D9/B9</f>
        <v>0.139652867615351</v>
      </c>
      <c r="F9" s="16">
        <f t="shared" ref="F9" si="3">D9/C9</f>
        <v>0.539758333333333</v>
      </c>
      <c r="G9" s="15"/>
    </row>
    <row r="10" spans="1:7">
      <c r="A10" s="14">
        <v>44388</v>
      </c>
      <c r="B10" s="15">
        <v>46.38</v>
      </c>
      <c r="C10" s="15">
        <v>12</v>
      </c>
      <c r="D10" s="15">
        <v>7.2475</v>
      </c>
      <c r="E10" s="16">
        <f t="shared" ref="E10:E11" si="4">D10/B10</f>
        <v>0.15626347563605</v>
      </c>
      <c r="F10" s="16">
        <f t="shared" ref="F10:F11" si="5">D10/C10</f>
        <v>0.603958333333333</v>
      </c>
      <c r="G10" s="15"/>
    </row>
    <row r="11" spans="1:7">
      <c r="A11" s="14">
        <v>45199</v>
      </c>
      <c r="B11" s="15">
        <v>46.38</v>
      </c>
      <c r="C11" s="15">
        <v>12</v>
      </c>
      <c r="D11" s="15">
        <v>8.44</v>
      </c>
      <c r="E11" s="16">
        <f t="shared" si="4"/>
        <v>0.181974989219491</v>
      </c>
      <c r="F11" s="16">
        <f t="shared" si="5"/>
        <v>0.703333333333333</v>
      </c>
      <c r="G11" s="15" t="s">
        <v>640</v>
      </c>
    </row>
    <row r="13" spans="1:1">
      <c r="A13" s="12" t="s">
        <v>398</v>
      </c>
    </row>
  </sheetData>
  <pageMargins left="0.7" right="0.7" top="0.75" bottom="0.75" header="0.3" footer="0.3"/>
  <pageSetup paperSize="9" orientation="portrait"/>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C16" sqref="C16"/>
    </sheetView>
  </sheetViews>
  <sheetFormatPr defaultColWidth="8.50833333333333" defaultRowHeight="14" outlineLevelCol="6"/>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7">
      <c r="A1" s="1" t="s">
        <v>0</v>
      </c>
      <c r="B1" s="1" t="s">
        <v>52</v>
      </c>
      <c r="C1" s="1" t="s">
        <v>53</v>
      </c>
      <c r="D1" s="1" t="s">
        <v>54</v>
      </c>
      <c r="E1" s="2" t="s">
        <v>3</v>
      </c>
      <c r="F1" s="2" t="s">
        <v>152</v>
      </c>
      <c r="G1" s="1" t="s">
        <v>56</v>
      </c>
    </row>
    <row r="2" spans="1:7">
      <c r="A2" s="3" t="s">
        <v>138</v>
      </c>
      <c r="B2" s="3">
        <v>1</v>
      </c>
      <c r="C2" s="3">
        <v>1</v>
      </c>
      <c r="D2" s="3"/>
      <c r="E2" s="4">
        <f>D2/B2</f>
        <v>0</v>
      </c>
      <c r="F2" s="4">
        <f>D2/C2</f>
        <v>0</v>
      </c>
      <c r="G2" s="3"/>
    </row>
    <row r="3" spans="1:1">
      <c r="A3" s="11"/>
    </row>
    <row r="4" spans="1:7">
      <c r="A4" s="5">
        <v>44375</v>
      </c>
      <c r="B4" s="6">
        <v>20.3</v>
      </c>
      <c r="C4" s="6">
        <v>10</v>
      </c>
      <c r="D4" s="6">
        <v>2.389</v>
      </c>
      <c r="E4" s="7">
        <f>D4/B4</f>
        <v>0.117684729064039</v>
      </c>
      <c r="F4" s="7">
        <f>D4/C4</f>
        <v>0.2389</v>
      </c>
      <c r="G4" s="6" t="s">
        <v>641</v>
      </c>
    </row>
    <row r="5" spans="1:7">
      <c r="A5" s="5">
        <v>44376</v>
      </c>
      <c r="B5" s="6">
        <v>20.3</v>
      </c>
      <c r="C5" s="6">
        <v>10</v>
      </c>
      <c r="D5" s="6">
        <v>3.34</v>
      </c>
      <c r="E5" s="7">
        <f>D5/B5</f>
        <v>0.164532019704433</v>
      </c>
      <c r="F5" s="7">
        <f>D5/C5</f>
        <v>0.334</v>
      </c>
      <c r="G5" s="6"/>
    </row>
    <row r="6" spans="1:7">
      <c r="A6" s="5">
        <v>44377</v>
      </c>
      <c r="B6" s="6">
        <v>20.3</v>
      </c>
      <c r="C6" s="6">
        <v>10</v>
      </c>
      <c r="D6" s="6">
        <v>4.37</v>
      </c>
      <c r="E6" s="7">
        <f>D6/B6</f>
        <v>0.215270935960591</v>
      </c>
      <c r="F6" s="7">
        <f>D6/C6</f>
        <v>0.437</v>
      </c>
      <c r="G6" s="6"/>
    </row>
    <row r="7" spans="1:7">
      <c r="A7" s="14">
        <v>44380</v>
      </c>
      <c r="B7" s="15">
        <v>20.3</v>
      </c>
      <c r="C7" s="15">
        <v>10</v>
      </c>
      <c r="D7" s="15">
        <v>5.33</v>
      </c>
      <c r="E7" s="16">
        <f t="shared" ref="E7" si="0">D7/B7</f>
        <v>0.26256157635468</v>
      </c>
      <c r="F7" s="16">
        <f t="shared" ref="F7" si="1">D7/C7</f>
        <v>0.533</v>
      </c>
      <c r="G7" s="15"/>
    </row>
    <row r="8" spans="1:7">
      <c r="A8" s="14">
        <v>44381</v>
      </c>
      <c r="B8" s="15">
        <v>20.3</v>
      </c>
      <c r="C8" s="15">
        <v>10</v>
      </c>
      <c r="D8" s="15">
        <v>8.13</v>
      </c>
      <c r="E8" s="16">
        <f t="shared" ref="E8:E17" si="2">D8/B8</f>
        <v>0.400492610837438</v>
      </c>
      <c r="F8" s="16">
        <f t="shared" ref="F8:F15" si="3">D8/C8</f>
        <v>0.813</v>
      </c>
      <c r="G8" s="15"/>
    </row>
    <row r="9" spans="1:7">
      <c r="A9" s="14">
        <v>44682</v>
      </c>
      <c r="B9" s="15">
        <v>47.1</v>
      </c>
      <c r="C9" s="15">
        <v>27</v>
      </c>
      <c r="D9" s="15">
        <v>9.06</v>
      </c>
      <c r="E9" s="16">
        <f t="shared" si="2"/>
        <v>0.192356687898089</v>
      </c>
      <c r="F9" s="16">
        <f t="shared" si="3"/>
        <v>0.335555555555556</v>
      </c>
      <c r="G9" s="15"/>
    </row>
    <row r="10" spans="1:7">
      <c r="A10" s="5">
        <v>44722</v>
      </c>
      <c r="B10" s="6">
        <v>47.1</v>
      </c>
      <c r="C10" s="6">
        <v>27</v>
      </c>
      <c r="D10" s="6">
        <v>14.46</v>
      </c>
      <c r="E10" s="7">
        <f t="shared" si="2"/>
        <v>0.307006369426752</v>
      </c>
      <c r="F10" s="7">
        <f t="shared" si="3"/>
        <v>0.535555555555556</v>
      </c>
      <c r="G10" s="6"/>
    </row>
    <row r="11" spans="1:7">
      <c r="A11" s="14">
        <v>44814</v>
      </c>
      <c r="B11" s="15">
        <v>47.1</v>
      </c>
      <c r="C11" s="15">
        <v>27</v>
      </c>
      <c r="D11" s="15">
        <v>15.06</v>
      </c>
      <c r="E11" s="16">
        <f t="shared" si="2"/>
        <v>0.319745222929936</v>
      </c>
      <c r="F11" s="16">
        <f t="shared" si="3"/>
        <v>0.557777777777778</v>
      </c>
      <c r="G11" s="15"/>
    </row>
    <row r="12" spans="1:7">
      <c r="A12" s="5">
        <v>44834</v>
      </c>
      <c r="B12" s="6">
        <v>47.1</v>
      </c>
      <c r="C12" s="6">
        <v>27</v>
      </c>
      <c r="D12" s="6">
        <v>15.68</v>
      </c>
      <c r="E12" s="7">
        <f t="shared" si="2"/>
        <v>0.332908704883227</v>
      </c>
      <c r="F12" s="7">
        <f t="shared" si="3"/>
        <v>0.580740740740741</v>
      </c>
      <c r="G12" s="6"/>
    </row>
    <row r="13" spans="1:7">
      <c r="A13" s="14">
        <v>44835</v>
      </c>
      <c r="B13" s="15">
        <v>47.1</v>
      </c>
      <c r="C13" s="15">
        <v>27</v>
      </c>
      <c r="D13" s="15">
        <v>16.24</v>
      </c>
      <c r="E13" s="16">
        <f t="shared" si="2"/>
        <v>0.3447983014862</v>
      </c>
      <c r="F13" s="16">
        <f t="shared" si="3"/>
        <v>0.601481481481481</v>
      </c>
      <c r="G13" s="15"/>
    </row>
    <row r="14" spans="1:7">
      <c r="A14" s="14">
        <v>45046</v>
      </c>
      <c r="B14" s="15">
        <v>47.1</v>
      </c>
      <c r="C14" s="15">
        <v>27</v>
      </c>
      <c r="D14" s="15">
        <v>21.77</v>
      </c>
      <c r="E14" s="16">
        <f t="shared" si="2"/>
        <v>0.462208067940552</v>
      </c>
      <c r="F14" s="16">
        <f t="shared" si="3"/>
        <v>0.806296296296296</v>
      </c>
      <c r="G14" s="15"/>
    </row>
    <row r="15" spans="1:7">
      <c r="A15" s="14">
        <v>45047</v>
      </c>
      <c r="B15" s="15">
        <v>47.1</v>
      </c>
      <c r="C15" s="15">
        <v>27</v>
      </c>
      <c r="D15" s="15">
        <v>23.27</v>
      </c>
      <c r="E15" s="16">
        <f t="shared" si="2"/>
        <v>0.494055201698514</v>
      </c>
      <c r="F15" s="16">
        <f t="shared" si="3"/>
        <v>0.861851851851852</v>
      </c>
      <c r="G15" s="15"/>
    </row>
    <row r="16" spans="1:7">
      <c r="A16" s="14">
        <v>45200</v>
      </c>
      <c r="B16" s="15">
        <v>57.9</v>
      </c>
      <c r="C16" s="15"/>
      <c r="D16" s="15">
        <v>25.65</v>
      </c>
      <c r="E16" s="16">
        <f t="shared" si="2"/>
        <v>0.44300518134715</v>
      </c>
      <c r="F16" s="16"/>
      <c r="G16" s="15"/>
    </row>
    <row r="17" spans="1:7">
      <c r="A17" s="14">
        <v>45414</v>
      </c>
      <c r="B17" s="15">
        <v>61.97</v>
      </c>
      <c r="C17" s="15"/>
      <c r="D17" s="15">
        <v>25.99</v>
      </c>
      <c r="E17" s="16">
        <f t="shared" si="2"/>
        <v>0.419396482168791</v>
      </c>
      <c r="F17" s="16"/>
      <c r="G17" s="15"/>
    </row>
    <row r="19" spans="1:1">
      <c r="A19" s="12" t="s">
        <v>398</v>
      </c>
    </row>
  </sheetData>
  <pageMargins left="0.7" right="0.7" top="0.75" bottom="0.75" header="0.3" footer="0.3"/>
  <pageSetup paperSize="9" orientation="portrait"/>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12" sqref="D12"/>
    </sheetView>
  </sheetViews>
  <sheetFormatPr defaultColWidth="8.50833333333333" defaultRowHeight="14" outlineLevelCol="6"/>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7">
      <c r="A1" s="1" t="s">
        <v>0</v>
      </c>
      <c r="B1" s="1" t="s">
        <v>52</v>
      </c>
      <c r="C1" s="1" t="s">
        <v>53</v>
      </c>
      <c r="D1" s="1" t="s">
        <v>54</v>
      </c>
      <c r="E1" s="2" t="s">
        <v>3</v>
      </c>
      <c r="F1" s="2" t="s">
        <v>152</v>
      </c>
      <c r="G1" s="1" t="s">
        <v>56</v>
      </c>
    </row>
    <row r="2" spans="1:7">
      <c r="A2" s="3" t="s">
        <v>138</v>
      </c>
      <c r="B2" s="3">
        <v>1</v>
      </c>
      <c r="C2" s="3">
        <v>1</v>
      </c>
      <c r="D2" s="3"/>
      <c r="E2" s="4">
        <f>D2/B2</f>
        <v>0</v>
      </c>
      <c r="F2" s="4">
        <f>D2/C2</f>
        <v>0</v>
      </c>
      <c r="G2" s="3"/>
    </row>
    <row r="3" spans="1:1">
      <c r="A3" s="11"/>
    </row>
    <row r="4" spans="1:7">
      <c r="A4" s="5">
        <v>44503</v>
      </c>
      <c r="B4" s="6">
        <v>30.46</v>
      </c>
      <c r="C4" s="6">
        <v>25</v>
      </c>
      <c r="D4" s="6">
        <v>3.71</v>
      </c>
      <c r="E4" s="7">
        <f>D4/B4</f>
        <v>0.121799080761655</v>
      </c>
      <c r="F4" s="7">
        <f>D4/C4</f>
        <v>0.1484</v>
      </c>
      <c r="G4" s="6" t="s">
        <v>642</v>
      </c>
    </row>
    <row r="5" spans="1:7">
      <c r="A5" s="5">
        <v>44504</v>
      </c>
      <c r="B5" s="6">
        <v>30.46</v>
      </c>
      <c r="C5" s="6">
        <v>25</v>
      </c>
      <c r="D5" s="6">
        <v>4.55</v>
      </c>
      <c r="E5" s="7">
        <f>D5/B5</f>
        <v>0.149376231122784</v>
      </c>
      <c r="F5" s="7">
        <f>D5/C5</f>
        <v>0.182</v>
      </c>
      <c r="G5" s="6"/>
    </row>
    <row r="6" spans="1:7">
      <c r="A6" s="5">
        <v>44505</v>
      </c>
      <c r="B6" s="6">
        <v>30.46</v>
      </c>
      <c r="C6" s="6">
        <v>25</v>
      </c>
      <c r="D6" s="6">
        <v>4.7</v>
      </c>
      <c r="E6" s="7">
        <f t="shared" ref="E6:E8" si="0">D6/B6</f>
        <v>0.1543007222587</v>
      </c>
      <c r="F6" s="7">
        <f t="shared" ref="F6:F8" si="1">D6/C6</f>
        <v>0.188</v>
      </c>
      <c r="G6" s="6"/>
    </row>
    <row r="7" spans="1:7">
      <c r="A7" s="14">
        <v>44506</v>
      </c>
      <c r="B7" s="15">
        <v>30.46</v>
      </c>
      <c r="C7" s="15">
        <v>25</v>
      </c>
      <c r="D7" s="15">
        <v>8.31</v>
      </c>
      <c r="E7" s="16">
        <f t="shared" si="0"/>
        <v>0.272816808929744</v>
      </c>
      <c r="F7" s="16">
        <f t="shared" si="1"/>
        <v>0.3324</v>
      </c>
      <c r="G7" s="15"/>
    </row>
    <row r="8" spans="1:7">
      <c r="A8" s="14">
        <v>44513</v>
      </c>
      <c r="B8" s="15">
        <v>30.46</v>
      </c>
      <c r="C8" s="15">
        <v>25</v>
      </c>
      <c r="D8" s="15">
        <v>8.49</v>
      </c>
      <c r="E8" s="16">
        <f t="shared" si="0"/>
        <v>0.278726198292843</v>
      </c>
      <c r="F8" s="16">
        <f t="shared" si="1"/>
        <v>0.3396</v>
      </c>
      <c r="G8" s="15"/>
    </row>
    <row r="9" spans="1:7">
      <c r="A9" s="14">
        <v>44514</v>
      </c>
      <c r="B9" s="15">
        <v>30.46</v>
      </c>
      <c r="C9" s="15">
        <v>25</v>
      </c>
      <c r="D9" s="15">
        <v>9.79</v>
      </c>
      <c r="E9" s="16">
        <f t="shared" ref="E9" si="2">D9/B9</f>
        <v>0.321405121470781</v>
      </c>
      <c r="F9" s="16">
        <f t="shared" ref="F9" si="3">D9/C9</f>
        <v>0.3916</v>
      </c>
      <c r="G9" s="15"/>
    </row>
    <row r="10" spans="1:7">
      <c r="A10" s="5">
        <v>44561</v>
      </c>
      <c r="B10" s="6">
        <v>46.25</v>
      </c>
      <c r="C10" s="6">
        <v>36</v>
      </c>
      <c r="D10" s="6">
        <v>12.91</v>
      </c>
      <c r="E10" s="7">
        <f t="shared" ref="E10" si="4">D10/B10</f>
        <v>0.279135135135135</v>
      </c>
      <c r="F10" s="7">
        <f t="shared" ref="F10" si="5">D10/C10</f>
        <v>0.358611111111111</v>
      </c>
      <c r="G10" s="6"/>
    </row>
    <row r="11" spans="1:7">
      <c r="A11" s="14">
        <v>44562</v>
      </c>
      <c r="B11" s="15">
        <v>46.25</v>
      </c>
      <c r="C11" s="15">
        <v>36</v>
      </c>
      <c r="D11" s="15">
        <v>17.01</v>
      </c>
      <c r="E11" s="16">
        <f t="shared" ref="E11:E13" si="6">D11/B11</f>
        <v>0.367783783783784</v>
      </c>
      <c r="F11" s="16">
        <f t="shared" ref="F11:F13" si="7">D11/C11</f>
        <v>0.4725</v>
      </c>
      <c r="G11" s="15"/>
    </row>
    <row r="12" spans="1:7">
      <c r="A12" s="17">
        <v>44596</v>
      </c>
      <c r="B12" s="18">
        <v>46.25</v>
      </c>
      <c r="C12" s="18">
        <v>36</v>
      </c>
      <c r="D12" s="18">
        <v>17.87</v>
      </c>
      <c r="E12" s="19">
        <f t="shared" si="6"/>
        <v>0.386378378378378</v>
      </c>
      <c r="F12" s="19">
        <f t="shared" si="7"/>
        <v>0.496388888888889</v>
      </c>
      <c r="G12" s="18" t="s">
        <v>313</v>
      </c>
    </row>
    <row r="13" spans="1:7">
      <c r="A13" s="17">
        <v>44597</v>
      </c>
      <c r="B13" s="18">
        <v>46.25</v>
      </c>
      <c r="C13" s="18">
        <v>36</v>
      </c>
      <c r="D13" s="18">
        <v>19.36</v>
      </c>
      <c r="E13" s="19">
        <f t="shared" si="6"/>
        <v>0.418594594594595</v>
      </c>
      <c r="F13" s="19">
        <f t="shared" si="7"/>
        <v>0.537777777777778</v>
      </c>
      <c r="G13" s="18"/>
    </row>
    <row r="14" spans="1:7">
      <c r="A14" s="14">
        <v>44682</v>
      </c>
      <c r="B14" s="15">
        <v>46.25</v>
      </c>
      <c r="C14" s="15">
        <v>36</v>
      </c>
      <c r="D14" s="15">
        <v>17.83</v>
      </c>
      <c r="E14" s="16">
        <f t="shared" ref="E14" si="8">D14/B14</f>
        <v>0.385513513513513</v>
      </c>
      <c r="F14" s="16">
        <f t="shared" ref="F14" si="9">D14/C14</f>
        <v>0.495277777777778</v>
      </c>
      <c r="G14" s="15"/>
    </row>
    <row r="15" spans="1:7">
      <c r="A15" s="14">
        <v>45291</v>
      </c>
      <c r="B15" s="15">
        <v>46.25</v>
      </c>
      <c r="C15" s="15">
        <v>36</v>
      </c>
      <c r="D15" s="15">
        <v>21.0678</v>
      </c>
      <c r="E15" s="16">
        <f t="shared" ref="E15" si="10">D15/B15</f>
        <v>0.45552</v>
      </c>
      <c r="F15" s="16">
        <f t="shared" ref="F15" si="11">D15/C15</f>
        <v>0.585216666666667</v>
      </c>
      <c r="G15" s="15"/>
    </row>
    <row r="16" spans="1:1">
      <c r="A16" s="12" t="s">
        <v>398</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5"/>
  <sheetViews>
    <sheetView workbookViewId="0">
      <pane ySplit="1" topLeftCell="A2" activePane="bottomLeft" state="frozen"/>
      <selection/>
      <selection pane="bottomLeft" activeCell="A1" sqref="A1"/>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8" width="8.50833333333333" style="1"/>
    <col min="9" max="9" width="14.6666666666667" style="90" customWidth="1"/>
    <col min="10" max="10" width="8.50833333333333" style="1"/>
    <col min="11" max="11" width="14.6666666666667" style="90" customWidth="1"/>
    <col min="12" max="16384" width="8.50833333333333" style="1"/>
  </cols>
  <sheetData>
    <row r="1" spans="1:11">
      <c r="A1" s="1" t="s">
        <v>0</v>
      </c>
      <c r="B1" s="1" t="s">
        <v>52</v>
      </c>
      <c r="C1" s="1" t="s">
        <v>53</v>
      </c>
      <c r="D1" s="1" t="s">
        <v>54</v>
      </c>
      <c r="E1" s="32" t="s">
        <v>3</v>
      </c>
      <c r="F1" s="32" t="s">
        <v>55</v>
      </c>
      <c r="G1" s="1" t="s">
        <v>56</v>
      </c>
      <c r="H1" s="1" t="s">
        <v>57</v>
      </c>
      <c r="I1" s="90" t="s">
        <v>58</v>
      </c>
      <c r="J1" s="1" t="s">
        <v>59</v>
      </c>
      <c r="K1" s="90" t="s">
        <v>60</v>
      </c>
    </row>
    <row r="2" ht="42" spans="1:11">
      <c r="A2" s="3" t="s">
        <v>90</v>
      </c>
      <c r="B2" s="3">
        <v>6.41</v>
      </c>
      <c r="C2" s="3">
        <v>5</v>
      </c>
      <c r="D2" s="3">
        <v>0.4982</v>
      </c>
      <c r="E2" s="33">
        <f>D2/B2</f>
        <v>0.0777223088923557</v>
      </c>
      <c r="F2" s="33">
        <f>D2/C2</f>
        <v>0.09964</v>
      </c>
      <c r="G2" s="3" t="s">
        <v>229</v>
      </c>
      <c r="H2" s="3"/>
      <c r="I2" s="93"/>
      <c r="J2" s="3"/>
      <c r="K2" s="93"/>
    </row>
    <row r="3" spans="1:11">
      <c r="A3" s="3" t="s">
        <v>92</v>
      </c>
      <c r="B3" s="3">
        <v>6.41</v>
      </c>
      <c r="C3" s="3">
        <v>5</v>
      </c>
      <c r="D3" s="3">
        <v>1.2852</v>
      </c>
      <c r="E3" s="33">
        <f>D3/B3</f>
        <v>0.200499219968799</v>
      </c>
      <c r="F3" s="33">
        <f>D3/C3</f>
        <v>0.25704</v>
      </c>
      <c r="G3" s="3" t="s">
        <v>230</v>
      </c>
      <c r="H3" s="3"/>
      <c r="I3" s="93"/>
      <c r="J3" s="3"/>
      <c r="K3" s="93"/>
    </row>
    <row r="4" spans="1:11">
      <c r="A4" s="3" t="s">
        <v>94</v>
      </c>
      <c r="B4" s="3">
        <v>13.47</v>
      </c>
      <c r="C4" s="3">
        <v>10.83</v>
      </c>
      <c r="D4" s="3">
        <v>17.753</v>
      </c>
      <c r="E4" s="33">
        <f t="shared" ref="E4:E6" si="0">D4/B4</f>
        <v>1.31796585003712</v>
      </c>
      <c r="F4" s="33">
        <f t="shared" ref="F4:F6" si="1">D4/C4</f>
        <v>1.63924284395199</v>
      </c>
      <c r="G4" s="3" t="s">
        <v>231</v>
      </c>
      <c r="H4" s="3">
        <v>50.29</v>
      </c>
      <c r="I4" s="93">
        <v>34973</v>
      </c>
      <c r="J4" s="81">
        <v>1.07</v>
      </c>
      <c r="K4" s="93" t="s">
        <v>232</v>
      </c>
    </row>
    <row r="5" ht="42" spans="1:11">
      <c r="A5" s="3" t="s">
        <v>96</v>
      </c>
      <c r="B5" s="3">
        <v>16.16</v>
      </c>
      <c r="C5" s="3">
        <v>13.03</v>
      </c>
      <c r="D5" s="3">
        <v>24.504</v>
      </c>
      <c r="E5" s="33">
        <f t="shared" si="0"/>
        <v>1.51633663366337</v>
      </c>
      <c r="F5" s="33">
        <f t="shared" si="1"/>
        <v>1.88058326937836</v>
      </c>
      <c r="G5" s="3" t="s">
        <v>233</v>
      </c>
      <c r="H5" s="3">
        <v>51.2</v>
      </c>
      <c r="I5" s="93">
        <v>35339</v>
      </c>
      <c r="J5" s="81">
        <v>15</v>
      </c>
      <c r="K5" s="93">
        <v>35113</v>
      </c>
    </row>
    <row r="6" spans="1:11">
      <c r="A6" s="3" t="s">
        <v>97</v>
      </c>
      <c r="B6" s="3">
        <v>21.35</v>
      </c>
      <c r="C6" s="3">
        <v>16</v>
      </c>
      <c r="D6" s="3">
        <v>30.614</v>
      </c>
      <c r="E6" s="33">
        <f t="shared" si="0"/>
        <v>1.43391100702576</v>
      </c>
      <c r="F6" s="33">
        <f t="shared" si="1"/>
        <v>1.913375</v>
      </c>
      <c r="G6" s="3" t="s">
        <v>123</v>
      </c>
      <c r="H6" s="3">
        <v>49.87</v>
      </c>
      <c r="I6" s="93">
        <v>35704</v>
      </c>
      <c r="J6" s="81">
        <v>21.5</v>
      </c>
      <c r="K6" s="93">
        <v>35467</v>
      </c>
    </row>
    <row r="7" spans="1:11">
      <c r="A7" s="3" t="s">
        <v>98</v>
      </c>
      <c r="B7" s="3">
        <v>21.35</v>
      </c>
      <c r="C7" s="3">
        <v>16</v>
      </c>
      <c r="D7" s="3">
        <v>34.537</v>
      </c>
      <c r="E7" s="33">
        <f t="shared" ref="E7:E26" si="2">D7/B7</f>
        <v>1.61765807962529</v>
      </c>
      <c r="F7" s="33">
        <f t="shared" ref="F7:F27" si="3">D7/C7</f>
        <v>2.1585625</v>
      </c>
      <c r="G7" s="3" t="s">
        <v>123</v>
      </c>
      <c r="H7" s="3">
        <v>62.24</v>
      </c>
      <c r="I7" s="93">
        <v>36069</v>
      </c>
      <c r="J7" s="3">
        <v>23.052</v>
      </c>
      <c r="K7" s="93">
        <v>35822</v>
      </c>
    </row>
    <row r="8" spans="1:11">
      <c r="A8" s="3" t="s">
        <v>99</v>
      </c>
      <c r="B8" s="3">
        <v>21.35</v>
      </c>
      <c r="C8" s="3">
        <v>16</v>
      </c>
      <c r="D8" s="3">
        <v>29.921</v>
      </c>
      <c r="E8" s="33">
        <f t="shared" si="2"/>
        <v>1.40145199063232</v>
      </c>
      <c r="F8" s="33">
        <f t="shared" si="3"/>
        <v>1.8700625</v>
      </c>
      <c r="G8" s="3" t="s">
        <v>123</v>
      </c>
      <c r="H8" s="3">
        <v>56.7802</v>
      </c>
      <c r="I8" s="93">
        <v>36434</v>
      </c>
      <c r="J8" s="3">
        <v>19.6726</v>
      </c>
      <c r="K8" s="93">
        <v>36338</v>
      </c>
    </row>
    <row r="9" spans="1:11">
      <c r="A9" s="3" t="s">
        <v>101</v>
      </c>
      <c r="B9" s="53">
        <v>38.105</v>
      </c>
      <c r="C9" s="53">
        <v>28.328</v>
      </c>
      <c r="D9" s="3">
        <v>37.038</v>
      </c>
      <c r="E9" s="33">
        <f t="shared" si="2"/>
        <v>0.97199842540349</v>
      </c>
      <c r="F9" s="33">
        <f t="shared" si="3"/>
        <v>1.30746964134425</v>
      </c>
      <c r="G9" s="3" t="s">
        <v>123</v>
      </c>
      <c r="H9" s="81">
        <v>81</v>
      </c>
      <c r="I9" s="93">
        <v>36801</v>
      </c>
      <c r="J9" s="3">
        <v>21.7271</v>
      </c>
      <c r="K9" s="93">
        <v>36560</v>
      </c>
    </row>
    <row r="10" spans="1:11">
      <c r="A10" s="3" t="s">
        <v>103</v>
      </c>
      <c r="B10" s="3">
        <v>65.425</v>
      </c>
      <c r="C10" s="3">
        <v>48</v>
      </c>
      <c r="D10" s="3">
        <v>77.452</v>
      </c>
      <c r="E10" s="33">
        <f t="shared" si="2"/>
        <v>1.18382881161635</v>
      </c>
      <c r="F10" s="33">
        <f t="shared" si="3"/>
        <v>1.61358333333333</v>
      </c>
      <c r="G10" s="3" t="s">
        <v>234</v>
      </c>
      <c r="H10" s="3">
        <v>135</v>
      </c>
      <c r="I10" s="93">
        <v>37166</v>
      </c>
      <c r="J10" s="3">
        <v>43.9696</v>
      </c>
      <c r="K10" s="93">
        <v>36898</v>
      </c>
    </row>
    <row r="11" spans="1:11">
      <c r="A11" s="3" t="s">
        <v>105</v>
      </c>
      <c r="B11" s="3">
        <v>65.425</v>
      </c>
      <c r="C11" s="3">
        <v>48</v>
      </c>
      <c r="D11" s="3">
        <v>97.91</v>
      </c>
      <c r="E11" s="33">
        <f t="shared" si="2"/>
        <v>1.4965227359572</v>
      </c>
      <c r="F11" s="33">
        <f t="shared" si="3"/>
        <v>2.03979166666667</v>
      </c>
      <c r="G11" s="3" t="s">
        <v>235</v>
      </c>
      <c r="H11" s="3">
        <v>158.05</v>
      </c>
      <c r="I11" s="93">
        <v>37530</v>
      </c>
      <c r="J11" s="3">
        <v>58.1949</v>
      </c>
      <c r="K11" s="93">
        <v>37298</v>
      </c>
    </row>
    <row r="12" spans="1:11">
      <c r="A12" s="3" t="s">
        <v>108</v>
      </c>
      <c r="B12" s="3">
        <v>67.152</v>
      </c>
      <c r="C12" s="3">
        <v>49.115</v>
      </c>
      <c r="D12" s="3">
        <v>111.14</v>
      </c>
      <c r="E12" s="33">
        <f t="shared" si="2"/>
        <v>1.65505122706695</v>
      </c>
      <c r="F12" s="33">
        <f t="shared" si="3"/>
        <v>2.2628524890563</v>
      </c>
      <c r="G12" s="3" t="s">
        <v>236</v>
      </c>
      <c r="H12" s="3">
        <v>179.24</v>
      </c>
      <c r="I12" s="93">
        <v>37895</v>
      </c>
      <c r="J12" s="3">
        <v>52.114</v>
      </c>
      <c r="K12" s="93">
        <v>37752</v>
      </c>
    </row>
    <row r="13" spans="1:11">
      <c r="A13" s="3" t="s">
        <v>110</v>
      </c>
      <c r="B13" s="3">
        <v>82.6</v>
      </c>
      <c r="C13" s="3">
        <v>59.098</v>
      </c>
      <c r="D13" s="3">
        <v>131.52</v>
      </c>
      <c r="E13" s="33">
        <f t="shared" si="2"/>
        <v>1.59225181598063</v>
      </c>
      <c r="F13" s="33">
        <f t="shared" si="3"/>
        <v>2.22545602220041</v>
      </c>
      <c r="G13" s="3" t="s">
        <v>237</v>
      </c>
      <c r="H13" s="81">
        <v>194</v>
      </c>
      <c r="I13" s="93">
        <v>38352</v>
      </c>
      <c r="J13" s="3">
        <v>79.5781</v>
      </c>
      <c r="K13" s="93">
        <v>38007</v>
      </c>
    </row>
    <row r="14" spans="1:11">
      <c r="A14" s="3" t="s">
        <v>113</v>
      </c>
      <c r="B14" s="3">
        <v>94.907</v>
      </c>
      <c r="C14" s="3">
        <v>68.036</v>
      </c>
      <c r="D14" s="3">
        <v>162.74</v>
      </c>
      <c r="E14" s="33">
        <f t="shared" si="2"/>
        <v>1.71473126323664</v>
      </c>
      <c r="F14" s="33">
        <f t="shared" si="3"/>
        <v>2.39196895761068</v>
      </c>
      <c r="G14" s="3" t="s">
        <v>238</v>
      </c>
      <c r="H14" s="3">
        <v>213.57</v>
      </c>
      <c r="I14" s="93">
        <v>38625</v>
      </c>
      <c r="J14" s="81">
        <v>83.6</v>
      </c>
      <c r="K14" s="93">
        <v>38392</v>
      </c>
    </row>
    <row r="15" spans="1:11">
      <c r="A15" s="3" t="s">
        <v>116</v>
      </c>
      <c r="B15" s="3">
        <v>110.92</v>
      </c>
      <c r="C15" s="3">
        <v>81.405</v>
      </c>
      <c r="D15" s="3">
        <v>179.64</v>
      </c>
      <c r="E15" s="33">
        <f t="shared" si="2"/>
        <v>1.61954561846376</v>
      </c>
      <c r="F15" s="33">
        <f t="shared" si="3"/>
        <v>2.20674405749033</v>
      </c>
      <c r="G15" s="3" t="s">
        <v>106</v>
      </c>
      <c r="H15" s="3">
        <v>243.31</v>
      </c>
      <c r="I15" s="93">
        <v>39082</v>
      </c>
      <c r="J15" s="3"/>
      <c r="K15" s="93"/>
    </row>
    <row r="16" spans="1:11">
      <c r="A16" s="3" t="s">
        <v>118</v>
      </c>
      <c r="B16" s="3">
        <v>134.4</v>
      </c>
      <c r="C16" s="3">
        <v>96.627</v>
      </c>
      <c r="D16" s="3">
        <v>223.01</v>
      </c>
      <c r="E16" s="33">
        <f t="shared" si="2"/>
        <v>1.6593005952381</v>
      </c>
      <c r="F16" s="33">
        <f t="shared" si="3"/>
        <v>2.30794705413601</v>
      </c>
      <c r="G16" s="3" t="s">
        <v>106</v>
      </c>
      <c r="H16" s="3">
        <v>308.4</v>
      </c>
      <c r="I16" s="93">
        <v>39445</v>
      </c>
      <c r="J16" s="3"/>
      <c r="K16" s="93"/>
    </row>
    <row r="17" spans="1:11">
      <c r="A17" s="3" t="s">
        <v>120</v>
      </c>
      <c r="B17" s="3">
        <v>223.98</v>
      </c>
      <c r="C17" s="3">
        <v>161.01</v>
      </c>
      <c r="D17" s="3">
        <v>308.19</v>
      </c>
      <c r="E17" s="33">
        <f t="shared" si="2"/>
        <v>1.37597106884543</v>
      </c>
      <c r="F17" s="33">
        <f t="shared" si="3"/>
        <v>1.91410471399292</v>
      </c>
      <c r="G17" s="3" t="s">
        <v>106</v>
      </c>
      <c r="H17" s="3">
        <v>430.75</v>
      </c>
      <c r="I17" s="93">
        <v>39813</v>
      </c>
      <c r="J17" s="3"/>
      <c r="K17" s="93"/>
    </row>
    <row r="18" spans="1:11">
      <c r="A18" s="3" t="s">
        <v>122</v>
      </c>
      <c r="B18" s="3">
        <v>235.32</v>
      </c>
      <c r="C18" s="3">
        <v>167.94</v>
      </c>
      <c r="D18" s="3">
        <v>361.2</v>
      </c>
      <c r="E18" s="33">
        <f t="shared" si="2"/>
        <v>1.53493115757267</v>
      </c>
      <c r="F18" s="33">
        <f t="shared" si="3"/>
        <v>2.15076813147553</v>
      </c>
      <c r="G18" s="3" t="s">
        <v>239</v>
      </c>
      <c r="H18" s="3">
        <v>527.25</v>
      </c>
      <c r="I18" s="93">
        <v>40178</v>
      </c>
      <c r="J18" s="3"/>
      <c r="K18" s="93"/>
    </row>
    <row r="19" spans="1:11">
      <c r="A19" s="3" t="s">
        <v>124</v>
      </c>
      <c r="B19" s="3">
        <v>382.65</v>
      </c>
      <c r="C19" s="3">
        <v>254.46</v>
      </c>
      <c r="D19" s="3">
        <v>516.18</v>
      </c>
      <c r="E19" s="33">
        <f t="shared" si="2"/>
        <v>1.34896119168953</v>
      </c>
      <c r="F19" s="33">
        <f t="shared" si="3"/>
        <v>2.02853100683801</v>
      </c>
      <c r="G19" s="3" t="s">
        <v>123</v>
      </c>
      <c r="H19" s="3">
        <v>754.88</v>
      </c>
      <c r="I19" s="93">
        <v>40473</v>
      </c>
      <c r="J19" s="3"/>
      <c r="K19" s="93"/>
    </row>
    <row r="20" spans="1:11">
      <c r="A20" s="3" t="s">
        <v>126</v>
      </c>
      <c r="B20" s="3">
        <v>419.61</v>
      </c>
      <c r="C20" s="3">
        <v>276.15</v>
      </c>
      <c r="D20" s="3">
        <v>575.62</v>
      </c>
      <c r="E20" s="33">
        <f t="shared" si="2"/>
        <v>1.37179762160101</v>
      </c>
      <c r="F20" s="33">
        <f t="shared" si="3"/>
        <v>2.08444685859135</v>
      </c>
      <c r="G20" s="3" t="s">
        <v>123</v>
      </c>
      <c r="H20" s="3">
        <v>710.57</v>
      </c>
      <c r="I20" s="93">
        <v>40816</v>
      </c>
      <c r="J20" s="3">
        <v>210.3</v>
      </c>
      <c r="K20" s="93">
        <v>40576</v>
      </c>
    </row>
    <row r="21" spans="1:11">
      <c r="A21" s="3" t="s">
        <v>127</v>
      </c>
      <c r="B21" s="3">
        <v>420.24</v>
      </c>
      <c r="C21" s="3">
        <v>278.3</v>
      </c>
      <c r="D21" s="3">
        <v>620</v>
      </c>
      <c r="E21" s="33">
        <f t="shared" si="2"/>
        <v>1.47534742052161</v>
      </c>
      <c r="F21" s="33">
        <f t="shared" si="3"/>
        <v>2.22781171397772</v>
      </c>
      <c r="G21" s="3"/>
      <c r="H21" s="3">
        <v>746.04</v>
      </c>
      <c r="I21" s="93">
        <v>41243</v>
      </c>
      <c r="J21" s="3">
        <v>214.1</v>
      </c>
      <c r="K21" s="93">
        <v>40930</v>
      </c>
    </row>
    <row r="22" spans="1:11">
      <c r="A22" s="3" t="s">
        <v>128</v>
      </c>
      <c r="B22" s="3">
        <v>444.07</v>
      </c>
      <c r="C22" s="3">
        <v>292.44</v>
      </c>
      <c r="D22" s="3">
        <v>687.1</v>
      </c>
      <c r="E22" s="33">
        <f t="shared" si="2"/>
        <v>1.54727858220551</v>
      </c>
      <c r="F22" s="33">
        <f t="shared" si="3"/>
        <v>2.34954178634934</v>
      </c>
      <c r="G22" s="3"/>
      <c r="H22" s="3">
        <v>889.8</v>
      </c>
      <c r="I22" s="93">
        <v>41639</v>
      </c>
      <c r="J22" s="3">
        <v>241.8</v>
      </c>
      <c r="K22" s="93">
        <v>41314</v>
      </c>
    </row>
    <row r="23" spans="1:11">
      <c r="A23" s="3" t="s">
        <v>130</v>
      </c>
      <c r="B23" s="3">
        <v>531.63</v>
      </c>
      <c r="C23" s="3">
        <v>330.32</v>
      </c>
      <c r="D23" s="3">
        <v>773.59</v>
      </c>
      <c r="E23" s="33">
        <f t="shared" si="2"/>
        <v>1.45512856686041</v>
      </c>
      <c r="F23" s="33">
        <f t="shared" si="3"/>
        <v>2.34194114797772</v>
      </c>
      <c r="G23" s="3"/>
      <c r="H23" s="3">
        <v>1028.6</v>
      </c>
      <c r="I23" s="93">
        <v>42004</v>
      </c>
      <c r="J23" s="3">
        <v>335.4</v>
      </c>
      <c r="K23" s="93">
        <v>41676</v>
      </c>
    </row>
    <row r="24" spans="1:11">
      <c r="A24" s="3" t="s">
        <v>131</v>
      </c>
      <c r="B24" s="3">
        <v>544.57</v>
      </c>
      <c r="C24" s="3">
        <v>337.96</v>
      </c>
      <c r="D24" s="3">
        <v>839.5</v>
      </c>
      <c r="E24" s="33">
        <f t="shared" si="2"/>
        <v>1.54158326753218</v>
      </c>
      <c r="F24" s="33">
        <f t="shared" si="3"/>
        <v>2.48402177772517</v>
      </c>
      <c r="G24" s="3"/>
      <c r="H24" s="3">
        <v>1083.3</v>
      </c>
      <c r="I24" s="93">
        <v>42369</v>
      </c>
      <c r="J24" s="3">
        <v>274.8</v>
      </c>
      <c r="K24" s="93">
        <v>42053</v>
      </c>
    </row>
    <row r="25" spans="1:11">
      <c r="A25" s="3" t="s">
        <v>132</v>
      </c>
      <c r="B25" s="3">
        <v>582.25</v>
      </c>
      <c r="C25" s="3">
        <v>364.68</v>
      </c>
      <c r="D25" s="3">
        <v>929.2</v>
      </c>
      <c r="E25" s="33">
        <f t="shared" si="2"/>
        <v>1.5958780592529</v>
      </c>
      <c r="F25" s="33">
        <f t="shared" si="3"/>
        <v>2.5479872765164</v>
      </c>
      <c r="G25" s="3"/>
      <c r="H25" s="3">
        <v>1152.3</v>
      </c>
      <c r="I25" s="93">
        <v>42489</v>
      </c>
      <c r="J25" s="3">
        <v>281.4</v>
      </c>
      <c r="K25" s="93">
        <v>42407</v>
      </c>
    </row>
    <row r="26" spans="1:11">
      <c r="A26" s="3" t="s">
        <v>133</v>
      </c>
      <c r="B26" s="3">
        <v>584.17</v>
      </c>
      <c r="C26" s="3">
        <v>365.12</v>
      </c>
      <c r="D26" s="3">
        <v>969.2</v>
      </c>
      <c r="E26" s="33">
        <f t="shared" si="2"/>
        <v>1.65910608213363</v>
      </c>
      <c r="F26" s="33">
        <f t="shared" si="3"/>
        <v>2.65446976336547</v>
      </c>
      <c r="G26" s="3"/>
      <c r="H26" s="3">
        <v>1186.7</v>
      </c>
      <c r="I26" s="93">
        <v>42853</v>
      </c>
      <c r="J26" s="3">
        <v>313.1</v>
      </c>
      <c r="K26" s="93">
        <v>42762</v>
      </c>
    </row>
    <row r="27" spans="1:11">
      <c r="A27" s="3" t="s">
        <v>134</v>
      </c>
      <c r="B27" s="3">
        <v>635.79</v>
      </c>
      <c r="C27" s="3">
        <v>391.65</v>
      </c>
      <c r="D27" s="3">
        <v>1015.28</v>
      </c>
      <c r="E27" s="33">
        <f t="shared" ref="E27" si="4">D27/B27</f>
        <v>1.59687947278189</v>
      </c>
      <c r="F27" s="33">
        <f t="shared" si="3"/>
        <v>2.5923145665773</v>
      </c>
      <c r="G27" s="3"/>
      <c r="H27" s="3">
        <v>1256.3</v>
      </c>
      <c r="I27" s="93">
        <v>43413</v>
      </c>
      <c r="J27" s="3">
        <v>310.7</v>
      </c>
      <c r="K27" s="93">
        <v>43146</v>
      </c>
    </row>
    <row r="28" spans="1:11">
      <c r="A28" s="3" t="s">
        <v>136</v>
      </c>
      <c r="B28" s="3">
        <v>674.07</v>
      </c>
      <c r="C28" s="3">
        <v>413</v>
      </c>
      <c r="D28" s="3">
        <v>1063.03</v>
      </c>
      <c r="E28" s="33">
        <f t="shared" ref="E28:E29" si="5">D28/B28</f>
        <v>1.57703205898497</v>
      </c>
      <c r="F28" s="33">
        <f t="shared" ref="F28:F29" si="6">D28/C28</f>
        <v>2.57392251815981</v>
      </c>
      <c r="G28" s="3"/>
      <c r="H28" s="3">
        <v>1329.4</v>
      </c>
      <c r="I28" s="93">
        <v>43532</v>
      </c>
      <c r="J28" s="3">
        <v>345.8</v>
      </c>
      <c r="K28" s="93">
        <v>43500</v>
      </c>
    </row>
    <row r="29" spans="1:11">
      <c r="A29" s="3" t="s">
        <v>137</v>
      </c>
      <c r="B29" s="3">
        <v>674.48</v>
      </c>
      <c r="C29" s="3">
        <v>413.58</v>
      </c>
      <c r="D29" s="3">
        <v>774.49</v>
      </c>
      <c r="E29" s="33">
        <f t="shared" si="5"/>
        <v>1.14827719131776</v>
      </c>
      <c r="F29" s="33">
        <f t="shared" si="6"/>
        <v>1.87264858068572</v>
      </c>
      <c r="G29" s="3"/>
      <c r="H29" s="3">
        <v>1236.7</v>
      </c>
      <c r="I29" s="93">
        <v>43840</v>
      </c>
      <c r="J29" s="3">
        <v>62.9</v>
      </c>
      <c r="K29" s="93">
        <v>43877</v>
      </c>
    </row>
    <row r="30" spans="1:11">
      <c r="A30" s="3" t="s">
        <v>138</v>
      </c>
      <c r="B30" s="3"/>
      <c r="C30" s="3"/>
      <c r="D30" s="3"/>
      <c r="E30" s="33"/>
      <c r="F30" s="33"/>
      <c r="G30" s="3"/>
      <c r="H30" s="3">
        <v>1301.4</v>
      </c>
      <c r="I30" s="93">
        <v>44561</v>
      </c>
      <c r="J30" s="3">
        <v>181.4</v>
      </c>
      <c r="K30" s="93">
        <v>44402</v>
      </c>
    </row>
    <row r="31" spans="1:11">
      <c r="A31" s="3" t="s">
        <v>139</v>
      </c>
      <c r="B31" s="3"/>
      <c r="C31" s="3"/>
      <c r="D31" s="3"/>
      <c r="E31" s="33"/>
      <c r="F31" s="33"/>
      <c r="G31" s="3"/>
      <c r="H31" s="3">
        <v>1255.7</v>
      </c>
      <c r="I31" s="93">
        <v>44617</v>
      </c>
      <c r="J31" s="3">
        <v>0</v>
      </c>
      <c r="K31" s="93">
        <v>44692</v>
      </c>
    </row>
    <row r="32" spans="1:11">
      <c r="A32" s="3" t="s">
        <v>140</v>
      </c>
      <c r="B32" s="3"/>
      <c r="C32" s="3"/>
      <c r="D32" s="3"/>
      <c r="E32" s="33"/>
      <c r="F32" s="33"/>
      <c r="G32" s="3"/>
      <c r="H32" s="3">
        <v>1275.1</v>
      </c>
      <c r="I32" s="93">
        <v>45098</v>
      </c>
      <c r="J32" s="3">
        <v>211.1</v>
      </c>
      <c r="K32" s="93">
        <v>44947</v>
      </c>
    </row>
    <row r="33" spans="1:11">
      <c r="A33" s="3" t="s">
        <v>141</v>
      </c>
      <c r="B33" s="3"/>
      <c r="C33" s="3"/>
      <c r="D33" s="3"/>
      <c r="E33" s="33"/>
      <c r="F33" s="33"/>
      <c r="G33" s="3"/>
      <c r="H33" s="3">
        <v>1339.72</v>
      </c>
      <c r="I33" s="93">
        <v>45359</v>
      </c>
      <c r="J33" s="3">
        <v>170.8</v>
      </c>
      <c r="K33" s="93">
        <v>45551</v>
      </c>
    </row>
    <row r="34" spans="1:1">
      <c r="A34" s="11"/>
    </row>
    <row r="35" spans="1:7">
      <c r="A35" s="5">
        <v>34733</v>
      </c>
      <c r="B35" s="6">
        <v>6.41</v>
      </c>
      <c r="C35" s="6">
        <v>5</v>
      </c>
      <c r="D35" s="67">
        <v>5.76</v>
      </c>
      <c r="E35" s="41">
        <f t="shared" ref="E35" si="7">D35/B35</f>
        <v>0.898595943837753</v>
      </c>
      <c r="F35" s="41">
        <f t="shared" ref="F35" si="8">D35/C35</f>
        <v>1.152</v>
      </c>
      <c r="G35" s="6"/>
    </row>
    <row r="36" spans="1:7">
      <c r="A36" s="14">
        <v>34791</v>
      </c>
      <c r="B36" s="15">
        <v>6.41</v>
      </c>
      <c r="C36" s="15">
        <v>5</v>
      </c>
      <c r="D36" s="66">
        <v>6.33</v>
      </c>
      <c r="E36" s="38">
        <f t="shared" ref="E36" si="9">D36/B36</f>
        <v>0.987519500780031</v>
      </c>
      <c r="F36" s="38">
        <f t="shared" ref="F36" si="10">D36/C36</f>
        <v>1.266</v>
      </c>
      <c r="G36" s="15"/>
    </row>
    <row r="37" spans="1:7">
      <c r="A37" s="5">
        <v>34801</v>
      </c>
      <c r="B37" s="6">
        <v>16.1</v>
      </c>
      <c r="C37" s="6">
        <v>13</v>
      </c>
      <c r="D37" s="67">
        <v>17.5</v>
      </c>
      <c r="E37" s="41">
        <f t="shared" ref="E37" si="11">D37/B37</f>
        <v>1.08695652173913</v>
      </c>
      <c r="F37" s="41">
        <f t="shared" ref="F37" si="12">D37/C37</f>
        <v>1.34615384615385</v>
      </c>
      <c r="G37" s="6"/>
    </row>
    <row r="38" spans="1:7">
      <c r="A38" s="14">
        <v>34804</v>
      </c>
      <c r="B38" s="15">
        <v>16.1</v>
      </c>
      <c r="C38" s="15">
        <v>13</v>
      </c>
      <c r="D38" s="66">
        <v>19.3</v>
      </c>
      <c r="E38" s="38">
        <f t="shared" ref="E38" si="13">D38/B38</f>
        <v>1.19875776397516</v>
      </c>
      <c r="F38" s="38">
        <f t="shared" ref="F38" si="14">D38/C38</f>
        <v>1.48461538461538</v>
      </c>
      <c r="G38" s="15"/>
    </row>
    <row r="39" spans="1:1">
      <c r="A39" s="11"/>
    </row>
    <row r="40" ht="28" spans="1:7">
      <c r="A40" s="14">
        <v>34820</v>
      </c>
      <c r="B40" s="15">
        <v>16.1</v>
      </c>
      <c r="C40" s="15">
        <v>13</v>
      </c>
      <c r="D40" s="15">
        <v>47</v>
      </c>
      <c r="E40" s="38">
        <f t="shared" ref="E40:E41" si="15">D40/B40</f>
        <v>2.91925465838509</v>
      </c>
      <c r="F40" s="38">
        <f t="shared" ref="F40:F41" si="16">D40/C40</f>
        <v>3.61538461538462</v>
      </c>
      <c r="G40" s="15" t="s">
        <v>240</v>
      </c>
    </row>
    <row r="41" spans="1:7">
      <c r="A41" s="14">
        <v>34973</v>
      </c>
      <c r="B41" s="15">
        <v>16.1</v>
      </c>
      <c r="C41" s="15">
        <v>13</v>
      </c>
      <c r="D41" s="15">
        <v>50.29</v>
      </c>
      <c r="E41" s="38">
        <f t="shared" si="15"/>
        <v>3.12360248447205</v>
      </c>
      <c r="F41" s="38">
        <f t="shared" si="16"/>
        <v>3.86846153846154</v>
      </c>
      <c r="G41" s="15"/>
    </row>
    <row r="42" spans="1:7">
      <c r="A42" s="14">
        <v>35339</v>
      </c>
      <c r="B42" s="15">
        <v>21.35</v>
      </c>
      <c r="C42" s="15">
        <v>16</v>
      </c>
      <c r="D42" s="15">
        <v>51.2</v>
      </c>
      <c r="E42" s="38">
        <f t="shared" ref="E42" si="17">D42/B42</f>
        <v>2.39812646370023</v>
      </c>
      <c r="F42" s="38">
        <f t="shared" ref="F42" si="18">D42/C42</f>
        <v>3.2</v>
      </c>
      <c r="G42" s="15" t="s">
        <v>241</v>
      </c>
    </row>
    <row r="43" spans="1:7">
      <c r="A43" s="14">
        <v>36069</v>
      </c>
      <c r="B43" s="15">
        <v>21.35</v>
      </c>
      <c r="C43" s="15">
        <v>16</v>
      </c>
      <c r="D43" s="15">
        <v>62.24</v>
      </c>
      <c r="E43" s="38">
        <f t="shared" ref="E43" si="19">D43/B43</f>
        <v>2.9152224824356</v>
      </c>
      <c r="F43" s="38">
        <f t="shared" ref="F43" si="20">D43/C43</f>
        <v>3.89</v>
      </c>
      <c r="G43" s="15"/>
    </row>
    <row r="44" spans="1:7">
      <c r="A44" s="5">
        <v>36799</v>
      </c>
      <c r="B44" s="6">
        <v>37.65</v>
      </c>
      <c r="C44" s="6">
        <v>28</v>
      </c>
      <c r="D44" s="67">
        <v>77.5</v>
      </c>
      <c r="E44" s="41">
        <f t="shared" ref="E44:E46" si="21">D44/B44</f>
        <v>2.05843293492696</v>
      </c>
      <c r="F44" s="41">
        <f t="shared" ref="F44:F47" si="22">D44/C44</f>
        <v>2.76785714285714</v>
      </c>
      <c r="G44" s="6"/>
    </row>
    <row r="45" spans="1:7">
      <c r="A45" s="96">
        <v>36801</v>
      </c>
      <c r="B45" s="15">
        <v>37.65</v>
      </c>
      <c r="C45" s="15">
        <v>28</v>
      </c>
      <c r="D45" s="66">
        <v>81</v>
      </c>
      <c r="E45" s="38">
        <f t="shared" si="21"/>
        <v>2.15139442231076</v>
      </c>
      <c r="F45" s="38">
        <f t="shared" si="22"/>
        <v>2.89285714285714</v>
      </c>
      <c r="G45" s="15"/>
    </row>
    <row r="46" spans="1:7">
      <c r="A46" s="14">
        <v>37012</v>
      </c>
      <c r="B46" s="15">
        <v>65.425</v>
      </c>
      <c r="C46" s="15">
        <v>48</v>
      </c>
      <c r="D46" s="15">
        <v>106</v>
      </c>
      <c r="E46" s="38">
        <f t="shared" si="21"/>
        <v>1.62017577378678</v>
      </c>
      <c r="F46" s="38">
        <f t="shared" si="22"/>
        <v>2.20833333333333</v>
      </c>
      <c r="G46" s="15"/>
    </row>
    <row r="47" spans="1:7">
      <c r="A47" s="14">
        <v>37013</v>
      </c>
      <c r="B47" s="15">
        <v>65.425</v>
      </c>
      <c r="C47" s="15">
        <v>48</v>
      </c>
      <c r="D47" s="15">
        <v>112</v>
      </c>
      <c r="E47" s="38">
        <f t="shared" ref="E47" si="23">D47/B47</f>
        <v>1.71188383645396</v>
      </c>
      <c r="F47" s="38">
        <f t="shared" si="22"/>
        <v>2.33333333333333</v>
      </c>
      <c r="G47" s="15"/>
    </row>
    <row r="48" spans="1:7">
      <c r="A48" s="5">
        <v>37164</v>
      </c>
      <c r="B48" s="6">
        <v>65.425</v>
      </c>
      <c r="C48" s="6">
        <v>48</v>
      </c>
      <c r="D48" s="6">
        <v>120.4</v>
      </c>
      <c r="E48" s="41">
        <f t="shared" ref="E48:E49" si="24">D48/B48</f>
        <v>1.840275124188</v>
      </c>
      <c r="F48" s="41">
        <f t="shared" ref="F48:F54" si="25">D48/C48</f>
        <v>2.50833333333333</v>
      </c>
      <c r="G48" s="6"/>
    </row>
    <row r="49" spans="1:7">
      <c r="A49" s="14">
        <v>37165</v>
      </c>
      <c r="B49" s="15">
        <v>65.425</v>
      </c>
      <c r="C49" s="15">
        <v>48</v>
      </c>
      <c r="D49" s="15">
        <v>133.8</v>
      </c>
      <c r="E49" s="38">
        <f t="shared" si="24"/>
        <v>2.04508979747803</v>
      </c>
      <c r="F49" s="38">
        <f t="shared" si="25"/>
        <v>2.7875</v>
      </c>
      <c r="G49" s="15"/>
    </row>
    <row r="50" spans="1:7">
      <c r="A50" s="14">
        <v>37166</v>
      </c>
      <c r="B50" s="15">
        <v>65.425</v>
      </c>
      <c r="C50" s="15">
        <v>48</v>
      </c>
      <c r="D50" s="15">
        <v>135</v>
      </c>
      <c r="E50" s="38">
        <f t="shared" ref="E50" si="26">D50/B50</f>
        <v>2.06343141001146</v>
      </c>
      <c r="F50" s="38">
        <f t="shared" si="25"/>
        <v>2.8125</v>
      </c>
      <c r="G50" s="15"/>
    </row>
    <row r="51" spans="1:7">
      <c r="A51" s="5">
        <v>37529</v>
      </c>
      <c r="B51" s="6">
        <v>65.425</v>
      </c>
      <c r="C51" s="6">
        <v>48</v>
      </c>
      <c r="D51" s="6">
        <v>145.6</v>
      </c>
      <c r="E51" s="41">
        <f t="shared" ref="E51" si="27">D51/B51</f>
        <v>2.22544898739014</v>
      </c>
      <c r="F51" s="41">
        <f t="shared" si="25"/>
        <v>3.03333333333333</v>
      </c>
      <c r="G51" s="6"/>
    </row>
    <row r="52" spans="1:7">
      <c r="A52" s="14">
        <v>37530</v>
      </c>
      <c r="B52" s="15">
        <v>65.425</v>
      </c>
      <c r="C52" s="15">
        <v>48</v>
      </c>
      <c r="D52" s="15">
        <v>158.05</v>
      </c>
      <c r="E52" s="38">
        <f t="shared" ref="E52:E54" si="28">D52/B52</f>
        <v>2.41574321742453</v>
      </c>
      <c r="F52" s="38">
        <f t="shared" si="25"/>
        <v>3.29270833333333</v>
      </c>
      <c r="G52" s="15" t="s">
        <v>242</v>
      </c>
    </row>
    <row r="53" spans="1:7">
      <c r="A53" s="5">
        <v>37894</v>
      </c>
      <c r="B53" s="6">
        <v>65.425</v>
      </c>
      <c r="C53" s="6">
        <v>48</v>
      </c>
      <c r="D53" s="6">
        <v>168.2</v>
      </c>
      <c r="E53" s="41">
        <f t="shared" si="28"/>
        <v>2.57088269010317</v>
      </c>
      <c r="F53" s="41">
        <f t="shared" si="25"/>
        <v>3.50416666666667</v>
      </c>
      <c r="G53" s="39"/>
    </row>
    <row r="54" spans="1:7">
      <c r="A54" s="14">
        <v>37895</v>
      </c>
      <c r="B54" s="15">
        <v>65.425</v>
      </c>
      <c r="C54" s="15">
        <v>48</v>
      </c>
      <c r="D54" s="15">
        <v>179.24</v>
      </c>
      <c r="E54" s="38">
        <f t="shared" si="28"/>
        <v>2.73962552541078</v>
      </c>
      <c r="F54" s="38">
        <f t="shared" si="25"/>
        <v>3.73416666666667</v>
      </c>
      <c r="G54" s="15"/>
    </row>
    <row r="55" spans="5:7">
      <c r="E55" s="1"/>
      <c r="F55" s="1"/>
      <c r="G55" s="1" t="s">
        <v>243</v>
      </c>
    </row>
    <row r="56" spans="1:7">
      <c r="A56" s="11">
        <v>38261</v>
      </c>
      <c r="B56" s="1">
        <v>82.465</v>
      </c>
      <c r="C56" s="1">
        <v>59</v>
      </c>
      <c r="D56" s="71">
        <v>208</v>
      </c>
      <c r="E56" s="32">
        <f t="shared" ref="E56:E61" si="29">D56/B56</f>
        <v>2.52228218031892</v>
      </c>
      <c r="F56" s="32">
        <f t="shared" ref="F56:F61" si="30">D56/C56</f>
        <v>3.52542372881356</v>
      </c>
      <c r="G56" s="71" t="s">
        <v>244</v>
      </c>
    </row>
    <row r="57" spans="1:7">
      <c r="A57" s="5">
        <v>38345</v>
      </c>
      <c r="B57" s="6">
        <f t="shared" ref="B57:B60" si="31">33.75+19.1+24.975+17.04</f>
        <v>94.865</v>
      </c>
      <c r="C57" s="6">
        <f t="shared" ref="C57:C60" si="32">25+13+19+11</f>
        <v>68</v>
      </c>
      <c r="D57" s="67">
        <v>184</v>
      </c>
      <c r="E57" s="41">
        <f t="shared" si="29"/>
        <v>1.93959837664049</v>
      </c>
      <c r="F57" s="41">
        <f t="shared" ref="F57:F58" si="33">D57/C57</f>
        <v>2.70588235294118</v>
      </c>
      <c r="G57" s="6"/>
    </row>
    <row r="58" spans="1:7">
      <c r="A58" s="5">
        <v>38352</v>
      </c>
      <c r="B58" s="6">
        <f t="shared" si="31"/>
        <v>94.865</v>
      </c>
      <c r="C58" s="6">
        <f t="shared" si="32"/>
        <v>68</v>
      </c>
      <c r="D58" s="67">
        <v>194</v>
      </c>
      <c r="E58" s="41">
        <f t="shared" si="29"/>
        <v>2.04501133189269</v>
      </c>
      <c r="F58" s="41">
        <f t="shared" si="33"/>
        <v>2.85294117647059</v>
      </c>
      <c r="G58" s="6"/>
    </row>
    <row r="59" spans="1:7">
      <c r="A59" s="5">
        <v>38415</v>
      </c>
      <c r="B59" s="6">
        <f t="shared" si="31"/>
        <v>94.865</v>
      </c>
      <c r="C59" s="6">
        <f t="shared" si="32"/>
        <v>68</v>
      </c>
      <c r="D59" s="67">
        <v>201</v>
      </c>
      <c r="E59" s="41">
        <f t="shared" ref="E59" si="34">D59/B59</f>
        <v>2.11880040056923</v>
      </c>
      <c r="F59" s="41">
        <f t="shared" ref="F59" si="35">D59/C59</f>
        <v>2.95588235294118</v>
      </c>
      <c r="G59" s="6" t="s">
        <v>245</v>
      </c>
    </row>
    <row r="60" spans="1:7">
      <c r="A60" s="5">
        <v>38472</v>
      </c>
      <c r="B60" s="6">
        <f t="shared" si="31"/>
        <v>94.865</v>
      </c>
      <c r="C60" s="6">
        <f t="shared" si="32"/>
        <v>68</v>
      </c>
      <c r="D60" s="6">
        <v>202.3</v>
      </c>
      <c r="E60" s="41">
        <f t="shared" ref="E60" si="36">D60/B60</f>
        <v>2.13250408475202</v>
      </c>
      <c r="F60" s="41">
        <f t="shared" ref="F60" si="37">D60/C60</f>
        <v>2.975</v>
      </c>
      <c r="G60" s="6"/>
    </row>
    <row r="61" spans="1:7">
      <c r="A61" s="14">
        <v>38474</v>
      </c>
      <c r="B61" s="15">
        <v>94.865</v>
      </c>
      <c r="C61" s="15">
        <v>68</v>
      </c>
      <c r="D61" s="66">
        <v>207.5</v>
      </c>
      <c r="E61" s="38">
        <f t="shared" si="29"/>
        <v>2.18731882148316</v>
      </c>
      <c r="F61" s="38">
        <f t="shared" si="30"/>
        <v>3.05147058823529</v>
      </c>
      <c r="G61" s="15"/>
    </row>
    <row r="62" spans="1:7">
      <c r="A62" s="5">
        <v>38625</v>
      </c>
      <c r="B62" s="6">
        <v>94.865</v>
      </c>
      <c r="C62" s="6">
        <v>68</v>
      </c>
      <c r="D62" s="6">
        <v>213.57</v>
      </c>
      <c r="E62" s="41">
        <f t="shared" ref="E62" si="38">D62/B62</f>
        <v>2.25130448532125</v>
      </c>
      <c r="F62" s="41">
        <f t="shared" ref="F62" si="39">D62/C62</f>
        <v>3.14073529411765</v>
      </c>
      <c r="G62" s="6" t="s">
        <v>246</v>
      </c>
    </row>
    <row r="63" spans="1:7">
      <c r="A63" s="14">
        <v>38983</v>
      </c>
      <c r="B63" s="15">
        <v>110.3</v>
      </c>
      <c r="C63" s="15">
        <v>81</v>
      </c>
      <c r="D63" s="15">
        <v>218.4</v>
      </c>
      <c r="E63" s="38">
        <f t="shared" ref="E63" si="40">D63/B63</f>
        <v>1.98005439709882</v>
      </c>
      <c r="F63" s="38">
        <f t="shared" ref="F63" si="41">D63/C63</f>
        <v>2.6962962962963</v>
      </c>
      <c r="G63" s="15" t="s">
        <v>247</v>
      </c>
    </row>
    <row r="64" spans="1:7">
      <c r="A64" s="5">
        <v>38990</v>
      </c>
      <c r="B64" s="6">
        <v>110.3</v>
      </c>
      <c r="C64" s="6">
        <v>81</v>
      </c>
      <c r="D64" s="6">
        <v>242.47</v>
      </c>
      <c r="E64" s="41">
        <f t="shared" ref="E56:E68" si="42">D64/B64</f>
        <v>2.19827742520399</v>
      </c>
      <c r="F64" s="41">
        <f t="shared" ref="F64:F68" si="43">D64/C64</f>
        <v>2.99345679012346</v>
      </c>
      <c r="G64" s="6"/>
    </row>
    <row r="65" spans="1:7">
      <c r="A65" s="5">
        <v>39082</v>
      </c>
      <c r="B65" s="6">
        <v>131.85</v>
      </c>
      <c r="C65" s="6">
        <v>95</v>
      </c>
      <c r="D65" s="6">
        <v>243.31</v>
      </c>
      <c r="E65" s="41">
        <f t="shared" ref="E65" si="44">D65/B65</f>
        <v>1.84535456958665</v>
      </c>
      <c r="F65" s="41">
        <f t="shared" ref="F65" si="45">D65/C65</f>
        <v>2.56115789473684</v>
      </c>
      <c r="G65" s="6"/>
    </row>
    <row r="66" spans="1:7">
      <c r="A66" s="5">
        <v>39150</v>
      </c>
      <c r="B66" s="6">
        <v>131.85</v>
      </c>
      <c r="C66" s="6">
        <v>95</v>
      </c>
      <c r="D66" s="6">
        <v>250.4</v>
      </c>
      <c r="E66" s="41">
        <f t="shared" si="42"/>
        <v>1.89912779673872</v>
      </c>
      <c r="F66" s="41">
        <f t="shared" si="43"/>
        <v>2.63578947368421</v>
      </c>
      <c r="G66" s="6"/>
    </row>
    <row r="67" spans="1:7">
      <c r="A67" s="5">
        <v>39164</v>
      </c>
      <c r="B67" s="6">
        <v>131.85</v>
      </c>
      <c r="C67" s="6">
        <v>95</v>
      </c>
      <c r="D67" s="6">
        <v>252.6</v>
      </c>
      <c r="E67" s="41">
        <f t="shared" si="42"/>
        <v>1.91581342434585</v>
      </c>
      <c r="F67" s="41">
        <f t="shared" si="43"/>
        <v>2.65894736842105</v>
      </c>
      <c r="G67" s="6"/>
    </row>
    <row r="68" spans="1:7">
      <c r="A68" s="5">
        <v>39346</v>
      </c>
      <c r="B68" s="6">
        <v>138.45</v>
      </c>
      <c r="C68" s="6">
        <v>99</v>
      </c>
      <c r="D68" s="6">
        <v>281.7</v>
      </c>
      <c r="E68" s="41">
        <f t="shared" si="42"/>
        <v>2.03466955579632</v>
      </c>
      <c r="F68" s="41">
        <f t="shared" si="43"/>
        <v>2.84545454545455</v>
      </c>
      <c r="G68" s="6"/>
    </row>
    <row r="69" spans="1:7">
      <c r="A69" s="5">
        <v>39355</v>
      </c>
      <c r="B69" s="6">
        <v>138.45</v>
      </c>
      <c r="C69" s="6">
        <v>99</v>
      </c>
      <c r="D69" s="6">
        <v>287</v>
      </c>
      <c r="E69" s="41">
        <f t="shared" ref="E69:E74" si="46">D69/B69</f>
        <v>2.07295052365475</v>
      </c>
      <c r="F69" s="41">
        <f t="shared" ref="F69:F74" si="47">D69/C69</f>
        <v>2.8989898989899</v>
      </c>
      <c r="G69" s="6"/>
    </row>
    <row r="70" spans="1:7">
      <c r="A70" s="5">
        <v>39445</v>
      </c>
      <c r="B70" s="6">
        <v>223.96</v>
      </c>
      <c r="C70" s="6">
        <v>161</v>
      </c>
      <c r="D70" s="6">
        <v>308.4</v>
      </c>
      <c r="E70" s="41">
        <f t="shared" si="46"/>
        <v>1.377031612788</v>
      </c>
      <c r="F70" s="41">
        <f t="shared" si="47"/>
        <v>1.91552795031056</v>
      </c>
      <c r="G70" s="6"/>
    </row>
    <row r="71" spans="1:7">
      <c r="A71" s="5">
        <v>39465</v>
      </c>
      <c r="B71" s="6">
        <v>223.96</v>
      </c>
      <c r="C71" s="6">
        <v>161</v>
      </c>
      <c r="D71" s="6">
        <v>321.4</v>
      </c>
      <c r="E71" s="41">
        <f t="shared" si="46"/>
        <v>1.43507769244508</v>
      </c>
      <c r="F71" s="41">
        <f t="shared" si="47"/>
        <v>1.99627329192547</v>
      </c>
      <c r="G71" s="6"/>
    </row>
    <row r="72" ht="42" spans="1:7">
      <c r="A72" s="5">
        <v>39500</v>
      </c>
      <c r="B72" s="6">
        <v>223.96</v>
      </c>
      <c r="C72" s="6">
        <v>161</v>
      </c>
      <c r="D72" s="6">
        <v>322.8</v>
      </c>
      <c r="E72" s="41">
        <f t="shared" si="46"/>
        <v>1.44132880871584</v>
      </c>
      <c r="F72" s="41">
        <f t="shared" si="47"/>
        <v>2.00496894409938</v>
      </c>
      <c r="G72" s="6" t="s">
        <v>248</v>
      </c>
    </row>
    <row r="73" spans="1:7">
      <c r="A73" s="5">
        <v>39507</v>
      </c>
      <c r="B73" s="6">
        <v>223.96</v>
      </c>
      <c r="C73" s="6">
        <v>161</v>
      </c>
      <c r="D73" s="6">
        <v>346.4</v>
      </c>
      <c r="E73" s="41">
        <f t="shared" si="46"/>
        <v>1.5467047687087</v>
      </c>
      <c r="F73" s="41">
        <f t="shared" si="47"/>
        <v>2.15155279503106</v>
      </c>
      <c r="G73" s="6"/>
    </row>
    <row r="74" ht="28" spans="1:7">
      <c r="A74" s="5">
        <v>39514</v>
      </c>
      <c r="B74" s="6">
        <v>223.96</v>
      </c>
      <c r="C74" s="6">
        <v>161</v>
      </c>
      <c r="D74" s="6">
        <v>353.7</v>
      </c>
      <c r="E74" s="41">
        <f t="shared" si="46"/>
        <v>1.57929987497767</v>
      </c>
      <c r="F74" s="41">
        <f t="shared" si="47"/>
        <v>2.19689440993789</v>
      </c>
      <c r="G74" s="6" t="s">
        <v>249</v>
      </c>
    </row>
    <row r="75" spans="5:6">
      <c r="E75" s="1"/>
      <c r="F75" s="1"/>
    </row>
    <row r="76" spans="1:7">
      <c r="A76" s="5">
        <v>39541</v>
      </c>
      <c r="B76" s="6">
        <v>223.96</v>
      </c>
      <c r="C76" s="6">
        <v>161</v>
      </c>
      <c r="D76" s="6">
        <v>371.1</v>
      </c>
      <c r="E76" s="41">
        <f>D76/B76</f>
        <v>1.65699232005715</v>
      </c>
      <c r="F76" s="41">
        <f>D76/C76</f>
        <v>2.30496894409938</v>
      </c>
      <c r="G76" s="6" t="s">
        <v>250</v>
      </c>
    </row>
    <row r="77" ht="42" spans="1:7">
      <c r="A77" s="5">
        <v>39568</v>
      </c>
      <c r="B77" s="6">
        <v>223.96</v>
      </c>
      <c r="C77" s="6">
        <v>161</v>
      </c>
      <c r="D77" s="6">
        <v>382.8</v>
      </c>
      <c r="E77" s="41">
        <f>D77/B77</f>
        <v>1.70923379174853</v>
      </c>
      <c r="F77" s="41">
        <f>D77/C77</f>
        <v>2.37763975155279</v>
      </c>
      <c r="G77" s="6" t="s">
        <v>251</v>
      </c>
    </row>
    <row r="78" ht="42" spans="1:7">
      <c r="A78" s="5">
        <v>39703</v>
      </c>
      <c r="B78" s="6">
        <v>223.96</v>
      </c>
      <c r="C78" s="6">
        <v>161</v>
      </c>
      <c r="D78" s="6">
        <v>392</v>
      </c>
      <c r="E78" s="41">
        <f t="shared" ref="E78:E80" si="48">D78/B78</f>
        <v>1.75031255581354</v>
      </c>
      <c r="F78" s="41">
        <f t="shared" ref="F78:F80" si="49">D78/C78</f>
        <v>2.43478260869565</v>
      </c>
      <c r="G78" s="6" t="s">
        <v>252</v>
      </c>
    </row>
    <row r="79" spans="1:7">
      <c r="A79" s="5">
        <v>39813</v>
      </c>
      <c r="B79" s="6">
        <v>225.65</v>
      </c>
      <c r="C79" s="6">
        <v>162</v>
      </c>
      <c r="D79" s="6">
        <v>430.75</v>
      </c>
      <c r="E79" s="41">
        <f t="shared" si="48"/>
        <v>1.90892975847552</v>
      </c>
      <c r="F79" s="41">
        <f t="shared" si="49"/>
        <v>2.65895061728395</v>
      </c>
      <c r="G79" s="6"/>
    </row>
    <row r="80" spans="1:7">
      <c r="A80" s="5">
        <v>39933</v>
      </c>
      <c r="B80" s="6">
        <v>225.65</v>
      </c>
      <c r="C80" s="6">
        <v>162</v>
      </c>
      <c r="D80" s="6">
        <v>442.3</v>
      </c>
      <c r="E80" s="41">
        <f t="shared" si="48"/>
        <v>1.96011522269001</v>
      </c>
      <c r="F80" s="41">
        <f t="shared" si="49"/>
        <v>2.73024691358025</v>
      </c>
      <c r="G80" s="6"/>
    </row>
    <row r="81" spans="1:7">
      <c r="A81" s="5">
        <v>40086</v>
      </c>
      <c r="B81" s="6">
        <v>239.85</v>
      </c>
      <c r="C81" s="6">
        <v>170</v>
      </c>
      <c r="D81" s="6">
        <v>473.46</v>
      </c>
      <c r="E81" s="41">
        <f t="shared" ref="E81" si="50">D81/B81</f>
        <v>1.9739837398374</v>
      </c>
      <c r="F81" s="41">
        <f t="shared" ref="F81:F82" si="51">D81/C81</f>
        <v>2.78505882352941</v>
      </c>
      <c r="G81" s="6" t="s">
        <v>253</v>
      </c>
    </row>
    <row r="82" spans="1:7">
      <c r="A82" s="5">
        <v>40178</v>
      </c>
      <c r="B82" s="6">
        <v>321.93</v>
      </c>
      <c r="C82" s="6">
        <v>221</v>
      </c>
      <c r="D82" s="6">
        <v>527.25</v>
      </c>
      <c r="E82" s="41">
        <f t="shared" ref="E82" si="52">D82/B82</f>
        <v>1.63777839903085</v>
      </c>
      <c r="F82" s="41">
        <f t="shared" si="51"/>
        <v>2.38574660633484</v>
      </c>
      <c r="G82" s="6"/>
    </row>
    <row r="83" spans="1:7">
      <c r="A83" s="5">
        <v>40263</v>
      </c>
      <c r="B83" s="6">
        <v>333.83</v>
      </c>
      <c r="C83" s="6">
        <v>225</v>
      </c>
      <c r="D83" s="6">
        <v>535.85</v>
      </c>
      <c r="E83" s="41">
        <f t="shared" ref="E83" si="53">D83/B83</f>
        <v>1.60515831411197</v>
      </c>
      <c r="F83" s="41">
        <f t="shared" ref="F83" si="54">D83/C83</f>
        <v>2.38155555555556</v>
      </c>
      <c r="G83" s="6"/>
    </row>
    <row r="84" spans="1:7">
      <c r="A84" s="5">
        <v>40270</v>
      </c>
      <c r="B84" s="6">
        <v>346.46</v>
      </c>
      <c r="C84" s="6">
        <v>228</v>
      </c>
      <c r="D84" s="6">
        <v>560.4</v>
      </c>
      <c r="E84" s="41">
        <f t="shared" ref="E84" si="55">D84/B84</f>
        <v>1.61750274201928</v>
      </c>
      <c r="F84" s="41">
        <f t="shared" ref="F84" si="56">D84/C84</f>
        <v>2.4578947368421</v>
      </c>
      <c r="G84" s="6"/>
    </row>
    <row r="85" spans="1:7">
      <c r="A85" s="5">
        <v>40284</v>
      </c>
      <c r="B85" s="6">
        <v>402.22</v>
      </c>
      <c r="C85" s="6">
        <v>264</v>
      </c>
      <c r="D85" s="6">
        <v>565</v>
      </c>
      <c r="E85" s="41">
        <f t="shared" ref="E85:E101" si="57">D85/B85</f>
        <v>1.40470389339168</v>
      </c>
      <c r="F85" s="41">
        <f t="shared" ref="F85:F101" si="58">D85/C85</f>
        <v>2.14015151515152</v>
      </c>
      <c r="G85" s="6"/>
    </row>
    <row r="86" spans="1:7">
      <c r="A86" s="5">
        <v>40291</v>
      </c>
      <c r="B86" s="6">
        <v>402.22</v>
      </c>
      <c r="C86" s="6">
        <v>265</v>
      </c>
      <c r="D86" s="6">
        <v>572.6</v>
      </c>
      <c r="E86" s="41">
        <f t="shared" si="57"/>
        <v>1.42359902540898</v>
      </c>
      <c r="F86" s="41">
        <f t="shared" si="58"/>
        <v>2.16075471698113</v>
      </c>
      <c r="G86" s="6"/>
    </row>
    <row r="87" spans="1:7">
      <c r="A87" s="5">
        <v>40297</v>
      </c>
      <c r="B87" s="6">
        <v>402.22</v>
      </c>
      <c r="C87" s="6">
        <v>265</v>
      </c>
      <c r="D87" s="6">
        <v>579.2</v>
      </c>
      <c r="E87" s="41">
        <f t="shared" si="57"/>
        <v>1.44000795584506</v>
      </c>
      <c r="F87" s="41">
        <f t="shared" si="58"/>
        <v>2.18566037735849</v>
      </c>
      <c r="G87" s="6"/>
    </row>
    <row r="88" spans="1:7">
      <c r="A88" s="5">
        <v>40312</v>
      </c>
      <c r="B88" s="6">
        <v>402.22</v>
      </c>
      <c r="C88" s="6">
        <v>265</v>
      </c>
      <c r="D88" s="6">
        <v>581.2</v>
      </c>
      <c r="E88" s="41">
        <f t="shared" si="57"/>
        <v>1.44498035900751</v>
      </c>
      <c r="F88" s="41">
        <f t="shared" si="58"/>
        <v>2.19320754716981</v>
      </c>
      <c r="G88" s="6"/>
    </row>
    <row r="89" spans="1:7">
      <c r="A89" s="5">
        <v>40319</v>
      </c>
      <c r="B89" s="6">
        <v>402.22</v>
      </c>
      <c r="C89" s="6">
        <v>265</v>
      </c>
      <c r="D89" s="6">
        <v>601.26</v>
      </c>
      <c r="E89" s="41">
        <f t="shared" si="57"/>
        <v>1.49485356272687</v>
      </c>
      <c r="F89" s="41">
        <f t="shared" si="58"/>
        <v>2.26890566037736</v>
      </c>
      <c r="G89" s="6"/>
    </row>
    <row r="90" spans="1:7">
      <c r="A90" s="5">
        <v>40354</v>
      </c>
      <c r="B90" s="6">
        <v>402.22</v>
      </c>
      <c r="C90" s="6">
        <v>265</v>
      </c>
      <c r="D90" s="6">
        <v>611.3</v>
      </c>
      <c r="E90" s="41">
        <f t="shared" si="57"/>
        <v>1.51981502660236</v>
      </c>
      <c r="F90" s="41">
        <f t="shared" si="58"/>
        <v>2.30679245283019</v>
      </c>
      <c r="G90" s="6"/>
    </row>
    <row r="91" spans="1:7">
      <c r="A91" s="5">
        <v>40361</v>
      </c>
      <c r="B91" s="6">
        <v>402.22</v>
      </c>
      <c r="C91" s="6">
        <v>266</v>
      </c>
      <c r="D91" s="6">
        <v>615.9</v>
      </c>
      <c r="E91" s="41">
        <f t="shared" si="57"/>
        <v>1.53125155387599</v>
      </c>
      <c r="F91" s="41">
        <f t="shared" si="58"/>
        <v>2.31541353383459</v>
      </c>
      <c r="G91" s="6"/>
    </row>
    <row r="92" spans="1:7">
      <c r="A92" s="5">
        <v>40364</v>
      </c>
      <c r="B92" s="6">
        <v>402.22</v>
      </c>
      <c r="C92" s="6">
        <v>266</v>
      </c>
      <c r="D92" s="6">
        <v>616.3</v>
      </c>
      <c r="E92" s="41">
        <f t="shared" si="57"/>
        <v>1.53224603450848</v>
      </c>
      <c r="F92" s="41">
        <f t="shared" si="58"/>
        <v>2.31691729323308</v>
      </c>
      <c r="G92" s="6"/>
    </row>
    <row r="93" spans="1:7">
      <c r="A93" s="5">
        <v>40365</v>
      </c>
      <c r="B93" s="6">
        <v>402.22</v>
      </c>
      <c r="C93" s="6">
        <v>266</v>
      </c>
      <c r="D93" s="6">
        <v>646</v>
      </c>
      <c r="E93" s="41">
        <f t="shared" si="57"/>
        <v>1.60608622147084</v>
      </c>
      <c r="F93" s="41">
        <f t="shared" si="58"/>
        <v>2.42857142857143</v>
      </c>
      <c r="G93" s="6"/>
    </row>
    <row r="94" spans="1:7">
      <c r="A94" s="5">
        <v>40368</v>
      </c>
      <c r="B94" s="6">
        <v>402.22</v>
      </c>
      <c r="C94" s="6">
        <v>266</v>
      </c>
      <c r="D94" s="6">
        <v>652.7</v>
      </c>
      <c r="E94" s="41">
        <f t="shared" si="57"/>
        <v>1.62274377206504</v>
      </c>
      <c r="F94" s="41">
        <f t="shared" si="58"/>
        <v>2.45375939849624</v>
      </c>
      <c r="G94" s="6"/>
    </row>
    <row r="95" spans="1:7">
      <c r="A95" s="5">
        <v>40373</v>
      </c>
      <c r="B95" s="6">
        <v>402.22</v>
      </c>
      <c r="C95" s="6">
        <v>266</v>
      </c>
      <c r="D95" s="6">
        <v>662.9</v>
      </c>
      <c r="E95" s="41">
        <f t="shared" si="57"/>
        <v>1.64810302819353</v>
      </c>
      <c r="F95" s="41">
        <f t="shared" si="58"/>
        <v>2.49210526315789</v>
      </c>
      <c r="G95" s="6"/>
    </row>
    <row r="96" spans="1:7">
      <c r="A96" s="5">
        <v>40378</v>
      </c>
      <c r="B96" s="6">
        <v>402.22</v>
      </c>
      <c r="C96" s="6">
        <v>266</v>
      </c>
      <c r="D96" s="6">
        <v>663</v>
      </c>
      <c r="E96" s="41">
        <f t="shared" ref="E96" si="59">D96/B96</f>
        <v>1.64835164835165</v>
      </c>
      <c r="F96" s="41">
        <f t="shared" ref="F96" si="60">D96/C96</f>
        <v>2.49248120300752</v>
      </c>
      <c r="G96" s="6"/>
    </row>
    <row r="97" spans="1:7">
      <c r="A97" s="5">
        <v>40382</v>
      </c>
      <c r="B97" s="6">
        <v>402.22</v>
      </c>
      <c r="C97" s="6">
        <v>266</v>
      </c>
      <c r="D97" s="6">
        <v>672.4</v>
      </c>
      <c r="E97" s="41">
        <f t="shared" si="57"/>
        <v>1.67172194321516</v>
      </c>
      <c r="F97" s="41">
        <f t="shared" si="58"/>
        <v>2.52781954887218</v>
      </c>
      <c r="G97" s="6"/>
    </row>
    <row r="98" spans="1:7">
      <c r="A98" s="5">
        <v>40389</v>
      </c>
      <c r="B98" s="6">
        <v>402.22</v>
      </c>
      <c r="C98" s="6">
        <v>266</v>
      </c>
      <c r="D98" s="6">
        <v>672.8</v>
      </c>
      <c r="E98" s="41">
        <f t="shared" si="57"/>
        <v>1.67271642384765</v>
      </c>
      <c r="F98" s="41">
        <f t="shared" si="58"/>
        <v>2.52932330827068</v>
      </c>
      <c r="G98" s="6"/>
    </row>
    <row r="99" spans="1:7">
      <c r="A99" s="5">
        <v>40406</v>
      </c>
      <c r="B99" s="6">
        <v>402.22</v>
      </c>
      <c r="C99" s="6">
        <v>266</v>
      </c>
      <c r="D99" s="6">
        <v>673.5</v>
      </c>
      <c r="E99" s="41">
        <f t="shared" si="57"/>
        <v>1.6744567649545</v>
      </c>
      <c r="F99" s="41">
        <f t="shared" si="58"/>
        <v>2.53195488721804</v>
      </c>
      <c r="G99" s="6"/>
    </row>
    <row r="100" spans="1:7">
      <c r="A100" s="5">
        <v>40442</v>
      </c>
      <c r="B100" s="6">
        <v>402.22</v>
      </c>
      <c r="C100" s="6">
        <v>266</v>
      </c>
      <c r="D100" s="6">
        <v>696</v>
      </c>
      <c r="E100" s="41">
        <f t="shared" si="57"/>
        <v>1.73039630053205</v>
      </c>
      <c r="F100" s="41">
        <f t="shared" si="58"/>
        <v>2.61654135338346</v>
      </c>
      <c r="G100" s="6"/>
    </row>
    <row r="101" spans="1:7">
      <c r="A101" s="5">
        <v>40451</v>
      </c>
      <c r="B101" s="6">
        <v>402.22</v>
      </c>
      <c r="C101" s="6">
        <v>266</v>
      </c>
      <c r="D101" s="6">
        <v>708.66</v>
      </c>
      <c r="E101" s="41">
        <f t="shared" si="57"/>
        <v>1.76187161255035</v>
      </c>
      <c r="F101" s="41">
        <f t="shared" si="58"/>
        <v>2.66413533834586</v>
      </c>
      <c r="G101" s="6"/>
    </row>
    <row r="102" spans="1:7">
      <c r="A102" s="5">
        <v>40466</v>
      </c>
      <c r="B102" s="6">
        <v>402.22</v>
      </c>
      <c r="C102" s="6">
        <v>266</v>
      </c>
      <c r="D102" s="6">
        <v>715.2</v>
      </c>
      <c r="E102" s="41">
        <f t="shared" ref="E102:E103" si="61">D102/B102</f>
        <v>1.77813137089155</v>
      </c>
      <c r="F102" s="41">
        <f t="shared" ref="F102:F104" si="62">D102/C102</f>
        <v>2.68872180451128</v>
      </c>
      <c r="G102" s="6"/>
    </row>
    <row r="103" spans="1:7">
      <c r="A103" s="5">
        <v>40473</v>
      </c>
      <c r="B103" s="6">
        <v>402.22</v>
      </c>
      <c r="C103" s="6">
        <v>266</v>
      </c>
      <c r="D103" s="6">
        <v>754.88</v>
      </c>
      <c r="E103" s="41">
        <f t="shared" si="61"/>
        <v>1.87678384963453</v>
      </c>
      <c r="F103" s="41">
        <f t="shared" si="62"/>
        <v>2.8378947368421</v>
      </c>
      <c r="G103" s="6"/>
    </row>
    <row r="104" spans="1:7">
      <c r="A104" s="5">
        <v>41341</v>
      </c>
      <c r="B104" s="6">
        <v>435.06</v>
      </c>
      <c r="C104" s="6">
        <v>287</v>
      </c>
      <c r="D104" s="6">
        <v>848.6</v>
      </c>
      <c r="E104" s="41">
        <f t="shared" ref="E104:E109" si="63">D104/B104</f>
        <v>1.9505355583138</v>
      </c>
      <c r="F104" s="41">
        <f t="shared" si="62"/>
        <v>2.95679442508711</v>
      </c>
      <c r="G104" s="6"/>
    </row>
    <row r="105" spans="1:7">
      <c r="A105" s="5">
        <v>41535</v>
      </c>
      <c r="B105" s="6">
        <v>456.56</v>
      </c>
      <c r="C105" s="6">
        <v>300</v>
      </c>
      <c r="D105" s="6">
        <v>867.2</v>
      </c>
      <c r="E105" s="41">
        <f t="shared" si="63"/>
        <v>1.8994217627475</v>
      </c>
      <c r="F105" s="41">
        <f t="shared" ref="F105:F111" si="64">D105/C105</f>
        <v>2.89066666666667</v>
      </c>
      <c r="G105" s="6"/>
    </row>
    <row r="106" spans="1:7">
      <c r="A106" s="5">
        <v>41639</v>
      </c>
      <c r="B106" s="6">
        <v>530.93</v>
      </c>
      <c r="C106" s="6">
        <v>329</v>
      </c>
      <c r="D106" s="6">
        <v>889.8</v>
      </c>
      <c r="E106" s="41">
        <f t="shared" si="63"/>
        <v>1.67592714670484</v>
      </c>
      <c r="F106" s="41">
        <f t="shared" si="64"/>
        <v>2.70455927051672</v>
      </c>
      <c r="G106" s="6" t="s">
        <v>254</v>
      </c>
    </row>
    <row r="107" spans="1:7">
      <c r="A107" s="5">
        <v>41705</v>
      </c>
      <c r="B107" s="6">
        <v>530.93</v>
      </c>
      <c r="C107" s="6">
        <v>329</v>
      </c>
      <c r="D107" s="6">
        <v>894.8</v>
      </c>
      <c r="E107" s="41">
        <f t="shared" si="63"/>
        <v>1.68534458403179</v>
      </c>
      <c r="F107" s="41">
        <f t="shared" si="64"/>
        <v>2.71975683890577</v>
      </c>
      <c r="G107" s="6"/>
    </row>
    <row r="108" spans="1:7">
      <c r="A108" s="5">
        <v>41712</v>
      </c>
      <c r="B108" s="6">
        <v>530.93</v>
      </c>
      <c r="C108" s="6">
        <v>329</v>
      </c>
      <c r="D108" s="6">
        <v>898.4</v>
      </c>
      <c r="E108" s="41">
        <f t="shared" si="63"/>
        <v>1.6921251389072</v>
      </c>
      <c r="F108" s="41">
        <f t="shared" ref="F108" si="65">D108/C108</f>
        <v>2.7306990881459</v>
      </c>
      <c r="G108" s="6"/>
    </row>
    <row r="109" spans="1:7">
      <c r="A109" s="5">
        <v>41719</v>
      </c>
      <c r="B109" s="6">
        <v>530.93</v>
      </c>
      <c r="C109" s="6">
        <v>329</v>
      </c>
      <c r="D109" s="6">
        <v>901.82</v>
      </c>
      <c r="E109" s="41">
        <f t="shared" si="63"/>
        <v>1.69856666603884</v>
      </c>
      <c r="F109" s="41">
        <f t="shared" si="64"/>
        <v>2.74109422492401</v>
      </c>
      <c r="G109" s="6"/>
    </row>
    <row r="110" spans="1:7">
      <c r="A110" s="5">
        <v>41733</v>
      </c>
      <c r="B110" s="6">
        <v>530.93</v>
      </c>
      <c r="C110" s="6">
        <v>329</v>
      </c>
      <c r="D110" s="6">
        <v>911.3</v>
      </c>
      <c r="E110" s="41">
        <f t="shared" ref="E110:E126" si="66">D110/B110</f>
        <v>1.71642212721074</v>
      </c>
      <c r="F110" s="41">
        <f t="shared" si="64"/>
        <v>2.76990881458967</v>
      </c>
      <c r="G110" s="6"/>
    </row>
    <row r="111" spans="1:7">
      <c r="A111" s="5">
        <v>41759</v>
      </c>
      <c r="B111" s="6">
        <v>530.93</v>
      </c>
      <c r="C111" s="6">
        <v>329</v>
      </c>
      <c r="D111" s="6">
        <v>938.1</v>
      </c>
      <c r="E111" s="41">
        <f t="shared" si="66"/>
        <v>1.76689959128322</v>
      </c>
      <c r="F111" s="41">
        <f t="shared" si="64"/>
        <v>2.85136778115501</v>
      </c>
      <c r="G111" s="6"/>
    </row>
    <row r="112" spans="1:7">
      <c r="A112" s="5">
        <v>41950</v>
      </c>
      <c r="B112" s="6">
        <v>531.97</v>
      </c>
      <c r="C112" s="6">
        <v>332</v>
      </c>
      <c r="D112" s="6">
        <v>947.2</v>
      </c>
      <c r="E112" s="41">
        <f t="shared" ref="E112:E114" si="67">D112/B112</f>
        <v>1.78055153486099</v>
      </c>
      <c r="F112" s="41">
        <f t="shared" ref="F112:F118" si="68">D112/C112</f>
        <v>2.85301204819277</v>
      </c>
      <c r="G112" s="6" t="s">
        <v>255</v>
      </c>
    </row>
    <row r="113" spans="1:7">
      <c r="A113" s="5">
        <v>41957</v>
      </c>
      <c r="B113" s="6">
        <v>531.97</v>
      </c>
      <c r="C113" s="6">
        <v>332</v>
      </c>
      <c r="D113" s="6">
        <v>948.4</v>
      </c>
      <c r="E113" s="41">
        <f t="shared" si="67"/>
        <v>1.7828073011636</v>
      </c>
      <c r="F113" s="41">
        <f t="shared" si="68"/>
        <v>2.8566265060241</v>
      </c>
      <c r="G113" s="6"/>
    </row>
    <row r="114" spans="1:7">
      <c r="A114" s="5">
        <v>42004</v>
      </c>
      <c r="B114" s="6">
        <v>543.31</v>
      </c>
      <c r="C114" s="6">
        <v>337</v>
      </c>
      <c r="D114" s="6">
        <v>1028.6</v>
      </c>
      <c r="E114" s="41">
        <f t="shared" si="67"/>
        <v>1.89321013785868</v>
      </c>
      <c r="F114" s="41">
        <f t="shared" si="68"/>
        <v>3.05222551928783</v>
      </c>
      <c r="G114" s="6" t="s">
        <v>256</v>
      </c>
    </row>
    <row r="115" spans="1:7">
      <c r="A115" s="5">
        <v>42124</v>
      </c>
      <c r="B115" s="6">
        <v>543.31</v>
      </c>
      <c r="C115" s="6">
        <v>337</v>
      </c>
      <c r="D115" s="6">
        <v>1028.7</v>
      </c>
      <c r="E115" s="41">
        <f t="shared" si="66"/>
        <v>1.89339419484272</v>
      </c>
      <c r="F115" s="41">
        <f t="shared" si="68"/>
        <v>3.05252225519288</v>
      </c>
      <c r="G115" s="6"/>
    </row>
    <row r="116" spans="1:7">
      <c r="A116" s="5">
        <v>42272</v>
      </c>
      <c r="B116" s="6">
        <v>543.31</v>
      </c>
      <c r="C116" s="6">
        <v>337</v>
      </c>
      <c r="D116" s="6">
        <v>1034.3</v>
      </c>
      <c r="E116" s="41">
        <f t="shared" si="66"/>
        <v>1.90370138594909</v>
      </c>
      <c r="F116" s="41">
        <f t="shared" si="68"/>
        <v>3.06913946587537</v>
      </c>
      <c r="G116" s="6"/>
    </row>
    <row r="117" spans="1:7">
      <c r="A117" s="5">
        <v>42293</v>
      </c>
      <c r="B117" s="6">
        <v>543.31</v>
      </c>
      <c r="C117" s="6">
        <v>337</v>
      </c>
      <c r="D117" s="6">
        <v>1035.1</v>
      </c>
      <c r="E117" s="41">
        <f t="shared" si="66"/>
        <v>1.90517384182143</v>
      </c>
      <c r="F117" s="41">
        <f t="shared" si="68"/>
        <v>3.07151335311573</v>
      </c>
      <c r="G117" s="6"/>
    </row>
    <row r="118" spans="1:7">
      <c r="A118" s="5">
        <v>42342</v>
      </c>
      <c r="B118" s="6">
        <v>543.31</v>
      </c>
      <c r="C118" s="6">
        <v>337</v>
      </c>
      <c r="D118" s="6">
        <v>1036</v>
      </c>
      <c r="E118" s="41">
        <f t="shared" si="66"/>
        <v>1.90683035467781</v>
      </c>
      <c r="F118" s="41">
        <f t="shared" si="68"/>
        <v>3.07418397626113</v>
      </c>
      <c r="G118" s="6"/>
    </row>
    <row r="119" spans="1:7">
      <c r="A119" s="5">
        <v>42363</v>
      </c>
      <c r="B119" s="6">
        <v>578.65</v>
      </c>
      <c r="C119" s="6">
        <v>364</v>
      </c>
      <c r="D119" s="6">
        <v>1054.7</v>
      </c>
      <c r="E119" s="41">
        <f t="shared" si="66"/>
        <v>1.8226907457012</v>
      </c>
      <c r="F119" s="41">
        <f t="shared" ref="F119:F133" si="69">D119/C119</f>
        <v>2.89752747252747</v>
      </c>
      <c r="G119" s="6"/>
    </row>
    <row r="120" spans="1:7">
      <c r="A120" s="5">
        <v>42369</v>
      </c>
      <c r="B120" s="6">
        <v>578.65</v>
      </c>
      <c r="C120" s="6">
        <v>364</v>
      </c>
      <c r="D120" s="6">
        <v>1083.3</v>
      </c>
      <c r="E120" s="41">
        <f t="shared" si="66"/>
        <v>1.87211613237708</v>
      </c>
      <c r="F120" s="41">
        <f t="shared" si="69"/>
        <v>2.9760989010989</v>
      </c>
      <c r="G120" s="6" t="s">
        <v>257</v>
      </c>
    </row>
    <row r="121" spans="1:7">
      <c r="A121" s="5">
        <v>42440</v>
      </c>
      <c r="B121" s="6">
        <v>578.65</v>
      </c>
      <c r="C121" s="6">
        <v>364</v>
      </c>
      <c r="D121" s="6">
        <v>1116.6</v>
      </c>
      <c r="E121" s="41">
        <f t="shared" si="66"/>
        <v>1.9296638728074</v>
      </c>
      <c r="F121" s="41">
        <f t="shared" si="69"/>
        <v>3.06758241758242</v>
      </c>
      <c r="G121" s="6"/>
    </row>
    <row r="122" spans="1:7">
      <c r="A122" s="5">
        <v>42461</v>
      </c>
      <c r="B122" s="6">
        <v>578.65</v>
      </c>
      <c r="C122" s="6">
        <v>364</v>
      </c>
      <c r="D122" s="6">
        <v>1129.9</v>
      </c>
      <c r="E122" s="41">
        <f t="shared" si="66"/>
        <v>1.95264840577206</v>
      </c>
      <c r="F122" s="41">
        <f t="shared" si="69"/>
        <v>3.10412087912088</v>
      </c>
      <c r="G122" s="6"/>
    </row>
    <row r="123" spans="1:7">
      <c r="A123" s="5">
        <v>42489</v>
      </c>
      <c r="B123" s="6">
        <v>583.91</v>
      </c>
      <c r="C123" s="6">
        <v>365</v>
      </c>
      <c r="D123" s="6">
        <v>1152.3</v>
      </c>
      <c r="E123" s="41">
        <f t="shared" si="66"/>
        <v>1.97342056138789</v>
      </c>
      <c r="F123" s="41">
        <f t="shared" si="69"/>
        <v>3.15698630136986</v>
      </c>
      <c r="G123" s="6" t="s">
        <v>258</v>
      </c>
    </row>
    <row r="124" spans="1:7">
      <c r="A124" s="5">
        <v>42797</v>
      </c>
      <c r="B124" s="6">
        <v>583.91</v>
      </c>
      <c r="C124" s="6">
        <v>365</v>
      </c>
      <c r="D124" s="6">
        <v>1155.9</v>
      </c>
      <c r="E124" s="41">
        <f t="shared" si="66"/>
        <v>1.97958589508657</v>
      </c>
      <c r="F124" s="41">
        <f t="shared" si="69"/>
        <v>3.16684931506849</v>
      </c>
      <c r="G124" s="6"/>
    </row>
    <row r="125" spans="1:7">
      <c r="A125" s="5">
        <v>42804</v>
      </c>
      <c r="B125" s="6">
        <v>583.91</v>
      </c>
      <c r="C125" s="6">
        <v>365</v>
      </c>
      <c r="D125" s="6">
        <v>1168.1</v>
      </c>
      <c r="E125" s="41">
        <f t="shared" si="66"/>
        <v>2.00047952595434</v>
      </c>
      <c r="F125" s="41">
        <f t="shared" si="69"/>
        <v>3.20027397260274</v>
      </c>
      <c r="G125" s="6"/>
    </row>
    <row r="126" spans="1:7">
      <c r="A126" s="5">
        <v>42811</v>
      </c>
      <c r="B126" s="6">
        <v>583.91</v>
      </c>
      <c r="C126" s="6">
        <v>365</v>
      </c>
      <c r="D126" s="6">
        <v>1179.2</v>
      </c>
      <c r="E126" s="41">
        <f t="shared" si="66"/>
        <v>2.01948930485863</v>
      </c>
      <c r="F126" s="41">
        <f t="shared" si="69"/>
        <v>3.23068493150685</v>
      </c>
      <c r="G126" s="6"/>
    </row>
    <row r="127" spans="1:7">
      <c r="A127" s="5">
        <v>42853</v>
      </c>
      <c r="B127" s="6">
        <v>583.91</v>
      </c>
      <c r="C127" s="6">
        <v>365</v>
      </c>
      <c r="D127" s="6">
        <v>1186.7</v>
      </c>
      <c r="E127" s="41">
        <f t="shared" ref="E127:E134" si="70">D127/B127</f>
        <v>2.03233375006422</v>
      </c>
      <c r="F127" s="41">
        <f t="shared" si="69"/>
        <v>3.25123287671233</v>
      </c>
      <c r="G127" s="6" t="s">
        <v>259</v>
      </c>
    </row>
    <row r="128" spans="1:7">
      <c r="A128" s="5">
        <v>43168</v>
      </c>
      <c r="B128" s="6">
        <v>630.53</v>
      </c>
      <c r="C128" s="6">
        <v>387</v>
      </c>
      <c r="D128" s="6">
        <v>1223.1</v>
      </c>
      <c r="E128" s="41">
        <f t="shared" si="70"/>
        <v>1.93979667898435</v>
      </c>
      <c r="F128" s="41">
        <f t="shared" si="69"/>
        <v>3.16046511627907</v>
      </c>
      <c r="G128" s="6"/>
    </row>
    <row r="129" spans="1:7">
      <c r="A129" s="5">
        <v>43175</v>
      </c>
      <c r="B129" s="6">
        <v>630.53</v>
      </c>
      <c r="C129" s="6">
        <v>387</v>
      </c>
      <c r="D129" s="6">
        <v>1230.5</v>
      </c>
      <c r="E129" s="41">
        <f t="shared" si="70"/>
        <v>1.95153283745421</v>
      </c>
      <c r="F129" s="41">
        <f t="shared" si="69"/>
        <v>3.17958656330749</v>
      </c>
      <c r="G129" s="6"/>
    </row>
    <row r="130" spans="1:7">
      <c r="A130" s="5">
        <v>43182</v>
      </c>
      <c r="B130" s="6">
        <v>630.53</v>
      </c>
      <c r="C130" s="6">
        <v>387</v>
      </c>
      <c r="D130" s="6">
        <v>1235.4</v>
      </c>
      <c r="E130" s="41">
        <f t="shared" si="70"/>
        <v>1.95930407752208</v>
      </c>
      <c r="F130" s="41">
        <f t="shared" si="69"/>
        <v>3.1922480620155</v>
      </c>
      <c r="G130" s="6"/>
    </row>
    <row r="131" spans="1:7">
      <c r="A131" s="5">
        <v>43364</v>
      </c>
      <c r="B131" s="6">
        <v>637.22</v>
      </c>
      <c r="C131" s="6">
        <v>393</v>
      </c>
      <c r="D131" s="6">
        <v>1249.5</v>
      </c>
      <c r="E131" s="41">
        <f t="shared" si="70"/>
        <v>1.96086124101566</v>
      </c>
      <c r="F131" s="41">
        <f t="shared" si="69"/>
        <v>3.1793893129771</v>
      </c>
      <c r="G131" s="6"/>
    </row>
    <row r="132" spans="1:7">
      <c r="A132" s="5">
        <v>43413</v>
      </c>
      <c r="B132" s="6">
        <v>637.22</v>
      </c>
      <c r="C132" s="6">
        <v>393</v>
      </c>
      <c r="D132" s="6">
        <v>1256.3</v>
      </c>
      <c r="E132" s="41">
        <f t="shared" si="70"/>
        <v>1.97153259470826</v>
      </c>
      <c r="F132" s="41">
        <f t="shared" si="69"/>
        <v>3.19669211195929</v>
      </c>
      <c r="G132" s="6" t="s">
        <v>260</v>
      </c>
    </row>
    <row r="133" spans="1:7">
      <c r="A133" s="5">
        <v>43532</v>
      </c>
      <c r="B133" s="6">
        <v>674.07</v>
      </c>
      <c r="C133" s="6">
        <v>413</v>
      </c>
      <c r="D133" s="6">
        <v>1329.4</v>
      </c>
      <c r="E133" s="41">
        <f t="shared" si="70"/>
        <v>1.97219873306927</v>
      </c>
      <c r="F133" s="41">
        <f t="shared" si="69"/>
        <v>3.21888619854722</v>
      </c>
      <c r="G133" s="6" t="s">
        <v>261</v>
      </c>
    </row>
    <row r="134" spans="1:7">
      <c r="A134" s="5">
        <v>45359</v>
      </c>
      <c r="B134" s="6">
        <v>800.59</v>
      </c>
      <c r="C134" s="6"/>
      <c r="D134" s="6">
        <v>1339.72</v>
      </c>
      <c r="E134" s="41">
        <f t="shared" si="70"/>
        <v>1.67341585580634</v>
      </c>
      <c r="F134" s="41"/>
      <c r="G134" s="6"/>
    </row>
    <row r="135" spans="1:6">
      <c r="A135" s="12" t="s">
        <v>262</v>
      </c>
      <c r="E135" s="1"/>
      <c r="F135" s="1"/>
    </row>
  </sheetData>
  <pageMargins left="0.7" right="0.7" top="0.75" bottom="0.75" header="0.3" footer="0.3"/>
  <pageSetup paperSize="9" orientation="portrait"/>
  <headerFooter/>
  <legacyDrawing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selection activeCell="A1" sqref="A1"/>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16384" width="8.50833333333333" style="1"/>
  </cols>
  <sheetData>
    <row r="1" spans="1:9">
      <c r="A1" s="1" t="s">
        <v>0</v>
      </c>
      <c r="B1" s="1" t="s">
        <v>52</v>
      </c>
      <c r="C1" s="1" t="s">
        <v>53</v>
      </c>
      <c r="D1" s="1" t="s">
        <v>54</v>
      </c>
      <c r="E1" s="32" t="s">
        <v>3</v>
      </c>
      <c r="F1" s="32" t="s">
        <v>152</v>
      </c>
      <c r="G1" s="1" t="s">
        <v>56</v>
      </c>
      <c r="H1" s="1" t="s">
        <v>57</v>
      </c>
      <c r="I1" s="1" t="s">
        <v>187</v>
      </c>
    </row>
    <row r="2" spans="1:9">
      <c r="A2" s="3" t="s">
        <v>124</v>
      </c>
      <c r="B2" s="3">
        <v>21.46</v>
      </c>
      <c r="C2" s="3">
        <v>14</v>
      </c>
      <c r="D2" s="3">
        <v>9.92</v>
      </c>
      <c r="E2" s="33">
        <f t="shared" ref="E2:E11" si="0">D2/B2</f>
        <v>0.462255358807083</v>
      </c>
      <c r="F2" s="33">
        <f t="shared" ref="F2:F11" si="1">D2/C2</f>
        <v>0.708571428571429</v>
      </c>
      <c r="G2" s="3"/>
      <c r="H2" s="3">
        <v>22.15</v>
      </c>
      <c r="I2" s="13">
        <f t="shared" ref="I2:I11" si="2">(H2-D2)/D2</f>
        <v>1.23286290322581</v>
      </c>
    </row>
    <row r="3" spans="1:9">
      <c r="A3" s="3" t="s">
        <v>126</v>
      </c>
      <c r="B3" s="3">
        <v>21.46</v>
      </c>
      <c r="C3" s="3">
        <v>14</v>
      </c>
      <c r="D3" s="3">
        <v>10.12</v>
      </c>
      <c r="E3" s="33">
        <f t="shared" si="0"/>
        <v>0.471575023299161</v>
      </c>
      <c r="F3" s="33">
        <f t="shared" si="1"/>
        <v>0.722857142857143</v>
      </c>
      <c r="G3" s="3"/>
      <c r="H3" s="3">
        <v>22.4</v>
      </c>
      <c r="I3" s="13">
        <f t="shared" si="2"/>
        <v>1.21343873517787</v>
      </c>
    </row>
    <row r="4" spans="1:9">
      <c r="A4" s="3" t="s">
        <v>127</v>
      </c>
      <c r="B4" s="3">
        <v>21.46</v>
      </c>
      <c r="C4" s="3">
        <v>14</v>
      </c>
      <c r="D4" s="3">
        <v>12.04</v>
      </c>
      <c r="E4" s="33">
        <f t="shared" si="0"/>
        <v>0.561043802423113</v>
      </c>
      <c r="F4" s="33">
        <f t="shared" si="1"/>
        <v>0.86</v>
      </c>
      <c r="G4" s="3"/>
      <c r="H4" s="3">
        <v>23.1</v>
      </c>
      <c r="I4" s="13">
        <f t="shared" si="2"/>
        <v>0.918604651162791</v>
      </c>
    </row>
    <row r="5" spans="1:9">
      <c r="A5" s="3" t="s">
        <v>128</v>
      </c>
      <c r="B5" s="3">
        <v>21.46</v>
      </c>
      <c r="C5" s="3">
        <v>14</v>
      </c>
      <c r="D5" s="3">
        <v>13.42</v>
      </c>
      <c r="E5" s="33">
        <f t="shared" si="0"/>
        <v>0.625349487418453</v>
      </c>
      <c r="F5" s="33">
        <f t="shared" si="1"/>
        <v>0.958571428571429</v>
      </c>
      <c r="G5" s="3"/>
      <c r="H5" s="3">
        <v>25.18</v>
      </c>
      <c r="I5" s="13">
        <f t="shared" si="2"/>
        <v>0.876304023845007</v>
      </c>
    </row>
    <row r="6" spans="1:9">
      <c r="A6" s="3" t="s">
        <v>130</v>
      </c>
      <c r="B6" s="3">
        <v>21.46</v>
      </c>
      <c r="C6" s="3">
        <v>14</v>
      </c>
      <c r="D6" s="3">
        <v>14.99</v>
      </c>
      <c r="E6" s="33">
        <f t="shared" si="0"/>
        <v>0.698508853681267</v>
      </c>
      <c r="F6" s="33">
        <f t="shared" si="1"/>
        <v>1.07071428571429</v>
      </c>
      <c r="G6" s="3"/>
      <c r="H6" s="3">
        <v>25.69</v>
      </c>
      <c r="I6" s="13">
        <f t="shared" si="2"/>
        <v>0.713809206137425</v>
      </c>
    </row>
    <row r="7" spans="1:9">
      <c r="A7" s="3" t="s">
        <v>131</v>
      </c>
      <c r="B7" s="3">
        <v>21.529</v>
      </c>
      <c r="C7" s="3">
        <v>14.044</v>
      </c>
      <c r="D7" s="3">
        <v>15.32</v>
      </c>
      <c r="E7" s="33">
        <f t="shared" si="0"/>
        <v>0.711598309257281</v>
      </c>
      <c r="F7" s="33">
        <f t="shared" si="1"/>
        <v>1.09085730561094</v>
      </c>
      <c r="G7" s="3"/>
      <c r="H7" s="3">
        <v>27.4</v>
      </c>
      <c r="I7" s="13">
        <f t="shared" si="2"/>
        <v>0.788511749347258</v>
      </c>
    </row>
    <row r="8" spans="1:9">
      <c r="A8" s="3" t="s">
        <v>132</v>
      </c>
      <c r="B8" s="3">
        <v>27.833</v>
      </c>
      <c r="C8" s="3">
        <v>18.044</v>
      </c>
      <c r="D8" s="3">
        <v>23.87</v>
      </c>
      <c r="E8" s="33">
        <f t="shared" si="0"/>
        <v>0.857615061258219</v>
      </c>
      <c r="F8" s="33">
        <f t="shared" si="1"/>
        <v>1.32287741077366</v>
      </c>
      <c r="G8" s="3"/>
      <c r="H8" s="3">
        <v>36.8</v>
      </c>
      <c r="I8" s="13">
        <f t="shared" si="2"/>
        <v>0.541684122329283</v>
      </c>
    </row>
    <row r="9" spans="1:9">
      <c r="A9" s="3" t="s">
        <v>133</v>
      </c>
      <c r="B9" s="3">
        <v>34.43</v>
      </c>
      <c r="C9" s="3">
        <v>22</v>
      </c>
      <c r="D9" s="3">
        <v>29.37</v>
      </c>
      <c r="E9" s="33">
        <f t="shared" si="0"/>
        <v>0.853035143769968</v>
      </c>
      <c r="F9" s="33">
        <f t="shared" si="1"/>
        <v>1.335</v>
      </c>
      <c r="G9" s="3"/>
      <c r="H9" s="3">
        <v>39.9</v>
      </c>
      <c r="I9" s="13">
        <f t="shared" si="2"/>
        <v>0.3585291113381</v>
      </c>
    </row>
    <row r="10" spans="1:9">
      <c r="A10" s="3" t="s">
        <v>134</v>
      </c>
      <c r="B10" s="3">
        <v>34.489</v>
      </c>
      <c r="C10" s="3">
        <v>22.033</v>
      </c>
      <c r="D10" s="3">
        <v>32.92</v>
      </c>
      <c r="E10" s="33">
        <f t="shared" si="0"/>
        <v>0.954507234190612</v>
      </c>
      <c r="F10" s="33">
        <f t="shared" si="1"/>
        <v>1.49412245268461</v>
      </c>
      <c r="G10" s="3"/>
      <c r="H10" s="3">
        <v>53</v>
      </c>
      <c r="I10" s="13">
        <f t="shared" si="2"/>
        <v>0.60996354799514</v>
      </c>
    </row>
    <row r="11" spans="1:9">
      <c r="A11" s="3" t="s">
        <v>136</v>
      </c>
      <c r="B11" s="3">
        <v>39.83</v>
      </c>
      <c r="C11" s="3">
        <v>25</v>
      </c>
      <c r="D11" s="3">
        <v>54</v>
      </c>
      <c r="E11" s="33">
        <f t="shared" si="0"/>
        <v>1.35576198845092</v>
      </c>
      <c r="F11" s="33">
        <f t="shared" si="1"/>
        <v>2.16</v>
      </c>
      <c r="G11" s="3"/>
      <c r="H11" s="3">
        <v>67.41</v>
      </c>
      <c r="I11" s="13">
        <f t="shared" si="2"/>
        <v>0.248333333333333</v>
      </c>
    </row>
    <row r="12" spans="1:9">
      <c r="A12" s="3" t="s">
        <v>137</v>
      </c>
      <c r="B12" s="3"/>
      <c r="C12" s="3"/>
      <c r="D12" s="3"/>
      <c r="E12" s="33"/>
      <c r="F12" s="33"/>
      <c r="G12" s="3"/>
      <c r="H12" s="3">
        <v>67.79</v>
      </c>
      <c r="I12" s="13"/>
    </row>
    <row r="13" spans="1:4">
      <c r="A13" s="11"/>
      <c r="D13" s="34"/>
    </row>
    <row r="14" spans="1:7">
      <c r="A14" s="20">
        <v>40485</v>
      </c>
      <c r="B14" s="35">
        <v>21.46</v>
      </c>
      <c r="C14" s="35">
        <v>14</v>
      </c>
      <c r="D14" s="35">
        <v>17</v>
      </c>
      <c r="E14" s="36">
        <f t="shared" ref="E14" si="3">D14/B14</f>
        <v>0.792171481826654</v>
      </c>
      <c r="F14" s="36">
        <f t="shared" ref="F14" si="4">D14/C14</f>
        <v>1.21428571428571</v>
      </c>
      <c r="G14" s="21" t="s">
        <v>643</v>
      </c>
    </row>
    <row r="15" spans="1:7">
      <c r="A15" s="20">
        <v>40486</v>
      </c>
      <c r="B15" s="35">
        <v>21.46</v>
      </c>
      <c r="C15" s="35">
        <v>14</v>
      </c>
      <c r="D15" s="35">
        <v>34</v>
      </c>
      <c r="E15" s="36">
        <f t="shared" ref="E15" si="5">D15/B15</f>
        <v>1.58434296365331</v>
      </c>
      <c r="F15" s="36">
        <f t="shared" ref="F15:F17" si="6">D15/C15</f>
        <v>2.42857142857143</v>
      </c>
      <c r="G15" s="21"/>
    </row>
    <row r="16" spans="1:7">
      <c r="A16" s="14">
        <v>40488</v>
      </c>
      <c r="B16" s="37">
        <v>21.46</v>
      </c>
      <c r="C16" s="37">
        <v>14</v>
      </c>
      <c r="D16" s="37">
        <v>22.15</v>
      </c>
      <c r="E16" s="38">
        <f t="shared" ref="E16" si="7">D16/B16</f>
        <v>1.03215284249767</v>
      </c>
      <c r="F16" s="38">
        <f t="shared" si="6"/>
        <v>1.58214285714286</v>
      </c>
      <c r="G16" s="15" t="s">
        <v>644</v>
      </c>
    </row>
    <row r="17" ht="28" spans="1:7">
      <c r="A17" s="14">
        <v>41030</v>
      </c>
      <c r="B17" s="37">
        <v>21.46</v>
      </c>
      <c r="C17" s="37">
        <v>14</v>
      </c>
      <c r="D17" s="15">
        <v>22.4</v>
      </c>
      <c r="E17" s="38">
        <f t="shared" ref="E17" si="8">D17/B17</f>
        <v>1.04380242311277</v>
      </c>
      <c r="F17" s="38">
        <f t="shared" si="6"/>
        <v>1.6</v>
      </c>
      <c r="G17" s="15" t="s">
        <v>645</v>
      </c>
    </row>
    <row r="19" spans="1:7">
      <c r="A19" s="14">
        <v>41548</v>
      </c>
      <c r="B19" s="37">
        <v>21.46</v>
      </c>
      <c r="C19" s="37">
        <v>14</v>
      </c>
      <c r="D19" s="37">
        <v>23.2</v>
      </c>
      <c r="E19" s="38">
        <f t="shared" ref="E19" si="9">D19/B19</f>
        <v>1.08108108108108</v>
      </c>
      <c r="F19" s="38">
        <f>D19/C19</f>
        <v>1.65714285714286</v>
      </c>
      <c r="G19" s="15" t="s">
        <v>646</v>
      </c>
    </row>
    <row r="20" spans="5:6">
      <c r="E20" s="1"/>
      <c r="F20" s="1"/>
    </row>
    <row r="21" spans="7:7">
      <c r="G21" s="1" t="s">
        <v>647</v>
      </c>
    </row>
    <row r="22" ht="28" spans="1:7">
      <c r="A22" s="39">
        <v>42004</v>
      </c>
      <c r="B22" s="40">
        <v>21.46</v>
      </c>
      <c r="C22" s="40">
        <v>14</v>
      </c>
      <c r="D22" s="6">
        <v>25.69</v>
      </c>
      <c r="E22" s="41">
        <f t="shared" ref="E22" si="10">D22/B22</f>
        <v>1.19711090400746</v>
      </c>
      <c r="F22" s="41">
        <f>D22/C22</f>
        <v>1.835</v>
      </c>
      <c r="G22" s="6" t="s">
        <v>648</v>
      </c>
    </row>
    <row r="23" spans="7:7">
      <c r="G23" s="1" t="s">
        <v>649</v>
      </c>
    </row>
    <row r="24" spans="1:7">
      <c r="A24" s="5">
        <v>42369</v>
      </c>
      <c r="B24" s="6">
        <v>27.76</v>
      </c>
      <c r="C24" s="6">
        <v>18</v>
      </c>
      <c r="D24" s="6">
        <v>27.4</v>
      </c>
      <c r="E24" s="41">
        <f t="shared" ref="E24" si="11">D24/B24</f>
        <v>0.987031700288184</v>
      </c>
      <c r="F24" s="41">
        <f t="shared" ref="F24" si="12">D24/C24</f>
        <v>1.52222222222222</v>
      </c>
      <c r="G24" s="6"/>
    </row>
    <row r="25" spans="1:7">
      <c r="A25" s="14">
        <v>42370</v>
      </c>
      <c r="B25" s="15">
        <v>27.76</v>
      </c>
      <c r="C25" s="15">
        <v>18</v>
      </c>
      <c r="D25" s="15">
        <v>30</v>
      </c>
      <c r="E25" s="38">
        <f t="shared" ref="E25" si="13">D25/B25</f>
        <v>1.0806916426513</v>
      </c>
      <c r="F25" s="38">
        <f t="shared" ref="F25" si="14">D25/C25</f>
        <v>1.66666666666667</v>
      </c>
      <c r="G25" s="15"/>
    </row>
    <row r="26" spans="7:7">
      <c r="G26" s="1" t="s">
        <v>650</v>
      </c>
    </row>
    <row r="27" spans="1:7">
      <c r="A27" s="42">
        <v>42491</v>
      </c>
      <c r="B27" s="15">
        <v>27.76</v>
      </c>
      <c r="C27" s="15">
        <v>18</v>
      </c>
      <c r="D27" s="15">
        <v>36.8</v>
      </c>
      <c r="E27" s="38">
        <f t="shared" ref="E27" si="15">D27/B27</f>
        <v>1.32564841498559</v>
      </c>
      <c r="F27" s="38">
        <f t="shared" ref="F27" si="16">D27/C27</f>
        <v>2.04444444444444</v>
      </c>
      <c r="G27" s="15" t="s">
        <v>651</v>
      </c>
    </row>
    <row r="29" spans="1:7">
      <c r="A29" s="5">
        <v>43008</v>
      </c>
      <c r="B29" s="6">
        <v>34.43</v>
      </c>
      <c r="C29" s="6">
        <v>22</v>
      </c>
      <c r="D29" s="6">
        <v>37</v>
      </c>
      <c r="E29" s="41">
        <f t="shared" ref="E29:E30" si="17">D29/B29</f>
        <v>1.07464420563462</v>
      </c>
      <c r="F29" s="41">
        <f t="shared" ref="F29:F30" si="18">D29/C29</f>
        <v>1.68181818181818</v>
      </c>
      <c r="G29" s="6" t="s">
        <v>646</v>
      </c>
    </row>
    <row r="30" spans="1:7">
      <c r="A30" s="14">
        <v>43100</v>
      </c>
      <c r="B30" s="15">
        <v>34.43</v>
      </c>
      <c r="C30" s="15">
        <v>22</v>
      </c>
      <c r="D30" s="15">
        <v>39.9</v>
      </c>
      <c r="E30" s="38">
        <f t="shared" si="17"/>
        <v>1.15887307580598</v>
      </c>
      <c r="F30" s="38">
        <f t="shared" si="18"/>
        <v>1.81363636363636</v>
      </c>
      <c r="G30" s="15"/>
    </row>
    <row r="31" spans="5:7">
      <c r="E31" s="1"/>
      <c r="F31" s="1"/>
      <c r="G31" s="1" t="s">
        <v>652</v>
      </c>
    </row>
    <row r="32" spans="1:7">
      <c r="A32" s="5">
        <v>43462</v>
      </c>
      <c r="B32" s="6">
        <v>39.83</v>
      </c>
      <c r="C32" s="6">
        <v>25</v>
      </c>
      <c r="D32" s="6">
        <v>50</v>
      </c>
      <c r="E32" s="41">
        <f t="shared" ref="E32:E40" si="19">D32/B32</f>
        <v>1.25533517449159</v>
      </c>
      <c r="F32" s="41">
        <f t="shared" ref="F32:F40" si="20">D32/C32</f>
        <v>2</v>
      </c>
      <c r="G32" s="6"/>
    </row>
    <row r="33" spans="1:7">
      <c r="A33" s="42">
        <v>43465</v>
      </c>
      <c r="B33" s="15">
        <v>39.83</v>
      </c>
      <c r="C33" s="15">
        <v>25</v>
      </c>
      <c r="D33" s="15">
        <v>53</v>
      </c>
      <c r="E33" s="38">
        <f t="shared" ref="E33" si="21">D33/B33</f>
        <v>1.33065528496108</v>
      </c>
      <c r="F33" s="38">
        <f t="shared" ref="F33" si="22">D33/C33</f>
        <v>2.12</v>
      </c>
      <c r="G33" s="15" t="s">
        <v>653</v>
      </c>
    </row>
    <row r="34" spans="1:7">
      <c r="A34" s="14">
        <v>43466</v>
      </c>
      <c r="B34" s="15">
        <v>39.83</v>
      </c>
      <c r="C34" s="15">
        <v>25</v>
      </c>
      <c r="D34" s="15">
        <v>57.7</v>
      </c>
      <c r="E34" s="38">
        <f t="shared" ref="E34" si="23">D34/B34</f>
        <v>1.44865679136329</v>
      </c>
      <c r="F34" s="38">
        <f t="shared" ref="F34" si="24">D34/C34</f>
        <v>2.308</v>
      </c>
      <c r="G34" s="15"/>
    </row>
    <row r="35" spans="1:7">
      <c r="A35" s="5">
        <v>43585</v>
      </c>
      <c r="B35" s="6">
        <v>39.83</v>
      </c>
      <c r="C35" s="6">
        <v>25</v>
      </c>
      <c r="D35" s="6">
        <v>61.8</v>
      </c>
      <c r="E35" s="41">
        <f t="shared" si="19"/>
        <v>1.5515942756716</v>
      </c>
      <c r="F35" s="41">
        <f t="shared" si="20"/>
        <v>2.472</v>
      </c>
      <c r="G35" s="6" t="s">
        <v>370</v>
      </c>
    </row>
    <row r="36" spans="1:7">
      <c r="A36" s="14">
        <v>43586</v>
      </c>
      <c r="B36" s="15">
        <v>39.83</v>
      </c>
      <c r="C36" s="15">
        <v>25</v>
      </c>
      <c r="D36" s="15">
        <v>63.22</v>
      </c>
      <c r="E36" s="38">
        <f t="shared" si="19"/>
        <v>1.58724579462717</v>
      </c>
      <c r="F36" s="38">
        <f t="shared" si="20"/>
        <v>2.5288</v>
      </c>
      <c r="G36" s="15"/>
    </row>
    <row r="37" spans="1:7">
      <c r="A37" s="5">
        <v>43720</v>
      </c>
      <c r="B37" s="6">
        <v>39.83</v>
      </c>
      <c r="C37" s="6">
        <v>25</v>
      </c>
      <c r="D37" s="6">
        <v>65.52</v>
      </c>
      <c r="E37" s="41">
        <f t="shared" si="19"/>
        <v>1.64499121265378</v>
      </c>
      <c r="F37" s="41">
        <f t="shared" si="20"/>
        <v>2.6208</v>
      </c>
      <c r="G37" s="6"/>
    </row>
    <row r="38" spans="1:7">
      <c r="A38" s="5">
        <v>43738</v>
      </c>
      <c r="B38" s="6">
        <v>39.83</v>
      </c>
      <c r="C38" s="6">
        <v>25</v>
      </c>
      <c r="D38" s="6">
        <v>66.08</v>
      </c>
      <c r="E38" s="41">
        <f t="shared" si="19"/>
        <v>1.65905096660808</v>
      </c>
      <c r="F38" s="41">
        <f t="shared" si="20"/>
        <v>2.6432</v>
      </c>
      <c r="G38" s="6"/>
    </row>
    <row r="39" spans="1:7">
      <c r="A39" s="5">
        <v>43830</v>
      </c>
      <c r="B39" s="6">
        <v>39.83</v>
      </c>
      <c r="C39" s="6">
        <v>25</v>
      </c>
      <c r="D39" s="6">
        <v>67.41</v>
      </c>
      <c r="E39" s="41">
        <f t="shared" si="19"/>
        <v>1.69244288224956</v>
      </c>
      <c r="F39" s="41">
        <f t="shared" si="20"/>
        <v>2.6964</v>
      </c>
      <c r="G39" s="6"/>
    </row>
    <row r="40" spans="1:7">
      <c r="A40" s="5">
        <v>44196</v>
      </c>
      <c r="B40" s="6">
        <v>39.83</v>
      </c>
      <c r="C40" s="6">
        <v>25</v>
      </c>
      <c r="D40" s="6">
        <v>67.79</v>
      </c>
      <c r="E40" s="41">
        <f t="shared" si="19"/>
        <v>1.7019834295757</v>
      </c>
      <c r="F40" s="41">
        <f t="shared" si="20"/>
        <v>2.7116</v>
      </c>
      <c r="G40" s="6"/>
    </row>
    <row r="41" spans="1:7">
      <c r="A41" s="5">
        <v>44316</v>
      </c>
      <c r="B41" s="6">
        <v>39.83</v>
      </c>
      <c r="C41" s="6">
        <v>25</v>
      </c>
      <c r="D41" s="6">
        <v>69.76</v>
      </c>
      <c r="E41" s="41">
        <f t="shared" ref="E41" si="25">D41/B41</f>
        <v>1.75144363545067</v>
      </c>
      <c r="F41" s="41">
        <f t="shared" ref="F41" si="26">D41/C41</f>
        <v>2.7904</v>
      </c>
      <c r="G41" s="6"/>
    </row>
    <row r="42" spans="1:7">
      <c r="A42" s="5">
        <v>44561</v>
      </c>
      <c r="B42" s="6">
        <v>39.83</v>
      </c>
      <c r="C42" s="6">
        <v>25</v>
      </c>
      <c r="D42" s="6"/>
      <c r="E42" s="41"/>
      <c r="F42" s="41"/>
      <c r="G42" s="6"/>
    </row>
    <row r="44" spans="1:7">
      <c r="A44" s="5">
        <v>44426</v>
      </c>
      <c r="B44" s="6">
        <v>14.3</v>
      </c>
      <c r="C44" s="6">
        <v>15</v>
      </c>
      <c r="D44" s="6">
        <v>2.1359</v>
      </c>
      <c r="E44" s="41">
        <f t="shared" ref="E44:E48" si="27">D44/B44</f>
        <v>0.149363636363636</v>
      </c>
      <c r="F44" s="41">
        <f t="shared" ref="F44:F48" si="28">D44/C44</f>
        <v>0.142393333333333</v>
      </c>
      <c r="G44" s="6" t="s">
        <v>654</v>
      </c>
    </row>
    <row r="45" spans="1:7">
      <c r="A45" s="14">
        <v>44430</v>
      </c>
      <c r="B45" s="15">
        <v>14.3</v>
      </c>
      <c r="C45" s="15">
        <v>15</v>
      </c>
      <c r="D45" s="15">
        <v>2.3577</v>
      </c>
      <c r="E45" s="38">
        <f t="shared" si="27"/>
        <v>0.164874125874126</v>
      </c>
      <c r="F45" s="38">
        <f t="shared" si="28"/>
        <v>0.15718</v>
      </c>
      <c r="G45" s="15"/>
    </row>
    <row r="47" spans="1:7">
      <c r="A47" s="5">
        <v>44558</v>
      </c>
      <c r="B47" s="6">
        <v>32.4</v>
      </c>
      <c r="C47" s="6">
        <v>17</v>
      </c>
      <c r="D47" s="6">
        <v>8.5</v>
      </c>
      <c r="E47" s="41">
        <f t="shared" si="27"/>
        <v>0.262345679012346</v>
      </c>
      <c r="F47" s="41">
        <f t="shared" si="28"/>
        <v>0.5</v>
      </c>
      <c r="G47" s="6" t="s">
        <v>655</v>
      </c>
    </row>
    <row r="48" spans="1:7">
      <c r="A48" s="5">
        <v>44561</v>
      </c>
      <c r="B48" s="6">
        <v>32.4</v>
      </c>
      <c r="C48" s="6">
        <v>17</v>
      </c>
      <c r="D48" s="6">
        <v>11</v>
      </c>
      <c r="E48" s="41">
        <f t="shared" si="27"/>
        <v>0.339506172839506</v>
      </c>
      <c r="F48" s="41">
        <f t="shared" si="28"/>
        <v>0.647058823529412</v>
      </c>
      <c r="G48" s="6"/>
    </row>
    <row r="49" spans="1:7">
      <c r="A49" s="14">
        <v>44562</v>
      </c>
      <c r="B49" s="15">
        <v>32.4</v>
      </c>
      <c r="C49" s="15">
        <v>17</v>
      </c>
      <c r="D49" s="15">
        <v>13.5</v>
      </c>
      <c r="E49" s="38">
        <f t="shared" ref="E49" si="29">D49/B49</f>
        <v>0.416666666666667</v>
      </c>
      <c r="F49" s="38">
        <f t="shared" ref="F49" si="30">D49/C49</f>
        <v>0.794117647058823</v>
      </c>
      <c r="G49" s="15" t="s">
        <v>656</v>
      </c>
    </row>
    <row r="50" spans="1:7">
      <c r="A50" s="14">
        <v>44926</v>
      </c>
      <c r="B50" s="15">
        <v>73.12</v>
      </c>
      <c r="C50" s="15">
        <v>39</v>
      </c>
      <c r="D50" s="15">
        <v>17.73</v>
      </c>
      <c r="E50" s="38">
        <f t="shared" ref="E50" si="31">D50/B50</f>
        <v>0.242478118161926</v>
      </c>
      <c r="F50" s="38">
        <f t="shared" ref="F50" si="32">D50/C50</f>
        <v>0.454615384615385</v>
      </c>
      <c r="G50" s="15"/>
    </row>
    <row r="51" spans="1:7">
      <c r="A51" s="14">
        <v>44927</v>
      </c>
      <c r="B51" s="15">
        <v>73.12</v>
      </c>
      <c r="C51" s="15">
        <v>39</v>
      </c>
      <c r="D51" s="15">
        <v>20.58</v>
      </c>
      <c r="E51" s="38">
        <f t="shared" ref="E51:E60" si="33">D51/B51</f>
        <v>0.281455142231947</v>
      </c>
      <c r="F51" s="38">
        <f t="shared" ref="F51:F58" si="34">D51/C51</f>
        <v>0.527692307692308</v>
      </c>
      <c r="G51" s="15"/>
    </row>
    <row r="52" spans="1:7">
      <c r="A52" s="14">
        <v>44975</v>
      </c>
      <c r="B52" s="15">
        <v>73.12</v>
      </c>
      <c r="C52" s="15">
        <v>39</v>
      </c>
      <c r="D52" s="15">
        <v>21.24</v>
      </c>
      <c r="E52" s="38">
        <f t="shared" si="33"/>
        <v>0.290481400437637</v>
      </c>
      <c r="F52" s="38">
        <f t="shared" si="34"/>
        <v>0.544615384615385</v>
      </c>
      <c r="G52" s="15"/>
    </row>
    <row r="53" spans="1:7">
      <c r="A53" s="14">
        <v>44982</v>
      </c>
      <c r="B53" s="15">
        <v>73.12</v>
      </c>
      <c r="C53" s="15">
        <v>39</v>
      </c>
      <c r="D53" s="15">
        <v>21.95</v>
      </c>
      <c r="E53" s="38">
        <f t="shared" si="33"/>
        <v>0.300191466083151</v>
      </c>
      <c r="F53" s="38">
        <f t="shared" si="34"/>
        <v>0.562820512820513</v>
      </c>
      <c r="G53" s="15"/>
    </row>
    <row r="54" spans="1:7">
      <c r="A54" s="14">
        <v>45031</v>
      </c>
      <c r="B54" s="15">
        <v>73.12</v>
      </c>
      <c r="C54" s="15">
        <v>39</v>
      </c>
      <c r="D54" s="15">
        <v>24.53</v>
      </c>
      <c r="E54" s="38">
        <f t="shared" si="33"/>
        <v>0.335475929978118</v>
      </c>
      <c r="F54" s="38">
        <f t="shared" si="34"/>
        <v>0.628974358974359</v>
      </c>
      <c r="G54" s="15"/>
    </row>
    <row r="55" spans="1:7">
      <c r="A55" s="14">
        <v>45045</v>
      </c>
      <c r="B55" s="15">
        <v>73.12</v>
      </c>
      <c r="C55" s="15">
        <v>39</v>
      </c>
      <c r="D55" s="15">
        <v>26.72</v>
      </c>
      <c r="E55" s="38">
        <f t="shared" si="33"/>
        <v>0.365426695842451</v>
      </c>
      <c r="F55" s="38">
        <f t="shared" si="34"/>
        <v>0.685128205128205</v>
      </c>
      <c r="G55" s="15"/>
    </row>
    <row r="56" spans="1:7">
      <c r="A56" s="14">
        <v>45046</v>
      </c>
      <c r="B56" s="15">
        <v>73.12</v>
      </c>
      <c r="C56" s="15">
        <v>39</v>
      </c>
      <c r="D56" s="15">
        <v>37.92</v>
      </c>
      <c r="E56" s="38">
        <f t="shared" si="33"/>
        <v>0.518599562363238</v>
      </c>
      <c r="F56" s="38">
        <f t="shared" si="34"/>
        <v>0.972307692307692</v>
      </c>
      <c r="G56" s="15"/>
    </row>
    <row r="57" spans="1:7">
      <c r="A57" s="14">
        <v>45047</v>
      </c>
      <c r="B57" s="15">
        <v>73.12</v>
      </c>
      <c r="C57" s="15">
        <v>39</v>
      </c>
      <c r="D57" s="15">
        <v>38.03</v>
      </c>
      <c r="E57" s="38">
        <f t="shared" si="33"/>
        <v>0.520103938730853</v>
      </c>
      <c r="F57" s="38">
        <f t="shared" si="34"/>
        <v>0.975128205128205</v>
      </c>
      <c r="G57" s="15"/>
    </row>
    <row r="58" spans="1:7">
      <c r="A58" s="14">
        <v>45291</v>
      </c>
      <c r="B58" s="15">
        <v>73.12</v>
      </c>
      <c r="C58" s="15">
        <v>39</v>
      </c>
      <c r="D58" s="15">
        <v>39.62</v>
      </c>
      <c r="E58" s="38">
        <f t="shared" si="33"/>
        <v>0.541849015317287</v>
      </c>
      <c r="F58" s="38">
        <f t="shared" si="34"/>
        <v>1.01589743589744</v>
      </c>
      <c r="G58" s="15"/>
    </row>
    <row r="59" spans="1:7">
      <c r="A59" s="14">
        <v>45566</v>
      </c>
      <c r="B59" s="15">
        <v>95.84</v>
      </c>
      <c r="C59" s="15"/>
      <c r="D59" s="15">
        <v>44.92</v>
      </c>
      <c r="E59" s="38">
        <f t="shared" si="33"/>
        <v>0.468697829716194</v>
      </c>
      <c r="F59" s="38"/>
      <c r="G59" s="15"/>
    </row>
    <row r="60" spans="1:7">
      <c r="A60" s="14">
        <v>45567</v>
      </c>
      <c r="B60" s="15">
        <v>95.84</v>
      </c>
      <c r="C60" s="15"/>
      <c r="D60" s="15">
        <v>49.69</v>
      </c>
      <c r="E60" s="38">
        <f t="shared" si="33"/>
        <v>0.518468280467446</v>
      </c>
      <c r="F60" s="38"/>
      <c r="G60" s="15"/>
    </row>
    <row r="61" spans="1:7">
      <c r="A61" s="14">
        <v>45779</v>
      </c>
      <c r="B61" s="15">
        <v>95.84</v>
      </c>
      <c r="C61" s="15"/>
      <c r="D61" s="15">
        <v>54.77</v>
      </c>
      <c r="E61" s="38"/>
      <c r="F61" s="38"/>
      <c r="G61" s="15"/>
    </row>
    <row r="62" spans="1:1">
      <c r="A62" s="12" t="s">
        <v>398</v>
      </c>
    </row>
  </sheetData>
  <pageMargins left="0.7" right="0.7" top="0.75" bottom="0.75" header="0.3" footer="0.3"/>
  <pageSetup paperSize="9" orientation="portrait"/>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workbookViewId="0">
      <selection activeCell="E19" sqref="E19"/>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139</v>
      </c>
      <c r="B2" s="3">
        <v>1</v>
      </c>
      <c r="C2" s="3">
        <v>1</v>
      </c>
      <c r="D2" s="3">
        <v>2.2352</v>
      </c>
      <c r="E2" s="4">
        <f>D2/B2</f>
        <v>2.2352</v>
      </c>
      <c r="F2" s="4">
        <f>D2/C2</f>
        <v>2.2352</v>
      </c>
      <c r="G2" s="3"/>
      <c r="H2" s="3">
        <v>4.99</v>
      </c>
      <c r="I2" s="13">
        <f t="shared" ref="I2" si="0">(H2-D2)/D2</f>
        <v>1.23246241947029</v>
      </c>
    </row>
    <row r="3" spans="1:1">
      <c r="A3" s="11"/>
    </row>
    <row r="4" spans="1:7">
      <c r="A4" s="17">
        <v>44619</v>
      </c>
      <c r="B4" s="18">
        <v>58.4</v>
      </c>
      <c r="C4" s="18">
        <v>16</v>
      </c>
      <c r="D4" s="18">
        <v>5.1</v>
      </c>
      <c r="E4" s="19">
        <f t="shared" ref="E4:E6" si="1">D4/B4</f>
        <v>0.0873287671232877</v>
      </c>
      <c r="F4" s="19">
        <f t="shared" ref="F4:F6" si="2">D4/C4</f>
        <v>0.31875</v>
      </c>
      <c r="G4" s="18" t="s">
        <v>657</v>
      </c>
    </row>
    <row r="5" spans="1:1">
      <c r="A5" s="11"/>
    </row>
    <row r="6" spans="1:7">
      <c r="A6" s="5">
        <v>44813</v>
      </c>
      <c r="B6" s="6">
        <v>58.4</v>
      </c>
      <c r="C6" s="6">
        <v>16</v>
      </c>
      <c r="D6" s="6">
        <v>2.54</v>
      </c>
      <c r="E6" s="7">
        <f t="shared" si="1"/>
        <v>0.0434931506849315</v>
      </c>
      <c r="F6" s="7">
        <f t="shared" si="2"/>
        <v>0.15875</v>
      </c>
      <c r="G6" s="6"/>
    </row>
    <row r="7" spans="1:7">
      <c r="A7" s="5">
        <v>44834</v>
      </c>
      <c r="B7" s="6">
        <v>58.4</v>
      </c>
      <c r="C7" s="6">
        <v>16</v>
      </c>
      <c r="D7" s="6">
        <v>4.13</v>
      </c>
      <c r="E7" s="7">
        <f t="shared" ref="E7" si="3">D7/B7</f>
        <v>0.0707191780821918</v>
      </c>
      <c r="F7" s="7">
        <f t="shared" ref="F7" si="4">D7/C7</f>
        <v>0.258125</v>
      </c>
      <c r="G7" s="6"/>
    </row>
    <row r="8" spans="1:7">
      <c r="A8" s="14">
        <v>44835</v>
      </c>
      <c r="B8" s="15">
        <v>58.4</v>
      </c>
      <c r="C8" s="15">
        <v>16</v>
      </c>
      <c r="D8" s="15">
        <v>4.59</v>
      </c>
      <c r="E8" s="16">
        <f t="shared" ref="E8" si="5">D8/B8</f>
        <v>0.0785958904109589</v>
      </c>
      <c r="F8" s="16">
        <f t="shared" ref="F8" si="6">D8/C8</f>
        <v>0.286875</v>
      </c>
      <c r="G8" s="15"/>
    </row>
    <row r="9" spans="1:7">
      <c r="A9" s="14">
        <v>44836</v>
      </c>
      <c r="B9" s="15">
        <v>58.4</v>
      </c>
      <c r="C9" s="15">
        <v>16</v>
      </c>
      <c r="D9" s="15">
        <v>4.99</v>
      </c>
      <c r="E9" s="16">
        <f t="shared" ref="E9" si="7">D9/B9</f>
        <v>0.0854452054794521</v>
      </c>
      <c r="F9" s="16">
        <f t="shared" ref="F9" si="8">D9/C9</f>
        <v>0.311875</v>
      </c>
      <c r="G9" s="15" t="s">
        <v>658</v>
      </c>
    </row>
    <row r="10" spans="1:7">
      <c r="A10" s="5" t="s">
        <v>659</v>
      </c>
      <c r="B10" s="6">
        <v>85.1</v>
      </c>
      <c r="C10" s="6">
        <v>27</v>
      </c>
      <c r="D10" s="30">
        <v>5.686</v>
      </c>
      <c r="E10" s="31">
        <f t="shared" ref="E10:E11" si="9">D10/B10</f>
        <v>0.0668155111633373</v>
      </c>
      <c r="F10" s="31">
        <f t="shared" ref="F10:F11" si="10">D10/C10</f>
        <v>0.210592592592593</v>
      </c>
      <c r="G10" s="6" t="s">
        <v>660</v>
      </c>
    </row>
    <row r="11" spans="1:7">
      <c r="A11" s="14">
        <v>44968</v>
      </c>
      <c r="B11" s="15">
        <v>85.1</v>
      </c>
      <c r="C11" s="15">
        <v>27</v>
      </c>
      <c r="D11" s="15">
        <v>6.5</v>
      </c>
      <c r="E11" s="16">
        <f t="shared" si="9"/>
        <v>0.0763807285546416</v>
      </c>
      <c r="F11" s="16">
        <f t="shared" si="10"/>
        <v>0.240740740740741</v>
      </c>
      <c r="G11" s="15"/>
    </row>
    <row r="12" spans="1:7">
      <c r="A12" s="14">
        <v>44969</v>
      </c>
      <c r="B12" s="15">
        <v>85.1</v>
      </c>
      <c r="C12" s="15">
        <v>27</v>
      </c>
      <c r="D12" s="15">
        <v>7.66</v>
      </c>
      <c r="E12" s="16">
        <f t="shared" ref="E12:E20" si="11">D12/B12</f>
        <v>0.0900117508813161</v>
      </c>
      <c r="F12" s="16">
        <f t="shared" ref="F12:F20" si="12">D12/C12</f>
        <v>0.283703703703704</v>
      </c>
      <c r="G12" s="15"/>
    </row>
    <row r="13" spans="1:7">
      <c r="A13" s="14">
        <v>44976</v>
      </c>
      <c r="B13" s="15">
        <v>85.1</v>
      </c>
      <c r="C13" s="15">
        <v>27</v>
      </c>
      <c r="D13" s="15">
        <v>8.37</v>
      </c>
      <c r="E13" s="16">
        <f t="shared" si="11"/>
        <v>0.0983548766157462</v>
      </c>
      <c r="F13" s="16">
        <f t="shared" si="12"/>
        <v>0.31</v>
      </c>
      <c r="G13" s="15"/>
    </row>
    <row r="14" spans="1:7">
      <c r="A14" s="5">
        <v>45023</v>
      </c>
      <c r="B14" s="6">
        <v>98.97</v>
      </c>
      <c r="C14" s="6">
        <v>28</v>
      </c>
      <c r="D14" s="6">
        <v>9.28</v>
      </c>
      <c r="E14" s="7">
        <f t="shared" si="11"/>
        <v>0.0937657876124078</v>
      </c>
      <c r="F14" s="7">
        <f t="shared" si="12"/>
        <v>0.331428571428571</v>
      </c>
      <c r="G14" s="6" t="s">
        <v>661</v>
      </c>
    </row>
    <row r="15" spans="1:7">
      <c r="A15" s="14">
        <v>45024</v>
      </c>
      <c r="B15" s="15">
        <v>98.97</v>
      </c>
      <c r="C15" s="15">
        <v>28</v>
      </c>
      <c r="D15" s="15">
        <v>12.16</v>
      </c>
      <c r="E15" s="16">
        <f t="shared" si="11"/>
        <v>0.122865514802465</v>
      </c>
      <c r="F15" s="16">
        <f t="shared" si="12"/>
        <v>0.434285714285714</v>
      </c>
      <c r="G15" s="15"/>
    </row>
    <row r="16" spans="1:7">
      <c r="A16" s="14">
        <v>45025</v>
      </c>
      <c r="B16" s="15">
        <v>98.97</v>
      </c>
      <c r="C16" s="15">
        <v>28</v>
      </c>
      <c r="D16" s="15">
        <v>13.6</v>
      </c>
      <c r="E16" s="16">
        <f t="shared" si="11"/>
        <v>0.137415378397494</v>
      </c>
      <c r="F16" s="16">
        <f t="shared" si="12"/>
        <v>0.485714285714286</v>
      </c>
      <c r="G16" s="15"/>
    </row>
    <row r="17" spans="1:7">
      <c r="A17" s="14">
        <v>45046</v>
      </c>
      <c r="B17" s="15">
        <v>98.97</v>
      </c>
      <c r="C17" s="15">
        <v>28</v>
      </c>
      <c r="D17" s="15">
        <v>18</v>
      </c>
      <c r="E17" s="16">
        <f t="shared" si="11"/>
        <v>0.18187329493786</v>
      </c>
      <c r="F17" s="16">
        <f t="shared" si="12"/>
        <v>0.642857142857143</v>
      </c>
      <c r="G17" s="15" t="s">
        <v>662</v>
      </c>
    </row>
    <row r="18" spans="1:7">
      <c r="A18" s="14">
        <v>45047</v>
      </c>
      <c r="B18" s="15">
        <v>98.97</v>
      </c>
      <c r="C18" s="15">
        <v>28</v>
      </c>
      <c r="D18" s="15">
        <v>23.12</v>
      </c>
      <c r="E18" s="16">
        <f t="shared" si="11"/>
        <v>0.23360614327574</v>
      </c>
      <c r="F18" s="16">
        <f t="shared" si="12"/>
        <v>0.825714285714286</v>
      </c>
      <c r="G18" s="15"/>
    </row>
    <row r="19" spans="1:7">
      <c r="A19" s="14">
        <v>45413</v>
      </c>
      <c r="B19" s="15">
        <v>98.97</v>
      </c>
      <c r="C19" s="15">
        <v>28</v>
      </c>
      <c r="D19" s="15">
        <v>26.9</v>
      </c>
      <c r="E19" s="16">
        <f t="shared" si="11"/>
        <v>0.271799535212691</v>
      </c>
      <c r="F19" s="16">
        <f t="shared" si="12"/>
        <v>0.960714285714286</v>
      </c>
      <c r="G19" s="15"/>
    </row>
    <row r="20" spans="1:7">
      <c r="A20" s="14">
        <v>45778</v>
      </c>
      <c r="B20" s="15">
        <v>98.97</v>
      </c>
      <c r="C20" s="15">
        <v>28</v>
      </c>
      <c r="D20" s="15">
        <v>28.02</v>
      </c>
      <c r="E20" s="16">
        <f t="shared" si="11"/>
        <v>0.283116095786602</v>
      </c>
      <c r="F20" s="16">
        <f t="shared" si="12"/>
        <v>1.00071428571429</v>
      </c>
      <c r="G20" s="15"/>
    </row>
    <row r="21" spans="1:1">
      <c r="A21" s="11"/>
    </row>
    <row r="22" spans="1:1">
      <c r="A22" s="12" t="s">
        <v>398</v>
      </c>
    </row>
  </sheetData>
  <pageMargins left="0.7" right="0.7" top="0.75" bottom="0.75" header="0.3" footer="0.3"/>
  <pageSetup paperSize="9" orientation="portrait"/>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workbookViewId="0">
      <selection activeCell="D17" sqref="D17"/>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139</v>
      </c>
      <c r="B2" s="3">
        <v>1</v>
      </c>
      <c r="C2" s="3">
        <v>1</v>
      </c>
      <c r="D2" s="3">
        <v>1</v>
      </c>
      <c r="E2" s="4">
        <f>D2/B2</f>
        <v>1</v>
      </c>
      <c r="F2" s="4">
        <f>D2/C2</f>
        <v>1</v>
      </c>
      <c r="G2" s="3"/>
      <c r="H2" s="3">
        <v>8.48</v>
      </c>
      <c r="I2" s="13">
        <f t="shared" ref="I2" si="0">(H2-D2)/D2</f>
        <v>7.48</v>
      </c>
    </row>
    <row r="4" spans="1:7">
      <c r="A4" s="5">
        <v>44875</v>
      </c>
      <c r="B4" s="6">
        <v>39.18</v>
      </c>
      <c r="C4" s="6">
        <v>28</v>
      </c>
      <c r="D4" s="6">
        <v>5.1</v>
      </c>
      <c r="E4" s="7">
        <f t="shared" ref="E4" si="1">D4/B4</f>
        <v>0.130168453292496</v>
      </c>
      <c r="F4" s="7">
        <f t="shared" ref="F4:F8" si="2">D4/C4</f>
        <v>0.182142857142857</v>
      </c>
      <c r="G4" s="6" t="s">
        <v>201</v>
      </c>
    </row>
    <row r="5" spans="1:7">
      <c r="A5" s="5">
        <v>44876</v>
      </c>
      <c r="B5" s="6">
        <v>39.18</v>
      </c>
      <c r="C5" s="6">
        <v>28</v>
      </c>
      <c r="D5" s="6">
        <v>5.5</v>
      </c>
      <c r="E5" s="7">
        <f t="shared" ref="E5:E12" si="3">D5/B5</f>
        <v>0.14037774374681</v>
      </c>
      <c r="F5" s="7">
        <f t="shared" si="2"/>
        <v>0.196428571428571</v>
      </c>
      <c r="G5" s="6"/>
    </row>
    <row r="6" spans="1:7">
      <c r="A6" s="14">
        <v>44877</v>
      </c>
      <c r="B6" s="15">
        <v>39.18</v>
      </c>
      <c r="C6" s="15">
        <v>28</v>
      </c>
      <c r="D6" s="15">
        <v>8</v>
      </c>
      <c r="E6" s="16">
        <f t="shared" si="3"/>
        <v>0.204185809086269</v>
      </c>
      <c r="F6" s="16">
        <f t="shared" si="2"/>
        <v>0.285714285714286</v>
      </c>
      <c r="G6" s="15"/>
    </row>
    <row r="7" spans="1:7">
      <c r="A7" s="14">
        <v>44878</v>
      </c>
      <c r="B7" s="15">
        <v>39.18</v>
      </c>
      <c r="C7" s="15">
        <v>28</v>
      </c>
      <c r="D7" s="15">
        <v>8.48</v>
      </c>
      <c r="E7" s="16">
        <f t="shared" si="3"/>
        <v>0.216436957631445</v>
      </c>
      <c r="F7" s="16">
        <f t="shared" si="2"/>
        <v>0.302857142857143</v>
      </c>
      <c r="G7" s="15" t="s">
        <v>663</v>
      </c>
    </row>
    <row r="8" spans="1:7">
      <c r="A8" s="17">
        <v>44948</v>
      </c>
      <c r="B8" s="18">
        <v>39.18</v>
      </c>
      <c r="C8" s="18">
        <v>28</v>
      </c>
      <c r="D8" s="18">
        <v>8.5</v>
      </c>
      <c r="E8" s="19">
        <f t="shared" ref="E8" si="4">D8/B8</f>
        <v>0.21694742215416</v>
      </c>
      <c r="F8" s="19">
        <f t="shared" si="2"/>
        <v>0.303571428571429</v>
      </c>
      <c r="G8" s="18" t="s">
        <v>313</v>
      </c>
    </row>
    <row r="9" ht="42" spans="1:7">
      <c r="A9" s="17">
        <v>44949</v>
      </c>
      <c r="B9" s="18">
        <v>39.18</v>
      </c>
      <c r="C9" s="18">
        <v>28</v>
      </c>
      <c r="D9" s="18">
        <v>10</v>
      </c>
      <c r="E9" s="19">
        <f t="shared" ref="E9" si="5">D9/B9</f>
        <v>0.255232261357836</v>
      </c>
      <c r="F9" s="19">
        <f t="shared" ref="F9" si="6">D9/C9</f>
        <v>0.357142857142857</v>
      </c>
      <c r="G9" s="18" t="s">
        <v>664</v>
      </c>
    </row>
    <row r="10" spans="1:7">
      <c r="A10" s="17">
        <v>44951</v>
      </c>
      <c r="B10" s="18">
        <v>39.18</v>
      </c>
      <c r="C10" s="18">
        <v>28</v>
      </c>
      <c r="D10" s="18">
        <v>11.11</v>
      </c>
      <c r="E10" s="19">
        <f t="shared" si="3"/>
        <v>0.283563042368555</v>
      </c>
      <c r="F10" s="19">
        <f t="shared" ref="F10:F12" si="7">D10/C10</f>
        <v>0.396785714285714</v>
      </c>
      <c r="G10" s="18" t="s">
        <v>313</v>
      </c>
    </row>
    <row r="11" ht="28" spans="1:7">
      <c r="A11" s="17">
        <v>44952</v>
      </c>
      <c r="B11" s="18">
        <v>39.18</v>
      </c>
      <c r="C11" s="18">
        <v>28</v>
      </c>
      <c r="D11" s="18">
        <v>13.39</v>
      </c>
      <c r="E11" s="19">
        <f t="shared" si="3"/>
        <v>0.341755997958142</v>
      </c>
      <c r="F11" s="19">
        <f t="shared" si="7"/>
        <v>0.478214285714286</v>
      </c>
      <c r="G11" s="18" t="s">
        <v>665</v>
      </c>
    </row>
    <row r="12" spans="1:7">
      <c r="A12" s="20">
        <v>45044</v>
      </c>
      <c r="B12" s="21">
        <v>39.18</v>
      </c>
      <c r="C12" s="21">
        <v>28</v>
      </c>
      <c r="D12" s="21">
        <v>13.45</v>
      </c>
      <c r="E12" s="22">
        <f t="shared" si="3"/>
        <v>0.343287391526289</v>
      </c>
      <c r="F12" s="22">
        <f t="shared" si="7"/>
        <v>0.480357142857143</v>
      </c>
      <c r="G12" s="21" t="s">
        <v>666</v>
      </c>
    </row>
    <row r="13" spans="1:7">
      <c r="A13" s="23">
        <v>45268</v>
      </c>
      <c r="B13" s="24"/>
      <c r="C13" s="24"/>
      <c r="D13" s="24"/>
      <c r="E13" s="25"/>
      <c r="F13" s="25"/>
      <c r="G13" s="24" t="s">
        <v>667</v>
      </c>
    </row>
    <row r="14" spans="1:7">
      <c r="A14" s="17">
        <v>45269</v>
      </c>
      <c r="B14" s="18">
        <v>39.18</v>
      </c>
      <c r="C14" s="18">
        <v>28</v>
      </c>
      <c r="D14" s="18">
        <v>18</v>
      </c>
      <c r="E14" s="19">
        <f t="shared" ref="E14:E18" si="8">D14/B14</f>
        <v>0.459418070444104</v>
      </c>
      <c r="F14" s="19">
        <f t="shared" ref="F14" si="9">D14/C14</f>
        <v>0.642857142857143</v>
      </c>
      <c r="G14" s="18" t="s">
        <v>668</v>
      </c>
    </row>
    <row r="15" spans="1:7">
      <c r="A15" s="14">
        <v>45291</v>
      </c>
      <c r="B15" s="15">
        <v>60.03</v>
      </c>
      <c r="C15" s="15"/>
      <c r="D15" s="15">
        <v>24</v>
      </c>
      <c r="E15" s="16">
        <f t="shared" si="8"/>
        <v>0.399800099950025</v>
      </c>
      <c r="F15" s="16"/>
      <c r="G15" s="15"/>
    </row>
    <row r="16" spans="1:7">
      <c r="A16" s="17">
        <v>45332</v>
      </c>
      <c r="B16" s="18">
        <v>60.03</v>
      </c>
      <c r="C16" s="18"/>
      <c r="D16" s="18">
        <v>30.4</v>
      </c>
      <c r="E16" s="19">
        <f t="shared" si="8"/>
        <v>0.506413459936698</v>
      </c>
      <c r="F16" s="19"/>
      <c r="G16" s="18" t="s">
        <v>313</v>
      </c>
    </row>
    <row r="17" spans="1:7">
      <c r="A17" s="26">
        <v>45657</v>
      </c>
      <c r="B17" s="27">
        <v>60.03</v>
      </c>
      <c r="C17" s="27"/>
      <c r="D17" s="27">
        <v>24.1</v>
      </c>
      <c r="E17" s="28">
        <f t="shared" si="8"/>
        <v>0.401465933699817</v>
      </c>
      <c r="F17" s="28"/>
      <c r="G17" s="29"/>
    </row>
    <row r="18" spans="1:7">
      <c r="A18" s="17">
        <v>45690</v>
      </c>
      <c r="B18" s="18">
        <v>60.03</v>
      </c>
      <c r="C18" s="18"/>
      <c r="D18" s="18">
        <v>34.2</v>
      </c>
      <c r="E18" s="19">
        <f t="shared" si="8"/>
        <v>0.569715142428786</v>
      </c>
      <c r="F18" s="19"/>
      <c r="G18" s="18" t="s">
        <v>313</v>
      </c>
    </row>
    <row r="19" spans="1:1">
      <c r="A19" s="11"/>
    </row>
    <row r="20" spans="1:1">
      <c r="A20" s="12" t="s">
        <v>398</v>
      </c>
    </row>
  </sheetData>
  <pageMargins left="0.7" right="0.7" top="0.75" bottom="0.75" header="0.3" footer="0.3"/>
  <pageSetup paperSize="9" orientation="portrait"/>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C7" sqref="C7"/>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139</v>
      </c>
      <c r="B2" s="3">
        <v>1</v>
      </c>
      <c r="C2" s="3">
        <v>1</v>
      </c>
      <c r="D2" s="3">
        <v>1</v>
      </c>
      <c r="E2" s="4">
        <f>D2/B2</f>
        <v>1</v>
      </c>
      <c r="F2" s="4">
        <f>D2/C2</f>
        <v>1</v>
      </c>
      <c r="G2" s="3"/>
      <c r="H2" s="3">
        <v>1</v>
      </c>
      <c r="I2" s="13">
        <f t="shared" ref="I2" si="0">(H2-D2)/D2</f>
        <v>0</v>
      </c>
    </row>
    <row r="4" spans="1:7">
      <c r="A4" s="5">
        <v>44923</v>
      </c>
      <c r="B4" s="6">
        <v>52.568</v>
      </c>
      <c r="C4" s="6">
        <v>15</v>
      </c>
      <c r="D4" s="6">
        <v>0.9341</v>
      </c>
      <c r="E4" s="7">
        <f t="shared" ref="E4:E5" si="1">D4/B4</f>
        <v>0.0177693653933952</v>
      </c>
      <c r="F4" s="7">
        <f t="shared" ref="F4:F5" si="2">D4/C4</f>
        <v>0.0622733333333333</v>
      </c>
      <c r="G4" s="6" t="s">
        <v>669</v>
      </c>
    </row>
    <row r="5" spans="1:7">
      <c r="A5" s="14">
        <v>44926</v>
      </c>
      <c r="B5" s="15">
        <v>52.568</v>
      </c>
      <c r="C5" s="15">
        <v>15</v>
      </c>
      <c r="D5" s="15">
        <v>2.24</v>
      </c>
      <c r="E5" s="16">
        <f t="shared" si="1"/>
        <v>0.042611474661391</v>
      </c>
      <c r="F5" s="16">
        <f t="shared" si="2"/>
        <v>0.149333333333333</v>
      </c>
      <c r="G5" s="15"/>
    </row>
    <row r="6" spans="1:7">
      <c r="A6" s="14">
        <v>44927</v>
      </c>
      <c r="B6" s="15">
        <v>52.568</v>
      </c>
      <c r="C6" s="15">
        <v>15</v>
      </c>
      <c r="D6" s="15">
        <v>3.5</v>
      </c>
      <c r="E6" s="16">
        <f t="shared" ref="E6" si="3">D6/B6</f>
        <v>0.0665804291584234</v>
      </c>
      <c r="F6" s="16">
        <f t="shared" ref="F6" si="4">D6/C6</f>
        <v>0.233333333333333</v>
      </c>
      <c r="G6" s="15"/>
    </row>
    <row r="7" spans="1:7">
      <c r="A7" s="14">
        <v>44948</v>
      </c>
      <c r="B7" s="15">
        <v>52.568</v>
      </c>
      <c r="C7" s="15">
        <v>15</v>
      </c>
      <c r="D7" s="15">
        <v>10.01</v>
      </c>
      <c r="E7" s="16">
        <f t="shared" ref="E7" si="5">D7/B7</f>
        <v>0.190420027393091</v>
      </c>
      <c r="F7" s="16">
        <f t="shared" ref="F7" si="6">D7/C7</f>
        <v>0.667333333333333</v>
      </c>
      <c r="G7" s="15"/>
    </row>
    <row r="8" spans="1:1">
      <c r="A8" s="11"/>
    </row>
    <row r="9" spans="1:1">
      <c r="A9" s="12" t="s">
        <v>398</v>
      </c>
    </row>
  </sheetData>
  <pageMargins left="0.7" right="0.7" top="0.75" bottom="0.75" header="0.3" footer="0.3"/>
  <pageSetup paperSize="9" orientation="portrait"/>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
  <sheetViews>
    <sheetView workbookViewId="0">
      <selection activeCell="C7" sqref="C7"/>
    </sheetView>
  </sheetViews>
  <sheetFormatPr defaultColWidth="8.50833333333333" defaultRowHeight="14" outlineLevelRow="6"/>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140</v>
      </c>
      <c r="B2" s="3">
        <v>45.7</v>
      </c>
      <c r="C2" s="3">
        <v>14</v>
      </c>
      <c r="D2" s="3">
        <v>1</v>
      </c>
      <c r="E2" s="4">
        <f>D2/B2</f>
        <v>0.0218818380743982</v>
      </c>
      <c r="F2" s="4">
        <f>D2/C2</f>
        <v>0.0714285714285714</v>
      </c>
      <c r="G2" s="3"/>
      <c r="H2" s="3">
        <v>1</v>
      </c>
      <c r="I2" s="13">
        <f t="shared" ref="I2" si="0">(H2-D2)/D2</f>
        <v>0</v>
      </c>
    </row>
    <row r="4" spans="1:7">
      <c r="A4" s="5">
        <v>45105</v>
      </c>
      <c r="B4" s="6">
        <v>45.7</v>
      </c>
      <c r="C4" s="6">
        <v>14</v>
      </c>
      <c r="D4" s="6">
        <v>1.4</v>
      </c>
      <c r="E4" s="7">
        <f t="shared" ref="E4" si="1">D4/B4</f>
        <v>0.0306345733041575</v>
      </c>
      <c r="F4" s="7">
        <f t="shared" ref="F4" si="2">D4/C4</f>
        <v>0.1</v>
      </c>
      <c r="G4" s="6" t="s">
        <v>201</v>
      </c>
    </row>
    <row r="5" spans="1:7">
      <c r="A5" s="8">
        <v>45108</v>
      </c>
      <c r="B5" s="9">
        <v>45.7</v>
      </c>
      <c r="C5" s="9">
        <v>14</v>
      </c>
      <c r="D5" s="9">
        <v>2.3</v>
      </c>
      <c r="E5" s="10">
        <f t="shared" ref="E5" si="3">D5/B5</f>
        <v>0.050328227571116</v>
      </c>
      <c r="F5" s="10">
        <f t="shared" ref="F5" si="4">D5/C5</f>
        <v>0.164285714285714</v>
      </c>
      <c r="G5" s="9" t="s">
        <v>670</v>
      </c>
    </row>
    <row r="6" spans="1:1">
      <c r="A6" s="11"/>
    </row>
    <row r="7" spans="1:1">
      <c r="A7" s="12" t="s">
        <v>398</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5"/>
  <sheetViews>
    <sheetView topLeftCell="A7" workbookViewId="0">
      <selection activeCell="E51" sqref="E51"/>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8" width="8.50833333333333" style="1"/>
    <col min="9" max="9" width="11.375" style="1" customWidth="1"/>
    <col min="10" max="16384" width="8.50833333333333" style="1"/>
  </cols>
  <sheetData>
    <row r="1" spans="1:9">
      <c r="A1" s="1" t="s">
        <v>0</v>
      </c>
      <c r="B1" s="1" t="s">
        <v>52</v>
      </c>
      <c r="C1" s="1" t="s">
        <v>53</v>
      </c>
      <c r="D1" s="1" t="s">
        <v>54</v>
      </c>
      <c r="E1" s="32" t="s">
        <v>3</v>
      </c>
      <c r="F1" s="32" t="s">
        <v>152</v>
      </c>
      <c r="G1" s="1" t="s">
        <v>56</v>
      </c>
      <c r="H1" s="1" t="s">
        <v>153</v>
      </c>
      <c r="I1" s="1" t="s">
        <v>154</v>
      </c>
    </row>
    <row r="2" spans="1:9">
      <c r="A2" s="3" t="s">
        <v>96</v>
      </c>
      <c r="B2" s="3">
        <v>10.7</v>
      </c>
      <c r="C2" s="3">
        <v>12</v>
      </c>
      <c r="D2" s="3">
        <v>1</v>
      </c>
      <c r="E2" s="33">
        <f>D2/B2</f>
        <v>0.0934579439252337</v>
      </c>
      <c r="F2" s="33">
        <f>D2/C2</f>
        <v>0.0833333333333333</v>
      </c>
      <c r="G2" s="3"/>
      <c r="H2" s="3"/>
      <c r="I2" s="3"/>
    </row>
    <row r="3" spans="1:9">
      <c r="A3" s="3" t="s">
        <v>97</v>
      </c>
      <c r="B3" s="3"/>
      <c r="C3" s="3"/>
      <c r="D3" s="3">
        <v>4</v>
      </c>
      <c r="E3" s="33"/>
      <c r="F3" s="33"/>
      <c r="G3" s="3"/>
      <c r="H3" s="3"/>
      <c r="I3" s="3"/>
    </row>
    <row r="4" spans="1:9">
      <c r="A4" s="3" t="s">
        <v>98</v>
      </c>
      <c r="B4" s="3"/>
      <c r="C4" s="3"/>
      <c r="D4" s="3">
        <v>23</v>
      </c>
      <c r="E4" s="33"/>
      <c r="F4" s="33"/>
      <c r="G4" s="3" t="s">
        <v>263</v>
      </c>
      <c r="H4" s="3"/>
      <c r="I4" s="3"/>
    </row>
    <row r="5" spans="1:9">
      <c r="A5" s="3" t="s">
        <v>99</v>
      </c>
      <c r="B5" s="3"/>
      <c r="C5" s="3"/>
      <c r="D5" s="53">
        <v>33</v>
      </c>
      <c r="E5" s="33"/>
      <c r="F5" s="33"/>
      <c r="G5" s="3" t="s">
        <v>264</v>
      </c>
      <c r="H5" s="3"/>
      <c r="I5" s="3"/>
    </row>
    <row r="6" spans="1:9">
      <c r="A6" s="3" t="s">
        <v>101</v>
      </c>
      <c r="B6" s="3"/>
      <c r="C6" s="3"/>
      <c r="D6" s="53">
        <v>115</v>
      </c>
      <c r="E6" s="33"/>
      <c r="F6" s="33"/>
      <c r="G6" s="3" t="s">
        <v>265</v>
      </c>
      <c r="H6" s="3"/>
      <c r="I6" s="3"/>
    </row>
    <row r="7" spans="1:9">
      <c r="A7" s="3" t="s">
        <v>103</v>
      </c>
      <c r="B7" s="3"/>
      <c r="C7" s="3"/>
      <c r="D7" s="53">
        <v>139</v>
      </c>
      <c r="E7" s="33"/>
      <c r="F7" s="33"/>
      <c r="G7" s="3" t="s">
        <v>265</v>
      </c>
      <c r="H7" s="3"/>
      <c r="I7" s="3"/>
    </row>
    <row r="8" spans="1:9">
      <c r="A8" s="3" t="s">
        <v>105</v>
      </c>
      <c r="B8" s="3"/>
      <c r="C8" s="3"/>
      <c r="D8" s="53">
        <v>133</v>
      </c>
      <c r="E8" s="33"/>
      <c r="F8" s="33"/>
      <c r="G8" s="3" t="s">
        <v>265</v>
      </c>
      <c r="H8" s="3"/>
      <c r="I8" s="3"/>
    </row>
    <row r="9" spans="1:9">
      <c r="A9" s="3" t="s">
        <v>108</v>
      </c>
      <c r="B9" s="3"/>
      <c r="C9" s="3"/>
      <c r="D9" s="53">
        <v>140</v>
      </c>
      <c r="E9" s="33"/>
      <c r="F9" s="33"/>
      <c r="G9" s="3" t="s">
        <v>265</v>
      </c>
      <c r="H9" s="3"/>
      <c r="I9" s="3"/>
    </row>
    <row r="10" spans="1:9">
      <c r="A10" s="3" t="s">
        <v>110</v>
      </c>
      <c r="B10" s="3"/>
      <c r="C10" s="3"/>
      <c r="D10" s="53">
        <v>136</v>
      </c>
      <c r="E10" s="33"/>
      <c r="F10" s="33"/>
      <c r="G10" s="3" t="s">
        <v>266</v>
      </c>
      <c r="H10" s="3"/>
      <c r="I10" s="3"/>
    </row>
    <row r="11" spans="1:9">
      <c r="A11" s="3" t="s">
        <v>113</v>
      </c>
      <c r="B11" s="3">
        <v>67.118</v>
      </c>
      <c r="C11" s="3"/>
      <c r="D11" s="53">
        <v>142</v>
      </c>
      <c r="E11" s="33">
        <f>D11/B11</f>
        <v>2.11567686760631</v>
      </c>
      <c r="F11" s="33"/>
      <c r="G11" s="3" t="s">
        <v>267</v>
      </c>
      <c r="H11" s="3"/>
      <c r="I11" s="3"/>
    </row>
    <row r="12" spans="1:9">
      <c r="A12" s="3" t="s">
        <v>116</v>
      </c>
      <c r="B12" s="3"/>
      <c r="C12" s="3"/>
      <c r="D12" s="53">
        <v>156</v>
      </c>
      <c r="E12" s="33"/>
      <c r="F12" s="33"/>
      <c r="G12" s="3" t="s">
        <v>265</v>
      </c>
      <c r="H12" s="3"/>
      <c r="I12" s="3"/>
    </row>
    <row r="13" spans="1:9">
      <c r="A13" s="3" t="s">
        <v>118</v>
      </c>
      <c r="B13" s="3"/>
      <c r="C13" s="3"/>
      <c r="D13" s="53">
        <v>157</v>
      </c>
      <c r="E13" s="33"/>
      <c r="F13" s="33"/>
      <c r="G13" s="3" t="s">
        <v>265</v>
      </c>
      <c r="H13" s="3"/>
      <c r="I13" s="3"/>
    </row>
    <row r="14" spans="1:9">
      <c r="A14" s="3" t="s">
        <v>120</v>
      </c>
      <c r="B14" s="3"/>
      <c r="C14" s="3"/>
      <c r="D14" s="53">
        <v>193</v>
      </c>
      <c r="E14" s="33"/>
      <c r="F14" s="33"/>
      <c r="G14" s="3" t="s">
        <v>265</v>
      </c>
      <c r="H14" s="3"/>
      <c r="I14" s="3"/>
    </row>
    <row r="15" spans="1:9">
      <c r="A15" s="3" t="s">
        <v>122</v>
      </c>
      <c r="B15" s="3"/>
      <c r="C15" s="3"/>
      <c r="D15" s="53">
        <v>195</v>
      </c>
      <c r="E15" s="33"/>
      <c r="F15" s="33"/>
      <c r="G15" s="3" t="s">
        <v>265</v>
      </c>
      <c r="H15" s="3"/>
      <c r="I15" s="3"/>
    </row>
    <row r="16" spans="1:9">
      <c r="A16" s="3" t="s">
        <v>124</v>
      </c>
      <c r="B16" s="3"/>
      <c r="C16" s="3"/>
      <c r="D16" s="53">
        <v>216</v>
      </c>
      <c r="E16" s="33"/>
      <c r="F16" s="33"/>
      <c r="G16" s="3" t="s">
        <v>268</v>
      </c>
      <c r="H16" s="3"/>
      <c r="I16" s="3"/>
    </row>
    <row r="17" spans="1:9">
      <c r="A17" s="3" t="s">
        <v>126</v>
      </c>
      <c r="B17" s="3"/>
      <c r="C17" s="3"/>
      <c r="D17" s="53">
        <v>250</v>
      </c>
      <c r="E17" s="33"/>
      <c r="F17" s="33"/>
      <c r="G17" s="3" t="s">
        <v>265</v>
      </c>
      <c r="H17" s="3"/>
      <c r="I17" s="3"/>
    </row>
    <row r="18" spans="1:9">
      <c r="A18" s="3" t="s">
        <v>127</v>
      </c>
      <c r="B18" s="3"/>
      <c r="C18" s="3"/>
      <c r="D18" s="53">
        <v>204</v>
      </c>
      <c r="E18" s="33"/>
      <c r="F18" s="33"/>
      <c r="G18" s="3" t="s">
        <v>265</v>
      </c>
      <c r="H18" s="3"/>
      <c r="I18" s="3"/>
    </row>
    <row r="19" spans="1:9">
      <c r="A19" s="3" t="s">
        <v>128</v>
      </c>
      <c r="B19" s="3"/>
      <c r="C19" s="3"/>
      <c r="D19" s="53">
        <v>206</v>
      </c>
      <c r="E19" s="33"/>
      <c r="F19" s="33"/>
      <c r="G19" s="3" t="s">
        <v>265</v>
      </c>
      <c r="H19" s="3"/>
      <c r="I19" s="3"/>
    </row>
    <row r="20" spans="1:9">
      <c r="A20" s="3" t="s">
        <v>130</v>
      </c>
      <c r="B20" s="3"/>
      <c r="C20" s="3"/>
      <c r="D20" s="53">
        <v>275</v>
      </c>
      <c r="E20" s="33"/>
      <c r="F20" s="33"/>
      <c r="G20" s="3" t="s">
        <v>265</v>
      </c>
      <c r="H20" s="3"/>
      <c r="I20" s="3"/>
    </row>
    <row r="21" spans="1:9">
      <c r="A21" s="3" t="s">
        <v>131</v>
      </c>
      <c r="B21" s="3"/>
      <c r="C21" s="3"/>
      <c r="D21" s="3"/>
      <c r="E21" s="33"/>
      <c r="F21" s="33"/>
      <c r="G21" s="3"/>
      <c r="H21" s="3"/>
      <c r="I21" s="3"/>
    </row>
    <row r="22" spans="1:9">
      <c r="A22" s="3" t="s">
        <v>132</v>
      </c>
      <c r="B22" s="3"/>
      <c r="C22" s="3"/>
      <c r="D22" s="3"/>
      <c r="E22" s="33"/>
      <c r="F22" s="33"/>
      <c r="G22" s="3"/>
      <c r="H22" s="3"/>
      <c r="I22" s="3"/>
    </row>
    <row r="23" spans="1:9">
      <c r="A23" s="3" t="s">
        <v>133</v>
      </c>
      <c r="B23" s="3"/>
      <c r="C23" s="3"/>
      <c r="D23" s="72">
        <f>H23*I23</f>
        <v>275.913</v>
      </c>
      <c r="E23" s="33"/>
      <c r="F23" s="33"/>
      <c r="G23" s="3"/>
      <c r="H23" s="3">
        <v>204.38</v>
      </c>
      <c r="I23" s="3">
        <v>1.35</v>
      </c>
    </row>
    <row r="24" spans="1:9">
      <c r="A24" s="3" t="s">
        <v>134</v>
      </c>
      <c r="B24" s="3">
        <v>131.1</v>
      </c>
      <c r="C24" s="3">
        <v>137</v>
      </c>
      <c r="D24" s="72">
        <f>H24*I24</f>
        <v>283.122</v>
      </c>
      <c r="E24" s="33">
        <f>D24/B24</f>
        <v>2.1595881006865</v>
      </c>
      <c r="F24" s="33">
        <f>D24/C24</f>
        <v>2.06658394160584</v>
      </c>
      <c r="G24" s="3"/>
      <c r="H24" s="3">
        <v>209.72</v>
      </c>
      <c r="I24" s="3">
        <v>1.35</v>
      </c>
    </row>
    <row r="25" spans="1:9">
      <c r="A25" s="3" t="s">
        <v>136</v>
      </c>
      <c r="B25" s="3">
        <v>131.1</v>
      </c>
      <c r="C25" s="3">
        <v>137</v>
      </c>
      <c r="D25" s="72">
        <v>292.04</v>
      </c>
      <c r="E25" s="33">
        <f>D25/B25</f>
        <v>2.22761250953471</v>
      </c>
      <c r="F25" s="33">
        <f>D25/C25</f>
        <v>2.13167883211679</v>
      </c>
      <c r="G25" s="3"/>
      <c r="H25" s="3"/>
      <c r="I25" s="3"/>
    </row>
    <row r="26" spans="1:9">
      <c r="A26" s="3" t="s">
        <v>137</v>
      </c>
      <c r="B26" s="3"/>
      <c r="C26" s="3"/>
      <c r="D26" s="72">
        <f>H26*I26</f>
        <v>292.0455</v>
      </c>
      <c r="E26" s="33"/>
      <c r="F26" s="33"/>
      <c r="G26" s="3"/>
      <c r="H26" s="3">
        <v>216.33</v>
      </c>
      <c r="I26" s="3">
        <v>1.35</v>
      </c>
    </row>
    <row r="28" spans="1:7">
      <c r="A28" s="94">
        <v>35152</v>
      </c>
      <c r="B28" s="1">
        <v>10.7</v>
      </c>
      <c r="C28" s="1">
        <v>12</v>
      </c>
      <c r="D28" s="1">
        <v>4.2548</v>
      </c>
      <c r="E28" s="32">
        <f>D28/B28</f>
        <v>0.397644859813084</v>
      </c>
      <c r="F28" s="32">
        <f>D28/C28</f>
        <v>0.354566666666667</v>
      </c>
      <c r="G28" s="1" t="s">
        <v>201</v>
      </c>
    </row>
    <row r="30" spans="1:7">
      <c r="A30" s="11">
        <v>36525</v>
      </c>
      <c r="B30" s="1">
        <v>56</v>
      </c>
      <c r="C30" s="1">
        <v>59</v>
      </c>
      <c r="D30" s="1">
        <v>100</v>
      </c>
      <c r="E30" s="32">
        <f>D30/B30</f>
        <v>1.78571428571429</v>
      </c>
      <c r="F30" s="32">
        <f>D30/C30</f>
        <v>1.69491525423729</v>
      </c>
      <c r="G30" s="1" t="s">
        <v>269</v>
      </c>
    </row>
    <row r="33" spans="1:7">
      <c r="A33" s="11">
        <v>38352</v>
      </c>
      <c r="D33" s="1">
        <v>143</v>
      </c>
      <c r="G33" s="1" t="s">
        <v>270</v>
      </c>
    </row>
    <row r="34" spans="1:7">
      <c r="A34" s="11">
        <v>38717</v>
      </c>
      <c r="D34" s="1">
        <v>156</v>
      </c>
      <c r="G34" s="1" t="s">
        <v>271</v>
      </c>
    </row>
    <row r="37" spans="1:1">
      <c r="A37" s="11">
        <v>40908</v>
      </c>
    </row>
    <row r="38" spans="1:7">
      <c r="A38" s="11">
        <v>40943</v>
      </c>
      <c r="D38" s="1">
        <v>205.8</v>
      </c>
      <c r="G38" s="1" t="s">
        <v>272</v>
      </c>
    </row>
    <row r="40" spans="1:4">
      <c r="A40" s="11" t="s">
        <v>178</v>
      </c>
      <c r="B40" s="1" t="s">
        <v>273</v>
      </c>
      <c r="D40" s="1" t="s">
        <v>274</v>
      </c>
    </row>
    <row r="42" spans="1:7">
      <c r="A42" s="11">
        <v>42369</v>
      </c>
      <c r="B42" s="1">
        <v>131.1</v>
      </c>
      <c r="C42" s="1">
        <v>137</v>
      </c>
      <c r="D42" s="95">
        <v>408.82</v>
      </c>
      <c r="E42" s="32">
        <f>D42/B42</f>
        <v>3.11838291380625</v>
      </c>
      <c r="F42" s="32">
        <f>D42/C42</f>
        <v>2.98408759124088</v>
      </c>
      <c r="G42" s="1" t="s">
        <v>275</v>
      </c>
    </row>
    <row r="43" spans="1:7">
      <c r="A43" s="11">
        <v>43465</v>
      </c>
      <c r="B43" s="1">
        <v>131.1</v>
      </c>
      <c r="C43" s="1">
        <v>137</v>
      </c>
      <c r="D43" s="95">
        <v>318.47</v>
      </c>
      <c r="E43" s="32">
        <f>D43/B43</f>
        <v>2.42921434019832</v>
      </c>
      <c r="F43" s="32">
        <f>D43/C43</f>
        <v>2.32459854014599</v>
      </c>
      <c r="G43" s="1" t="s">
        <v>276</v>
      </c>
    </row>
    <row r="44" spans="1:7">
      <c r="A44" s="11">
        <v>43830</v>
      </c>
      <c r="B44" s="1">
        <v>131.1</v>
      </c>
      <c r="C44" s="1">
        <v>137</v>
      </c>
      <c r="D44" s="95">
        <v>432.92</v>
      </c>
      <c r="E44" s="32">
        <f>D44/B44</f>
        <v>3.3022120518688</v>
      </c>
      <c r="F44" s="32">
        <f>D44/C44</f>
        <v>3.16</v>
      </c>
      <c r="G44" s="1" t="s">
        <v>277</v>
      </c>
    </row>
    <row r="45" spans="1:7">
      <c r="A45" s="11">
        <v>45657</v>
      </c>
      <c r="B45" s="1">
        <v>146.5</v>
      </c>
      <c r="D45" s="95">
        <v>438.28</v>
      </c>
      <c r="E45" s="32">
        <f>D45/B45</f>
        <v>2.99167235494881</v>
      </c>
      <c r="G45" s="1" t="s">
        <v>278</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9"/>
  <sheetViews>
    <sheetView topLeftCell="A30" workbookViewId="0">
      <selection activeCell="G44" sqref="G44"/>
    </sheetView>
  </sheetViews>
  <sheetFormatPr defaultColWidth="8.50833333333333" defaultRowHeight="14"/>
  <cols>
    <col min="1" max="1" width="15.375" style="1" customWidth="1"/>
    <col min="2" max="3" width="10.125" style="1" customWidth="1"/>
    <col min="4" max="4" width="24.25" style="1" customWidth="1"/>
    <col min="5" max="6" width="15.75" style="32" customWidth="1"/>
    <col min="7" max="7" width="40.375" style="1" customWidth="1"/>
    <col min="8" max="8" width="8.50833333333333" style="1"/>
    <col min="9" max="9" width="15.4166666666667" style="90" customWidth="1"/>
    <col min="10" max="10" width="8.50833333333333" style="1"/>
    <col min="11" max="11" width="15.4166666666667" style="1" customWidth="1"/>
    <col min="12" max="16384" width="8.50833333333333" style="1"/>
  </cols>
  <sheetData>
    <row r="1" spans="1:11">
      <c r="A1" s="1" t="s">
        <v>0</v>
      </c>
      <c r="B1" s="1" t="s">
        <v>52</v>
      </c>
      <c r="C1" s="1" t="s">
        <v>53</v>
      </c>
      <c r="D1" s="1" t="s">
        <v>54</v>
      </c>
      <c r="E1" s="32" t="s">
        <v>3</v>
      </c>
      <c r="F1" s="32" t="s">
        <v>152</v>
      </c>
      <c r="G1" s="1" t="s">
        <v>56</v>
      </c>
      <c r="H1" s="1" t="s">
        <v>57</v>
      </c>
      <c r="I1" s="90" t="s">
        <v>58</v>
      </c>
      <c r="J1" s="1" t="s">
        <v>59</v>
      </c>
      <c r="K1" s="90" t="s">
        <v>60</v>
      </c>
    </row>
    <row r="2" spans="1:11">
      <c r="A2" s="3" t="s">
        <v>97</v>
      </c>
      <c r="B2" s="3">
        <v>5.4</v>
      </c>
      <c r="C2" s="3">
        <v>5</v>
      </c>
      <c r="D2" s="3">
        <v>0.36</v>
      </c>
      <c r="E2" s="33">
        <f t="shared" ref="E2" si="0">D2/B2</f>
        <v>0.0666666666666667</v>
      </c>
      <c r="F2" s="33">
        <f t="shared" ref="F2" si="1">D2/C2</f>
        <v>0.072</v>
      </c>
      <c r="G2" s="3" t="s">
        <v>279</v>
      </c>
      <c r="H2" s="3">
        <v>0.77</v>
      </c>
      <c r="I2" s="93" t="s">
        <v>280</v>
      </c>
      <c r="J2" s="93"/>
      <c r="K2" s="93"/>
    </row>
    <row r="3" spans="1:11">
      <c r="A3" s="3" t="s">
        <v>98</v>
      </c>
      <c r="B3" s="3">
        <v>5.4</v>
      </c>
      <c r="C3" s="3">
        <v>5</v>
      </c>
      <c r="D3" s="3">
        <v>0.4</v>
      </c>
      <c r="E3" s="33">
        <f t="shared" ref="E3" si="2">D3/B3</f>
        <v>0.0740740740740741</v>
      </c>
      <c r="F3" s="33">
        <f t="shared" ref="F3" si="3">D3/C3</f>
        <v>0.08</v>
      </c>
      <c r="G3" s="3" t="s">
        <v>281</v>
      </c>
      <c r="H3" s="3">
        <v>0.82</v>
      </c>
      <c r="I3" s="93" t="s">
        <v>282</v>
      </c>
      <c r="J3" s="93"/>
      <c r="K3" s="93"/>
    </row>
    <row r="4" spans="1:11">
      <c r="A4" s="3" t="s">
        <v>99</v>
      </c>
      <c r="B4" s="3">
        <v>12.11</v>
      </c>
      <c r="C4" s="3">
        <v>10.64</v>
      </c>
      <c r="D4" s="3">
        <v>14.96</v>
      </c>
      <c r="E4" s="33">
        <f t="shared" ref="E4" si="4">D4/B4</f>
        <v>1.23534269199009</v>
      </c>
      <c r="F4" s="33">
        <f t="shared" ref="F4" si="5">D4/C4</f>
        <v>1.40601503759399</v>
      </c>
      <c r="G4" s="3" t="s">
        <v>283</v>
      </c>
      <c r="H4" s="3">
        <v>38.71</v>
      </c>
      <c r="I4" s="93">
        <v>36435</v>
      </c>
      <c r="J4" s="93"/>
      <c r="K4" s="93"/>
    </row>
    <row r="5" spans="1:11">
      <c r="A5" s="3" t="s">
        <v>101</v>
      </c>
      <c r="B5" s="3">
        <v>18.5</v>
      </c>
      <c r="C5" s="3">
        <v>16</v>
      </c>
      <c r="D5" s="3">
        <v>17.647</v>
      </c>
      <c r="E5" s="33">
        <f t="shared" ref="E5:E6" si="6">D5/B5</f>
        <v>0.953891891891892</v>
      </c>
      <c r="F5" s="33">
        <f t="shared" ref="F5:F6" si="7">D5/C5</f>
        <v>1.1029375</v>
      </c>
      <c r="G5" s="3" t="s">
        <v>123</v>
      </c>
      <c r="H5" s="3">
        <v>39.25</v>
      </c>
      <c r="I5" s="93">
        <v>36800</v>
      </c>
      <c r="J5" s="93"/>
      <c r="K5" s="93"/>
    </row>
    <row r="6" spans="1:11">
      <c r="A6" s="3" t="s">
        <v>103</v>
      </c>
      <c r="B6" s="3">
        <v>18.5</v>
      </c>
      <c r="C6" s="3">
        <v>16</v>
      </c>
      <c r="D6" s="3">
        <v>17.436</v>
      </c>
      <c r="E6" s="33">
        <f t="shared" si="6"/>
        <v>0.942486486486486</v>
      </c>
      <c r="F6" s="33">
        <f t="shared" si="7"/>
        <v>1.08975</v>
      </c>
      <c r="G6" s="3" t="s">
        <v>123</v>
      </c>
      <c r="H6" s="3">
        <v>30.47</v>
      </c>
      <c r="I6" s="93" t="s">
        <v>284</v>
      </c>
      <c r="J6" s="93"/>
      <c r="K6" s="93"/>
    </row>
    <row r="7" spans="1:11">
      <c r="A7" s="3" t="s">
        <v>105</v>
      </c>
      <c r="B7" s="3">
        <v>18.57</v>
      </c>
      <c r="C7" s="3">
        <v>16.07</v>
      </c>
      <c r="D7" s="3">
        <v>27.14</v>
      </c>
      <c r="E7" s="33">
        <f t="shared" ref="E7" si="8">D7/B7</f>
        <v>1.46149703823371</v>
      </c>
      <c r="F7" s="33">
        <f t="shared" ref="F7" si="9">D7/C7</f>
        <v>1.68886123210952</v>
      </c>
      <c r="G7" s="3" t="s">
        <v>285</v>
      </c>
      <c r="H7" s="3">
        <v>43.97</v>
      </c>
      <c r="I7" s="93" t="s">
        <v>286</v>
      </c>
      <c r="J7" s="93"/>
      <c r="K7" s="93"/>
    </row>
    <row r="8" spans="1:11">
      <c r="A8" s="3" t="s">
        <v>108</v>
      </c>
      <c r="B8" s="3">
        <v>32.2</v>
      </c>
      <c r="C8" s="3">
        <v>28.59</v>
      </c>
      <c r="D8" s="3">
        <v>33.48</v>
      </c>
      <c r="E8" s="33">
        <f t="shared" ref="E8" si="10">D8/B8</f>
        <v>1.03975155279503</v>
      </c>
      <c r="F8" s="33">
        <f t="shared" ref="F8" si="11">D8/C8</f>
        <v>1.1710388247639</v>
      </c>
      <c r="G8" s="3" t="s">
        <v>287</v>
      </c>
      <c r="H8" s="3">
        <v>76.69</v>
      </c>
      <c r="I8" s="93">
        <v>37895</v>
      </c>
      <c r="J8" s="93"/>
      <c r="K8" s="93"/>
    </row>
    <row r="9" spans="1:11">
      <c r="A9" s="3" t="s">
        <v>110</v>
      </c>
      <c r="B9" s="3">
        <v>36.78</v>
      </c>
      <c r="C9" s="3">
        <v>32</v>
      </c>
      <c r="D9" s="3">
        <v>44.863</v>
      </c>
      <c r="E9" s="33">
        <f t="shared" ref="E9" si="12">D9/B9</f>
        <v>1.21976617727026</v>
      </c>
      <c r="F9" s="33">
        <f t="shared" ref="F9" si="13">D9/C9</f>
        <v>1.40196875</v>
      </c>
      <c r="G9" s="3" t="s">
        <v>106</v>
      </c>
      <c r="H9" s="3">
        <v>82.73</v>
      </c>
      <c r="I9" s="93">
        <v>38108</v>
      </c>
      <c r="J9" s="93"/>
      <c r="K9" s="93"/>
    </row>
    <row r="10" spans="1:11">
      <c r="A10" s="3" t="s">
        <v>113</v>
      </c>
      <c r="B10" s="3">
        <v>37.14</v>
      </c>
      <c r="C10" s="3">
        <v>32.1</v>
      </c>
      <c r="D10" s="3">
        <v>62.31</v>
      </c>
      <c r="E10" s="33">
        <f t="shared" ref="E10" si="14">D10/B10</f>
        <v>1.67770597738288</v>
      </c>
      <c r="F10" s="33">
        <f t="shared" ref="F10" si="15">D10/C10</f>
        <v>1.9411214953271</v>
      </c>
      <c r="G10" s="3" t="s">
        <v>288</v>
      </c>
      <c r="H10" s="3">
        <v>101.08</v>
      </c>
      <c r="I10" s="93">
        <v>38626</v>
      </c>
      <c r="J10" s="93"/>
      <c r="K10" s="93"/>
    </row>
    <row r="11" spans="1:11">
      <c r="A11" s="3" t="s">
        <v>116</v>
      </c>
      <c r="B11" s="3">
        <v>59.31</v>
      </c>
      <c r="C11" s="3">
        <v>44.1</v>
      </c>
      <c r="D11" s="3">
        <v>76.9</v>
      </c>
      <c r="E11" s="33">
        <f t="shared" ref="E11" si="16">D11/B11</f>
        <v>1.29657730568201</v>
      </c>
      <c r="F11" s="33">
        <f t="shared" ref="F11" si="17">D11/C11</f>
        <v>1.7437641723356</v>
      </c>
      <c r="G11" s="3" t="s">
        <v>106</v>
      </c>
      <c r="H11" s="3">
        <v>150.13</v>
      </c>
      <c r="I11" s="93">
        <v>39082</v>
      </c>
      <c r="J11" s="93"/>
      <c r="K11" s="93"/>
    </row>
    <row r="12" spans="1:11">
      <c r="A12" s="3" t="s">
        <v>118</v>
      </c>
      <c r="B12" s="3">
        <v>113.55</v>
      </c>
      <c r="C12" s="3">
        <v>64</v>
      </c>
      <c r="D12" s="3">
        <v>130.13</v>
      </c>
      <c r="E12" s="33">
        <f t="shared" ref="E12" si="18">D12/B12</f>
        <v>1.14601497137825</v>
      </c>
      <c r="F12" s="33">
        <f t="shared" ref="F12" si="19">D12/C12</f>
        <v>2.03328125</v>
      </c>
      <c r="G12" s="3" t="s">
        <v>289</v>
      </c>
      <c r="H12" s="3">
        <v>205.55</v>
      </c>
      <c r="I12" s="93">
        <v>39356</v>
      </c>
      <c r="J12" s="93"/>
      <c r="K12" s="93"/>
    </row>
    <row r="13" spans="1:11">
      <c r="A13" s="3" t="s">
        <v>120</v>
      </c>
      <c r="B13" s="3">
        <v>116.16</v>
      </c>
      <c r="C13" s="3">
        <v>65</v>
      </c>
      <c r="D13" s="3">
        <v>163.66</v>
      </c>
      <c r="E13" s="33">
        <f t="shared" ref="E13" si="20">D13/B13</f>
        <v>1.40891873278237</v>
      </c>
      <c r="F13" s="33">
        <f t="shared" ref="F13" si="21">D13/C13</f>
        <v>2.51784615384615</v>
      </c>
      <c r="G13" s="3" t="s">
        <v>106</v>
      </c>
      <c r="H13" s="3">
        <v>247.16</v>
      </c>
      <c r="I13" s="93">
        <v>39569</v>
      </c>
      <c r="J13" s="93"/>
      <c r="K13" s="93"/>
    </row>
    <row r="14" spans="1:11">
      <c r="A14" s="3" t="s">
        <v>122</v>
      </c>
      <c r="B14" s="3">
        <v>116.53</v>
      </c>
      <c r="C14" s="3">
        <v>65.3</v>
      </c>
      <c r="D14" s="3">
        <v>219.6</v>
      </c>
      <c r="E14" s="33">
        <f t="shared" ref="E14" si="22">D14/B14</f>
        <v>1.88449326353729</v>
      </c>
      <c r="F14" s="33">
        <f t="shared" ref="F14" si="23">D14/C14</f>
        <v>3.36294027565084</v>
      </c>
      <c r="G14" s="3" t="s">
        <v>290</v>
      </c>
      <c r="H14" s="3">
        <v>321.65</v>
      </c>
      <c r="I14" s="93">
        <v>40178</v>
      </c>
      <c r="J14" s="93"/>
      <c r="K14" s="93"/>
    </row>
    <row r="15" spans="1:11">
      <c r="A15" s="3" t="s">
        <v>124</v>
      </c>
      <c r="B15" s="3">
        <v>165.5</v>
      </c>
      <c r="C15" s="3">
        <v>100.7</v>
      </c>
      <c r="D15" s="3">
        <v>391.28</v>
      </c>
      <c r="E15" s="33">
        <f t="shared" ref="E15" si="24">D15/B15</f>
        <v>2.36422960725075</v>
      </c>
      <c r="F15" s="33">
        <f t="shared" ref="F15" si="25">D15/C15</f>
        <v>3.88560079443893</v>
      </c>
      <c r="G15" s="3" t="s">
        <v>291</v>
      </c>
      <c r="H15" s="3">
        <v>784.44</v>
      </c>
      <c r="I15" s="93">
        <v>40483</v>
      </c>
      <c r="J15" s="93"/>
      <c r="K15" s="93"/>
    </row>
    <row r="16" spans="1:11">
      <c r="A16" s="3" t="s">
        <v>126</v>
      </c>
      <c r="B16" s="3">
        <v>236</v>
      </c>
      <c r="C16" s="3">
        <v>144.9</v>
      </c>
      <c r="D16" s="3">
        <v>450.59</v>
      </c>
      <c r="E16" s="33">
        <f t="shared" ref="E16" si="26">D16/B16</f>
        <v>1.90927966101695</v>
      </c>
      <c r="F16" s="33">
        <f t="shared" ref="F16:F23" si="27">D16/C16</f>
        <v>3.10966183574879</v>
      </c>
      <c r="G16" s="3" t="s">
        <v>279</v>
      </c>
      <c r="H16" s="3">
        <v>659.96</v>
      </c>
      <c r="I16" s="93">
        <v>40817</v>
      </c>
      <c r="J16" s="93"/>
      <c r="K16" s="93"/>
    </row>
    <row r="17" spans="1:11">
      <c r="A17" s="3" t="s">
        <v>127</v>
      </c>
      <c r="B17" s="3">
        <v>236</v>
      </c>
      <c r="C17" s="3">
        <v>145</v>
      </c>
      <c r="D17" s="3">
        <v>507.13</v>
      </c>
      <c r="E17" s="33">
        <f t="shared" ref="E17" si="28">D17/B17</f>
        <v>2.14885593220339</v>
      </c>
      <c r="F17" s="33">
        <f t="shared" si="27"/>
        <v>3.49744827586207</v>
      </c>
      <c r="G17" s="3" t="s">
        <v>279</v>
      </c>
      <c r="H17" s="3">
        <v>684.5</v>
      </c>
      <c r="I17" s="93">
        <v>41030</v>
      </c>
      <c r="J17" s="93"/>
      <c r="K17" s="93"/>
    </row>
    <row r="18" spans="1:11">
      <c r="A18" s="3" t="s">
        <v>128</v>
      </c>
      <c r="B18" s="3">
        <v>236.3</v>
      </c>
      <c r="C18" s="3">
        <v>145.2</v>
      </c>
      <c r="D18" s="3">
        <v>562.73</v>
      </c>
      <c r="E18" s="33">
        <f t="shared" ref="E18" si="29">D18/B18</f>
        <v>2.3814219212865</v>
      </c>
      <c r="F18" s="33">
        <f t="shared" si="27"/>
        <v>3.87555096418733</v>
      </c>
      <c r="G18" s="3" t="s">
        <v>279</v>
      </c>
      <c r="H18" s="3">
        <v>750.8</v>
      </c>
      <c r="I18" s="93">
        <v>41395</v>
      </c>
      <c r="J18" s="93"/>
      <c r="K18" s="93"/>
    </row>
    <row r="19" spans="1:11">
      <c r="A19" s="3" t="s">
        <v>130</v>
      </c>
      <c r="B19" s="3">
        <v>260.7</v>
      </c>
      <c r="C19" s="3">
        <v>165</v>
      </c>
      <c r="D19" s="3">
        <v>624.08</v>
      </c>
      <c r="E19" s="33">
        <f t="shared" ref="E19" si="30">D19/B19</f>
        <v>2.39386267740698</v>
      </c>
      <c r="F19" s="33">
        <f t="shared" si="27"/>
        <v>3.78230303030303</v>
      </c>
      <c r="G19" s="3" t="s">
        <v>279</v>
      </c>
      <c r="H19" s="3">
        <v>861.29</v>
      </c>
      <c r="I19" s="93">
        <v>42004</v>
      </c>
      <c r="J19" s="93"/>
      <c r="K19" s="93"/>
    </row>
    <row r="20" spans="1:11">
      <c r="A20" s="3" t="s">
        <v>131</v>
      </c>
      <c r="B20" s="3">
        <v>260.77</v>
      </c>
      <c r="C20" s="3">
        <v>165</v>
      </c>
      <c r="D20" s="3">
        <v>659.43</v>
      </c>
      <c r="E20" s="33">
        <f t="shared" ref="E20" si="31">D20/B20</f>
        <v>2.528780151091</v>
      </c>
      <c r="F20" s="33">
        <f t="shared" si="27"/>
        <v>3.99654545454545</v>
      </c>
      <c r="G20" s="3" t="s">
        <v>279</v>
      </c>
      <c r="H20" s="3">
        <v>879.14</v>
      </c>
      <c r="I20" s="93">
        <v>42369</v>
      </c>
      <c r="J20" s="93"/>
      <c r="K20" s="93"/>
    </row>
    <row r="21" spans="1:11">
      <c r="A21" s="3" t="s">
        <v>132</v>
      </c>
      <c r="B21" s="3">
        <v>267.5</v>
      </c>
      <c r="C21" s="3">
        <v>170.2</v>
      </c>
      <c r="D21" s="3">
        <v>701.73</v>
      </c>
      <c r="E21" s="33">
        <f t="shared" ref="E21:E23" si="32">D21/B21</f>
        <v>2.62328971962617</v>
      </c>
      <c r="F21" s="33">
        <f t="shared" si="27"/>
        <v>4.12297297297297</v>
      </c>
      <c r="G21" s="3" t="s">
        <v>279</v>
      </c>
      <c r="H21" s="3">
        <v>897.31</v>
      </c>
      <c r="I21" s="93">
        <v>42491</v>
      </c>
      <c r="J21" s="93"/>
      <c r="K21" s="93"/>
    </row>
    <row r="22" spans="1:11">
      <c r="A22" s="3" t="s">
        <v>133</v>
      </c>
      <c r="B22" s="3">
        <v>309.6</v>
      </c>
      <c r="C22" s="53">
        <v>192.5</v>
      </c>
      <c r="D22" s="3">
        <v>767.82</v>
      </c>
      <c r="E22" s="33">
        <f t="shared" si="32"/>
        <v>2.48003875968992</v>
      </c>
      <c r="F22" s="33">
        <f t="shared" si="27"/>
        <v>3.98867532467532</v>
      </c>
      <c r="G22" s="3" t="s">
        <v>279</v>
      </c>
      <c r="H22" s="3">
        <v>1002.56</v>
      </c>
      <c r="I22" s="93">
        <v>43100</v>
      </c>
      <c r="J22" s="93"/>
      <c r="K22" s="93"/>
    </row>
    <row r="23" spans="1:11">
      <c r="A23" s="3" t="s">
        <v>134</v>
      </c>
      <c r="B23" s="3">
        <v>392.6</v>
      </c>
      <c r="C23" s="53">
        <v>233.5</v>
      </c>
      <c r="D23" s="3">
        <v>829.07</v>
      </c>
      <c r="E23" s="33">
        <f t="shared" si="32"/>
        <v>2.11174223127866</v>
      </c>
      <c r="F23" s="33">
        <f t="shared" si="27"/>
        <v>3.55062098501071</v>
      </c>
      <c r="G23" s="3"/>
      <c r="H23" s="3">
        <v>996.2</v>
      </c>
      <c r="I23" s="93">
        <v>43373</v>
      </c>
      <c r="J23" s="93"/>
      <c r="K23" s="93"/>
    </row>
    <row r="24" spans="1:11">
      <c r="A24" s="3" t="s">
        <v>136</v>
      </c>
      <c r="B24" s="3">
        <v>478.04</v>
      </c>
      <c r="C24" s="53">
        <v>258.74</v>
      </c>
      <c r="D24" s="3">
        <v>905.72</v>
      </c>
      <c r="E24" s="33">
        <f t="shared" ref="E24:E25" si="33">D24/B24</f>
        <v>1.89465316709899</v>
      </c>
      <c r="F24" s="33">
        <f t="shared" ref="F24:F25" si="34">D24/C24</f>
        <v>3.50050243487671</v>
      </c>
      <c r="G24" s="3"/>
      <c r="H24" s="3">
        <v>1156.94</v>
      </c>
      <c r="I24" s="93">
        <v>43830</v>
      </c>
      <c r="J24" s="93"/>
      <c r="K24" s="93"/>
    </row>
    <row r="25" spans="1:11">
      <c r="A25" s="3" t="s">
        <v>137</v>
      </c>
      <c r="B25" s="3">
        <v>515.45</v>
      </c>
      <c r="C25" s="3">
        <v>274.08</v>
      </c>
      <c r="D25" s="3">
        <v>659.16</v>
      </c>
      <c r="E25" s="33">
        <f t="shared" si="33"/>
        <v>1.27880492773305</v>
      </c>
      <c r="F25" s="33">
        <f t="shared" si="34"/>
        <v>2.40499124343257</v>
      </c>
      <c r="G25" s="3"/>
      <c r="H25" s="3">
        <v>1139.9</v>
      </c>
      <c r="I25" s="93">
        <v>44196</v>
      </c>
      <c r="J25" s="93"/>
      <c r="K25" s="93"/>
    </row>
    <row r="26" spans="1:11">
      <c r="A26" s="3" t="s">
        <v>138</v>
      </c>
      <c r="B26" s="3"/>
      <c r="C26" s="3"/>
      <c r="D26" s="3">
        <v>776.43</v>
      </c>
      <c r="E26" s="33"/>
      <c r="F26" s="33"/>
      <c r="G26" s="3"/>
      <c r="H26" s="3">
        <v>1151.71</v>
      </c>
      <c r="I26" s="93">
        <v>44316</v>
      </c>
      <c r="J26" s="93"/>
      <c r="K26" s="93"/>
    </row>
    <row r="27" spans="1:11">
      <c r="A27" s="3" t="s">
        <v>139</v>
      </c>
      <c r="B27" s="3"/>
      <c r="C27" s="3"/>
      <c r="D27" s="3">
        <v>646.01</v>
      </c>
      <c r="E27" s="33"/>
      <c r="F27" s="33"/>
      <c r="G27" s="3"/>
      <c r="H27" s="3">
        <v>1027.9</v>
      </c>
      <c r="I27" s="93">
        <v>44834</v>
      </c>
      <c r="J27" s="93"/>
      <c r="K27" s="93"/>
    </row>
    <row r="28" spans="1:11">
      <c r="A28" s="3" t="s">
        <v>140</v>
      </c>
      <c r="B28" s="3"/>
      <c r="C28" s="3"/>
      <c r="D28" s="3"/>
      <c r="E28" s="33"/>
      <c r="F28" s="33"/>
      <c r="G28" s="3"/>
      <c r="H28" s="3">
        <v>1108.6</v>
      </c>
      <c r="I28" s="93">
        <v>45197</v>
      </c>
      <c r="J28" s="93"/>
      <c r="K28" s="93"/>
    </row>
    <row r="29" spans="1:11">
      <c r="A29" s="3" t="s">
        <v>141</v>
      </c>
      <c r="B29" s="3"/>
      <c r="C29" s="3"/>
      <c r="D29" s="3"/>
      <c r="E29" s="33"/>
      <c r="F29" s="33"/>
      <c r="G29" s="3"/>
      <c r="H29" s="3">
        <v>1220.2</v>
      </c>
      <c r="I29" s="93">
        <v>45657</v>
      </c>
      <c r="J29" s="93"/>
      <c r="K29" s="93"/>
    </row>
    <row r="30" spans="1:1">
      <c r="A30" s="11"/>
    </row>
    <row r="31" spans="1:7">
      <c r="A31" s="68" t="s">
        <v>292</v>
      </c>
      <c r="B31" s="1">
        <v>5.4</v>
      </c>
      <c r="C31" s="1">
        <v>5</v>
      </c>
      <c r="D31" s="91" t="s">
        <v>293</v>
      </c>
      <c r="E31" s="32">
        <v>0.061</v>
      </c>
      <c r="F31" s="32">
        <v>0.066</v>
      </c>
      <c r="G31" s="1" t="s">
        <v>294</v>
      </c>
    </row>
    <row r="32" ht="28" spans="1:7">
      <c r="A32" s="5">
        <v>35613</v>
      </c>
      <c r="B32" s="6">
        <v>5.4</v>
      </c>
      <c r="C32" s="6">
        <v>5</v>
      </c>
      <c r="D32" s="92">
        <v>0.6</v>
      </c>
      <c r="E32" s="41">
        <v>0.061</v>
      </c>
      <c r="F32" s="41">
        <v>0.066</v>
      </c>
      <c r="G32" s="6" t="s">
        <v>295</v>
      </c>
    </row>
    <row r="33" spans="1:7">
      <c r="A33" s="42">
        <v>35705</v>
      </c>
      <c r="B33" s="15">
        <v>5.4</v>
      </c>
      <c r="C33" s="15">
        <v>5</v>
      </c>
      <c r="D33" s="15">
        <v>0.77</v>
      </c>
      <c r="E33" s="38">
        <f t="shared" ref="E33" si="35">D33/B33</f>
        <v>0.142592592592593</v>
      </c>
      <c r="F33" s="38">
        <f t="shared" ref="F33" si="36">D33/C33</f>
        <v>0.154</v>
      </c>
      <c r="G33" s="15" t="s">
        <v>296</v>
      </c>
    </row>
    <row r="34" spans="1:7">
      <c r="A34" s="11">
        <v>35735</v>
      </c>
      <c r="B34" s="1">
        <v>5.4</v>
      </c>
      <c r="C34" s="1">
        <v>5</v>
      </c>
      <c r="D34" s="1">
        <v>0.5</v>
      </c>
      <c r="E34" s="32">
        <f t="shared" ref="E34" si="37">D34/B34</f>
        <v>0.0925925925925926</v>
      </c>
      <c r="F34" s="32">
        <f t="shared" ref="F34" si="38">D34/C34</f>
        <v>0.1</v>
      </c>
      <c r="G34" s="1" t="s">
        <v>297</v>
      </c>
    </row>
    <row r="35" ht="14.1" customHeight="1" spans="1:7">
      <c r="A35" s="68"/>
      <c r="G35" s="1" t="s">
        <v>298</v>
      </c>
    </row>
    <row r="36" ht="14.1" customHeight="1" spans="1:7">
      <c r="A36" s="42">
        <v>36069</v>
      </c>
      <c r="B36" s="15">
        <v>5.4</v>
      </c>
      <c r="C36" s="15">
        <v>5</v>
      </c>
      <c r="D36" s="15">
        <v>0.82</v>
      </c>
      <c r="E36" s="38">
        <f t="shared" ref="E36" si="39">D36/B36</f>
        <v>0.151851851851852</v>
      </c>
      <c r="F36" s="38">
        <f t="shared" ref="F36" si="40">D36/C36</f>
        <v>0.164</v>
      </c>
      <c r="G36" s="15" t="s">
        <v>299</v>
      </c>
    </row>
    <row r="37" ht="14.1" customHeight="1" spans="1:7">
      <c r="A37" s="68" t="s">
        <v>300</v>
      </c>
      <c r="B37" s="1">
        <v>18.497</v>
      </c>
      <c r="C37" s="1">
        <v>16</v>
      </c>
      <c r="D37" s="91" t="s">
        <v>301</v>
      </c>
      <c r="E37" s="32">
        <v>0.502</v>
      </c>
      <c r="F37" s="32">
        <v>0.58</v>
      </c>
      <c r="G37" s="1" t="s">
        <v>302</v>
      </c>
    </row>
    <row r="38" ht="14.1" customHeight="1" spans="1:7">
      <c r="A38" s="5">
        <v>36339</v>
      </c>
      <c r="B38" s="6">
        <v>18.497</v>
      </c>
      <c r="C38" s="6">
        <v>16</v>
      </c>
      <c r="D38" s="6">
        <v>6.3</v>
      </c>
      <c r="E38" s="41">
        <f t="shared" ref="E38" si="41">D38/B38</f>
        <v>0.340595772287398</v>
      </c>
      <c r="F38" s="41">
        <f t="shared" ref="F38" si="42">D38/C38</f>
        <v>0.39375</v>
      </c>
      <c r="G38" s="6"/>
    </row>
    <row r="39" spans="1:7">
      <c r="A39" s="14">
        <v>36434</v>
      </c>
      <c r="B39" s="15">
        <v>18.497</v>
      </c>
      <c r="C39" s="15">
        <v>16</v>
      </c>
      <c r="D39" s="15">
        <v>37.3</v>
      </c>
      <c r="E39" s="38">
        <f t="shared" ref="E39" si="43">D39/B39</f>
        <v>2.01654322322539</v>
      </c>
      <c r="F39" s="38">
        <f t="shared" ref="F39" si="44">D39/C39</f>
        <v>2.33125</v>
      </c>
      <c r="G39" s="15"/>
    </row>
    <row r="40" spans="1:7">
      <c r="A40" s="14">
        <v>36435</v>
      </c>
      <c r="B40" s="15">
        <v>18.497</v>
      </c>
      <c r="C40" s="15">
        <v>16</v>
      </c>
      <c r="D40" s="15">
        <v>38.71</v>
      </c>
      <c r="E40" s="38">
        <f t="shared" ref="E40" si="45">D40/B40</f>
        <v>2.09277180083257</v>
      </c>
      <c r="F40" s="38">
        <f t="shared" ref="F40" si="46">D40/C40</f>
        <v>2.419375</v>
      </c>
      <c r="G40" s="15" t="s">
        <v>303</v>
      </c>
    </row>
    <row r="41" spans="1:7">
      <c r="A41" s="14">
        <v>36800</v>
      </c>
      <c r="B41" s="15">
        <v>18.497</v>
      </c>
      <c r="C41" s="15">
        <v>16</v>
      </c>
      <c r="D41" s="15">
        <v>39.25</v>
      </c>
      <c r="E41" s="38">
        <f t="shared" ref="E41:E42" si="47">D41/B41</f>
        <v>2.12196572417149</v>
      </c>
      <c r="F41" s="38">
        <f t="shared" ref="F41:F42" si="48">D41/C41</f>
        <v>2.453125</v>
      </c>
      <c r="G41" s="15"/>
    </row>
    <row r="42" spans="1:7">
      <c r="A42" s="39">
        <v>37621</v>
      </c>
      <c r="B42" s="6">
        <v>27.397</v>
      </c>
      <c r="C42" s="6">
        <v>25</v>
      </c>
      <c r="D42" s="6">
        <v>43.97</v>
      </c>
      <c r="E42" s="41">
        <f t="shared" si="47"/>
        <v>1.60492024674234</v>
      </c>
      <c r="F42" s="41">
        <f t="shared" si="48"/>
        <v>1.7588</v>
      </c>
      <c r="G42" s="6" t="s">
        <v>304</v>
      </c>
    </row>
    <row r="43" ht="42" spans="1:7">
      <c r="A43" s="42">
        <v>37622</v>
      </c>
      <c r="B43" s="15">
        <v>27.397</v>
      </c>
      <c r="C43" s="15">
        <v>25</v>
      </c>
      <c r="D43" s="44">
        <v>50</v>
      </c>
      <c r="E43" s="38"/>
      <c r="F43" s="38"/>
      <c r="G43" s="15" t="s">
        <v>305</v>
      </c>
    </row>
    <row r="44" ht="70" spans="1:7">
      <c r="A44" s="11"/>
      <c r="B44" s="1">
        <v>27.397</v>
      </c>
      <c r="C44" s="1">
        <v>25</v>
      </c>
      <c r="D44" s="11"/>
      <c r="E44" s="11"/>
      <c r="F44" s="11"/>
      <c r="G44" s="1" t="s">
        <v>306</v>
      </c>
    </row>
    <row r="45" spans="1:7">
      <c r="A45" s="14">
        <v>37895</v>
      </c>
      <c r="B45" s="15">
        <v>36.777</v>
      </c>
      <c r="C45" s="15">
        <v>32</v>
      </c>
      <c r="D45" s="15">
        <v>76.69</v>
      </c>
      <c r="E45" s="38">
        <f t="shared" ref="E45" si="49">D45/B45</f>
        <v>2.08527068548277</v>
      </c>
      <c r="F45" s="38">
        <f t="shared" ref="F45" si="50">D45/C45</f>
        <v>2.3965625</v>
      </c>
      <c r="G45" s="15"/>
    </row>
    <row r="46" spans="1:7">
      <c r="A46" s="14">
        <v>38108</v>
      </c>
      <c r="B46" s="15">
        <v>36.777</v>
      </c>
      <c r="C46" s="15">
        <v>32</v>
      </c>
      <c r="D46" s="15">
        <v>82.73</v>
      </c>
      <c r="E46" s="38">
        <f t="shared" ref="E46" si="51">D46/B46</f>
        <v>2.24950376594067</v>
      </c>
      <c r="F46" s="38">
        <f t="shared" ref="F46" si="52">D46/C46</f>
        <v>2.5853125</v>
      </c>
      <c r="G46" s="15"/>
    </row>
    <row r="47" spans="1:7">
      <c r="A47" s="14">
        <v>38473</v>
      </c>
      <c r="B47" s="15">
        <v>36.777</v>
      </c>
      <c r="C47" s="15">
        <v>32</v>
      </c>
      <c r="D47" s="15">
        <v>89</v>
      </c>
      <c r="E47" s="38">
        <f t="shared" ref="E47" si="53">D47/B47</f>
        <v>2.4199907550915</v>
      </c>
      <c r="F47" s="38">
        <f t="shared" ref="F47" si="54">D47/C47</f>
        <v>2.78125</v>
      </c>
      <c r="G47" s="15"/>
    </row>
    <row r="48" spans="1:7">
      <c r="A48" s="14">
        <v>38626</v>
      </c>
      <c r="B48" s="15">
        <v>36.777</v>
      </c>
      <c r="C48" s="15">
        <v>32</v>
      </c>
      <c r="D48" s="15">
        <v>101.08</v>
      </c>
      <c r="E48" s="38">
        <f t="shared" ref="E48" si="55">D48/B48</f>
        <v>2.74845691600729</v>
      </c>
      <c r="F48" s="38">
        <f t="shared" ref="F48" si="56">D48/C48</f>
        <v>3.15875</v>
      </c>
      <c r="G48" s="15"/>
    </row>
    <row r="49" ht="28" spans="1:7">
      <c r="A49" s="14">
        <v>38838</v>
      </c>
      <c r="B49" s="15">
        <v>59.027</v>
      </c>
      <c r="C49" s="15">
        <v>44</v>
      </c>
      <c r="D49" s="15">
        <v>113.5</v>
      </c>
      <c r="E49" s="38">
        <f t="shared" ref="E49:E70" si="57">D49/B49</f>
        <v>1.92284886577329</v>
      </c>
      <c r="F49" s="38">
        <f t="shared" ref="F49:F50" si="58">D49/C49</f>
        <v>2.57954545454545</v>
      </c>
      <c r="G49" s="15" t="s">
        <v>307</v>
      </c>
    </row>
    <row r="50" spans="1:7">
      <c r="A50" s="14">
        <v>38991</v>
      </c>
      <c r="B50" s="15">
        <v>59.027</v>
      </c>
      <c r="C50" s="15">
        <v>44</v>
      </c>
      <c r="D50" s="15">
        <v>123</v>
      </c>
      <c r="E50" s="38">
        <f t="shared" si="57"/>
        <v>2.0837921629085</v>
      </c>
      <c r="F50" s="38">
        <f t="shared" si="58"/>
        <v>2.79545454545455</v>
      </c>
      <c r="G50" s="15"/>
    </row>
    <row r="51" ht="42" spans="1:7">
      <c r="A51" s="5">
        <v>39082</v>
      </c>
      <c r="B51" s="6">
        <v>110.81</v>
      </c>
      <c r="C51" s="6">
        <v>63</v>
      </c>
      <c r="D51" s="6">
        <v>150.13</v>
      </c>
      <c r="E51" s="41">
        <f t="shared" si="57"/>
        <v>1.35484162079235</v>
      </c>
      <c r="F51" s="41">
        <f t="shared" ref="F51:F56" si="59">D51/C51</f>
        <v>2.38301587301587</v>
      </c>
      <c r="G51" s="6" t="s">
        <v>308</v>
      </c>
    </row>
    <row r="52" spans="1:7">
      <c r="A52" s="14">
        <v>39083</v>
      </c>
      <c r="B52" s="15">
        <v>110.81</v>
      </c>
      <c r="C52" s="15">
        <v>63</v>
      </c>
      <c r="D52" s="15">
        <v>164</v>
      </c>
      <c r="E52" s="38">
        <f t="shared" si="57"/>
        <v>1.48001082934753</v>
      </c>
      <c r="F52" s="38">
        <f t="shared" si="59"/>
        <v>2.6031746031746</v>
      </c>
      <c r="G52" s="15" t="s">
        <v>309</v>
      </c>
    </row>
    <row r="53" spans="1:7">
      <c r="A53" s="14">
        <v>39203</v>
      </c>
      <c r="B53" s="15">
        <v>110.81</v>
      </c>
      <c r="C53" s="15">
        <v>63</v>
      </c>
      <c r="D53" s="15">
        <v>184.6</v>
      </c>
      <c r="E53" s="38">
        <f t="shared" si="57"/>
        <v>1.66591462864362</v>
      </c>
      <c r="F53" s="38">
        <f t="shared" si="59"/>
        <v>2.93015873015873</v>
      </c>
      <c r="G53" s="15"/>
    </row>
    <row r="54" spans="1:7">
      <c r="A54" s="5">
        <v>39355</v>
      </c>
      <c r="B54" s="6">
        <v>116.16</v>
      </c>
      <c r="C54" s="6">
        <v>65</v>
      </c>
      <c r="D54" s="6">
        <v>185</v>
      </c>
      <c r="E54" s="41">
        <f t="shared" ref="E54" si="60">D54/B54</f>
        <v>1.59263085399449</v>
      </c>
      <c r="F54" s="41">
        <f t="shared" si="59"/>
        <v>2.84615384615385</v>
      </c>
      <c r="G54" s="6"/>
    </row>
    <row r="55" spans="1:7">
      <c r="A55" s="14">
        <v>39356</v>
      </c>
      <c r="B55" s="15">
        <v>116.16</v>
      </c>
      <c r="C55" s="15">
        <v>65</v>
      </c>
      <c r="D55" s="15">
        <v>205.55</v>
      </c>
      <c r="E55" s="38">
        <f t="shared" si="57"/>
        <v>1.76954201101928</v>
      </c>
      <c r="F55" s="38">
        <f t="shared" si="59"/>
        <v>3.16230769230769</v>
      </c>
      <c r="G55" s="15"/>
    </row>
    <row r="56" spans="1:7">
      <c r="A56" s="14">
        <v>39448</v>
      </c>
      <c r="B56" s="15">
        <v>116.16</v>
      </c>
      <c r="C56" s="15">
        <v>65</v>
      </c>
      <c r="D56" s="15">
        <v>209.5</v>
      </c>
      <c r="E56" s="38">
        <f t="shared" ref="E56" si="61">D56/B56</f>
        <v>1.80354683195592</v>
      </c>
      <c r="F56" s="38">
        <f t="shared" si="59"/>
        <v>3.22307692307692</v>
      </c>
      <c r="G56" s="15"/>
    </row>
    <row r="57" spans="1:7">
      <c r="A57" s="14">
        <v>39569</v>
      </c>
      <c r="B57" s="15">
        <v>116.16</v>
      </c>
      <c r="C57" s="15">
        <v>65</v>
      </c>
      <c r="D57" s="15">
        <v>247.16</v>
      </c>
      <c r="E57" s="38">
        <f t="shared" si="57"/>
        <v>2.12775482093664</v>
      </c>
      <c r="F57" s="38">
        <f t="shared" ref="F57:F87" si="62">D57/C57</f>
        <v>3.80246153846154</v>
      </c>
      <c r="G57" s="15"/>
    </row>
    <row r="58" spans="1:7">
      <c r="A58" s="14">
        <v>39934</v>
      </c>
      <c r="B58" s="15">
        <v>116.16</v>
      </c>
      <c r="C58" s="15">
        <v>65</v>
      </c>
      <c r="D58" s="15">
        <v>276.56</v>
      </c>
      <c r="E58" s="38">
        <f t="shared" si="57"/>
        <v>2.38085399449036</v>
      </c>
      <c r="F58" s="38">
        <f t="shared" si="62"/>
        <v>4.25476923076923</v>
      </c>
      <c r="G58" s="15"/>
    </row>
    <row r="59" spans="1:7">
      <c r="A59" s="5">
        <v>40178</v>
      </c>
      <c r="B59" s="6">
        <v>150.36</v>
      </c>
      <c r="C59" s="6">
        <v>90</v>
      </c>
      <c r="D59" s="6">
        <v>321.65</v>
      </c>
      <c r="E59" s="41">
        <f t="shared" si="57"/>
        <v>2.13919925512104</v>
      </c>
      <c r="F59" s="41">
        <f t="shared" si="62"/>
        <v>3.57388888888889</v>
      </c>
      <c r="G59" s="6" t="s">
        <v>310</v>
      </c>
    </row>
    <row r="60" spans="1:7">
      <c r="A60" s="14">
        <v>40179</v>
      </c>
      <c r="B60" s="15">
        <v>150.36</v>
      </c>
      <c r="C60" s="15">
        <v>90</v>
      </c>
      <c r="D60" s="15">
        <v>369.31</v>
      </c>
      <c r="E60" s="38">
        <f t="shared" si="57"/>
        <v>2.45617185421655</v>
      </c>
      <c r="F60" s="38">
        <f t="shared" si="62"/>
        <v>4.10344444444444</v>
      </c>
      <c r="G60" s="15"/>
    </row>
    <row r="61" ht="56" spans="1:7">
      <c r="A61" s="5">
        <v>40298</v>
      </c>
      <c r="B61" s="6">
        <v>150.36</v>
      </c>
      <c r="C61" s="6">
        <v>90</v>
      </c>
      <c r="D61" s="6">
        <v>377.39</v>
      </c>
      <c r="E61" s="41">
        <f t="shared" si="57"/>
        <v>2.50990955041234</v>
      </c>
      <c r="F61" s="41">
        <f t="shared" si="62"/>
        <v>4.19322222222222</v>
      </c>
      <c r="G61" s="6" t="s">
        <v>311</v>
      </c>
    </row>
    <row r="62" ht="56" spans="1:7">
      <c r="A62" s="14">
        <v>40299</v>
      </c>
      <c r="B62" s="15">
        <v>150.36</v>
      </c>
      <c r="C62" s="15">
        <v>90</v>
      </c>
      <c r="D62" s="15">
        <v>438.99</v>
      </c>
      <c r="E62" s="38">
        <f t="shared" si="57"/>
        <v>2.91959297685555</v>
      </c>
      <c r="F62" s="38">
        <f t="shared" si="62"/>
        <v>4.87766666666667</v>
      </c>
      <c r="G62" s="15" t="s">
        <v>311</v>
      </c>
    </row>
    <row r="63" spans="1:7">
      <c r="A63" s="5">
        <v>40451</v>
      </c>
      <c r="B63" s="6">
        <v>176.88</v>
      </c>
      <c r="C63" s="6">
        <v>109</v>
      </c>
      <c r="D63" s="6">
        <v>478.44</v>
      </c>
      <c r="E63" s="41">
        <f t="shared" si="57"/>
        <v>2.70488466757123</v>
      </c>
      <c r="F63" s="41">
        <f t="shared" si="62"/>
        <v>4.38935779816514</v>
      </c>
      <c r="G63" s="6"/>
    </row>
    <row r="64" spans="1:7">
      <c r="A64" s="14">
        <v>40452</v>
      </c>
      <c r="B64" s="15">
        <v>176.88</v>
      </c>
      <c r="C64" s="15">
        <v>109</v>
      </c>
      <c r="D64" s="15">
        <v>513.3</v>
      </c>
      <c r="E64" s="38">
        <f t="shared" si="57"/>
        <v>2.90196743554952</v>
      </c>
      <c r="F64" s="38">
        <f t="shared" si="62"/>
        <v>4.70917431192661</v>
      </c>
      <c r="G64" s="15" t="s">
        <v>312</v>
      </c>
    </row>
    <row r="65" spans="1:7">
      <c r="A65" s="20">
        <v>40483</v>
      </c>
      <c r="B65" s="21">
        <v>208</v>
      </c>
      <c r="C65" s="21">
        <v>119</v>
      </c>
      <c r="D65" s="21">
        <v>781.05</v>
      </c>
      <c r="E65" s="36">
        <f t="shared" si="57"/>
        <v>3.75504807692308</v>
      </c>
      <c r="F65" s="36">
        <f t="shared" si="62"/>
        <v>6.56344537815126</v>
      </c>
      <c r="G65" s="21" t="s">
        <v>313</v>
      </c>
    </row>
    <row r="66" spans="1:7">
      <c r="A66" s="20">
        <v>40485</v>
      </c>
      <c r="B66" s="21">
        <v>232</v>
      </c>
      <c r="C66" s="21">
        <v>136</v>
      </c>
      <c r="D66" s="21">
        <v>784</v>
      </c>
      <c r="E66" s="36">
        <f t="shared" si="57"/>
        <v>3.37931034482759</v>
      </c>
      <c r="F66" s="36">
        <f t="shared" ref="F66" si="63">D66/C66</f>
        <v>5.76470588235294</v>
      </c>
      <c r="G66" s="21" t="s">
        <v>313</v>
      </c>
    </row>
    <row r="67" spans="1:7">
      <c r="A67" s="20">
        <v>40487</v>
      </c>
      <c r="B67" s="21">
        <v>232</v>
      </c>
      <c r="C67" s="21">
        <v>136</v>
      </c>
      <c r="D67" s="21">
        <v>784.44</v>
      </c>
      <c r="E67" s="36">
        <f t="shared" si="57"/>
        <v>3.38120689655172</v>
      </c>
      <c r="F67" s="36">
        <f t="shared" si="62"/>
        <v>5.76794117647059</v>
      </c>
      <c r="G67" s="21" t="s">
        <v>313</v>
      </c>
    </row>
    <row r="68" spans="1:7">
      <c r="A68" s="5">
        <v>40543</v>
      </c>
      <c r="B68" s="6">
        <v>236</v>
      </c>
      <c r="C68" s="6">
        <v>144</v>
      </c>
      <c r="D68" s="6">
        <v>518</v>
      </c>
      <c r="E68" s="41">
        <f t="shared" si="57"/>
        <v>2.19491525423729</v>
      </c>
      <c r="F68" s="41">
        <f t="shared" ref="F68" si="64">D68/C68</f>
        <v>3.59722222222222</v>
      </c>
      <c r="G68" s="6"/>
    </row>
    <row r="69" spans="1:7">
      <c r="A69" s="14">
        <v>40544</v>
      </c>
      <c r="B69" s="15">
        <v>236</v>
      </c>
      <c r="C69" s="15">
        <v>144</v>
      </c>
      <c r="D69" s="15">
        <v>563.5</v>
      </c>
      <c r="E69" s="38">
        <f t="shared" si="57"/>
        <v>2.38771186440678</v>
      </c>
      <c r="F69" s="38">
        <f t="shared" si="62"/>
        <v>3.91319444444444</v>
      </c>
      <c r="G69" s="15"/>
    </row>
    <row r="70" spans="1:7">
      <c r="A70" s="14">
        <v>40664</v>
      </c>
      <c r="B70" s="15">
        <v>236</v>
      </c>
      <c r="C70" s="15">
        <v>145</v>
      </c>
      <c r="D70" s="15">
        <v>638.8</v>
      </c>
      <c r="E70" s="38">
        <f t="shared" si="57"/>
        <v>2.70677966101695</v>
      </c>
      <c r="F70" s="38">
        <f t="shared" ref="F70" si="65">D70/C70</f>
        <v>4.40551724137931</v>
      </c>
      <c r="G70" s="15"/>
    </row>
    <row r="71" spans="1:7">
      <c r="A71" s="14">
        <v>40817</v>
      </c>
      <c r="B71" s="15">
        <v>236</v>
      </c>
      <c r="C71" s="15">
        <v>145</v>
      </c>
      <c r="D71" s="15">
        <v>659.96</v>
      </c>
      <c r="E71" s="38">
        <f t="shared" ref="E71:E88" si="66">D71/B71</f>
        <v>2.7964406779661</v>
      </c>
      <c r="F71" s="38">
        <f t="shared" si="62"/>
        <v>4.55144827586207</v>
      </c>
      <c r="G71" s="15"/>
    </row>
    <row r="72" spans="1:7">
      <c r="A72" s="14">
        <v>41030</v>
      </c>
      <c r="B72" s="15">
        <v>236</v>
      </c>
      <c r="C72" s="15">
        <v>145</v>
      </c>
      <c r="D72" s="15">
        <v>684.5</v>
      </c>
      <c r="E72" s="38">
        <f t="shared" si="66"/>
        <v>2.90042372881356</v>
      </c>
      <c r="F72" s="38">
        <f t="shared" si="62"/>
        <v>4.72068965517241</v>
      </c>
      <c r="G72" s="15"/>
    </row>
    <row r="73" spans="1:7">
      <c r="A73" s="14">
        <v>41395</v>
      </c>
      <c r="B73" s="15">
        <v>236</v>
      </c>
      <c r="C73" s="15">
        <v>145</v>
      </c>
      <c r="D73" s="15">
        <v>750.8</v>
      </c>
      <c r="E73" s="38">
        <f t="shared" si="66"/>
        <v>3.18135593220339</v>
      </c>
      <c r="F73" s="38">
        <f t="shared" si="62"/>
        <v>5.17793103448276</v>
      </c>
      <c r="G73" s="15"/>
    </row>
    <row r="74" spans="1:7">
      <c r="A74" s="14">
        <v>41760</v>
      </c>
      <c r="B74" s="15">
        <v>260.7</v>
      </c>
      <c r="C74" s="15">
        <v>165</v>
      </c>
      <c r="D74" s="15">
        <v>794.2</v>
      </c>
      <c r="E74" s="38">
        <f t="shared" si="66"/>
        <v>3.0464135021097</v>
      </c>
      <c r="F74" s="38">
        <f t="shared" si="62"/>
        <v>4.81333333333333</v>
      </c>
      <c r="G74" s="15"/>
    </row>
    <row r="75" spans="1:7">
      <c r="A75" s="5">
        <v>42004</v>
      </c>
      <c r="B75" s="6">
        <v>260.7</v>
      </c>
      <c r="C75" s="6">
        <v>165</v>
      </c>
      <c r="D75" s="6">
        <v>861.29</v>
      </c>
      <c r="E75" s="41">
        <f t="shared" si="66"/>
        <v>3.30375911008822</v>
      </c>
      <c r="F75" s="41">
        <f t="shared" si="62"/>
        <v>5.21993939393939</v>
      </c>
      <c r="G75" s="6"/>
    </row>
    <row r="76" spans="1:7">
      <c r="A76" s="5">
        <v>42369</v>
      </c>
      <c r="B76" s="6">
        <v>267</v>
      </c>
      <c r="C76" s="6">
        <v>169</v>
      </c>
      <c r="D76" s="6">
        <v>879.14</v>
      </c>
      <c r="E76" s="41">
        <f t="shared" si="66"/>
        <v>3.29265917602996</v>
      </c>
      <c r="F76" s="41">
        <f t="shared" si="62"/>
        <v>5.20201183431953</v>
      </c>
      <c r="G76" s="6"/>
    </row>
    <row r="77" spans="1:7">
      <c r="A77" s="14">
        <v>42491</v>
      </c>
      <c r="B77" s="15">
        <v>267</v>
      </c>
      <c r="C77" s="15">
        <v>170</v>
      </c>
      <c r="D77" s="15">
        <v>897.31</v>
      </c>
      <c r="E77" s="38">
        <f t="shared" si="66"/>
        <v>3.36071161048689</v>
      </c>
      <c r="F77" s="38">
        <f t="shared" si="62"/>
        <v>5.27829411764706</v>
      </c>
      <c r="G77" s="15"/>
    </row>
    <row r="78" spans="1:7">
      <c r="A78" s="5">
        <v>42853</v>
      </c>
      <c r="B78" s="6">
        <v>308.7</v>
      </c>
      <c r="C78" s="6">
        <v>191</v>
      </c>
      <c r="D78" s="6">
        <v>905.3</v>
      </c>
      <c r="E78" s="41">
        <f t="shared" si="66"/>
        <v>2.93262066731454</v>
      </c>
      <c r="F78" s="41">
        <f t="shared" si="62"/>
        <v>4.73979057591623</v>
      </c>
      <c r="G78" s="6"/>
    </row>
    <row r="79" spans="1:7">
      <c r="A79" s="14">
        <v>42855</v>
      </c>
      <c r="B79" s="15">
        <v>308.7</v>
      </c>
      <c r="C79" s="15">
        <v>191</v>
      </c>
      <c r="D79" s="15">
        <v>908.3</v>
      </c>
      <c r="E79" s="38">
        <f t="shared" si="66"/>
        <v>2.94233884029802</v>
      </c>
      <c r="F79" s="38">
        <f t="shared" si="62"/>
        <v>4.75549738219895</v>
      </c>
      <c r="G79" s="15"/>
    </row>
    <row r="80" spans="1:7">
      <c r="A80" s="5">
        <v>43008</v>
      </c>
      <c r="B80" s="6">
        <v>308.7</v>
      </c>
      <c r="C80" s="6">
        <v>193</v>
      </c>
      <c r="D80" s="6">
        <v>941.2</v>
      </c>
      <c r="E80" s="41">
        <f t="shared" si="66"/>
        <v>3.04891480401684</v>
      </c>
      <c r="F80" s="41">
        <f t="shared" si="62"/>
        <v>4.87668393782383</v>
      </c>
      <c r="G80" s="6"/>
    </row>
    <row r="81" spans="1:7">
      <c r="A81" s="14">
        <v>43100</v>
      </c>
      <c r="B81" s="15">
        <v>389.7</v>
      </c>
      <c r="C81" s="15">
        <v>232</v>
      </c>
      <c r="D81" s="15">
        <v>1002.56</v>
      </c>
      <c r="E81" s="38">
        <f t="shared" si="66"/>
        <v>2.57264562483962</v>
      </c>
      <c r="F81" s="38">
        <f t="shared" si="62"/>
        <v>4.32137931034483</v>
      </c>
      <c r="G81" s="15"/>
    </row>
    <row r="82" spans="1:7">
      <c r="A82" s="5">
        <v>43525</v>
      </c>
      <c r="B82" s="6">
        <v>476.86</v>
      </c>
      <c r="C82" s="6">
        <v>259</v>
      </c>
      <c r="D82" s="6">
        <v>1024.06</v>
      </c>
      <c r="E82" s="41">
        <f t="shared" si="66"/>
        <v>2.14750660571237</v>
      </c>
      <c r="F82" s="41">
        <f t="shared" si="62"/>
        <v>3.95389961389961</v>
      </c>
      <c r="G82" s="6"/>
    </row>
    <row r="83" spans="1:7">
      <c r="A83" s="5">
        <v>43585</v>
      </c>
      <c r="B83" s="6">
        <v>476.86</v>
      </c>
      <c r="C83" s="6">
        <v>259</v>
      </c>
      <c r="D83" s="6">
        <v>1049.02</v>
      </c>
      <c r="E83" s="41">
        <f t="shared" si="66"/>
        <v>2.19984901228872</v>
      </c>
      <c r="F83" s="41">
        <f t="shared" si="62"/>
        <v>4.05027027027027</v>
      </c>
      <c r="G83" s="6"/>
    </row>
    <row r="84" spans="1:7">
      <c r="A84" s="5">
        <v>43622</v>
      </c>
      <c r="B84" s="6">
        <v>476.86</v>
      </c>
      <c r="C84" s="6">
        <v>259</v>
      </c>
      <c r="D84" s="6">
        <v>1062.024</v>
      </c>
      <c r="E84" s="41">
        <f t="shared" si="66"/>
        <v>2.22711907058675</v>
      </c>
      <c r="F84" s="41">
        <f t="shared" si="62"/>
        <v>4.10047876447876</v>
      </c>
      <c r="G84" s="6"/>
    </row>
    <row r="85" spans="1:7">
      <c r="A85" s="5">
        <v>43720</v>
      </c>
      <c r="B85" s="6">
        <v>476.86</v>
      </c>
      <c r="C85" s="6">
        <v>259</v>
      </c>
      <c r="D85" s="6">
        <v>1113.131</v>
      </c>
      <c r="E85" s="41">
        <f t="shared" si="66"/>
        <v>2.334293083924</v>
      </c>
      <c r="F85" s="41">
        <f t="shared" si="62"/>
        <v>4.29780308880309</v>
      </c>
      <c r="G85" s="6"/>
    </row>
    <row r="86" spans="1:7">
      <c r="A86" s="5">
        <v>43738</v>
      </c>
      <c r="B86" s="6">
        <v>476.86</v>
      </c>
      <c r="C86" s="6">
        <v>259</v>
      </c>
      <c r="D86" s="6">
        <v>1113.403</v>
      </c>
      <c r="E86" s="41">
        <f t="shared" si="66"/>
        <v>2.33486348194439</v>
      </c>
      <c r="F86" s="41">
        <f t="shared" si="62"/>
        <v>4.29885328185328</v>
      </c>
      <c r="G86" s="6"/>
    </row>
    <row r="87" spans="1:7">
      <c r="A87" s="5">
        <v>43830</v>
      </c>
      <c r="B87" s="6">
        <v>513.74</v>
      </c>
      <c r="C87" s="6">
        <v>273</v>
      </c>
      <c r="D87" s="6">
        <v>1156.9429</v>
      </c>
      <c r="E87" s="41">
        <f t="shared" si="66"/>
        <v>2.25200081753416</v>
      </c>
      <c r="F87" s="41">
        <f t="shared" si="62"/>
        <v>4.23788608058608</v>
      </c>
      <c r="G87" s="6"/>
    </row>
    <row r="88" spans="1:7">
      <c r="A88" s="5">
        <v>45657</v>
      </c>
      <c r="B88" s="6">
        <v>705.28</v>
      </c>
      <c r="C88" s="6"/>
      <c r="D88" s="6">
        <v>1220.2</v>
      </c>
      <c r="E88" s="41">
        <f t="shared" si="66"/>
        <v>1.73009301270417</v>
      </c>
      <c r="F88" s="41"/>
      <c r="G88" s="6" t="s">
        <v>314</v>
      </c>
    </row>
    <row r="89" spans="1:7">
      <c r="A89" s="12" t="s">
        <v>315</v>
      </c>
      <c r="B89" s="34"/>
      <c r="C89" s="34"/>
      <c r="D89" s="34"/>
      <c r="E89" s="48"/>
      <c r="F89" s="48"/>
      <c r="G89" s="34"/>
    </row>
  </sheetData>
  <pageMargins left="0.7" right="0.7"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27" workbookViewId="0">
      <selection activeCell="A50" sqref="A50"/>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8" width="8.50833333333333" style="1"/>
    <col min="9" max="9" width="8.53333333333333" style="1"/>
    <col min="10" max="16384" width="8.50833333333333" style="1"/>
  </cols>
  <sheetData>
    <row r="1" spans="1:9">
      <c r="A1" s="1" t="s">
        <v>0</v>
      </c>
      <c r="B1" s="1" t="s">
        <v>52</v>
      </c>
      <c r="C1" s="1" t="s">
        <v>53</v>
      </c>
      <c r="D1" s="1" t="s">
        <v>54</v>
      </c>
      <c r="E1" s="2" t="s">
        <v>3</v>
      </c>
      <c r="F1" s="2" t="s">
        <v>152</v>
      </c>
      <c r="G1" s="1" t="s">
        <v>56</v>
      </c>
      <c r="H1" s="1" t="s">
        <v>57</v>
      </c>
      <c r="I1" s="1" t="s">
        <v>187</v>
      </c>
    </row>
    <row r="2" spans="1:9">
      <c r="A2" s="3" t="s">
        <v>105</v>
      </c>
      <c r="B2" s="3">
        <v>13.8</v>
      </c>
      <c r="C2" s="3">
        <v>15</v>
      </c>
      <c r="D2" s="3">
        <v>1.1111</v>
      </c>
      <c r="E2" s="4">
        <f t="shared" ref="E2" si="0">D2/B2</f>
        <v>0.0805144927536232</v>
      </c>
      <c r="F2" s="4">
        <f t="shared" ref="F2" si="1">D2/C2</f>
        <v>0.0740733333333333</v>
      </c>
      <c r="G2" s="3" t="s">
        <v>316</v>
      </c>
      <c r="H2" s="3"/>
      <c r="I2" s="3"/>
    </row>
    <row r="3" spans="1:9">
      <c r="A3" s="3" t="s">
        <v>108</v>
      </c>
      <c r="B3" s="3">
        <v>13.8</v>
      </c>
      <c r="C3" s="3">
        <v>15</v>
      </c>
      <c r="D3" s="3">
        <f>432.8546/365</f>
        <v>1.18590301369863</v>
      </c>
      <c r="E3" s="4">
        <f t="shared" ref="E3:E17" si="2">D3/B3</f>
        <v>0.0859350009926544</v>
      </c>
      <c r="F3" s="4">
        <f t="shared" ref="F3:F17" si="3">D3/C3</f>
        <v>0.079060200913242</v>
      </c>
      <c r="G3" s="3" t="s">
        <v>317</v>
      </c>
      <c r="H3" s="53">
        <v>2.7</v>
      </c>
      <c r="I3" s="80">
        <f>(H3-D3)/D3</f>
        <v>1.27674604821111</v>
      </c>
    </row>
    <row r="4" spans="1:9">
      <c r="A4" s="3" t="s">
        <v>110</v>
      </c>
      <c r="B4" s="3">
        <v>13.8</v>
      </c>
      <c r="C4" s="3">
        <v>15</v>
      </c>
      <c r="D4" s="3">
        <f>557.7766/366</f>
        <v>1.52397978142077</v>
      </c>
      <c r="E4" s="4">
        <f t="shared" ref="E4" si="4">D4/B4</f>
        <v>0.110433317494258</v>
      </c>
      <c r="F4" s="4">
        <f t="shared" ref="F4" si="5">D4/C4</f>
        <v>0.101598652094718</v>
      </c>
      <c r="G4" s="3"/>
      <c r="H4" s="53">
        <v>3.5</v>
      </c>
      <c r="I4" s="80">
        <f>(H4-D4)/D4</f>
        <v>1.29661839524999</v>
      </c>
    </row>
    <row r="5" spans="1:9">
      <c r="A5" s="3" t="s">
        <v>113</v>
      </c>
      <c r="B5" s="3">
        <v>13.8</v>
      </c>
      <c r="C5" s="3">
        <v>15</v>
      </c>
      <c r="D5" s="3">
        <f>594.6101/365</f>
        <v>1.62906876712329</v>
      </c>
      <c r="E5" s="4">
        <f t="shared" ref="E5" si="6">D5/B5</f>
        <v>0.118048461385745</v>
      </c>
      <c r="F5" s="4">
        <f t="shared" ref="F5" si="7">D5/C5</f>
        <v>0.108604584474886</v>
      </c>
      <c r="G5" s="3"/>
      <c r="H5" s="53">
        <v>3.8</v>
      </c>
      <c r="I5" s="80">
        <f>(H5-D5)/D5</f>
        <v>1.33262098978809</v>
      </c>
    </row>
    <row r="6" spans="1:9">
      <c r="A6" s="3" t="s">
        <v>116</v>
      </c>
      <c r="B6" s="3">
        <v>14.075</v>
      </c>
      <c r="C6" s="3">
        <v>15.263</v>
      </c>
      <c r="D6" s="3">
        <v>2.2356</v>
      </c>
      <c r="E6" s="4">
        <f t="shared" si="2"/>
        <v>0.158834813499112</v>
      </c>
      <c r="F6" s="4">
        <f t="shared" si="3"/>
        <v>0.146471860053725</v>
      </c>
      <c r="G6" s="3" t="s">
        <v>318</v>
      </c>
      <c r="H6" s="53">
        <v>4.5</v>
      </c>
      <c r="I6" s="80">
        <f>(H6-D6)/D6</f>
        <v>1.01288244766506</v>
      </c>
    </row>
    <row r="7" ht="28" spans="1:9">
      <c r="A7" s="3" t="s">
        <v>118</v>
      </c>
      <c r="B7" s="3">
        <v>31.547</v>
      </c>
      <c r="C7" s="3">
        <v>31</v>
      </c>
      <c r="D7" s="3">
        <v>3.5808</v>
      </c>
      <c r="E7" s="4">
        <f t="shared" si="2"/>
        <v>0.11350683107744</v>
      </c>
      <c r="F7" s="4">
        <f t="shared" si="3"/>
        <v>0.115509677419355</v>
      </c>
      <c r="G7" s="3" t="s">
        <v>319</v>
      </c>
      <c r="H7" s="3">
        <v>6.8</v>
      </c>
      <c r="I7" s="13">
        <f t="shared" ref="I7:I20" si="8">(H7-D7)/D7</f>
        <v>0.899016979445934</v>
      </c>
    </row>
    <row r="8" ht="28" spans="1:9">
      <c r="A8" s="3" t="s">
        <v>120</v>
      </c>
      <c r="B8" s="3">
        <v>31.9</v>
      </c>
      <c r="C8" s="3">
        <v>31</v>
      </c>
      <c r="D8" s="3">
        <f>1799.36/366</f>
        <v>4.91628415300546</v>
      </c>
      <c r="E8" s="4">
        <f t="shared" si="2"/>
        <v>0.154115490689826</v>
      </c>
      <c r="F8" s="4">
        <f t="shared" si="3"/>
        <v>0.158589811387273</v>
      </c>
      <c r="G8" s="3" t="s">
        <v>320</v>
      </c>
      <c r="H8" s="3">
        <v>10.3</v>
      </c>
      <c r="I8" s="13">
        <f t="shared" si="8"/>
        <v>1.09507825004446</v>
      </c>
    </row>
    <row r="9" ht="28" spans="1:9">
      <c r="A9" s="3" t="s">
        <v>122</v>
      </c>
      <c r="B9" s="3">
        <v>31.9</v>
      </c>
      <c r="C9" s="3">
        <v>31</v>
      </c>
      <c r="D9" s="3">
        <v>5.5534</v>
      </c>
      <c r="E9" s="4">
        <f t="shared" si="2"/>
        <v>0.174087774294671</v>
      </c>
      <c r="F9" s="4">
        <f t="shared" si="3"/>
        <v>0.179141935483871</v>
      </c>
      <c r="G9" s="3" t="s">
        <v>321</v>
      </c>
      <c r="H9" s="3">
        <v>10.4402</v>
      </c>
      <c r="I9" s="13">
        <f t="shared" si="8"/>
        <v>0.879965426585515</v>
      </c>
    </row>
    <row r="10" ht="28" spans="1:9">
      <c r="A10" s="3" t="s">
        <v>124</v>
      </c>
      <c r="B10" s="3">
        <v>31.9</v>
      </c>
      <c r="C10" s="3">
        <v>31</v>
      </c>
      <c r="D10" s="3">
        <v>7.0889</v>
      </c>
      <c r="E10" s="4">
        <f t="shared" si="2"/>
        <v>0.222222570532915</v>
      </c>
      <c r="F10" s="4">
        <f t="shared" si="3"/>
        <v>0.228674193548387</v>
      </c>
      <c r="G10" s="3" t="s">
        <v>322</v>
      </c>
      <c r="H10" s="3">
        <v>11.457</v>
      </c>
      <c r="I10" s="13">
        <f t="shared" si="8"/>
        <v>0.616188689359421</v>
      </c>
    </row>
    <row r="11" spans="1:9">
      <c r="A11" s="3" t="s">
        <v>126</v>
      </c>
      <c r="B11" s="3">
        <v>38.008</v>
      </c>
      <c r="C11" s="3">
        <v>36.575</v>
      </c>
      <c r="D11" s="3">
        <v>9.1347</v>
      </c>
      <c r="E11" s="4">
        <f t="shared" si="2"/>
        <v>0.240336245001052</v>
      </c>
      <c r="F11" s="4">
        <f t="shared" si="3"/>
        <v>0.249752563226247</v>
      </c>
      <c r="G11" s="3"/>
      <c r="H11" s="3">
        <v>14.45</v>
      </c>
      <c r="I11" s="13">
        <f t="shared" si="8"/>
        <v>0.58188008363712</v>
      </c>
    </row>
    <row r="12" spans="1:9">
      <c r="A12" s="3" t="s">
        <v>127</v>
      </c>
      <c r="B12" s="3">
        <v>46.757</v>
      </c>
      <c r="C12" s="3">
        <v>43.967</v>
      </c>
      <c r="D12" s="81">
        <v>14</v>
      </c>
      <c r="E12" s="4">
        <f t="shared" si="2"/>
        <v>0.299420407639498</v>
      </c>
      <c r="F12" s="4">
        <f t="shared" si="3"/>
        <v>0.318420633657061</v>
      </c>
      <c r="G12" s="3" t="s">
        <v>323</v>
      </c>
      <c r="H12" s="3">
        <v>27</v>
      </c>
      <c r="I12" s="13">
        <f t="shared" si="8"/>
        <v>0.928571428571429</v>
      </c>
    </row>
    <row r="13" ht="42" spans="1:9">
      <c r="A13" s="3" t="s">
        <v>128</v>
      </c>
      <c r="B13" s="3">
        <v>48.23</v>
      </c>
      <c r="C13" s="3">
        <v>45</v>
      </c>
      <c r="D13" s="81">
        <v>17</v>
      </c>
      <c r="E13" s="4">
        <f t="shared" si="2"/>
        <v>0.352477710968277</v>
      </c>
      <c r="F13" s="4">
        <f t="shared" si="3"/>
        <v>0.377777777777778</v>
      </c>
      <c r="G13" s="3" t="s">
        <v>324</v>
      </c>
      <c r="H13" s="3">
        <v>30</v>
      </c>
      <c r="I13" s="13">
        <f t="shared" si="8"/>
        <v>0.764705882352941</v>
      </c>
    </row>
    <row r="14" ht="28" spans="1:9">
      <c r="A14" s="3" t="s">
        <v>130</v>
      </c>
      <c r="B14" s="3">
        <v>48.23</v>
      </c>
      <c r="C14" s="3">
        <v>45.7</v>
      </c>
      <c r="D14" s="3">
        <v>19.775</v>
      </c>
      <c r="E14" s="4">
        <f t="shared" si="2"/>
        <v>0.410014513788099</v>
      </c>
      <c r="F14" s="4">
        <f t="shared" si="3"/>
        <v>0.432713347921225</v>
      </c>
      <c r="G14" s="3" t="s">
        <v>325</v>
      </c>
      <c r="H14" s="3">
        <v>29</v>
      </c>
      <c r="I14" s="13">
        <f t="shared" si="8"/>
        <v>0.466498103666245</v>
      </c>
    </row>
    <row r="15" spans="1:9">
      <c r="A15" s="3" t="s">
        <v>131</v>
      </c>
      <c r="B15" s="3">
        <v>48.23</v>
      </c>
      <c r="C15" s="3">
        <v>46</v>
      </c>
      <c r="D15" s="3">
        <v>19.748</v>
      </c>
      <c r="E15" s="4">
        <f t="shared" si="2"/>
        <v>0.409454696247149</v>
      </c>
      <c r="F15" s="4">
        <f t="shared" si="3"/>
        <v>0.429304347826087</v>
      </c>
      <c r="G15" s="3"/>
      <c r="H15" s="53">
        <v>28</v>
      </c>
      <c r="I15" s="13">
        <f t="shared" si="8"/>
        <v>0.417865100263318</v>
      </c>
    </row>
    <row r="16" spans="1:9">
      <c r="A16" s="3" t="s">
        <v>132</v>
      </c>
      <c r="B16" s="3">
        <v>48.23</v>
      </c>
      <c r="C16" s="3">
        <v>46</v>
      </c>
      <c r="D16" s="3">
        <v>20.261</v>
      </c>
      <c r="E16" s="4">
        <f t="shared" si="2"/>
        <v>0.420091229525192</v>
      </c>
      <c r="F16" s="4">
        <f t="shared" si="3"/>
        <v>0.44045652173913</v>
      </c>
      <c r="G16" s="3" t="s">
        <v>326</v>
      </c>
      <c r="H16" s="53">
        <v>31</v>
      </c>
      <c r="I16" s="13">
        <f t="shared" si="8"/>
        <v>0.530033068456641</v>
      </c>
    </row>
    <row r="17" spans="1:9">
      <c r="A17" s="3" t="s">
        <v>133</v>
      </c>
      <c r="B17" s="3">
        <v>57.424</v>
      </c>
      <c r="C17" s="3">
        <v>53.096</v>
      </c>
      <c r="D17" s="3">
        <v>24.7</v>
      </c>
      <c r="E17" s="4">
        <f t="shared" si="2"/>
        <v>0.430133741989412</v>
      </c>
      <c r="F17" s="4">
        <f t="shared" si="3"/>
        <v>0.46519511827633</v>
      </c>
      <c r="G17" s="3" t="s">
        <v>327</v>
      </c>
      <c r="H17" s="3">
        <v>39.35</v>
      </c>
      <c r="I17" s="13">
        <f t="shared" si="8"/>
        <v>0.593117408906883</v>
      </c>
    </row>
    <row r="18" ht="28" spans="1:9">
      <c r="A18" s="3" t="s">
        <v>134</v>
      </c>
      <c r="B18" s="3">
        <v>75.63</v>
      </c>
      <c r="C18" s="3">
        <v>68.186</v>
      </c>
      <c r="D18" s="3">
        <v>35.5</v>
      </c>
      <c r="E18" s="4">
        <f t="shared" ref="E18:E19" si="9">D18/B18</f>
        <v>0.469390453523734</v>
      </c>
      <c r="F18" s="4">
        <f t="shared" ref="F18:F19" si="10">D18/C18</f>
        <v>0.520634734402957</v>
      </c>
      <c r="G18" s="3" t="s">
        <v>328</v>
      </c>
      <c r="H18" s="3">
        <v>68.36</v>
      </c>
      <c r="I18" s="13">
        <f t="shared" si="8"/>
        <v>0.925633802816901</v>
      </c>
    </row>
    <row r="19" spans="1:9">
      <c r="A19" s="3" t="s">
        <v>136</v>
      </c>
      <c r="B19" s="3">
        <v>100.17</v>
      </c>
      <c r="C19" s="3">
        <v>91</v>
      </c>
      <c r="D19" s="3">
        <v>58.61</v>
      </c>
      <c r="E19" s="4">
        <f t="shared" si="9"/>
        <v>0.585105320954378</v>
      </c>
      <c r="F19" s="4">
        <f t="shared" si="10"/>
        <v>0.644065934065934</v>
      </c>
      <c r="G19" s="3"/>
      <c r="H19" s="3">
        <v>93.8</v>
      </c>
      <c r="I19" s="13">
        <f t="shared" si="8"/>
        <v>0.600409486435762</v>
      </c>
    </row>
    <row r="20" spans="1:9">
      <c r="A20" s="3" t="s">
        <v>137</v>
      </c>
      <c r="B20" s="3">
        <v>100.17</v>
      </c>
      <c r="C20" s="3">
        <v>91</v>
      </c>
      <c r="D20" s="3">
        <v>42.26</v>
      </c>
      <c r="E20" s="4">
        <f t="shared" ref="E20" si="11">D20/B20</f>
        <v>0.42188279924129</v>
      </c>
      <c r="F20" s="4">
        <f t="shared" ref="F20" si="12">D20/C20</f>
        <v>0.464395604395604</v>
      </c>
      <c r="G20" s="3"/>
      <c r="H20" s="3">
        <v>82.5</v>
      </c>
      <c r="I20" s="13">
        <f t="shared" si="8"/>
        <v>0.952200662565073</v>
      </c>
    </row>
    <row r="21" spans="1:1">
      <c r="A21" s="11"/>
    </row>
    <row r="22" ht="70" spans="1:7">
      <c r="A22" s="39">
        <v>39445</v>
      </c>
      <c r="B22" s="6">
        <v>31.9</v>
      </c>
      <c r="C22" s="6">
        <v>31</v>
      </c>
      <c r="D22" s="6">
        <v>6.8</v>
      </c>
      <c r="E22" s="7">
        <f t="shared" ref="E22:E24" si="13">D22/B22</f>
        <v>0.213166144200627</v>
      </c>
      <c r="F22" s="7">
        <f t="shared" ref="F22:F28" si="14">D22/C22</f>
        <v>0.219354838709677</v>
      </c>
      <c r="G22" s="6" t="s">
        <v>329</v>
      </c>
    </row>
    <row r="23" ht="70" spans="1:7">
      <c r="A23" s="39">
        <v>39482</v>
      </c>
      <c r="B23" s="6">
        <v>31.9</v>
      </c>
      <c r="C23" s="6">
        <v>31</v>
      </c>
      <c r="D23" s="6">
        <v>10.3</v>
      </c>
      <c r="E23" s="7">
        <f t="shared" si="13"/>
        <v>0.322884012539185</v>
      </c>
      <c r="F23" s="7">
        <f t="shared" si="14"/>
        <v>0.332258064516129</v>
      </c>
      <c r="G23" s="6" t="s">
        <v>330</v>
      </c>
    </row>
    <row r="24" ht="56" spans="1:7">
      <c r="A24" s="39">
        <v>40130</v>
      </c>
      <c r="B24" s="6">
        <v>31.9</v>
      </c>
      <c r="C24" s="6">
        <v>31</v>
      </c>
      <c r="D24" s="6">
        <v>10.4402</v>
      </c>
      <c r="E24" s="7">
        <f t="shared" si="13"/>
        <v>0.327278996865204</v>
      </c>
      <c r="F24" s="7">
        <f t="shared" si="14"/>
        <v>0.33678064516129</v>
      </c>
      <c r="G24" s="6" t="s">
        <v>331</v>
      </c>
    </row>
    <row r="25" spans="1:7">
      <c r="A25" s="39">
        <v>40207</v>
      </c>
      <c r="B25" s="6">
        <v>31.9</v>
      </c>
      <c r="C25" s="6">
        <v>31</v>
      </c>
      <c r="D25" s="6">
        <v>11.457</v>
      </c>
      <c r="E25" s="7">
        <f t="shared" ref="E25" si="15">D25/B25</f>
        <v>0.359153605015674</v>
      </c>
      <c r="F25" s="7">
        <f t="shared" si="14"/>
        <v>0.36958064516129</v>
      </c>
      <c r="G25" s="6"/>
    </row>
    <row r="26" ht="28" spans="1:7">
      <c r="A26" s="39">
        <v>40875</v>
      </c>
      <c r="B26" s="30">
        <v>43.95</v>
      </c>
      <c r="C26" s="30">
        <v>42</v>
      </c>
      <c r="D26" s="6">
        <v>14.45</v>
      </c>
      <c r="E26" s="31">
        <f t="shared" ref="E26" si="16">D26/B26</f>
        <v>0.328782707622298</v>
      </c>
      <c r="F26" s="31">
        <f t="shared" si="14"/>
        <v>0.344047619047619</v>
      </c>
      <c r="G26" s="6" t="s">
        <v>332</v>
      </c>
    </row>
    <row r="27" spans="1:7">
      <c r="A27" s="5">
        <v>41138</v>
      </c>
      <c r="B27" s="6">
        <v>48.23</v>
      </c>
      <c r="C27" s="6">
        <v>45</v>
      </c>
      <c r="D27" s="6">
        <v>19.94</v>
      </c>
      <c r="E27" s="7">
        <f t="shared" ref="E27" si="17">D27/B27</f>
        <v>0.413435620982791</v>
      </c>
      <c r="F27" s="7">
        <f t="shared" si="14"/>
        <v>0.443111111111111</v>
      </c>
      <c r="G27" s="6"/>
    </row>
    <row r="28" ht="70" spans="1:7">
      <c r="A28" s="39">
        <v>41204</v>
      </c>
      <c r="B28" s="6">
        <v>48.23</v>
      </c>
      <c r="C28" s="30">
        <v>45</v>
      </c>
      <c r="D28" s="30">
        <v>20</v>
      </c>
      <c r="E28" s="31">
        <f t="shared" ref="E28" si="18">D28/B28</f>
        <v>0.414679659962679</v>
      </c>
      <c r="F28" s="31">
        <f t="shared" si="14"/>
        <v>0.444444444444444</v>
      </c>
      <c r="G28" s="6" t="s">
        <v>333</v>
      </c>
    </row>
    <row r="29" spans="1:7">
      <c r="A29" s="2"/>
      <c r="B29" s="2"/>
      <c r="C29" s="2"/>
      <c r="D29" s="2"/>
      <c r="G29" s="1" t="s">
        <v>334</v>
      </c>
    </row>
    <row r="30" ht="28" spans="1:7">
      <c r="A30" s="5">
        <v>41268</v>
      </c>
      <c r="B30" s="6">
        <v>48.23</v>
      </c>
      <c r="C30" s="6">
        <v>46</v>
      </c>
      <c r="D30" s="6">
        <v>27</v>
      </c>
      <c r="E30" s="7">
        <f t="shared" ref="E30:E31" si="19">D30/B30</f>
        <v>0.559817540949616</v>
      </c>
      <c r="F30" s="7">
        <f>D30/C30</f>
        <v>0.58695652173913</v>
      </c>
      <c r="G30" s="6" t="s">
        <v>335</v>
      </c>
    </row>
    <row r="31" ht="28" spans="1:7">
      <c r="A31" s="39">
        <v>41596</v>
      </c>
      <c r="B31" s="6">
        <v>48.23</v>
      </c>
      <c r="C31" s="6">
        <v>46</v>
      </c>
      <c r="D31" s="6">
        <v>30</v>
      </c>
      <c r="E31" s="7">
        <f t="shared" si="19"/>
        <v>0.622019489944018</v>
      </c>
      <c r="F31" s="7">
        <f>D31/C31</f>
        <v>0.652173913043478</v>
      </c>
      <c r="G31" s="6" t="s">
        <v>336</v>
      </c>
    </row>
    <row r="32" spans="1:1">
      <c r="A32" s="11"/>
    </row>
    <row r="33" spans="1:6">
      <c r="A33" s="74">
        <v>41719</v>
      </c>
      <c r="B33" s="1">
        <v>48.23</v>
      </c>
      <c r="C33" s="1">
        <v>46</v>
      </c>
      <c r="D33" s="1">
        <v>28.78</v>
      </c>
      <c r="E33" s="2">
        <f t="shared" ref="E33" si="20">D33/B33</f>
        <v>0.596724030686295</v>
      </c>
      <c r="F33" s="2">
        <f>D33/C33</f>
        <v>0.625652173913044</v>
      </c>
    </row>
    <row r="34" spans="1:1">
      <c r="A34" s="11"/>
    </row>
    <row r="35" spans="1:7">
      <c r="A35" s="11" t="s">
        <v>337</v>
      </c>
      <c r="B35" s="1">
        <v>48.23</v>
      </c>
      <c r="C35" s="1">
        <v>46</v>
      </c>
      <c r="D35" s="71">
        <v>28</v>
      </c>
      <c r="E35" s="2">
        <f t="shared" ref="E35" si="21">D35/B35</f>
        <v>0.58055152394775</v>
      </c>
      <c r="F35" s="2">
        <f>D35/C35</f>
        <v>0.608695652173913</v>
      </c>
      <c r="G35" s="1" t="s">
        <v>338</v>
      </c>
    </row>
    <row r="36" spans="1:1">
      <c r="A36" s="11"/>
    </row>
    <row r="37" ht="70" spans="1:7">
      <c r="A37" s="74">
        <v>42727</v>
      </c>
      <c r="B37" s="1">
        <v>48.23</v>
      </c>
      <c r="C37" s="1">
        <v>46</v>
      </c>
      <c r="D37" s="71">
        <v>31</v>
      </c>
      <c r="E37" s="82">
        <f t="shared" ref="E37" si="22">D37/B37</f>
        <v>0.642753472942152</v>
      </c>
      <c r="F37" s="82">
        <f>D37/C37</f>
        <v>0.673913043478261</v>
      </c>
      <c r="G37" s="1" t="s">
        <v>339</v>
      </c>
    </row>
    <row r="38" spans="1:7">
      <c r="A38" s="11"/>
      <c r="G38" s="1" t="s">
        <v>340</v>
      </c>
    </row>
    <row r="39" ht="42" spans="1:7">
      <c r="A39" s="11"/>
      <c r="G39" s="1" t="s">
        <v>341</v>
      </c>
    </row>
    <row r="40" spans="1:7">
      <c r="A40" s="11">
        <v>42916</v>
      </c>
      <c r="B40" s="1">
        <v>66.37</v>
      </c>
      <c r="C40" s="1">
        <v>60</v>
      </c>
      <c r="D40" s="71">
        <v>32</v>
      </c>
      <c r="E40" s="2">
        <f t="shared" ref="E40:E41" si="23">D40/B40</f>
        <v>0.482145547687208</v>
      </c>
      <c r="F40" s="2">
        <f>D40/C40</f>
        <v>0.533333333333333</v>
      </c>
      <c r="G40" s="1" t="s">
        <v>342</v>
      </c>
    </row>
    <row r="41" spans="1:7">
      <c r="A41" s="59">
        <v>42917</v>
      </c>
      <c r="B41" s="60">
        <v>66.37</v>
      </c>
      <c r="C41" s="60">
        <v>60</v>
      </c>
      <c r="D41" s="60">
        <v>39.35</v>
      </c>
      <c r="E41" s="83">
        <f t="shared" si="23"/>
        <v>0.592888353171614</v>
      </c>
      <c r="F41" s="83">
        <f>D41/C41</f>
        <v>0.655833333333333</v>
      </c>
      <c r="G41" s="60" t="s">
        <v>343</v>
      </c>
    </row>
    <row r="42" ht="70" spans="1:7">
      <c r="A42" s="84">
        <v>43008</v>
      </c>
      <c r="B42" s="85">
        <v>66.37</v>
      </c>
      <c r="C42" s="85">
        <v>60</v>
      </c>
      <c r="D42" s="85">
        <v>36.95</v>
      </c>
      <c r="E42" s="86">
        <f t="shared" ref="E42" si="24">D42/B42</f>
        <v>0.556727437095073</v>
      </c>
      <c r="F42" s="86">
        <f>D42/C42</f>
        <v>0.615833333333333</v>
      </c>
      <c r="G42" s="85" t="s">
        <v>344</v>
      </c>
    </row>
    <row r="43" ht="42" spans="1:7">
      <c r="A43" s="2"/>
      <c r="B43" s="2"/>
      <c r="C43" s="2"/>
      <c r="D43" s="2"/>
      <c r="G43" s="1" t="s">
        <v>345</v>
      </c>
    </row>
    <row r="44" ht="28" spans="1:7">
      <c r="A44" s="11"/>
      <c r="G44" s="1" t="s">
        <v>346</v>
      </c>
    </row>
    <row r="45" ht="28" spans="1:7">
      <c r="A45" s="87">
        <v>43239</v>
      </c>
      <c r="B45" s="85">
        <v>66.37</v>
      </c>
      <c r="C45" s="85">
        <v>60</v>
      </c>
      <c r="D45" s="88">
        <v>37</v>
      </c>
      <c r="E45" s="89">
        <f t="shared" ref="E45" si="25">D45/B45</f>
        <v>0.557480789513334</v>
      </c>
      <c r="F45" s="89">
        <f>D45/C45</f>
        <v>0.616666666666667</v>
      </c>
      <c r="G45" s="85" t="s">
        <v>347</v>
      </c>
    </row>
    <row r="46" ht="28" spans="1:7">
      <c r="A46" s="87">
        <v>43247</v>
      </c>
      <c r="B46" s="85">
        <v>66.37</v>
      </c>
      <c r="C46" s="85">
        <v>60</v>
      </c>
      <c r="D46" s="88">
        <v>35</v>
      </c>
      <c r="E46" s="89">
        <f t="shared" ref="E46" si="26">D46/B46</f>
        <v>0.527346692782884</v>
      </c>
      <c r="F46" s="89">
        <f>D46/C46</f>
        <v>0.583333333333333</v>
      </c>
      <c r="G46" s="85" t="s">
        <v>348</v>
      </c>
    </row>
    <row r="47" ht="28" spans="7:7">
      <c r="G47" s="1" t="s">
        <v>349</v>
      </c>
    </row>
    <row r="48" ht="70" spans="1:7">
      <c r="A48" s="5">
        <v>43373</v>
      </c>
      <c r="B48" s="6">
        <v>86.87</v>
      </c>
      <c r="C48" s="6">
        <v>78</v>
      </c>
      <c r="D48" s="6">
        <v>51.4367</v>
      </c>
      <c r="E48" s="7">
        <f t="shared" ref="E48" si="27">D48/B48</f>
        <v>0.592111200644641</v>
      </c>
      <c r="F48" s="7">
        <f>D48/C48</f>
        <v>0.659444871794872</v>
      </c>
      <c r="G48" s="6" t="s">
        <v>350</v>
      </c>
    </row>
    <row r="49" spans="4:6">
      <c r="D49" s="1" t="s">
        <v>351</v>
      </c>
      <c r="E49" s="1"/>
      <c r="F49" s="1"/>
    </row>
    <row r="50" spans="1:7">
      <c r="A50" s="5">
        <v>43455</v>
      </c>
      <c r="B50" s="6">
        <v>100.17</v>
      </c>
      <c r="C50" s="6">
        <v>91</v>
      </c>
      <c r="D50" s="6">
        <v>68.36</v>
      </c>
      <c r="E50" s="7">
        <f t="shared" ref="E50:E52" si="28">D50/B50</f>
        <v>0.682439852251173</v>
      </c>
      <c r="F50" s="7">
        <f>D50/C50</f>
        <v>0.751208791208791</v>
      </c>
      <c r="G50" s="6" t="s">
        <v>352</v>
      </c>
    </row>
    <row r="51" spans="1:7">
      <c r="A51" s="74"/>
      <c r="G51" s="1" t="s">
        <v>353</v>
      </c>
    </row>
    <row r="52" spans="1:7">
      <c r="A52" s="39">
        <v>43546</v>
      </c>
      <c r="B52" s="6">
        <v>100.17</v>
      </c>
      <c r="C52" s="6">
        <v>91</v>
      </c>
      <c r="D52" s="6">
        <v>72.51</v>
      </c>
      <c r="E52" s="7">
        <f t="shared" si="28"/>
        <v>0.72386942198263</v>
      </c>
      <c r="F52" s="7">
        <f>D52/C52</f>
        <v>0.796813186813187</v>
      </c>
      <c r="G52" s="6" t="s">
        <v>354</v>
      </c>
    </row>
    <row r="53" spans="1:7">
      <c r="A53" s="5">
        <v>43720</v>
      </c>
      <c r="B53" s="6">
        <v>100.17</v>
      </c>
      <c r="C53" s="6">
        <v>91</v>
      </c>
      <c r="D53" s="6">
        <v>77.23</v>
      </c>
      <c r="E53" s="7">
        <f t="shared" ref="E53:E61" si="29">D53/B53</f>
        <v>0.77098931815913</v>
      </c>
      <c r="F53" s="7">
        <f t="shared" ref="F53:F56" si="30">D53/C53</f>
        <v>0.848681318681319</v>
      </c>
      <c r="G53" s="6"/>
    </row>
    <row r="54" spans="1:7">
      <c r="A54" s="5">
        <v>43782</v>
      </c>
      <c r="B54" s="6">
        <v>100.17</v>
      </c>
      <c r="C54" s="6">
        <v>91</v>
      </c>
      <c r="D54" s="6">
        <v>83.06</v>
      </c>
      <c r="E54" s="7">
        <f t="shared" si="29"/>
        <v>0.829190376360188</v>
      </c>
      <c r="F54" s="7">
        <f t="shared" si="30"/>
        <v>0.912747252747253</v>
      </c>
      <c r="G54" s="6" t="s">
        <v>355</v>
      </c>
    </row>
    <row r="55" spans="1:7">
      <c r="A55" s="5">
        <v>43817</v>
      </c>
      <c r="B55" s="6">
        <v>100.17</v>
      </c>
      <c r="C55" s="6">
        <v>91</v>
      </c>
      <c r="D55" s="6">
        <v>87.47</v>
      </c>
      <c r="E55" s="7">
        <f t="shared" si="29"/>
        <v>0.873215533592892</v>
      </c>
      <c r="F55" s="7">
        <f t="shared" si="30"/>
        <v>0.961208791208791</v>
      </c>
      <c r="G55" s="6" t="s">
        <v>355</v>
      </c>
    </row>
    <row r="56" spans="1:7">
      <c r="A56" s="5">
        <v>43819</v>
      </c>
      <c r="B56" s="6">
        <v>100.17</v>
      </c>
      <c r="C56" s="6">
        <v>91</v>
      </c>
      <c r="D56" s="6">
        <v>93.8</v>
      </c>
      <c r="E56" s="7">
        <f t="shared" si="29"/>
        <v>0.936408106219427</v>
      </c>
      <c r="F56" s="7">
        <f t="shared" si="30"/>
        <v>1.03076923076923</v>
      </c>
      <c r="G56" s="6" t="s">
        <v>355</v>
      </c>
    </row>
    <row r="57" spans="1:7">
      <c r="A57" s="5">
        <v>45385</v>
      </c>
      <c r="B57" s="6">
        <v>140.8</v>
      </c>
      <c r="C57" s="6"/>
      <c r="D57" s="6">
        <v>96.4063</v>
      </c>
      <c r="E57" s="7">
        <f t="shared" si="29"/>
        <v>0.684703835227273</v>
      </c>
      <c r="F57" s="7"/>
      <c r="G57" s="6"/>
    </row>
    <row r="58" spans="1:7">
      <c r="A58" s="5">
        <v>45412</v>
      </c>
      <c r="B58" s="6">
        <v>140.8</v>
      </c>
      <c r="C58" s="6"/>
      <c r="D58" s="6">
        <v>96.52</v>
      </c>
      <c r="E58" s="7">
        <f t="shared" si="29"/>
        <v>0.685511363636364</v>
      </c>
      <c r="F58" s="7"/>
      <c r="G58" s="6"/>
    </row>
    <row r="59" spans="1:7">
      <c r="A59" s="5">
        <v>45527</v>
      </c>
      <c r="B59" s="6">
        <v>140.8</v>
      </c>
      <c r="C59" s="6"/>
      <c r="D59" s="6">
        <v>96.55</v>
      </c>
      <c r="E59" s="7">
        <f t="shared" si="29"/>
        <v>0.685724431818182</v>
      </c>
      <c r="F59" s="7"/>
      <c r="G59" s="6" t="s">
        <v>356</v>
      </c>
    </row>
    <row r="60" spans="1:7">
      <c r="A60" s="5">
        <v>45549</v>
      </c>
      <c r="B60" s="6">
        <v>140.8</v>
      </c>
      <c r="C60" s="6"/>
      <c r="D60" s="6">
        <v>99.22</v>
      </c>
      <c r="E60" s="7">
        <f t="shared" si="29"/>
        <v>0.7046875</v>
      </c>
      <c r="F60" s="7"/>
      <c r="G60" s="6"/>
    </row>
    <row r="61" customFormat="1" spans="1:7">
      <c r="A61" s="5">
        <v>45657</v>
      </c>
      <c r="B61" s="6">
        <v>140.8</v>
      </c>
      <c r="C61" s="6"/>
      <c r="D61" s="6">
        <v>103.56</v>
      </c>
      <c r="E61" s="7">
        <f t="shared" si="29"/>
        <v>0.735511363636364</v>
      </c>
      <c r="F61" s="7"/>
      <c r="G61" s="6"/>
    </row>
    <row r="62" s="34" customFormat="1" spans="1:6">
      <c r="A62" s="12" t="s">
        <v>228</v>
      </c>
      <c r="E62" s="43"/>
      <c r="F62" s="43"/>
    </row>
  </sheetData>
  <pageMargins left="0.7" right="0.7"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8"/>
  <sheetViews>
    <sheetView topLeftCell="A14" workbookViewId="0">
      <selection activeCell="D32" sqref="D32"/>
    </sheetView>
  </sheetViews>
  <sheetFormatPr defaultColWidth="8.50833333333333" defaultRowHeight="14"/>
  <cols>
    <col min="1" max="1" width="15.375" style="1" customWidth="1"/>
    <col min="2" max="3" width="10.125" style="1" customWidth="1"/>
    <col min="4" max="4" width="24.25" style="1" customWidth="1"/>
    <col min="5" max="6" width="15.75" style="2" customWidth="1"/>
    <col min="7" max="7" width="40.375" style="1" customWidth="1"/>
    <col min="8" max="16384" width="8.50833333333333" style="1"/>
  </cols>
  <sheetData>
    <row r="1" spans="1:9">
      <c r="A1" s="1" t="s">
        <v>0</v>
      </c>
      <c r="B1" s="1" t="s">
        <v>52</v>
      </c>
      <c r="C1" s="1" t="s">
        <v>53</v>
      </c>
      <c r="D1" s="1" t="s">
        <v>54</v>
      </c>
      <c r="E1" s="2" t="s">
        <v>3</v>
      </c>
      <c r="F1" s="2" t="s">
        <v>152</v>
      </c>
      <c r="G1" s="1" t="s">
        <v>56</v>
      </c>
      <c r="H1" s="1" t="s">
        <v>57</v>
      </c>
      <c r="I1" s="1" t="s">
        <v>187</v>
      </c>
    </row>
    <row r="2" spans="1:9">
      <c r="A2" s="3" t="s">
        <v>105</v>
      </c>
      <c r="B2" s="3">
        <v>46.658</v>
      </c>
      <c r="C2" s="3">
        <v>10</v>
      </c>
      <c r="D2" s="53">
        <v>0.08</v>
      </c>
      <c r="E2" s="4">
        <f t="shared" ref="E2" si="0">D2/B2</f>
        <v>0.001714604140769</v>
      </c>
      <c r="F2" s="4">
        <f t="shared" ref="F2" si="1">D2/C2</f>
        <v>0.008</v>
      </c>
      <c r="G2" s="3" t="s">
        <v>357</v>
      </c>
      <c r="H2" s="3"/>
      <c r="I2" s="3"/>
    </row>
    <row r="3" spans="1:9">
      <c r="A3" s="3" t="s">
        <v>108</v>
      </c>
      <c r="B3" s="3">
        <v>46.658</v>
      </c>
      <c r="C3" s="3">
        <v>10</v>
      </c>
      <c r="D3" s="3">
        <v>1.2301</v>
      </c>
      <c r="E3" s="4">
        <f t="shared" ref="E3:E4" si="2">D3/B3</f>
        <v>0.0263641819194993</v>
      </c>
      <c r="F3" s="4">
        <f t="shared" ref="F3:F4" si="3">D3/C3</f>
        <v>0.12301</v>
      </c>
      <c r="G3" s="3" t="s">
        <v>358</v>
      </c>
      <c r="H3" s="53">
        <v>3</v>
      </c>
      <c r="I3" s="80">
        <f>(H3-D3)/D3</f>
        <v>1.43882611169824</v>
      </c>
    </row>
    <row r="4" spans="1:9">
      <c r="A4" s="3" t="s">
        <v>110</v>
      </c>
      <c r="B4" s="53">
        <v>47.255</v>
      </c>
      <c r="C4" s="3">
        <v>10.257</v>
      </c>
      <c r="D4" s="3">
        <v>2.575</v>
      </c>
      <c r="E4" s="4">
        <f t="shared" si="2"/>
        <v>0.0544915881917257</v>
      </c>
      <c r="F4" s="4">
        <f t="shared" si="3"/>
        <v>0.251048064736278</v>
      </c>
      <c r="G4" s="3"/>
      <c r="H4" s="3">
        <v>5.2</v>
      </c>
      <c r="I4" s="13">
        <f>(H4-D4)/D4</f>
        <v>1.01941747572816</v>
      </c>
    </row>
    <row r="5" spans="1:9">
      <c r="A5" s="3" t="s">
        <v>113</v>
      </c>
      <c r="B5" s="53">
        <v>49.15</v>
      </c>
      <c r="C5" s="3">
        <v>11</v>
      </c>
      <c r="D5" s="3">
        <v>3.625</v>
      </c>
      <c r="E5" s="4">
        <f t="shared" ref="E5:E13" si="4">D5/B5</f>
        <v>0.0737538148524924</v>
      </c>
      <c r="F5" s="4">
        <f t="shared" ref="F5:F13" si="5">D5/C5</f>
        <v>0.329545454545455</v>
      </c>
      <c r="G5" s="3"/>
      <c r="H5" s="3">
        <v>7</v>
      </c>
      <c r="I5" s="13">
        <f>(H5-D5)/D5</f>
        <v>0.931034482758621</v>
      </c>
    </row>
    <row r="6" spans="1:9">
      <c r="A6" s="3" t="s">
        <v>116</v>
      </c>
      <c r="B6" s="53">
        <v>49.15</v>
      </c>
      <c r="C6" s="3">
        <v>11.038</v>
      </c>
      <c r="D6" s="3">
        <v>4.55</v>
      </c>
      <c r="E6" s="4">
        <f t="shared" si="4"/>
        <v>0.0925737538148525</v>
      </c>
      <c r="F6" s="4">
        <f t="shared" si="5"/>
        <v>0.412212357311107</v>
      </c>
      <c r="G6" s="3" t="s">
        <v>359</v>
      </c>
      <c r="H6" s="3">
        <v>7.59</v>
      </c>
      <c r="I6" s="13">
        <f>(H6-D6)/D6</f>
        <v>0.668131868131868</v>
      </c>
    </row>
    <row r="7" ht="28" spans="1:9">
      <c r="A7" s="3" t="s">
        <v>118</v>
      </c>
      <c r="B7" s="53">
        <v>49.15</v>
      </c>
      <c r="C7" s="3">
        <v>12</v>
      </c>
      <c r="D7" s="3">
        <v>5.081</v>
      </c>
      <c r="E7" s="4">
        <f t="shared" si="4"/>
        <v>0.103377416073245</v>
      </c>
      <c r="F7" s="4">
        <f t="shared" si="5"/>
        <v>0.423416666666667</v>
      </c>
      <c r="G7" s="3" t="s">
        <v>360</v>
      </c>
      <c r="H7" s="3"/>
      <c r="I7" s="3"/>
    </row>
    <row r="8" spans="1:9">
      <c r="A8" s="3" t="s">
        <v>120</v>
      </c>
      <c r="B8" s="53">
        <v>49.306</v>
      </c>
      <c r="C8" s="3">
        <v>12.077</v>
      </c>
      <c r="D8" s="3">
        <v>6.294</v>
      </c>
      <c r="E8" s="4">
        <f t="shared" si="4"/>
        <v>0.127651807082302</v>
      </c>
      <c r="F8" s="4">
        <f t="shared" si="5"/>
        <v>0.521155916204355</v>
      </c>
      <c r="G8" s="3" t="s">
        <v>361</v>
      </c>
      <c r="H8" s="3"/>
      <c r="I8" s="3"/>
    </row>
    <row r="9" spans="1:9">
      <c r="A9" s="3" t="s">
        <v>122</v>
      </c>
      <c r="B9" s="53">
        <v>63.45</v>
      </c>
      <c r="C9" s="3">
        <v>19</v>
      </c>
      <c r="D9" s="3">
        <v>8.338</v>
      </c>
      <c r="E9" s="4">
        <f t="shared" si="4"/>
        <v>0.131410559495666</v>
      </c>
      <c r="F9" s="4">
        <f t="shared" si="5"/>
        <v>0.438842105263158</v>
      </c>
      <c r="G9" s="3"/>
      <c r="H9" s="3">
        <v>13.5</v>
      </c>
      <c r="I9" s="13">
        <f t="shared" ref="I9:I14" si="6">(H9-D9)/D9</f>
        <v>0.619093307747661</v>
      </c>
    </row>
    <row r="10" spans="1:9">
      <c r="A10" s="3" t="s">
        <v>124</v>
      </c>
      <c r="B10" s="53">
        <v>63.45</v>
      </c>
      <c r="C10" s="3">
        <v>19</v>
      </c>
      <c r="D10" s="3">
        <v>9.634</v>
      </c>
      <c r="E10" s="4">
        <f t="shared" si="4"/>
        <v>0.151836091410559</v>
      </c>
      <c r="F10" s="4">
        <f t="shared" si="5"/>
        <v>0.507052631578947</v>
      </c>
      <c r="G10" s="3" t="s">
        <v>362</v>
      </c>
      <c r="H10" s="3">
        <v>18</v>
      </c>
      <c r="I10" s="13">
        <f t="shared" si="6"/>
        <v>0.86838281087814</v>
      </c>
    </row>
    <row r="11" spans="1:9">
      <c r="A11" s="3" t="s">
        <v>126</v>
      </c>
      <c r="B11" s="53">
        <v>63.45</v>
      </c>
      <c r="C11" s="3">
        <v>19</v>
      </c>
      <c r="D11" s="3">
        <v>11.192</v>
      </c>
      <c r="E11" s="4">
        <f t="shared" si="4"/>
        <v>0.17639085894405</v>
      </c>
      <c r="F11" s="4">
        <f t="shared" si="5"/>
        <v>0.589052631578947</v>
      </c>
      <c r="G11" s="3" t="s">
        <v>363</v>
      </c>
      <c r="H11" s="3">
        <v>18</v>
      </c>
      <c r="I11" s="13">
        <f t="shared" si="6"/>
        <v>0.608291636883488</v>
      </c>
    </row>
    <row r="12" spans="1:9">
      <c r="A12" s="3" t="s">
        <v>127</v>
      </c>
      <c r="B12" s="53">
        <v>63.45</v>
      </c>
      <c r="C12" s="3">
        <v>19</v>
      </c>
      <c r="D12" s="3">
        <v>13.033</v>
      </c>
      <c r="E12" s="4">
        <f t="shared" si="4"/>
        <v>0.205405831363278</v>
      </c>
      <c r="F12" s="4">
        <f t="shared" si="5"/>
        <v>0.685947368421053</v>
      </c>
      <c r="G12" s="3"/>
      <c r="H12" s="3">
        <v>20.5787</v>
      </c>
      <c r="I12" s="13">
        <f t="shared" si="6"/>
        <v>0.578968771579836</v>
      </c>
    </row>
    <row r="13" spans="1:9">
      <c r="A13" s="3" t="s">
        <v>128</v>
      </c>
      <c r="B13" s="53">
        <v>63.45</v>
      </c>
      <c r="C13" s="3">
        <v>19</v>
      </c>
      <c r="D13" s="3">
        <v>14.745</v>
      </c>
      <c r="E13" s="4">
        <f t="shared" si="4"/>
        <v>0.232387706855792</v>
      </c>
      <c r="F13" s="4">
        <f t="shared" si="5"/>
        <v>0.776052631578947</v>
      </c>
      <c r="G13" s="3"/>
      <c r="H13" s="53">
        <v>22</v>
      </c>
      <c r="I13" s="13">
        <f t="shared" si="6"/>
        <v>0.492031197015938</v>
      </c>
    </row>
    <row r="14" ht="28" spans="1:9">
      <c r="A14" s="3" t="s">
        <v>130</v>
      </c>
      <c r="B14" s="53">
        <v>90.568</v>
      </c>
      <c r="C14" s="3">
        <v>23.699</v>
      </c>
      <c r="D14" s="53">
        <v>14.8</v>
      </c>
      <c r="E14" s="4">
        <f t="shared" ref="E14:E19" si="7">D14/B14</f>
        <v>0.163413126048936</v>
      </c>
      <c r="F14" s="4">
        <f t="shared" ref="F14:F19" si="8">D14/C14</f>
        <v>0.624498924005232</v>
      </c>
      <c r="G14" s="3" t="s">
        <v>364</v>
      </c>
      <c r="H14" s="3">
        <v>25.2184</v>
      </c>
      <c r="I14" s="13">
        <f t="shared" si="6"/>
        <v>0.703945945945946</v>
      </c>
    </row>
    <row r="15" ht="28" spans="1:9">
      <c r="A15" s="3" t="s">
        <v>131</v>
      </c>
      <c r="B15" s="53">
        <v>118.28</v>
      </c>
      <c r="C15" s="3">
        <v>38.677</v>
      </c>
      <c r="D15" s="53">
        <v>21</v>
      </c>
      <c r="E15" s="4">
        <f t="shared" si="7"/>
        <v>0.177544808927968</v>
      </c>
      <c r="F15" s="4">
        <f t="shared" si="8"/>
        <v>0.542958347338211</v>
      </c>
      <c r="G15" s="3" t="s">
        <v>365</v>
      </c>
      <c r="H15" s="53">
        <v>40</v>
      </c>
      <c r="I15" s="13">
        <f t="shared" ref="I15:I20" si="9">(H15-D15)/D15</f>
        <v>0.904761904761905</v>
      </c>
    </row>
    <row r="16" spans="1:9">
      <c r="A16" s="3" t="s">
        <v>132</v>
      </c>
      <c r="B16" s="3">
        <v>140.48</v>
      </c>
      <c r="C16" s="3">
        <v>56.923</v>
      </c>
      <c r="D16" s="3">
        <v>34.704</v>
      </c>
      <c r="E16" s="4">
        <f t="shared" si="7"/>
        <v>0.247038724373576</v>
      </c>
      <c r="F16" s="4">
        <f t="shared" si="8"/>
        <v>0.609665688737417</v>
      </c>
      <c r="G16" s="3" t="s">
        <v>366</v>
      </c>
      <c r="H16" s="53">
        <v>47</v>
      </c>
      <c r="I16" s="13">
        <f t="shared" si="9"/>
        <v>0.354310742277547</v>
      </c>
    </row>
    <row r="17" spans="1:9">
      <c r="A17" s="3" t="s">
        <v>133</v>
      </c>
      <c r="B17" s="3">
        <v>149.9</v>
      </c>
      <c r="C17" s="3">
        <v>63.855</v>
      </c>
      <c r="D17" s="3">
        <v>43.01</v>
      </c>
      <c r="E17" s="4">
        <f t="shared" si="7"/>
        <v>0.286924616410941</v>
      </c>
      <c r="F17" s="4">
        <f t="shared" si="8"/>
        <v>0.673557278208441</v>
      </c>
      <c r="G17" s="3"/>
      <c r="H17" s="3">
        <v>67.8</v>
      </c>
      <c r="I17" s="13">
        <f t="shared" si="9"/>
        <v>0.576377586607766</v>
      </c>
    </row>
    <row r="18" spans="1:9">
      <c r="A18" s="3" t="s">
        <v>134</v>
      </c>
      <c r="B18" s="3">
        <v>157.41</v>
      </c>
      <c r="C18" s="3">
        <v>69.512</v>
      </c>
      <c r="D18" s="3">
        <v>56.96</v>
      </c>
      <c r="E18" s="4">
        <f t="shared" si="7"/>
        <v>0.361857569404739</v>
      </c>
      <c r="F18" s="4">
        <f t="shared" si="8"/>
        <v>0.819426861549085</v>
      </c>
      <c r="G18" s="3"/>
      <c r="H18" s="3">
        <v>69.61</v>
      </c>
      <c r="I18" s="13">
        <f t="shared" si="9"/>
        <v>0.222085674157303</v>
      </c>
    </row>
    <row r="19" spans="1:9">
      <c r="A19" s="3" t="s">
        <v>136</v>
      </c>
      <c r="B19" s="3">
        <v>157.85</v>
      </c>
      <c r="C19" s="3">
        <v>70</v>
      </c>
      <c r="D19" s="3">
        <v>55.88</v>
      </c>
      <c r="E19" s="4">
        <f t="shared" si="7"/>
        <v>0.354006968641115</v>
      </c>
      <c r="F19" s="4">
        <f t="shared" si="8"/>
        <v>0.798285714285714</v>
      </c>
      <c r="G19" s="3"/>
      <c r="H19" s="3">
        <v>72.49</v>
      </c>
      <c r="I19" s="13">
        <f t="shared" si="9"/>
        <v>0.297244094488189</v>
      </c>
    </row>
    <row r="20" spans="1:9">
      <c r="A20" s="3" t="s">
        <v>137</v>
      </c>
      <c r="B20" s="3">
        <v>157.85</v>
      </c>
      <c r="C20" s="3">
        <v>70</v>
      </c>
      <c r="D20" s="3">
        <v>34.09</v>
      </c>
      <c r="E20" s="4">
        <f t="shared" ref="E20" si="10">D20/B20</f>
        <v>0.215964523281596</v>
      </c>
      <c r="F20" s="4">
        <f t="shared" ref="F20" si="11">D20/C20</f>
        <v>0.487</v>
      </c>
      <c r="G20" s="3"/>
      <c r="H20" s="3">
        <v>62.24</v>
      </c>
      <c r="I20" s="13">
        <f t="shared" si="9"/>
        <v>0.825755353476093</v>
      </c>
    </row>
    <row r="21" spans="1:1">
      <c r="A21" s="11"/>
    </row>
    <row r="22" ht="28" spans="1:7">
      <c r="A22" s="42">
        <v>38108</v>
      </c>
      <c r="B22" s="15">
        <v>46.658</v>
      </c>
      <c r="C22" s="15">
        <v>10</v>
      </c>
      <c r="D22" s="15">
        <v>5</v>
      </c>
      <c r="E22" s="16">
        <f>D22/B22</f>
        <v>0.107162758798062</v>
      </c>
      <c r="F22" s="16">
        <f>D22/C22</f>
        <v>0.5</v>
      </c>
      <c r="G22" s="15" t="s">
        <v>367</v>
      </c>
    </row>
    <row r="23" spans="1:1">
      <c r="A23" s="11"/>
    </row>
    <row r="24" spans="1:7">
      <c r="A24" s="42">
        <v>38261</v>
      </c>
      <c r="B24" s="15">
        <v>49.05</v>
      </c>
      <c r="C24" s="15">
        <v>11</v>
      </c>
      <c r="D24" s="15">
        <v>5.2</v>
      </c>
      <c r="E24" s="16">
        <f>D24/B24</f>
        <v>0.106014271151886</v>
      </c>
      <c r="F24" s="16">
        <f>D24/C24</f>
        <v>0.472727272727273</v>
      </c>
      <c r="G24" s="15" t="s">
        <v>368</v>
      </c>
    </row>
    <row r="25" spans="1:1">
      <c r="A25" s="11"/>
    </row>
    <row r="26" spans="1:7">
      <c r="A26" s="14">
        <v>38475</v>
      </c>
      <c r="B26" s="15">
        <v>49.05</v>
      </c>
      <c r="C26" s="15">
        <v>11</v>
      </c>
      <c r="D26" s="15">
        <v>7</v>
      </c>
      <c r="E26" s="16">
        <f>D26/B26</f>
        <v>0.142711518858308</v>
      </c>
      <c r="F26" s="16">
        <f>D26/C26</f>
        <v>0.636363636363636</v>
      </c>
      <c r="G26" s="15" t="s">
        <v>369</v>
      </c>
    </row>
    <row r="27" spans="5:6">
      <c r="E27" s="1"/>
      <c r="F27" s="1"/>
    </row>
    <row r="28" spans="1:7">
      <c r="A28" s="14">
        <v>38991</v>
      </c>
      <c r="B28" s="15">
        <v>49.05</v>
      </c>
      <c r="C28" s="15">
        <v>11</v>
      </c>
      <c r="D28" s="15">
        <v>7.59</v>
      </c>
      <c r="E28" s="16">
        <f>D28/B28</f>
        <v>0.15474006116208</v>
      </c>
      <c r="F28" s="16">
        <f>D28/C28</f>
        <v>0.69</v>
      </c>
      <c r="G28" s="15" t="s">
        <v>370</v>
      </c>
    </row>
    <row r="29" spans="1:1">
      <c r="A29" s="11"/>
    </row>
    <row r="30" ht="42" spans="1:7">
      <c r="A30" s="42">
        <v>39934</v>
      </c>
      <c r="B30" s="15">
        <v>63.35</v>
      </c>
      <c r="C30" s="15">
        <v>19</v>
      </c>
      <c r="D30" s="15">
        <v>13.5</v>
      </c>
      <c r="E30" s="16">
        <f>D30/B30</f>
        <v>0.21310181531176</v>
      </c>
      <c r="F30" s="16">
        <f>D30/C30</f>
        <v>0.710526315789474</v>
      </c>
      <c r="G30" s="15" t="s">
        <v>371</v>
      </c>
    </row>
    <row r="31" spans="1:1">
      <c r="A31" s="11"/>
    </row>
    <row r="32" ht="42" spans="1:7">
      <c r="A32" s="42">
        <v>40452</v>
      </c>
      <c r="B32" s="15">
        <v>63.35</v>
      </c>
      <c r="C32" s="15">
        <v>19</v>
      </c>
      <c r="D32" s="15">
        <v>18</v>
      </c>
      <c r="E32" s="16">
        <f>D32/B32</f>
        <v>0.284135753749013</v>
      </c>
      <c r="F32" s="16">
        <f>D32/C32</f>
        <v>0.947368421052632</v>
      </c>
      <c r="G32" s="15" t="s">
        <v>372</v>
      </c>
    </row>
    <row r="33" spans="1:7">
      <c r="A33" s="14">
        <v>41030</v>
      </c>
      <c r="B33" s="15">
        <v>63.35</v>
      </c>
      <c r="C33" s="15">
        <v>19</v>
      </c>
      <c r="D33" s="15">
        <v>20.5787</v>
      </c>
      <c r="E33" s="16">
        <f>D33/B33</f>
        <v>0.32484135753749</v>
      </c>
      <c r="F33" s="16">
        <f>D33/C33</f>
        <v>1.08308947368421</v>
      </c>
      <c r="G33" s="15" t="s">
        <v>373</v>
      </c>
    </row>
    <row r="34" spans="1:7">
      <c r="A34" s="14">
        <v>41393</v>
      </c>
      <c r="B34" s="15">
        <v>63.35</v>
      </c>
      <c r="C34" s="15">
        <v>19</v>
      </c>
      <c r="D34" s="15">
        <v>21</v>
      </c>
      <c r="E34" s="16">
        <f>D34/B34</f>
        <v>0.331491712707182</v>
      </c>
      <c r="F34" s="16">
        <f>D34/C34</f>
        <v>1.10526315789474</v>
      </c>
      <c r="G34" s="15"/>
    </row>
    <row r="35" ht="42" spans="1:7">
      <c r="A35" s="42">
        <v>41536</v>
      </c>
      <c r="B35" s="15">
        <v>63.35</v>
      </c>
      <c r="C35" s="15">
        <v>19</v>
      </c>
      <c r="D35" s="44">
        <v>22</v>
      </c>
      <c r="E35" s="16">
        <f>D35/B35</f>
        <v>0.347277032359905</v>
      </c>
      <c r="F35" s="16">
        <f>D35/C35</f>
        <v>1.15789473684211</v>
      </c>
      <c r="G35" s="15" t="s">
        <v>374</v>
      </c>
    </row>
    <row r="36" ht="42" spans="7:7">
      <c r="G36" s="1" t="s">
        <v>375</v>
      </c>
    </row>
    <row r="38" spans="1:7">
      <c r="A38" s="14">
        <v>41760</v>
      </c>
      <c r="B38" s="15">
        <v>103.73</v>
      </c>
      <c r="C38" s="15">
        <v>26</v>
      </c>
      <c r="D38" s="15">
        <v>25.2184</v>
      </c>
      <c r="E38" s="16">
        <f>D38/B38</f>
        <v>0.243115781355442</v>
      </c>
      <c r="F38" s="16">
        <f>D38/C38</f>
        <v>0.969938461538462</v>
      </c>
      <c r="G38" s="15" t="s">
        <v>376</v>
      </c>
    </row>
    <row r="39" spans="1:4">
      <c r="A39" s="1" t="s">
        <v>377</v>
      </c>
      <c r="D39" s="1" t="s">
        <v>378</v>
      </c>
    </row>
    <row r="40" spans="1:4">
      <c r="A40" s="11">
        <v>42124</v>
      </c>
      <c r="D40" s="1" t="s">
        <v>379</v>
      </c>
    </row>
    <row r="41" ht="28" spans="1:7">
      <c r="A41" s="42">
        <v>42125</v>
      </c>
      <c r="B41" s="15">
        <v>103.73</v>
      </c>
      <c r="C41" s="15">
        <v>26</v>
      </c>
      <c r="D41" s="44">
        <v>25</v>
      </c>
      <c r="E41" s="16">
        <f>D41/B41</f>
        <v>0.241010315241492</v>
      </c>
      <c r="F41" s="16">
        <f>D41/C41</f>
        <v>0.961538461538462</v>
      </c>
      <c r="G41" s="15" t="s">
        <v>380</v>
      </c>
    </row>
    <row r="42" spans="1:4">
      <c r="A42" s="11">
        <v>42126</v>
      </c>
      <c r="D42" s="1" t="s">
        <v>381</v>
      </c>
    </row>
    <row r="43" spans="1:7">
      <c r="A43" s="11">
        <v>42129</v>
      </c>
      <c r="D43" s="1" t="s">
        <v>382</v>
      </c>
      <c r="G43" s="1" t="s">
        <v>383</v>
      </c>
    </row>
    <row r="44" spans="1:4">
      <c r="A44" s="11">
        <v>42133</v>
      </c>
      <c r="D44" s="1" t="s">
        <v>384</v>
      </c>
    </row>
    <row r="46" spans="1:7">
      <c r="A46" s="5">
        <v>42146</v>
      </c>
      <c r="B46" s="6">
        <v>122.55</v>
      </c>
      <c r="C46" s="6">
        <v>43</v>
      </c>
      <c r="D46" s="30">
        <v>21</v>
      </c>
      <c r="E46" s="7"/>
      <c r="F46" s="7"/>
      <c r="G46" s="6" t="s">
        <v>385</v>
      </c>
    </row>
    <row r="47" spans="1:7">
      <c r="A47" s="14">
        <v>42147</v>
      </c>
      <c r="B47" s="15">
        <v>122.55</v>
      </c>
      <c r="C47" s="15">
        <v>43</v>
      </c>
      <c r="D47" s="44">
        <v>23.8</v>
      </c>
      <c r="E47" s="16"/>
      <c r="F47" s="16"/>
      <c r="G47" s="15"/>
    </row>
    <row r="48" spans="1:7">
      <c r="A48" s="14">
        <v>42154</v>
      </c>
      <c r="B48" s="15">
        <v>122.55</v>
      </c>
      <c r="C48" s="15">
        <v>43</v>
      </c>
      <c r="D48" s="44">
        <v>24.7</v>
      </c>
      <c r="E48" s="16"/>
      <c r="F48" s="16"/>
      <c r="G48" s="15"/>
    </row>
    <row r="49" spans="1:7">
      <c r="A49" s="5">
        <v>42209</v>
      </c>
      <c r="B49" s="6">
        <v>122.55</v>
      </c>
      <c r="C49" s="6">
        <v>43</v>
      </c>
      <c r="D49" s="30">
        <v>25.6</v>
      </c>
      <c r="E49" s="7"/>
      <c r="F49" s="7"/>
      <c r="G49" s="6" t="s">
        <v>386</v>
      </c>
    </row>
    <row r="51" ht="28" spans="1:7">
      <c r="A51" s="14">
        <v>42278</v>
      </c>
      <c r="B51" s="15">
        <v>122.55</v>
      </c>
      <c r="C51" s="15">
        <v>43</v>
      </c>
      <c r="D51" s="44">
        <v>26</v>
      </c>
      <c r="E51" s="16">
        <f>D51/B51</f>
        <v>0.212158302733578</v>
      </c>
      <c r="F51" s="16">
        <f>D51/C51</f>
        <v>0.604651162790698</v>
      </c>
      <c r="G51" s="15" t="s">
        <v>387</v>
      </c>
    </row>
    <row r="53" ht="42" spans="7:7">
      <c r="G53" s="1" t="s">
        <v>388</v>
      </c>
    </row>
    <row r="55" spans="1:7">
      <c r="A55" s="14">
        <v>42308</v>
      </c>
      <c r="B55" s="15">
        <v>139.65</v>
      </c>
      <c r="C55" s="15">
        <v>56</v>
      </c>
      <c r="D55" s="44">
        <v>32</v>
      </c>
      <c r="E55" s="16">
        <f>D55/B55</f>
        <v>0.229144289294665</v>
      </c>
      <c r="F55" s="16">
        <f>D55/C55</f>
        <v>0.571428571428571</v>
      </c>
      <c r="G55" s="15" t="s">
        <v>389</v>
      </c>
    </row>
    <row r="56" spans="1:1">
      <c r="A56" s="11"/>
    </row>
    <row r="57" spans="1:7">
      <c r="A57" s="5">
        <v>42331</v>
      </c>
      <c r="B57" s="6">
        <v>139.65</v>
      </c>
      <c r="C57" s="6">
        <v>56</v>
      </c>
      <c r="D57" s="30">
        <v>40</v>
      </c>
      <c r="E57" s="7">
        <f>D57/B57</f>
        <v>0.286430361618332</v>
      </c>
      <c r="F57" s="7">
        <f>D57/C57</f>
        <v>0.714285714285714</v>
      </c>
      <c r="G57" s="5" t="s">
        <v>355</v>
      </c>
    </row>
    <row r="58" spans="1:7">
      <c r="A58" s="14">
        <v>42414</v>
      </c>
      <c r="B58" s="15">
        <v>140.55</v>
      </c>
      <c r="C58" s="15">
        <v>57</v>
      </c>
      <c r="D58" s="44">
        <v>41</v>
      </c>
      <c r="E58" s="16">
        <f>D58/B58</f>
        <v>0.291711134827464</v>
      </c>
      <c r="F58" s="16">
        <f>D58/C58</f>
        <v>0.719298245614035</v>
      </c>
      <c r="G58" s="14"/>
    </row>
    <row r="60" spans="1:7">
      <c r="A60" s="5">
        <v>42460</v>
      </c>
      <c r="B60" s="6">
        <v>140.55</v>
      </c>
      <c r="C60" s="6">
        <v>57</v>
      </c>
      <c r="D60" s="30">
        <v>42</v>
      </c>
      <c r="E60" s="7">
        <f>D60/B60</f>
        <v>0.298826040554963</v>
      </c>
      <c r="F60" s="7">
        <f>D60/C60</f>
        <v>0.736842105263158</v>
      </c>
      <c r="G60" s="6" t="s">
        <v>390</v>
      </c>
    </row>
    <row r="62" ht="56" spans="1:7">
      <c r="A62" s="42">
        <v>42491</v>
      </c>
      <c r="B62" s="15">
        <v>140.55</v>
      </c>
      <c r="C62" s="15">
        <v>57</v>
      </c>
      <c r="D62" s="44">
        <v>43</v>
      </c>
      <c r="E62" s="16">
        <f>D62/B62</f>
        <v>0.305940946282462</v>
      </c>
      <c r="F62" s="16">
        <f>D62/C62</f>
        <v>0.754385964912281</v>
      </c>
      <c r="G62" s="15" t="s">
        <v>391</v>
      </c>
    </row>
    <row r="64" spans="1:7">
      <c r="A64" s="14">
        <v>42512</v>
      </c>
      <c r="B64" s="15">
        <v>140.55</v>
      </c>
      <c r="C64" s="15">
        <v>57</v>
      </c>
      <c r="D64" s="44">
        <v>44</v>
      </c>
      <c r="E64" s="16">
        <f>D64/B64</f>
        <v>0.313055852009961</v>
      </c>
      <c r="F64" s="16">
        <f>D64/C64</f>
        <v>0.771929824561403</v>
      </c>
      <c r="G64" s="14" t="s">
        <v>392</v>
      </c>
    </row>
    <row r="66" spans="1:7">
      <c r="A66" s="5">
        <v>42576</v>
      </c>
      <c r="B66" s="6">
        <v>140.55</v>
      </c>
      <c r="C66" s="6">
        <v>57</v>
      </c>
      <c r="D66" s="30">
        <v>44.5</v>
      </c>
      <c r="E66" s="7">
        <f>D66/B66</f>
        <v>0.31661330487371</v>
      </c>
      <c r="F66" s="7">
        <f>D66/C66</f>
        <v>0.780701754385965</v>
      </c>
      <c r="G66" s="6"/>
    </row>
    <row r="67" spans="1:7">
      <c r="A67" s="5">
        <v>42578</v>
      </c>
      <c r="B67" s="6">
        <v>140.55</v>
      </c>
      <c r="C67" s="6">
        <v>57</v>
      </c>
      <c r="D67" s="30">
        <v>45</v>
      </c>
      <c r="E67" s="7">
        <f>D67/B67</f>
        <v>0.32017075773746</v>
      </c>
      <c r="F67" s="7">
        <f>D67/C67</f>
        <v>0.789473684210526</v>
      </c>
      <c r="G67" s="6"/>
    </row>
    <row r="68" spans="1:7">
      <c r="A68" s="5">
        <v>42587</v>
      </c>
      <c r="B68" s="6">
        <v>140.55</v>
      </c>
      <c r="C68" s="6">
        <v>57</v>
      </c>
      <c r="D68" s="30">
        <v>46.5</v>
      </c>
      <c r="E68" s="7">
        <f>D68/B68</f>
        <v>0.330843116328709</v>
      </c>
      <c r="F68" s="7">
        <f>D68/C68</f>
        <v>0.815789473684211</v>
      </c>
      <c r="G68" s="6"/>
    </row>
    <row r="69" spans="1:1">
      <c r="A69" s="11"/>
    </row>
    <row r="70" ht="28" spans="1:7">
      <c r="A70" s="42">
        <v>42728</v>
      </c>
      <c r="B70" s="15">
        <v>140.55</v>
      </c>
      <c r="C70" s="15">
        <v>57</v>
      </c>
      <c r="D70" s="44">
        <v>47</v>
      </c>
      <c r="E70" s="16">
        <f>D70/B70</f>
        <v>0.334400569192458</v>
      </c>
      <c r="F70" s="16">
        <f>D70/C70</f>
        <v>0.824561403508772</v>
      </c>
      <c r="G70" s="15" t="s">
        <v>393</v>
      </c>
    </row>
    <row r="71" spans="1:7">
      <c r="A71" s="5">
        <v>42754</v>
      </c>
      <c r="B71" s="6">
        <v>140.55</v>
      </c>
      <c r="C71" s="6">
        <v>57</v>
      </c>
      <c r="D71" s="30">
        <v>49.7</v>
      </c>
      <c r="E71" s="7">
        <f>D71/B71</f>
        <v>0.353610814656706</v>
      </c>
      <c r="F71" s="7">
        <f>D71/C71</f>
        <v>0.871929824561404</v>
      </c>
      <c r="G71" s="6" t="s">
        <v>394</v>
      </c>
    </row>
    <row r="72" spans="1:4">
      <c r="A72" s="11"/>
      <c r="D72" s="71"/>
    </row>
    <row r="73" spans="1:7">
      <c r="A73" s="5">
        <v>42912</v>
      </c>
      <c r="B73" s="6">
        <v>156.95</v>
      </c>
      <c r="C73" s="6">
        <v>69</v>
      </c>
      <c r="D73" s="6">
        <v>53.26</v>
      </c>
      <c r="E73" s="7">
        <f>D73/B73</f>
        <v>0.3393437400446</v>
      </c>
      <c r="F73" s="7">
        <f>D73/C73</f>
        <v>0.771884057971014</v>
      </c>
      <c r="G73" s="6" t="s">
        <v>395</v>
      </c>
    </row>
    <row r="74" spans="1:7">
      <c r="A74" s="5">
        <v>42916</v>
      </c>
      <c r="B74" s="6">
        <v>156.95</v>
      </c>
      <c r="C74" s="6">
        <v>69</v>
      </c>
      <c r="D74" s="30">
        <v>54.5</v>
      </c>
      <c r="E74" s="7">
        <f>D74/B74</f>
        <v>0.347244345332909</v>
      </c>
      <c r="F74" s="7">
        <f>D74/C74</f>
        <v>0.789855072463768</v>
      </c>
      <c r="G74" s="6" t="s">
        <v>396</v>
      </c>
    </row>
    <row r="75" spans="5:6">
      <c r="E75" s="1"/>
      <c r="F75" s="1"/>
    </row>
    <row r="76" spans="1:7">
      <c r="A76" s="5">
        <v>42951</v>
      </c>
      <c r="B76" s="6">
        <v>156.95</v>
      </c>
      <c r="C76" s="6">
        <v>69</v>
      </c>
      <c r="D76" s="6">
        <v>67.35</v>
      </c>
      <c r="E76" s="7">
        <f t="shared" ref="E76:E87" si="12">D76/B76</f>
        <v>0.429117553360943</v>
      </c>
      <c r="F76" s="7">
        <f t="shared" ref="F76:F81" si="13">D76/C76</f>
        <v>0.976086956521739</v>
      </c>
      <c r="G76" s="6" t="s">
        <v>397</v>
      </c>
    </row>
    <row r="77" spans="1:7">
      <c r="A77" s="5">
        <v>43329</v>
      </c>
      <c r="B77" s="6">
        <v>157.85</v>
      </c>
      <c r="C77" s="6">
        <v>70</v>
      </c>
      <c r="D77" s="6">
        <v>69.61</v>
      </c>
      <c r="E77" s="7">
        <f t="shared" si="12"/>
        <v>0.44098828001267</v>
      </c>
      <c r="F77" s="7">
        <f t="shared" si="13"/>
        <v>0.994428571428571</v>
      </c>
      <c r="G77" s="6"/>
    </row>
    <row r="78" spans="1:7">
      <c r="A78" s="5">
        <v>43665</v>
      </c>
      <c r="B78" s="6">
        <v>157.85</v>
      </c>
      <c r="C78" s="6">
        <v>70</v>
      </c>
      <c r="D78" s="6">
        <v>70.41</v>
      </c>
      <c r="E78" s="7">
        <f t="shared" si="12"/>
        <v>0.446056382641749</v>
      </c>
      <c r="F78" s="7">
        <f t="shared" si="13"/>
        <v>1.00585714285714</v>
      </c>
      <c r="G78" s="6"/>
    </row>
    <row r="79" spans="1:7">
      <c r="A79" s="5">
        <v>43679</v>
      </c>
      <c r="B79" s="6">
        <v>157.85</v>
      </c>
      <c r="C79" s="6">
        <v>70</v>
      </c>
      <c r="D79" s="6">
        <v>70.77</v>
      </c>
      <c r="E79" s="7">
        <f t="shared" si="12"/>
        <v>0.448337028824834</v>
      </c>
      <c r="F79" s="7">
        <f t="shared" si="13"/>
        <v>1.011</v>
      </c>
      <c r="G79" s="6"/>
    </row>
    <row r="80" spans="1:7">
      <c r="A80" s="5">
        <v>43682</v>
      </c>
      <c r="B80" s="6">
        <v>157.85</v>
      </c>
      <c r="C80" s="6">
        <v>70</v>
      </c>
      <c r="D80" s="6">
        <v>70.9</v>
      </c>
      <c r="E80" s="7">
        <f t="shared" si="12"/>
        <v>0.449160595502059</v>
      </c>
      <c r="F80" s="7">
        <f t="shared" si="13"/>
        <v>1.01285714285714</v>
      </c>
      <c r="G80" s="6"/>
    </row>
    <row r="81" spans="1:7">
      <c r="A81" s="5">
        <v>43684</v>
      </c>
      <c r="B81" s="6">
        <v>157.85</v>
      </c>
      <c r="C81" s="6">
        <v>70</v>
      </c>
      <c r="D81" s="6">
        <v>72.49</v>
      </c>
      <c r="E81" s="7">
        <f t="shared" si="12"/>
        <v>0.459233449477352</v>
      </c>
      <c r="F81" s="7">
        <f t="shared" si="13"/>
        <v>1.03557142857143</v>
      </c>
      <c r="G81" s="6"/>
    </row>
    <row r="82" spans="1:7">
      <c r="A82" s="5">
        <v>45016</v>
      </c>
      <c r="B82" s="6">
        <v>236.95</v>
      </c>
      <c r="C82" s="6"/>
      <c r="D82" s="6">
        <v>73.13</v>
      </c>
      <c r="E82" s="7">
        <f t="shared" si="12"/>
        <v>0.308630512766406</v>
      </c>
      <c r="F82" s="7"/>
      <c r="G82" s="6"/>
    </row>
    <row r="83" spans="1:7">
      <c r="A83" s="14">
        <v>45017</v>
      </c>
      <c r="B83" s="15">
        <v>236.95</v>
      </c>
      <c r="C83" s="15"/>
      <c r="D83" s="15">
        <v>74.8</v>
      </c>
      <c r="E83" s="16">
        <f t="shared" si="12"/>
        <v>0.315678413167335</v>
      </c>
      <c r="F83" s="16"/>
      <c r="G83" s="15"/>
    </row>
    <row r="84" spans="1:7">
      <c r="A84" s="14">
        <v>45031</v>
      </c>
      <c r="B84" s="15">
        <v>236.95</v>
      </c>
      <c r="C84" s="15"/>
      <c r="D84" s="15">
        <v>79.18</v>
      </c>
      <c r="E84" s="16">
        <f t="shared" si="12"/>
        <v>0.334163325596117</v>
      </c>
      <c r="F84" s="16"/>
      <c r="G84" s="15"/>
    </row>
    <row r="85" spans="1:7">
      <c r="A85" s="5">
        <v>45044</v>
      </c>
      <c r="B85" s="6">
        <v>236.95</v>
      </c>
      <c r="C85" s="6"/>
      <c r="D85" s="6">
        <v>88.45</v>
      </c>
      <c r="E85" s="7">
        <f t="shared" si="12"/>
        <v>0.373285503270732</v>
      </c>
      <c r="F85" s="7"/>
      <c r="G85" s="6"/>
    </row>
    <row r="86" spans="1:7">
      <c r="A86" s="14">
        <v>45045</v>
      </c>
      <c r="B86" s="15">
        <v>236.95</v>
      </c>
      <c r="C86" s="15"/>
      <c r="D86" s="15">
        <v>92.6968</v>
      </c>
      <c r="E86" s="16">
        <f t="shared" si="12"/>
        <v>0.391208271787297</v>
      </c>
      <c r="F86" s="16"/>
      <c r="G86" s="15"/>
    </row>
    <row r="87" spans="1:7">
      <c r="A87" s="14">
        <v>45046</v>
      </c>
      <c r="B87" s="15">
        <v>236.95</v>
      </c>
      <c r="C87" s="15"/>
      <c r="D87" s="15">
        <v>125.8214</v>
      </c>
      <c r="E87" s="16">
        <f t="shared" si="12"/>
        <v>0.531004009284659</v>
      </c>
      <c r="F87" s="16"/>
      <c r="G87" s="15"/>
    </row>
    <row r="88" s="34" customFormat="1" spans="1:6">
      <c r="A88" s="12" t="s">
        <v>398</v>
      </c>
      <c r="E88" s="43"/>
      <c r="F88" s="43"/>
    </row>
  </sheetData>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54</vt:i4>
      </vt:variant>
    </vt:vector>
  </HeadingPairs>
  <TitlesOfParts>
    <vt:vector size="54" baseType="lpstr">
      <vt:lpstr>总计</vt:lpstr>
      <vt:lpstr>北京</vt:lpstr>
      <vt:lpstr>香港</vt:lpstr>
      <vt:lpstr>天津</vt:lpstr>
      <vt:lpstr>上海</vt:lpstr>
      <vt:lpstr>台北</vt:lpstr>
      <vt:lpstr>广州</vt:lpstr>
      <vt:lpstr>长春</vt:lpstr>
      <vt:lpstr>大连</vt:lpstr>
      <vt:lpstr>武汉</vt:lpstr>
      <vt:lpstr>深圳</vt:lpstr>
      <vt:lpstr>重庆</vt:lpstr>
      <vt:lpstr>南京</vt:lpstr>
      <vt:lpstr>高雄</vt:lpstr>
      <vt:lpstr>成都</vt:lpstr>
      <vt:lpstr>沈阳</vt:lpstr>
      <vt:lpstr>西安</vt:lpstr>
      <vt:lpstr>苏州</vt:lpstr>
      <vt:lpstr>昆明</vt:lpstr>
      <vt:lpstr>杭州</vt:lpstr>
      <vt:lpstr>哈尔滨</vt:lpstr>
      <vt:lpstr>郑州</vt:lpstr>
      <vt:lpstr>长沙</vt:lpstr>
      <vt:lpstr>宁波</vt:lpstr>
      <vt:lpstr>无锡</vt:lpstr>
      <vt:lpstr>青岛</vt:lpstr>
      <vt:lpstr>南昌</vt:lpstr>
      <vt:lpstr>福州</vt:lpstr>
      <vt:lpstr>东莞</vt:lpstr>
      <vt:lpstr>南宁</vt:lpstr>
      <vt:lpstr>合肥</vt:lpstr>
      <vt:lpstr>石家庄</vt:lpstr>
      <vt:lpstr>桃园</vt:lpstr>
      <vt:lpstr>贵阳</vt:lpstr>
      <vt:lpstr>厦门</vt:lpstr>
      <vt:lpstr>乌鲁木齐</vt:lpstr>
      <vt:lpstr>温州</vt:lpstr>
      <vt:lpstr>济南</vt:lpstr>
      <vt:lpstr>兰州</vt:lpstr>
      <vt:lpstr>常州</vt:lpstr>
      <vt:lpstr>徐州</vt:lpstr>
      <vt:lpstr>澳门</vt:lpstr>
      <vt:lpstr>呼和浩特</vt:lpstr>
      <vt:lpstr>太原</vt:lpstr>
      <vt:lpstr>洛阳</vt:lpstr>
      <vt:lpstr>台中</vt:lpstr>
      <vt:lpstr>嘉兴</vt:lpstr>
      <vt:lpstr>绍兴</vt:lpstr>
      <vt:lpstr>芜湖</vt:lpstr>
      <vt:lpstr>佛山</vt:lpstr>
      <vt:lpstr>金华</vt:lpstr>
      <vt:lpstr>南通</vt:lpstr>
      <vt:lpstr>台州</vt:lpstr>
      <vt:lpstr>滁州</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SST</cp:lastModifiedBy>
  <dcterms:created xsi:type="dcterms:W3CDTF">2015-06-05T18:17:00Z</dcterms:created>
  <dcterms:modified xsi:type="dcterms:W3CDTF">2025-05-21T15:08:48Z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6F3AF02243084182B167E539766411E8_12</vt:lpwstr>
  </property>
  <property fmtid="{D5CDD505-2E9C-101B-9397-08002B2CF9AE}" pid="3" name="KSOProductBuildVer">
    <vt:lpwstr>2052-12.1.0.21171</vt:lpwstr>
  </property>
</Properties>
</file>