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36" windowWidth="15456" windowHeight="8352" firstSheet="2" activeTab="2"/>
  </bookViews>
  <sheets>
    <sheet name="Find Power given sizes" sheetId="1" state="hidden" r:id="rId1"/>
    <sheet name="Find sizes given power" sheetId="2" state="hidden" r:id="rId2"/>
    <sheet name="Two Proportion Test (Binary)" sheetId="3" r:id="rId3"/>
    <sheet name="Binary - Power Given Sizes" sheetId="4" state="hidden" r:id="rId4"/>
    <sheet name="Two Mean Test (Continuous)" sheetId="5" r:id="rId5"/>
    <sheet name="Continuous - Power Given Sizes" sheetId="6" state="hidden" r:id="rId6"/>
  </sheets>
  <definedNames>
    <definedName name="_xlnm.Print_Area" localSheetId="0">'Find Power given sizes'!$D$1:$L$19</definedName>
    <definedName name="_xlnm.Print_Area" localSheetId="1">'Find sizes given power'!$D$1:$I$24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3" l="1"/>
  <c r="D28" i="3"/>
  <c r="F27" i="3" l="1"/>
  <c r="F28" i="3"/>
  <c r="D39" i="5" l="1"/>
  <c r="D38" i="5"/>
  <c r="D16" i="6"/>
  <c r="D15" i="6"/>
  <c r="D14" i="6"/>
  <c r="D16" i="5"/>
  <c r="D15" i="5"/>
  <c r="D14" i="5"/>
  <c r="D17" i="6" l="1"/>
  <c r="D40" i="5"/>
  <c r="D41" i="5" s="1"/>
  <c r="D42" i="5" s="1"/>
  <c r="D18" i="5"/>
  <c r="D19" i="5" s="1"/>
  <c r="D20" i="5" s="1"/>
  <c r="D34" i="3" l="1"/>
  <c r="D35" i="3"/>
  <c r="D36" i="3" s="1"/>
  <c r="D5" i="4"/>
  <c r="D13" i="4" s="1"/>
  <c r="D12" i="4"/>
  <c r="D14" i="3"/>
  <c r="D13" i="3"/>
  <c r="D12" i="3"/>
  <c r="D37" i="3" l="1"/>
  <c r="D14" i="4"/>
  <c r="D38" i="3"/>
  <c r="D39" i="3" s="1"/>
  <c r="D15" i="4"/>
  <c r="D16" i="3"/>
  <c r="G7" i="2"/>
  <c r="G5" i="2"/>
  <c r="G18" i="2" s="1"/>
  <c r="G5" i="1"/>
  <c r="G18" i="1" s="1"/>
  <c r="G9" i="1"/>
  <c r="G17" i="2"/>
  <c r="G16" i="2"/>
  <c r="G16" i="1"/>
  <c r="G19" i="2" l="1"/>
  <c r="G20" i="2" s="1"/>
  <c r="G17" i="1"/>
  <c r="G19" i="1" s="1"/>
  <c r="D17" i="3"/>
  <c r="D18" i="3" s="1"/>
  <c r="G21" i="2" l="1"/>
  <c r="G23" i="2"/>
  <c r="G22" i="2"/>
</calcChain>
</file>

<file path=xl/sharedStrings.xml><?xml version="1.0" encoding="utf-8"?>
<sst xmlns="http://schemas.openxmlformats.org/spreadsheetml/2006/main" count="238" uniqueCount="122">
  <si>
    <t>Sample size requirement for comparising two pairs of treatment and control groups</t>
  </si>
  <si>
    <t>INPUT BOX</t>
  </si>
  <si>
    <t>group 1</t>
  </si>
  <si>
    <t>est. treatment rate</t>
  </si>
  <si>
    <t>est. control rate</t>
  </si>
  <si>
    <t>treatment size</t>
  </si>
  <si>
    <t>control size</t>
  </si>
  <si>
    <t>group 2</t>
  </si>
  <si>
    <t>significance level (alpha)</t>
  </si>
  <si>
    <t>power</t>
  </si>
  <si>
    <t>critical value of alpha</t>
  </si>
  <si>
    <t>4-way s.d.</t>
  </si>
  <si>
    <t>expected 4-way difference</t>
  </si>
  <si>
    <t>OUTPUT BOX</t>
  </si>
  <si>
    <t>ratio of group 1 treatment to group 2 treatment</t>
  </si>
  <si>
    <t>Stat limits</t>
  </si>
  <si>
    <t>Ratios</t>
  </si>
  <si>
    <t>critical value of beta</t>
  </si>
  <si>
    <t>product of p's and q's (intermediate calculation)</t>
  </si>
  <si>
    <t>computations</t>
  </si>
  <si>
    <t>size required</t>
  </si>
  <si>
    <t>group 1 treatment</t>
  </si>
  <si>
    <t>group 1 control</t>
  </si>
  <si>
    <t>group 2 treatment</t>
  </si>
  <si>
    <t>group 2 control</t>
  </si>
  <si>
    <t>result</t>
  </si>
  <si>
    <t>(the better one)</t>
  </si>
  <si>
    <t>Find Power Given Sizes - One-tailed test (i.e. testing if one group is better than the other)</t>
  </si>
  <si>
    <t>Find Sizes Given Power - One-tailed test</t>
  </si>
  <si>
    <t>OUPUT BOX</t>
  </si>
  <si>
    <t>ratio of treatment to control for group 1</t>
  </si>
  <si>
    <t>ratio of treatment to control for group 2</t>
  </si>
  <si>
    <t>expected treatment &amp; control difference</t>
  </si>
  <si>
    <t>SD</t>
  </si>
  <si>
    <t>ratio of control size to treatment size</t>
  </si>
  <si>
    <t>Total</t>
  </si>
  <si>
    <t>Sample size requirement for comparing treatment and control groups</t>
  </si>
  <si>
    <t>Estimates</t>
  </si>
  <si>
    <t>Sample sizes</t>
  </si>
  <si>
    <t>Type I error</t>
  </si>
  <si>
    <t>Computations</t>
  </si>
  <si>
    <t>Result</t>
  </si>
  <si>
    <t>Sizes required</t>
  </si>
  <si>
    <t>treatment</t>
  </si>
  <si>
    <t>control</t>
  </si>
  <si>
    <t>Note: for two-tailed test, put alpha/2 here</t>
  </si>
  <si>
    <t>Statistical Test for Binary Metrics</t>
  </si>
  <si>
    <t>One-Tailed Test</t>
  </si>
  <si>
    <t>Sample Proportions</t>
  </si>
  <si>
    <t>Treatment Response Rate</t>
  </si>
  <si>
    <t>Control Response Rate</t>
  </si>
  <si>
    <t>Sample Sizes</t>
  </si>
  <si>
    <t>Treatment Sample Size</t>
  </si>
  <si>
    <t>Control Sample Size</t>
  </si>
  <si>
    <t>SD of Lift</t>
  </si>
  <si>
    <t>Significance Result</t>
  </si>
  <si>
    <t>p-value</t>
  </si>
  <si>
    <t>Statistically significant? (at the significance level above)</t>
  </si>
  <si>
    <t>Summary stats</t>
  </si>
  <si>
    <t>est. treatment mean</t>
  </si>
  <si>
    <t>est. treatment SD</t>
  </si>
  <si>
    <t>est. control mean</t>
  </si>
  <si>
    <t>est. control SD</t>
  </si>
  <si>
    <t>Statistical Test for Continuous Metrics</t>
  </si>
  <si>
    <t>Treatment Mean</t>
  </si>
  <si>
    <t>Control Mean</t>
  </si>
  <si>
    <t>Sample Means</t>
  </si>
  <si>
    <t>Sample Standard Deviations</t>
  </si>
  <si>
    <t>Treatment SD</t>
  </si>
  <si>
    <t>Control SD</t>
  </si>
  <si>
    <t>Z-statistic</t>
  </si>
  <si>
    <t>Note 2: for two-tailed test, double the p-value here</t>
  </si>
  <si>
    <t>Note 1: p-value means probability of obtaining a result at least as extreme as the observed value, if null hypothesis is correct (i.e., treatment and control have no difference)</t>
  </si>
  <si>
    <t>Pooled response rate</t>
  </si>
  <si>
    <t>Example</t>
  </si>
  <si>
    <t>From historical data, you know that the control response rate is 0.7%</t>
  </si>
  <si>
    <t>We assume the usual significance level (Type I error) at 0.05, i.e., willing to accept a 5% error of rejecting the null when actually the null is true</t>
  </si>
  <si>
    <t>Suppose you want to test treatment vs control (BAU) for an online campaign, and the response rate is click-through rate (CTR)</t>
  </si>
  <si>
    <t>Treatment may be a new message or a new product offer, while control may be a BAU or no offer</t>
  </si>
  <si>
    <t>The null hypothesis (H0) is: treatment response rate = control response rate, while the alternative hypothesis (H1) is: treatment response rate &gt; control response rate (i.e., a 1-sided or 1-tailed test)</t>
  </si>
  <si>
    <t>We want to statistically determine the appropriate sample size for such a test</t>
  </si>
  <si>
    <t>You think the treatment response rate should be higher, at around 1.0% (you can vary this number slightly as a sensitivity analysis)</t>
  </si>
  <si>
    <t>We set power at 75%, i.e., the chance of detecting a difference if such difference truly exists (H1 is true)</t>
  </si>
  <si>
    <t>Recall that the sample data will be used to infer the population, i.e., even if the sample treatment response rate is higher than the sample control response rate, it may not mean the population treatment response rate is truly higher than the population control response rate, as the sample data can fluctuate due to randomness, limited by its size</t>
  </si>
  <si>
    <t>Last thing to consider is the ratio of control to treatment size</t>
  </si>
  <si>
    <t>If we aren't sure if the treatment is better than control, then a equal size test will result in the lowest total sample size required</t>
  </si>
  <si>
    <t>If you strongly think or already know treatment should be much better than control, you may want a smaller control group</t>
  </si>
  <si>
    <t>Let's start with a ratio of 1 (i.e., equal sample sizes for treatment &amp; control)</t>
  </si>
  <si>
    <t>Now, let's try to lower the control to treatment ratio to 0.5 to see what will happen</t>
  </si>
  <si>
    <t>The total sample size now goes up to 21,340, because equal sizing would be the most efficient one, but there can be practical business reason to have a lower control size</t>
  </si>
  <si>
    <t>If we lower the control to treatment ratio further to 0.1 (i.e., 10% control compared to treatment)</t>
  </si>
  <si>
    <t>The total sample size goes up a lot, to 52,210</t>
  </si>
  <si>
    <t>and the sample control response rate is 0.7%</t>
  </si>
  <si>
    <t>If the sample treatment response rate is 1% (i.e., 1% of those in the treatment group took the desirable action)</t>
  </si>
  <si>
    <t>And the treatment and control sizes are 40K and 4K, resp.</t>
  </si>
  <si>
    <t>keeping the significance level at the conventional 0.05 level</t>
  </si>
  <si>
    <t>Then the Z-statistic is 1.84</t>
  </si>
  <si>
    <t>which is translated to a p-value of 0.0326, lower than 0.05</t>
  </si>
  <si>
    <t xml:space="preserve">which means it is significant at 0.05, </t>
  </si>
  <si>
    <t>i.e., there is evidence that the treatment response rate is greater than the control response rate</t>
  </si>
  <si>
    <t/>
  </si>
  <si>
    <t>Suppose you want to test treatment vs control (BAU) for a program to increase deferral rate, our measurement metric</t>
  </si>
  <si>
    <t>The null hypothesis (H0) is: treatment mean = control mean, while the alternative hypothesis (H1) is: treatment mean &gt; control mean (i.e., a 1-sided or 1-tailed test)</t>
  </si>
  <si>
    <t>Recall that the sample data will be used to infer the population, i.e., even if the sample treatment mean is higher than the sample control mean, it may not mean the population treatment mean is truly higher than the population control mean, as the sample data can fluctuate due to randomness, limited by its size</t>
  </si>
  <si>
    <t>We would need 67 in each of the treatment and control groups, or a total of 134</t>
  </si>
  <si>
    <t>We would need a little over 10K in each of the treatment and control groups, or a total of 20,144</t>
  </si>
  <si>
    <t>The total sample size now goes up to 151, because equal sizing would be the most efficient one, but there can be practical business reason to have a lower control size</t>
  </si>
  <si>
    <t>The total sample size goes up a lot, to 407</t>
  </si>
  <si>
    <t>An experiment is done and sample data are collected</t>
  </si>
  <si>
    <t>An experment is done and sample data are collected</t>
  </si>
  <si>
    <t>If the sample treatment mean is 10% (i.e., the mean deferral rate is 10% the treatment group)</t>
  </si>
  <si>
    <t>From historical data, you know that the natural mean deferral rate for this target population is 6% (which is used as the control mean) and the standard deviation is 10%</t>
  </si>
  <si>
    <t>You think the treatment mean should be higher, at around 10% (you can vary this number slightly as a sensitivity analysis), and assume the standard deviation for the treatment group to be the same as that of the control group</t>
  </si>
  <si>
    <t>and the sample control mean is 9%</t>
  </si>
  <si>
    <t>And the treatment and control sizes are 300 and 100, resp.</t>
  </si>
  <si>
    <t>Then the Z-statistic is 1.32</t>
  </si>
  <si>
    <t>which is translated to a p-value of 0.0933, higher than 0.05</t>
  </si>
  <si>
    <t xml:space="preserve">which means it is not significant at the conventional 5% level (but just significant at the 10% level) </t>
  </si>
  <si>
    <t>One may consider this marginally significant</t>
  </si>
  <si>
    <t>Note: If DIV/0, 0, or negative sample sizes appear, it means some values in the INPUT BOX are not reasonably set and should be modified</t>
  </si>
  <si>
    <t>Lift of Treatment over Control Response Rate</t>
  </si>
  <si>
    <t>Lift of Treatment over Control Mean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</si>
</sst>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
    <numFmt numFmtId="167" formatCode="_(* #,##0_);_(* \(#,##0\);_(* &quot;-&quot;??_);_(@_)"/>
    <numFmt numFmtId="168" formatCode="0.0000%"/>
    <numFmt numFmtId="169" formatCode="_(* #,##0.0000_);_(* \(#,##0.0000\);_(* &quot;-&quot;??_);_(@_)"/>
    <numFmt numFmtId="170" formatCode="_(* #,##0.000_);_(* \(#,##0.000\);_(* &quot;-&quot;???_);_(@_)"/>
    <numFmt numFmtId="171" formatCode="0.0000"/>
    <numFmt numFmtId="172" formatCode="#,##0.0000_);\(#,##0.0000\)"/>
  </numFmts>
  <fonts count="6" x14ac:knownFonts="1">
    <font>
      <sz val="10"/>
      <name val="Arial"/>
    </font>
    <font>
      <sz val="10"/>
      <name val="Arial"/>
      <family val="2"/>
    </font>
    <font>
      <sz val="8"/>
      <name val="Arial"/>
      <family val="2"/>
    </font>
    <font>
      <b/>
      <u/>
      <sz val="10"/>
      <name val="Arial"/>
      <family val="2"/>
    </font>
    <font>
      <sz val="10"/>
      <name val="Arial"/>
      <family val="2"/>
    </font>
    <font>
      <b/>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6">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10" fontId="0" fillId="0" borderId="7" xfId="2" applyNumberFormat="1" applyFont="1" applyBorder="1"/>
    <xf numFmtId="0" fontId="0" fillId="0" borderId="8" xfId="0" applyBorder="1"/>
    <xf numFmtId="0" fontId="0" fillId="0" borderId="9" xfId="0" applyBorder="1"/>
    <xf numFmtId="166" fontId="0" fillId="0" borderId="10" xfId="0" applyNumberFormat="1" applyBorder="1"/>
    <xf numFmtId="0" fontId="3" fillId="0" borderId="0" xfId="0" applyFont="1"/>
    <xf numFmtId="0" fontId="0" fillId="0" borderId="0" xfId="0" applyFill="1" applyBorder="1"/>
    <xf numFmtId="0" fontId="0" fillId="0" borderId="5" xfId="0" applyFill="1" applyBorder="1"/>
    <xf numFmtId="0" fontId="0" fillId="0" borderId="2" xfId="0" applyFill="1" applyBorder="1"/>
    <xf numFmtId="166" fontId="0" fillId="0" borderId="7" xfId="0" applyNumberFormat="1" applyBorder="1"/>
    <xf numFmtId="10" fontId="0" fillId="0" borderId="7" xfId="0" applyNumberFormat="1" applyBorder="1"/>
    <xf numFmtId="168" fontId="4" fillId="2" borderId="10" xfId="2" applyNumberFormat="1" applyFont="1" applyFill="1" applyBorder="1"/>
    <xf numFmtId="168" fontId="4" fillId="2" borderId="7" xfId="2" applyNumberFormat="1" applyFont="1" applyFill="1" applyBorder="1"/>
    <xf numFmtId="0" fontId="0" fillId="2" borderId="10" xfId="0" applyFill="1" applyBorder="1"/>
    <xf numFmtId="0" fontId="0" fillId="2" borderId="6" xfId="0" applyFill="1" applyBorder="1"/>
    <xf numFmtId="0" fontId="4" fillId="2" borderId="10" xfId="2" applyNumberFormat="1" applyFont="1" applyFill="1" applyBorder="1"/>
    <xf numFmtId="0" fontId="4" fillId="2" borderId="7" xfId="2" applyNumberFormat="1" applyFont="1" applyFill="1" applyBorder="1"/>
    <xf numFmtId="0" fontId="4" fillId="2" borderId="6" xfId="2" applyNumberFormat="1" applyFont="1" applyFill="1" applyBorder="1"/>
    <xf numFmtId="0" fontId="0" fillId="3" borderId="1" xfId="0" applyFill="1" applyBorder="1"/>
    <xf numFmtId="0" fontId="0" fillId="3" borderId="2" xfId="0" applyFill="1" applyBorder="1"/>
    <xf numFmtId="167" fontId="4" fillId="3" borderId="10" xfId="1" applyNumberFormat="1" applyFont="1" applyFill="1" applyBorder="1"/>
    <xf numFmtId="0" fontId="0" fillId="3" borderId="3" xfId="0" applyFill="1" applyBorder="1"/>
    <xf numFmtId="0" fontId="0" fillId="3" borderId="0" xfId="0" applyFill="1" applyBorder="1"/>
    <xf numFmtId="167" fontId="4" fillId="3" borderId="7" xfId="1" applyNumberFormat="1" applyFont="1" applyFill="1" applyBorder="1"/>
    <xf numFmtId="0" fontId="0" fillId="3" borderId="4" xfId="0" applyFill="1" applyBorder="1"/>
    <xf numFmtId="0" fontId="0" fillId="3" borderId="5" xfId="0" applyFill="1" applyBorder="1"/>
    <xf numFmtId="167" fontId="4" fillId="3" borderId="6" xfId="1" applyNumberFormat="1" applyFont="1" applyFill="1" applyBorder="1"/>
    <xf numFmtId="165" fontId="0" fillId="0" borderId="6" xfId="0" applyNumberFormat="1" applyBorder="1"/>
    <xf numFmtId="0" fontId="0" fillId="2" borderId="7" xfId="0" applyFill="1" applyBorder="1"/>
    <xf numFmtId="0" fontId="0" fillId="2" borderId="11" xfId="0" applyFill="1" applyBorder="1"/>
    <xf numFmtId="164" fontId="4" fillId="3" borderId="6" xfId="2" applyNumberFormat="1" applyFont="1" applyFill="1" applyBorder="1"/>
    <xf numFmtId="0" fontId="0" fillId="0" borderId="9" xfId="0" applyFill="1" applyBorder="1"/>
    <xf numFmtId="0" fontId="4" fillId="2" borderId="11" xfId="2" applyNumberFormat="1" applyFont="1" applyFill="1" applyBorder="1"/>
    <xf numFmtId="10" fontId="4" fillId="2" borderId="10" xfId="2" applyNumberFormat="1" applyFont="1" applyFill="1" applyBorder="1"/>
    <xf numFmtId="10" fontId="4" fillId="2" borderId="7" xfId="2" applyNumberFormat="1" applyFont="1" applyFill="1" applyBorder="1"/>
    <xf numFmtId="0" fontId="0" fillId="3" borderId="8" xfId="0" applyFill="1" applyBorder="1"/>
    <xf numFmtId="0" fontId="0" fillId="3" borderId="9" xfId="0" applyFill="1" applyBorder="1"/>
    <xf numFmtId="167" fontId="0" fillId="3" borderId="11" xfId="0" applyNumberFormat="1" applyFill="1" applyBorder="1"/>
    <xf numFmtId="10" fontId="0" fillId="0" borderId="6" xfId="0" applyNumberFormat="1" applyBorder="1"/>
    <xf numFmtId="0" fontId="1" fillId="0" borderId="1" xfId="0" applyFont="1" applyBorder="1"/>
    <xf numFmtId="0" fontId="1" fillId="0" borderId="3" xfId="0" applyFont="1" applyBorder="1"/>
    <xf numFmtId="10" fontId="4" fillId="2" borderId="6" xfId="2" applyNumberFormat="1" applyFont="1" applyFill="1" applyBorder="1"/>
    <xf numFmtId="0" fontId="1" fillId="0" borderId="8" xfId="0" applyFont="1" applyBorder="1"/>
    <xf numFmtId="0" fontId="1" fillId="3" borderId="4" xfId="0" applyFont="1" applyFill="1" applyBorder="1"/>
    <xf numFmtId="0" fontId="1" fillId="3" borderId="1" xfId="0" applyFont="1" applyFill="1" applyBorder="1"/>
    <xf numFmtId="0" fontId="1" fillId="3" borderId="2" xfId="0" applyFont="1" applyFill="1" applyBorder="1"/>
    <xf numFmtId="0" fontId="1" fillId="3" borderId="5" xfId="0" applyFont="1" applyFill="1" applyBorder="1"/>
    <xf numFmtId="0" fontId="1" fillId="0" borderId="0" xfId="0" applyFont="1"/>
    <xf numFmtId="0" fontId="5" fillId="0" borderId="0" xfId="0" applyFont="1"/>
    <xf numFmtId="0" fontId="1" fillId="0" borderId="2" xfId="0" applyFont="1" applyBorder="1"/>
    <xf numFmtId="0" fontId="1" fillId="0" borderId="0" xfId="0" applyFont="1" applyBorder="1"/>
    <xf numFmtId="0" fontId="1" fillId="0" borderId="5" xfId="0" applyFont="1" applyBorder="1"/>
    <xf numFmtId="0" fontId="1" fillId="0" borderId="0" xfId="0" applyFont="1" applyFill="1" applyBorder="1"/>
    <xf numFmtId="1" fontId="4" fillId="2" borderId="7" xfId="2" applyNumberFormat="1" applyFont="1" applyFill="1" applyBorder="1"/>
    <xf numFmtId="0" fontId="1" fillId="0" borderId="5" xfId="0" applyFont="1" applyFill="1" applyBorder="1"/>
    <xf numFmtId="167" fontId="1" fillId="3" borderId="10" xfId="1" applyNumberFormat="1" applyFont="1" applyFill="1" applyBorder="1"/>
    <xf numFmtId="10" fontId="0" fillId="0" borderId="10" xfId="0" applyNumberFormat="1" applyBorder="1"/>
    <xf numFmtId="167" fontId="4" fillId="3" borderId="6" xfId="1" applyNumberFormat="1" applyFont="1" applyFill="1" applyBorder="1" applyAlignment="1">
      <alignment horizontal="right"/>
    </xf>
    <xf numFmtId="2" fontId="1" fillId="2" borderId="10" xfId="2" applyNumberFormat="1" applyFont="1" applyFill="1" applyBorder="1"/>
    <xf numFmtId="2" fontId="1" fillId="2" borderId="7" xfId="2" applyNumberFormat="1" applyFont="1" applyFill="1" applyBorder="1"/>
    <xf numFmtId="0" fontId="1" fillId="2" borderId="11" xfId="2" applyNumberFormat="1" applyFont="1" applyFill="1" applyBorder="1"/>
    <xf numFmtId="2" fontId="0" fillId="0" borderId="7" xfId="0" applyNumberFormat="1" applyBorder="1"/>
    <xf numFmtId="167" fontId="1" fillId="3" borderId="6" xfId="1" applyNumberFormat="1" applyFont="1" applyFill="1" applyBorder="1"/>
    <xf numFmtId="170" fontId="0" fillId="0" borderId="0" xfId="0" applyNumberFormat="1"/>
    <xf numFmtId="171" fontId="0" fillId="0" borderId="6" xfId="0" applyNumberFormat="1" applyBorder="1"/>
    <xf numFmtId="164" fontId="1" fillId="3" borderId="6" xfId="2" applyNumberFormat="1" applyFont="1" applyFill="1" applyBorder="1"/>
    <xf numFmtId="2" fontId="4" fillId="2" borderId="10" xfId="2" applyNumberFormat="1" applyFont="1" applyFill="1" applyBorder="1"/>
    <xf numFmtId="2" fontId="4" fillId="2" borderId="6" xfId="2" applyNumberFormat="1" applyFont="1" applyFill="1" applyBorder="1"/>
    <xf numFmtId="0" fontId="1" fillId="3" borderId="3" xfId="0" applyFont="1" applyFill="1" applyBorder="1"/>
    <xf numFmtId="2" fontId="0" fillId="3" borderId="10" xfId="2" applyNumberFormat="1" applyFont="1" applyFill="1" applyBorder="1"/>
    <xf numFmtId="0" fontId="5" fillId="3" borderId="0" xfId="0" applyFont="1" applyFill="1" applyBorder="1"/>
    <xf numFmtId="172" fontId="5" fillId="3" borderId="7" xfId="1" applyNumberFormat="1" applyFont="1" applyFill="1" applyBorder="1" applyAlignment="1">
      <alignment horizontal="right"/>
    </xf>
    <xf numFmtId="2" fontId="0" fillId="0" borderId="10" xfId="0" applyNumberFormat="1" applyBorder="1" applyAlignment="1">
      <alignment horizontal="right"/>
    </xf>
    <xf numFmtId="2" fontId="0" fillId="0" borderId="7" xfId="2" applyNumberFormat="1" applyFont="1" applyBorder="1" applyAlignment="1">
      <alignment horizontal="right"/>
    </xf>
    <xf numFmtId="2" fontId="0" fillId="3" borderId="10" xfId="2" applyNumberFormat="1" applyFont="1" applyFill="1" applyBorder="1" applyAlignment="1">
      <alignment horizontal="right"/>
    </xf>
    <xf numFmtId="169" fontId="5" fillId="3" borderId="7" xfId="1" applyNumberFormat="1" applyFont="1" applyFill="1" applyBorder="1"/>
    <xf numFmtId="0" fontId="1" fillId="0" borderId="0" xfId="0" quotePrefix="1" applyFont="1"/>
    <xf numFmtId="167" fontId="4" fillId="2" borderId="7" xfId="1" applyNumberFormat="1" applyFon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19"/>
  <sheetViews>
    <sheetView showGridLines="0" topLeftCell="B10" workbookViewId="0">
      <selection activeCell="G19" sqref="G19"/>
    </sheetView>
  </sheetViews>
  <sheetFormatPr defaultRowHeight="13.2" x14ac:dyDescent="0.25"/>
  <cols>
    <col min="4" max="4" width="14.44140625" customWidth="1"/>
    <col min="5" max="5" width="14" customWidth="1"/>
    <col min="6" max="6" width="22.88671875" bestFit="1" customWidth="1"/>
    <col min="7" max="7" width="11.44140625" bestFit="1" customWidth="1"/>
    <col min="12" max="12" width="10.109375" bestFit="1" customWidth="1"/>
  </cols>
  <sheetData>
    <row r="1" spans="4:12" x14ac:dyDescent="0.25">
      <c r="E1" s="13" t="s">
        <v>0</v>
      </c>
      <c r="L1" s="1">
        <v>42392</v>
      </c>
    </row>
    <row r="2" spans="4:12" x14ac:dyDescent="0.25">
      <c r="E2" s="13"/>
      <c r="L2" s="1"/>
    </row>
    <row r="3" spans="4:12" x14ac:dyDescent="0.25">
      <c r="E3" s="13" t="s">
        <v>27</v>
      </c>
      <c r="L3" s="1"/>
    </row>
    <row r="5" spans="4:12" x14ac:dyDescent="0.25">
      <c r="D5" t="s">
        <v>1</v>
      </c>
      <c r="E5" s="2" t="s">
        <v>2</v>
      </c>
      <c r="F5" s="3" t="s">
        <v>3</v>
      </c>
      <c r="G5" s="19">
        <f>G6*1.7</f>
        <v>1.0710000000000001E-3</v>
      </c>
    </row>
    <row r="6" spans="4:12" x14ac:dyDescent="0.25">
      <c r="E6" s="4" t="s">
        <v>26</v>
      </c>
      <c r="F6" s="5" t="s">
        <v>4</v>
      </c>
      <c r="G6" s="20">
        <v>6.3000000000000003E-4</v>
      </c>
    </row>
    <row r="7" spans="4:12" x14ac:dyDescent="0.25">
      <c r="E7" s="4"/>
      <c r="F7" s="5" t="s">
        <v>5</v>
      </c>
      <c r="G7" s="36">
        <v>40000</v>
      </c>
    </row>
    <row r="8" spans="4:12" x14ac:dyDescent="0.25">
      <c r="E8" s="6"/>
      <c r="F8" s="7" t="s">
        <v>6</v>
      </c>
      <c r="G8" s="22">
        <v>1000000</v>
      </c>
    </row>
    <row r="9" spans="4:12" x14ac:dyDescent="0.25">
      <c r="E9" s="2" t="s">
        <v>7</v>
      </c>
      <c r="F9" s="3" t="s">
        <v>3</v>
      </c>
      <c r="G9" s="19">
        <f>G10*1.1</f>
        <v>6.9300000000000004E-4</v>
      </c>
    </row>
    <row r="10" spans="4:12" x14ac:dyDescent="0.25">
      <c r="E10" s="4"/>
      <c r="F10" s="5" t="s">
        <v>4</v>
      </c>
      <c r="G10" s="20">
        <v>6.3000000000000003E-4</v>
      </c>
    </row>
    <row r="11" spans="4:12" x14ac:dyDescent="0.25">
      <c r="E11" s="4"/>
      <c r="F11" s="5" t="s">
        <v>5</v>
      </c>
      <c r="G11" s="36">
        <v>700000</v>
      </c>
    </row>
    <row r="12" spans="4:12" x14ac:dyDescent="0.25">
      <c r="E12" s="6"/>
      <c r="F12" s="7" t="s">
        <v>6</v>
      </c>
      <c r="G12" s="22">
        <v>1000000</v>
      </c>
    </row>
    <row r="13" spans="4:12" x14ac:dyDescent="0.25">
      <c r="E13" s="10"/>
      <c r="F13" s="11" t="s">
        <v>8</v>
      </c>
      <c r="G13" s="37">
        <v>0.05</v>
      </c>
    </row>
    <row r="14" spans="4:12" x14ac:dyDescent="0.25">
      <c r="E14" s="5"/>
      <c r="F14" s="5"/>
      <c r="G14" s="5"/>
    </row>
    <row r="16" spans="4:12" x14ac:dyDescent="0.25">
      <c r="D16" t="s">
        <v>29</v>
      </c>
      <c r="E16" s="2" t="s">
        <v>19</v>
      </c>
      <c r="F16" s="3" t="s">
        <v>10</v>
      </c>
      <c r="G16" s="12">
        <f>NORMINV(1-G13,0,1)</f>
        <v>1.6448536269514715</v>
      </c>
    </row>
    <row r="17" spans="5:7" x14ac:dyDescent="0.25">
      <c r="E17" s="4"/>
      <c r="F17" s="5" t="s">
        <v>12</v>
      </c>
      <c r="G17" s="9">
        <f>(G5-G6)-(G9-G10)</f>
        <v>3.7800000000000008E-4</v>
      </c>
    </row>
    <row r="18" spans="5:7" x14ac:dyDescent="0.25">
      <c r="E18" s="6"/>
      <c r="F18" s="7" t="s">
        <v>11</v>
      </c>
      <c r="G18" s="8">
        <f>SQRT(G5*(1-G5)/G7+G6*(1-G6)/G8+G9*(1-G9)/G11+G10*(1-G10)/G12)</f>
        <v>1.7027872475738125E-4</v>
      </c>
    </row>
    <row r="19" spans="5:7" x14ac:dyDescent="0.25">
      <c r="E19" s="32" t="s">
        <v>25</v>
      </c>
      <c r="F19" s="33" t="s">
        <v>9</v>
      </c>
      <c r="G19" s="38">
        <f>1-NORMSDIST(G16-G17/G18)</f>
        <v>0.71736657503953505</v>
      </c>
    </row>
  </sheetData>
  <phoneticPr fontId="2"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23"/>
  <sheetViews>
    <sheetView showGridLines="0" topLeftCell="E1" workbookViewId="0">
      <pane xSplit="14460" topLeftCell="C1"/>
      <selection activeCell="E1" sqref="A1:XFD1048576"/>
      <selection pane="topRight" activeCell="C1" sqref="C1"/>
    </sheetView>
  </sheetViews>
  <sheetFormatPr defaultRowHeight="13.2" x14ac:dyDescent="0.25"/>
  <cols>
    <col min="4" max="4" width="14.33203125" customWidth="1"/>
    <col min="5" max="5" width="13.88671875" customWidth="1"/>
    <col min="6" max="6" width="49.33203125" bestFit="1" customWidth="1"/>
    <col min="7" max="7" width="12.33203125" bestFit="1" customWidth="1"/>
    <col min="9" max="9" width="10.109375" bestFit="1" customWidth="1"/>
  </cols>
  <sheetData>
    <row r="1" spans="4:12" x14ac:dyDescent="0.25">
      <c r="E1" s="13" t="s">
        <v>0</v>
      </c>
      <c r="I1" s="1">
        <v>43576</v>
      </c>
      <c r="L1" s="1"/>
    </row>
    <row r="2" spans="4:12" x14ac:dyDescent="0.25">
      <c r="E2" s="13"/>
      <c r="I2" s="1"/>
      <c r="L2" s="1"/>
    </row>
    <row r="3" spans="4:12" x14ac:dyDescent="0.25">
      <c r="E3" s="13" t="s">
        <v>28</v>
      </c>
      <c r="L3" s="1"/>
    </row>
    <row r="5" spans="4:12" x14ac:dyDescent="0.25">
      <c r="D5" t="s">
        <v>1</v>
      </c>
      <c r="E5" s="2" t="s">
        <v>2</v>
      </c>
      <c r="F5" s="3" t="s">
        <v>3</v>
      </c>
      <c r="G5" s="19">
        <f>G6*1.3</f>
        <v>7.8000000000000005E-3</v>
      </c>
    </row>
    <row r="6" spans="4:12" x14ac:dyDescent="0.25">
      <c r="E6" s="4" t="s">
        <v>26</v>
      </c>
      <c r="F6" s="5" t="s">
        <v>4</v>
      </c>
      <c r="G6" s="20">
        <v>6.0000000000000001E-3</v>
      </c>
    </row>
    <row r="7" spans="4:12" x14ac:dyDescent="0.25">
      <c r="E7" s="2" t="s">
        <v>7</v>
      </c>
      <c r="F7" s="3" t="s">
        <v>3</v>
      </c>
      <c r="G7" s="19">
        <f>G8*1.3</f>
        <v>6.5000000000000006E-3</v>
      </c>
    </row>
    <row r="8" spans="4:12" x14ac:dyDescent="0.25">
      <c r="E8" s="4"/>
      <c r="F8" s="5" t="s">
        <v>4</v>
      </c>
      <c r="G8" s="20">
        <v>5.0000000000000001E-3</v>
      </c>
    </row>
    <row r="9" spans="4:12" x14ac:dyDescent="0.25">
      <c r="E9" s="2" t="s">
        <v>15</v>
      </c>
      <c r="F9" s="3" t="s">
        <v>8</v>
      </c>
      <c r="G9" s="21">
        <v>0.15</v>
      </c>
    </row>
    <row r="10" spans="4:12" x14ac:dyDescent="0.25">
      <c r="E10" s="6"/>
      <c r="F10" s="15" t="s">
        <v>9</v>
      </c>
      <c r="G10" s="22">
        <v>0.75</v>
      </c>
    </row>
    <row r="11" spans="4:12" x14ac:dyDescent="0.25">
      <c r="E11" s="2" t="s">
        <v>16</v>
      </c>
      <c r="F11" s="16" t="s">
        <v>30</v>
      </c>
      <c r="G11" s="23">
        <v>1</v>
      </c>
    </row>
    <row r="12" spans="4:12" x14ac:dyDescent="0.25">
      <c r="E12" s="4"/>
      <c r="F12" s="14" t="s">
        <v>31</v>
      </c>
      <c r="G12" s="24">
        <v>1</v>
      </c>
    </row>
    <row r="13" spans="4:12" x14ac:dyDescent="0.25">
      <c r="E13" s="6"/>
      <c r="F13" s="15" t="s">
        <v>14</v>
      </c>
      <c r="G13" s="25">
        <v>0.5</v>
      </c>
    </row>
    <row r="16" spans="4:12" x14ac:dyDescent="0.25">
      <c r="D16" t="s">
        <v>13</v>
      </c>
      <c r="E16" s="2" t="s">
        <v>19</v>
      </c>
      <c r="F16" s="3" t="s">
        <v>10</v>
      </c>
      <c r="G16" s="12">
        <f>NORMINV(1-G9,0,1)</f>
        <v>1.0364333894937898</v>
      </c>
    </row>
    <row r="17" spans="5:7" x14ac:dyDescent="0.25">
      <c r="E17" s="4"/>
      <c r="F17" s="14" t="s">
        <v>17</v>
      </c>
      <c r="G17" s="17">
        <f>NORMINV(G10,0,1)</f>
        <v>0.67448975019608193</v>
      </c>
    </row>
    <row r="18" spans="5:7" x14ac:dyDescent="0.25">
      <c r="E18" s="4"/>
      <c r="F18" s="5" t="s">
        <v>12</v>
      </c>
      <c r="G18" s="18">
        <f>(G5-G6)-(G7-G8)</f>
        <v>2.9999999999999992E-4</v>
      </c>
    </row>
    <row r="19" spans="5:7" x14ac:dyDescent="0.25">
      <c r="E19" s="6"/>
      <c r="F19" s="15" t="s">
        <v>18</v>
      </c>
      <c r="G19" s="35">
        <f>G5*(1-G5)+G6*(1-G6)*G11+G7*(1-G7)*G13+G8*(1-G8)*G13*G12</f>
        <v>1.9419534999999998E-2</v>
      </c>
    </row>
    <row r="20" spans="5:7" x14ac:dyDescent="0.25">
      <c r="E20" s="26" t="s">
        <v>20</v>
      </c>
      <c r="F20" s="27" t="s">
        <v>21</v>
      </c>
      <c r="G20" s="28">
        <f>POWER(G16+G17,2)*G19/POWER(G18,2)</f>
        <v>631622.0998822496</v>
      </c>
    </row>
    <row r="21" spans="5:7" x14ac:dyDescent="0.25">
      <c r="E21" s="29"/>
      <c r="F21" s="30" t="s">
        <v>22</v>
      </c>
      <c r="G21" s="31">
        <f>G20/G11</f>
        <v>631622.0998822496</v>
      </c>
    </row>
    <row r="22" spans="5:7" x14ac:dyDescent="0.25">
      <c r="E22" s="29"/>
      <c r="F22" s="30" t="s">
        <v>23</v>
      </c>
      <c r="G22" s="31">
        <f>G20/G13</f>
        <v>1263244.1997644992</v>
      </c>
    </row>
    <row r="23" spans="5:7" x14ac:dyDescent="0.25">
      <c r="E23" s="32"/>
      <c r="F23" s="33" t="s">
        <v>24</v>
      </c>
      <c r="G23" s="34">
        <f>G20/(G12*G13)</f>
        <v>1263244.1997644992</v>
      </c>
    </row>
  </sheetData>
  <phoneticPr fontId="2"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showRowColHeaders="0" tabSelected="1" zoomScale="130" zoomScaleNormal="130" workbookViewId="0">
      <selection activeCell="K7" sqref="K7"/>
    </sheetView>
  </sheetViews>
  <sheetFormatPr defaultRowHeight="13.2" x14ac:dyDescent="0.25"/>
  <cols>
    <col min="1" max="1" width="14.33203125" customWidth="1"/>
    <col min="2" max="2" width="17.6640625" customWidth="1"/>
    <col min="3" max="3" width="46.33203125" customWidth="1"/>
    <col min="4" max="4" width="14.5546875" customWidth="1"/>
    <col min="6" max="6" width="10.109375" hidden="1" customWidth="1"/>
    <col min="7" max="8" width="0" hidden="1" customWidth="1"/>
    <col min="9" max="9" width="11.109375" hidden="1" customWidth="1"/>
    <col min="10" max="10" width="0" hidden="1" customWidth="1"/>
  </cols>
  <sheetData>
    <row r="1" spans="1:10" x14ac:dyDescent="0.25">
      <c r="B1" s="13" t="s">
        <v>36</v>
      </c>
      <c r="F1" s="1">
        <v>43618</v>
      </c>
      <c r="I1" s="1"/>
    </row>
    <row r="2" spans="1:10" x14ac:dyDescent="0.25">
      <c r="B2" s="13"/>
      <c r="F2" s="1"/>
      <c r="I2" s="1"/>
    </row>
    <row r="3" spans="1:10" x14ac:dyDescent="0.25">
      <c r="B3" s="13" t="s">
        <v>28</v>
      </c>
      <c r="I3" s="1"/>
      <c r="J3" s="13" t="s">
        <v>74</v>
      </c>
    </row>
    <row r="4" spans="1:10" x14ac:dyDescent="0.25">
      <c r="J4" t="s">
        <v>77</v>
      </c>
    </row>
    <row r="5" spans="1:10" x14ac:dyDescent="0.25">
      <c r="A5" t="s">
        <v>1</v>
      </c>
      <c r="B5" s="47" t="s">
        <v>37</v>
      </c>
      <c r="C5" s="3" t="s">
        <v>3</v>
      </c>
      <c r="D5" s="41">
        <v>1.4999999999999999E-2</v>
      </c>
      <c r="J5" t="s">
        <v>78</v>
      </c>
    </row>
    <row r="6" spans="1:10" ht="13.8" customHeight="1" x14ac:dyDescent="0.25">
      <c r="B6" s="4"/>
      <c r="C6" s="5" t="s">
        <v>4</v>
      </c>
      <c r="D6" s="42">
        <v>8.0000000000000002E-3</v>
      </c>
      <c r="J6" t="s">
        <v>79</v>
      </c>
    </row>
    <row r="7" spans="1:10" x14ac:dyDescent="0.25">
      <c r="B7" s="2" t="s">
        <v>15</v>
      </c>
      <c r="C7" s="3" t="s">
        <v>8</v>
      </c>
      <c r="D7" s="21">
        <v>0.05</v>
      </c>
      <c r="F7" s="55" t="s">
        <v>45</v>
      </c>
      <c r="J7" s="55" t="s">
        <v>83</v>
      </c>
    </row>
    <row r="8" spans="1:10" x14ac:dyDescent="0.25">
      <c r="B8" s="6"/>
      <c r="C8" s="15" t="s">
        <v>9</v>
      </c>
      <c r="D8" s="22">
        <v>0.75</v>
      </c>
      <c r="J8" t="s">
        <v>80</v>
      </c>
    </row>
    <row r="9" spans="1:10" x14ac:dyDescent="0.25">
      <c r="B9" s="10" t="s">
        <v>16</v>
      </c>
      <c r="C9" s="39" t="s">
        <v>34</v>
      </c>
      <c r="D9" s="40">
        <v>3</v>
      </c>
      <c r="J9" t="s">
        <v>75</v>
      </c>
    </row>
    <row r="10" spans="1:10" x14ac:dyDescent="0.25">
      <c r="J10" t="s">
        <v>81</v>
      </c>
    </row>
    <row r="11" spans="1:10" hidden="1" x14ac:dyDescent="0.25">
      <c r="J11" t="s">
        <v>76</v>
      </c>
    </row>
    <row r="12" spans="1:10" hidden="1" x14ac:dyDescent="0.25">
      <c r="B12" s="47" t="s">
        <v>40</v>
      </c>
      <c r="C12" s="3" t="s">
        <v>10</v>
      </c>
      <c r="D12" s="12">
        <f>NORMINV(1-D7,0,1)</f>
        <v>1.6448536269514715</v>
      </c>
      <c r="J12" t="s">
        <v>82</v>
      </c>
    </row>
    <row r="13" spans="1:10" hidden="1" x14ac:dyDescent="0.25">
      <c r="B13" s="4"/>
      <c r="C13" s="14" t="s">
        <v>17</v>
      </c>
      <c r="D13" s="17">
        <f>NORMINV(D8,0,1)</f>
        <v>0.67448975019608193</v>
      </c>
      <c r="J13" s="55" t="s">
        <v>84</v>
      </c>
    </row>
    <row r="14" spans="1:10" hidden="1" x14ac:dyDescent="0.25">
      <c r="B14" s="4"/>
      <c r="C14" s="5" t="s">
        <v>32</v>
      </c>
      <c r="D14" s="18">
        <f>D5-D6</f>
        <v>6.9999999999999993E-3</v>
      </c>
      <c r="J14" s="55" t="s">
        <v>85</v>
      </c>
    </row>
    <row r="15" spans="1:10" hidden="1" x14ac:dyDescent="0.25">
      <c r="B15" s="6"/>
      <c r="C15" s="15"/>
      <c r="D15" s="35"/>
      <c r="J15" s="55" t="s">
        <v>86</v>
      </c>
    </row>
    <row r="16" spans="1:10" x14ac:dyDescent="0.25">
      <c r="A16" t="s">
        <v>13</v>
      </c>
      <c r="B16" s="52" t="s">
        <v>42</v>
      </c>
      <c r="C16" s="53" t="s">
        <v>43</v>
      </c>
      <c r="D16" s="28">
        <f>((D12+D13)/D14)^2*(D5*(1-D5)+D6*(1-D6)/D9)</f>
        <v>1912.4517263546888</v>
      </c>
      <c r="J16" s="55" t="s">
        <v>87</v>
      </c>
    </row>
    <row r="17" spans="1:10" x14ac:dyDescent="0.25">
      <c r="B17" s="32"/>
      <c r="C17" s="54" t="s">
        <v>44</v>
      </c>
      <c r="D17" s="34">
        <f>D16*D9</f>
        <v>5737.3551790640668</v>
      </c>
      <c r="J17" s="55" t="s">
        <v>105</v>
      </c>
    </row>
    <row r="18" spans="1:10" x14ac:dyDescent="0.25">
      <c r="B18" s="43"/>
      <c r="C18" s="44" t="s">
        <v>35</v>
      </c>
      <c r="D18" s="45">
        <f>SUM(D16:D17)</f>
        <v>7649.8069054187554</v>
      </c>
      <c r="J18" s="55" t="s">
        <v>88</v>
      </c>
    </row>
    <row r="19" spans="1:10" hidden="1" x14ac:dyDescent="0.25">
      <c r="J19" s="55" t="s">
        <v>89</v>
      </c>
    </row>
    <row r="20" spans="1:10" hidden="1" x14ac:dyDescent="0.25">
      <c r="B20" s="55" t="s">
        <v>119</v>
      </c>
      <c r="J20" s="55" t="s">
        <v>90</v>
      </c>
    </row>
    <row r="21" spans="1:10" hidden="1" x14ac:dyDescent="0.25">
      <c r="J21" s="55" t="s">
        <v>91</v>
      </c>
    </row>
    <row r="22" spans="1:10" hidden="1" x14ac:dyDescent="0.25"/>
    <row r="24" spans="1:10" x14ac:dyDescent="0.25">
      <c r="B24" s="13" t="s">
        <v>46</v>
      </c>
      <c r="F24" s="1">
        <v>43618</v>
      </c>
    </row>
    <row r="26" spans="1:10" x14ac:dyDescent="0.25">
      <c r="B26" s="56" t="s">
        <v>47</v>
      </c>
      <c r="J26" s="13" t="s">
        <v>74</v>
      </c>
    </row>
    <row r="27" spans="1:10" x14ac:dyDescent="0.25">
      <c r="A27" t="s">
        <v>1</v>
      </c>
      <c r="B27" s="47" t="s">
        <v>48</v>
      </c>
      <c r="C27" s="57" t="s">
        <v>49</v>
      </c>
      <c r="D27" s="41">
        <f>162/D29</f>
        <v>9.5294117647058817E-3</v>
      </c>
      <c r="F27">
        <f>D27*D29</f>
        <v>162</v>
      </c>
      <c r="J27" s="55" t="s">
        <v>108</v>
      </c>
    </row>
    <row r="28" spans="1:10" x14ac:dyDescent="0.25">
      <c r="B28" s="6"/>
      <c r="C28" s="59" t="s">
        <v>50</v>
      </c>
      <c r="D28" s="49">
        <f>403/D30</f>
        <v>7.9019607843137264E-3</v>
      </c>
      <c r="F28">
        <f>D28*D30</f>
        <v>403.00000000000006</v>
      </c>
      <c r="J28" s="55" t="s">
        <v>93</v>
      </c>
    </row>
    <row r="29" spans="1:10" x14ac:dyDescent="0.25">
      <c r="B29" s="48" t="s">
        <v>51</v>
      </c>
      <c r="C29" s="58" t="s">
        <v>52</v>
      </c>
      <c r="D29" s="85">
        <v>17000</v>
      </c>
      <c r="J29" s="55" t="s">
        <v>92</v>
      </c>
    </row>
    <row r="30" spans="1:10" x14ac:dyDescent="0.25">
      <c r="B30" s="4"/>
      <c r="C30" s="60" t="s">
        <v>53</v>
      </c>
      <c r="D30" s="85">
        <v>51000</v>
      </c>
      <c r="J30" s="55" t="s">
        <v>94</v>
      </c>
    </row>
    <row r="31" spans="1:10" x14ac:dyDescent="0.25">
      <c r="B31" s="10" t="s">
        <v>15</v>
      </c>
      <c r="C31" s="11" t="s">
        <v>8</v>
      </c>
      <c r="D31" s="37">
        <v>0.05</v>
      </c>
      <c r="J31" s="55" t="s">
        <v>95</v>
      </c>
    </row>
    <row r="32" spans="1:10" x14ac:dyDescent="0.25">
      <c r="J32" s="55" t="s">
        <v>96</v>
      </c>
    </row>
    <row r="33" spans="1:10" hidden="1" x14ac:dyDescent="0.25">
      <c r="J33" s="55" t="s">
        <v>97</v>
      </c>
    </row>
    <row r="34" spans="1:10" hidden="1" x14ac:dyDescent="0.25">
      <c r="B34" s="47" t="s">
        <v>40</v>
      </c>
      <c r="C34" s="57" t="s">
        <v>120</v>
      </c>
      <c r="D34" s="64">
        <f>D27-D28</f>
        <v>1.6274509803921554E-3</v>
      </c>
      <c r="J34" s="55" t="s">
        <v>98</v>
      </c>
    </row>
    <row r="35" spans="1:10" hidden="1" x14ac:dyDescent="0.25">
      <c r="B35" s="48"/>
      <c r="C35" s="60" t="s">
        <v>73</v>
      </c>
      <c r="D35" s="18">
        <f>(D27*D29+D28*D30)/(D29+D30)</f>
        <v>8.3088235294117643E-3</v>
      </c>
      <c r="J35" s="55" t="s">
        <v>99</v>
      </c>
    </row>
    <row r="36" spans="1:10" hidden="1" x14ac:dyDescent="0.25">
      <c r="B36" s="4"/>
      <c r="C36" s="60" t="s">
        <v>54</v>
      </c>
      <c r="D36" s="9">
        <f>SQRT(D35*(1-D35)*(1/D29+1/D30))</f>
        <v>8.0390161240597715E-4</v>
      </c>
      <c r="J36" s="84" t="s">
        <v>100</v>
      </c>
    </row>
    <row r="37" spans="1:10" x14ac:dyDescent="0.25">
      <c r="A37" t="s">
        <v>13</v>
      </c>
      <c r="B37" s="52" t="s">
        <v>55</v>
      </c>
      <c r="C37" s="53" t="s">
        <v>70</v>
      </c>
      <c r="D37" s="77">
        <f>D34/D36</f>
        <v>2.0244404977885262</v>
      </c>
    </row>
    <row r="38" spans="1:10" x14ac:dyDescent="0.25">
      <c r="B38" s="76"/>
      <c r="C38" s="78" t="s">
        <v>56</v>
      </c>
      <c r="D38" s="83">
        <f>1-NORMSDIST(D34/D36)</f>
        <v>2.1462424214082287E-2</v>
      </c>
      <c r="F38" s="55" t="s">
        <v>72</v>
      </c>
    </row>
    <row r="39" spans="1:10" x14ac:dyDescent="0.25">
      <c r="B39" s="32"/>
      <c r="C39" s="54" t="s">
        <v>57</v>
      </c>
      <c r="D39" s="65" t="str">
        <f>IF(D38&lt;D31,"Significant","Not Significant")</f>
        <v>Significant</v>
      </c>
      <c r="F39" s="55" t="s">
        <v>71</v>
      </c>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3.2" x14ac:dyDescent="0.25"/>
  <cols>
    <col min="1" max="1" width="14.44140625" customWidth="1"/>
    <col min="2" max="2" width="14" customWidth="1"/>
    <col min="3" max="3" width="33.33203125" bestFit="1" customWidth="1"/>
    <col min="4" max="4" width="11.44140625" bestFit="1" customWidth="1"/>
    <col min="9" max="9" width="10.109375" bestFit="1" customWidth="1"/>
  </cols>
  <sheetData>
    <row r="1" spans="1:9" x14ac:dyDescent="0.25">
      <c r="B1" s="13" t="s">
        <v>36</v>
      </c>
      <c r="I1" s="1">
        <v>43615</v>
      </c>
    </row>
    <row r="2" spans="1:9" x14ac:dyDescent="0.25">
      <c r="B2" s="13"/>
      <c r="I2" s="1"/>
    </row>
    <row r="3" spans="1:9" x14ac:dyDescent="0.25">
      <c r="B3" s="13" t="s">
        <v>27</v>
      </c>
      <c r="I3" s="1"/>
    </row>
    <row r="5" spans="1:9" x14ac:dyDescent="0.25">
      <c r="A5" t="s">
        <v>1</v>
      </c>
      <c r="B5" s="47" t="s">
        <v>37</v>
      </c>
      <c r="C5" s="3" t="s">
        <v>3</v>
      </c>
      <c r="D5" s="41">
        <f>0.01</f>
        <v>0.01</v>
      </c>
    </row>
    <row r="6" spans="1:9" x14ac:dyDescent="0.25">
      <c r="B6" s="6"/>
      <c r="C6" s="7" t="s">
        <v>4</v>
      </c>
      <c r="D6" s="49">
        <v>7.0000000000000001E-3</v>
      </c>
    </row>
    <row r="7" spans="1:9" x14ac:dyDescent="0.25">
      <c r="B7" s="48" t="s">
        <v>38</v>
      </c>
      <c r="C7" s="5" t="s">
        <v>5</v>
      </c>
      <c r="D7" s="36">
        <v>16029</v>
      </c>
    </row>
    <row r="8" spans="1:9" x14ac:dyDescent="0.25">
      <c r="B8" s="6"/>
      <c r="C8" s="7" t="s">
        <v>6</v>
      </c>
      <c r="D8" s="22">
        <v>4007</v>
      </c>
    </row>
    <row r="9" spans="1:9" x14ac:dyDescent="0.25">
      <c r="B9" s="50" t="s">
        <v>39</v>
      </c>
      <c r="C9" s="11" t="s">
        <v>8</v>
      </c>
      <c r="D9" s="37">
        <v>0.1</v>
      </c>
    </row>
    <row r="10" spans="1:9" x14ac:dyDescent="0.25">
      <c r="B10" s="5"/>
      <c r="C10" s="5"/>
      <c r="D10" s="5"/>
    </row>
    <row r="12" spans="1:9" x14ac:dyDescent="0.25">
      <c r="A12" t="s">
        <v>29</v>
      </c>
      <c r="B12" s="47" t="s">
        <v>40</v>
      </c>
      <c r="C12" s="3" t="s">
        <v>10</v>
      </c>
      <c r="D12" s="12">
        <f>NORMINV(1-D9,0,1)</f>
        <v>1.2815515655446006</v>
      </c>
    </row>
    <row r="13" spans="1:9" x14ac:dyDescent="0.25">
      <c r="B13" s="4"/>
      <c r="C13" s="5" t="s">
        <v>32</v>
      </c>
      <c r="D13" s="18">
        <f>D5-D6</f>
        <v>3.0000000000000001E-3</v>
      </c>
    </row>
    <row r="14" spans="1:9" x14ac:dyDescent="0.25">
      <c r="B14" s="6"/>
      <c r="C14" s="7" t="s">
        <v>33</v>
      </c>
      <c r="D14" s="46">
        <f>SQRT(D5*(1-D5)/D7+D6*(1-D6)/D8)</f>
        <v>1.5337355687015395E-3</v>
      </c>
    </row>
    <row r="15" spans="1:9" x14ac:dyDescent="0.25">
      <c r="B15" s="51" t="s">
        <v>41</v>
      </c>
      <c r="C15" s="33" t="s">
        <v>9</v>
      </c>
      <c r="D15" s="38">
        <f>1-NORMSDIST(D12-D13/D14)</f>
        <v>0.74998961135792808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M8" sqref="M8"/>
    </sheetView>
  </sheetViews>
  <sheetFormatPr defaultRowHeight="13.2" x14ac:dyDescent="0.25"/>
  <cols>
    <col min="1" max="1" width="14.33203125" customWidth="1"/>
    <col min="2" max="2" width="24.5546875" customWidth="1"/>
    <col min="3" max="3" width="49.33203125" bestFit="1" customWidth="1"/>
    <col min="4" max="4" width="14.109375" customWidth="1"/>
    <col min="6" max="6" width="10.109375" hidden="1" customWidth="1"/>
    <col min="7" max="10" width="0" hidden="1" customWidth="1"/>
  </cols>
  <sheetData>
    <row r="1" spans="1:10" x14ac:dyDescent="0.25">
      <c r="B1" s="13" t="s">
        <v>36</v>
      </c>
      <c r="F1" s="1">
        <v>43618</v>
      </c>
      <c r="I1" s="1"/>
    </row>
    <row r="2" spans="1:10" x14ac:dyDescent="0.25">
      <c r="B2" s="13"/>
      <c r="F2" s="1"/>
      <c r="I2" s="1"/>
    </row>
    <row r="3" spans="1:10" x14ac:dyDescent="0.25">
      <c r="B3" s="13" t="s">
        <v>28</v>
      </c>
      <c r="I3" s="1"/>
      <c r="J3" s="13" t="s">
        <v>74</v>
      </c>
    </row>
    <row r="4" spans="1:10" x14ac:dyDescent="0.25">
      <c r="J4" s="55" t="s">
        <v>101</v>
      </c>
    </row>
    <row r="5" spans="1:10" x14ac:dyDescent="0.25">
      <c r="A5" t="s">
        <v>1</v>
      </c>
      <c r="B5" s="2" t="s">
        <v>58</v>
      </c>
      <c r="C5" s="3" t="s">
        <v>59</v>
      </c>
      <c r="D5" s="66">
        <v>0.1</v>
      </c>
      <c r="J5" s="55" t="s">
        <v>78</v>
      </c>
    </row>
    <row r="6" spans="1:10" x14ac:dyDescent="0.25">
      <c r="B6" s="4"/>
      <c r="C6" s="5" t="s">
        <v>60</v>
      </c>
      <c r="D6" s="67">
        <v>0.1</v>
      </c>
      <c r="J6" s="55" t="s">
        <v>102</v>
      </c>
    </row>
    <row r="7" spans="1:10" x14ac:dyDescent="0.25">
      <c r="B7" s="4"/>
      <c r="C7" s="5" t="s">
        <v>61</v>
      </c>
      <c r="D7" s="67">
        <v>0.06</v>
      </c>
      <c r="J7" s="55" t="s">
        <v>103</v>
      </c>
    </row>
    <row r="8" spans="1:10" ht="13.8" customHeight="1" x14ac:dyDescent="0.25">
      <c r="B8" s="4"/>
      <c r="C8" s="5" t="s">
        <v>62</v>
      </c>
      <c r="D8" s="67">
        <v>0.1</v>
      </c>
      <c r="J8" t="s">
        <v>80</v>
      </c>
    </row>
    <row r="9" spans="1:10" x14ac:dyDescent="0.25">
      <c r="B9" s="2" t="s">
        <v>15</v>
      </c>
      <c r="C9" s="3" t="s">
        <v>8</v>
      </c>
      <c r="D9" s="21">
        <v>0.05</v>
      </c>
      <c r="F9" s="55" t="s">
        <v>45</v>
      </c>
      <c r="J9" s="55" t="s">
        <v>111</v>
      </c>
    </row>
    <row r="10" spans="1:10" x14ac:dyDescent="0.25">
      <c r="B10" s="6"/>
      <c r="C10" s="15" t="s">
        <v>9</v>
      </c>
      <c r="D10" s="22">
        <v>0.5</v>
      </c>
      <c r="J10" s="55" t="s">
        <v>112</v>
      </c>
    </row>
    <row r="11" spans="1:10" x14ac:dyDescent="0.25">
      <c r="B11" s="10" t="s">
        <v>16</v>
      </c>
      <c r="C11" s="39" t="s">
        <v>34</v>
      </c>
      <c r="D11" s="68">
        <v>1</v>
      </c>
      <c r="J11" t="s">
        <v>76</v>
      </c>
    </row>
    <row r="12" spans="1:10" x14ac:dyDescent="0.25">
      <c r="J12" t="s">
        <v>82</v>
      </c>
    </row>
    <row r="13" spans="1:10" hidden="1" x14ac:dyDescent="0.25">
      <c r="J13" s="55" t="s">
        <v>84</v>
      </c>
    </row>
    <row r="14" spans="1:10" hidden="1" x14ac:dyDescent="0.25">
      <c r="B14" s="47" t="s">
        <v>40</v>
      </c>
      <c r="C14" s="3" t="s">
        <v>10</v>
      </c>
      <c r="D14" s="12">
        <f>NORMINV(1-D9,0,1)</f>
        <v>1.6448536269514715</v>
      </c>
      <c r="J14" s="55" t="s">
        <v>85</v>
      </c>
    </row>
    <row r="15" spans="1:10" hidden="1" x14ac:dyDescent="0.25">
      <c r="B15" s="4"/>
      <c r="C15" s="14" t="s">
        <v>17</v>
      </c>
      <c r="D15" s="17">
        <f>NORMINV(D10,0,1)</f>
        <v>0</v>
      </c>
      <c r="J15" s="55" t="s">
        <v>86</v>
      </c>
    </row>
    <row r="16" spans="1:10" hidden="1" x14ac:dyDescent="0.25">
      <c r="B16" s="4"/>
      <c r="C16" s="5" t="s">
        <v>32</v>
      </c>
      <c r="D16" s="69">
        <f>D5-D7</f>
        <v>4.0000000000000008E-2</v>
      </c>
      <c r="J16" s="55" t="s">
        <v>87</v>
      </c>
    </row>
    <row r="17" spans="1:10" hidden="1" x14ac:dyDescent="0.25">
      <c r="B17" s="6"/>
      <c r="C17" s="15"/>
      <c r="D17" s="35"/>
      <c r="J17" s="55" t="s">
        <v>104</v>
      </c>
    </row>
    <row r="18" spans="1:10" x14ac:dyDescent="0.25">
      <c r="A18" t="s">
        <v>13</v>
      </c>
      <c r="B18" s="52" t="s">
        <v>42</v>
      </c>
      <c r="C18" s="53" t="s">
        <v>43</v>
      </c>
      <c r="D18" s="63">
        <f>((D14+D15)/D16)^2*(D6^2+D8^2/D11)</f>
        <v>33.81929317619263</v>
      </c>
      <c r="F18" s="55"/>
      <c r="J18" s="55" t="s">
        <v>88</v>
      </c>
    </row>
    <row r="19" spans="1:10" x14ac:dyDescent="0.25">
      <c r="B19" s="32"/>
      <c r="C19" s="54" t="s">
        <v>44</v>
      </c>
      <c r="D19" s="70">
        <f>D18*D11</f>
        <v>33.81929317619263</v>
      </c>
      <c r="J19" s="55" t="s">
        <v>106</v>
      </c>
    </row>
    <row r="20" spans="1:10" x14ac:dyDescent="0.25">
      <c r="B20" s="43"/>
      <c r="C20" s="44" t="s">
        <v>35</v>
      </c>
      <c r="D20" s="45">
        <f>SUM(D18:D19)</f>
        <v>67.638586352385261</v>
      </c>
      <c r="J20" s="55" t="s">
        <v>90</v>
      </c>
    </row>
    <row r="21" spans="1:10" hidden="1" x14ac:dyDescent="0.25">
      <c r="J21" s="55" t="s">
        <v>107</v>
      </c>
    </row>
    <row r="22" spans="1:10" hidden="1" x14ac:dyDescent="0.25">
      <c r="B22" s="55" t="s">
        <v>119</v>
      </c>
      <c r="D22" s="71"/>
    </row>
    <row r="23" spans="1:10" hidden="1" x14ac:dyDescent="0.25">
      <c r="B23" s="55"/>
      <c r="D23" s="71"/>
    </row>
    <row r="24" spans="1:10" hidden="1" x14ac:dyDescent="0.25">
      <c r="B24" s="55"/>
      <c r="D24" s="71"/>
    </row>
    <row r="26" spans="1:10" x14ac:dyDescent="0.25">
      <c r="B26" s="13" t="s">
        <v>63</v>
      </c>
      <c r="F26" s="1">
        <v>43618</v>
      </c>
    </row>
    <row r="28" spans="1:10" x14ac:dyDescent="0.25">
      <c r="B28" s="56" t="s">
        <v>47</v>
      </c>
      <c r="J28" s="13" t="s">
        <v>74</v>
      </c>
    </row>
    <row r="29" spans="1:10" x14ac:dyDescent="0.25">
      <c r="A29" t="s">
        <v>1</v>
      </c>
      <c r="B29" s="47" t="s">
        <v>66</v>
      </c>
      <c r="C29" s="57" t="s">
        <v>64</v>
      </c>
      <c r="D29" s="74">
        <v>0.1</v>
      </c>
      <c r="J29" s="55" t="s">
        <v>109</v>
      </c>
    </row>
    <row r="30" spans="1:10" x14ac:dyDescent="0.25">
      <c r="B30" s="6"/>
      <c r="C30" s="59" t="s">
        <v>65</v>
      </c>
      <c r="D30" s="75">
        <v>0.09</v>
      </c>
      <c r="J30" s="55" t="s">
        <v>110</v>
      </c>
    </row>
    <row r="31" spans="1:10" x14ac:dyDescent="0.25">
      <c r="B31" s="47" t="s">
        <v>67</v>
      </c>
      <c r="C31" s="57" t="s">
        <v>68</v>
      </c>
      <c r="D31" s="74">
        <v>0.08</v>
      </c>
      <c r="J31" s="55" t="s">
        <v>113</v>
      </c>
    </row>
    <row r="32" spans="1:10" x14ac:dyDescent="0.25">
      <c r="B32" s="6"/>
      <c r="C32" s="62" t="s">
        <v>69</v>
      </c>
      <c r="D32" s="75">
        <v>0.06</v>
      </c>
      <c r="J32" s="55" t="s">
        <v>114</v>
      </c>
    </row>
    <row r="33" spans="1:10" x14ac:dyDescent="0.25">
      <c r="B33" s="48" t="s">
        <v>51</v>
      </c>
      <c r="C33" s="58" t="s">
        <v>52</v>
      </c>
      <c r="D33" s="61">
        <v>300</v>
      </c>
      <c r="J33" s="55" t="s">
        <v>95</v>
      </c>
    </row>
    <row r="34" spans="1:10" x14ac:dyDescent="0.25">
      <c r="B34" s="4"/>
      <c r="C34" s="60" t="s">
        <v>53</v>
      </c>
      <c r="D34" s="61">
        <v>100</v>
      </c>
      <c r="J34" s="55" t="s">
        <v>115</v>
      </c>
    </row>
    <row r="35" spans="1:10" x14ac:dyDescent="0.25">
      <c r="B35" s="10" t="s">
        <v>15</v>
      </c>
      <c r="C35" s="11" t="s">
        <v>8</v>
      </c>
      <c r="D35" s="37">
        <v>0.05</v>
      </c>
      <c r="F35" s="55"/>
      <c r="J35" s="55" t="s">
        <v>116</v>
      </c>
    </row>
    <row r="36" spans="1:10" x14ac:dyDescent="0.25">
      <c r="J36" s="55" t="s">
        <v>117</v>
      </c>
    </row>
    <row r="37" spans="1:10" hidden="1" x14ac:dyDescent="0.25">
      <c r="J37" s="55" t="s">
        <v>99</v>
      </c>
    </row>
    <row r="38" spans="1:10" hidden="1" x14ac:dyDescent="0.25">
      <c r="B38" s="47" t="s">
        <v>40</v>
      </c>
      <c r="C38" s="57" t="s">
        <v>121</v>
      </c>
      <c r="D38" s="80">
        <f>D29-D30</f>
        <v>1.0000000000000009E-2</v>
      </c>
      <c r="J38" s="84" t="s">
        <v>118</v>
      </c>
    </row>
    <row r="39" spans="1:10" hidden="1" x14ac:dyDescent="0.25">
      <c r="B39" s="4"/>
      <c r="C39" s="60" t="s">
        <v>54</v>
      </c>
      <c r="D39" s="81">
        <f>SQRT(D31^2/D33+D32^2/D34)</f>
        <v>7.5718777944003652E-3</v>
      </c>
    </row>
    <row r="40" spans="1:10" x14ac:dyDescent="0.25">
      <c r="A40" t="s">
        <v>13</v>
      </c>
      <c r="B40" s="52" t="s">
        <v>55</v>
      </c>
      <c r="C40" s="53" t="s">
        <v>70</v>
      </c>
      <c r="D40" s="82">
        <f>D38/D39</f>
        <v>1.3206763594884368</v>
      </c>
    </row>
    <row r="41" spans="1:10" x14ac:dyDescent="0.25">
      <c r="B41" s="76"/>
      <c r="C41" s="78" t="s">
        <v>56</v>
      </c>
      <c r="D41" s="79">
        <f>1-NORMSDIST(D40)</f>
        <v>9.3304649937395068E-2</v>
      </c>
      <c r="F41" s="55" t="s">
        <v>72</v>
      </c>
    </row>
    <row r="42" spans="1:10" x14ac:dyDescent="0.25">
      <c r="B42" s="32"/>
      <c r="C42" s="54" t="s">
        <v>57</v>
      </c>
      <c r="D42" s="65" t="str">
        <f>IF(D41&lt;D35,"Significant","Not Significant")</f>
        <v>Not Significant</v>
      </c>
      <c r="F42" s="55" t="s">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2" sqref="I2"/>
    </sheetView>
  </sheetViews>
  <sheetFormatPr defaultRowHeight="13.2" x14ac:dyDescent="0.25"/>
  <cols>
    <col min="1" max="1" width="14.44140625" customWidth="1"/>
    <col min="2" max="2" width="14" customWidth="1"/>
    <col min="3" max="3" width="33.33203125" bestFit="1" customWidth="1"/>
    <col min="4" max="4" width="11.44140625" bestFit="1" customWidth="1"/>
    <col min="9" max="9" width="10.109375" bestFit="1" customWidth="1"/>
  </cols>
  <sheetData>
    <row r="1" spans="1:9" x14ac:dyDescent="0.25">
      <c r="B1" s="13" t="s">
        <v>36</v>
      </c>
      <c r="I1" s="1">
        <v>43615</v>
      </c>
    </row>
    <row r="2" spans="1:9" x14ac:dyDescent="0.25">
      <c r="B2" s="13"/>
      <c r="I2" s="1"/>
    </row>
    <row r="3" spans="1:9" x14ac:dyDescent="0.25">
      <c r="B3" s="13" t="s">
        <v>27</v>
      </c>
      <c r="I3" s="1"/>
    </row>
    <row r="5" spans="1:9" x14ac:dyDescent="0.25">
      <c r="A5" t="s">
        <v>1</v>
      </c>
      <c r="B5" s="2" t="s">
        <v>58</v>
      </c>
      <c r="C5" s="3" t="s">
        <v>59</v>
      </c>
      <c r="D5" s="66">
        <v>0.1</v>
      </c>
    </row>
    <row r="6" spans="1:9" x14ac:dyDescent="0.25">
      <c r="B6" s="4"/>
      <c r="C6" s="5" t="s">
        <v>60</v>
      </c>
      <c r="D6" s="67">
        <v>0.1</v>
      </c>
    </row>
    <row r="7" spans="1:9" x14ac:dyDescent="0.25">
      <c r="B7" s="4"/>
      <c r="C7" s="5" t="s">
        <v>61</v>
      </c>
      <c r="D7" s="67">
        <v>0.06</v>
      </c>
    </row>
    <row r="8" spans="1:9" x14ac:dyDescent="0.25">
      <c r="B8" s="4"/>
      <c r="C8" s="5" t="s">
        <v>62</v>
      </c>
      <c r="D8" s="67">
        <v>0.1</v>
      </c>
    </row>
    <row r="9" spans="1:9" x14ac:dyDescent="0.25">
      <c r="B9" s="4"/>
      <c r="C9" s="5" t="s">
        <v>5</v>
      </c>
      <c r="D9" s="36">
        <v>48</v>
      </c>
    </row>
    <row r="10" spans="1:9" x14ac:dyDescent="0.25">
      <c r="B10" s="6"/>
      <c r="C10" s="7" t="s">
        <v>6</v>
      </c>
      <c r="D10" s="22">
        <v>48</v>
      </c>
    </row>
    <row r="11" spans="1:9" x14ac:dyDescent="0.25">
      <c r="B11" s="10"/>
      <c r="C11" s="11" t="s">
        <v>8</v>
      </c>
      <c r="D11" s="37">
        <v>0.1</v>
      </c>
    </row>
    <row r="12" spans="1:9" x14ac:dyDescent="0.25">
      <c r="B12" s="5"/>
      <c r="C12" s="5"/>
      <c r="D12" s="5"/>
    </row>
    <row r="14" spans="1:9" x14ac:dyDescent="0.25">
      <c r="A14" t="s">
        <v>29</v>
      </c>
      <c r="B14" s="47" t="s">
        <v>40</v>
      </c>
      <c r="C14" s="3" t="s">
        <v>10</v>
      </c>
      <c r="D14" s="12">
        <f>NORMINV(1-D11,0,1)</f>
        <v>1.2815515655446006</v>
      </c>
    </row>
    <row r="15" spans="1:9" x14ac:dyDescent="0.25">
      <c r="B15" s="4"/>
      <c r="C15" s="5" t="s">
        <v>32</v>
      </c>
      <c r="D15" s="69">
        <f>D5-D7</f>
        <v>4.0000000000000008E-2</v>
      </c>
    </row>
    <row r="16" spans="1:9" x14ac:dyDescent="0.25">
      <c r="B16" s="6"/>
      <c r="C16" s="7" t="s">
        <v>33</v>
      </c>
      <c r="D16" s="72">
        <f>SQRT(D6^2/D9+D8^2/D10)</f>
        <v>2.0412414523193152E-2</v>
      </c>
    </row>
    <row r="17" spans="2:4" x14ac:dyDescent="0.25">
      <c r="B17" s="51" t="s">
        <v>41</v>
      </c>
      <c r="C17" s="33" t="s">
        <v>9</v>
      </c>
      <c r="D17" s="73">
        <f>1-NORMDIST(D14-D15/D16,0,1,TRUE)</f>
        <v>0.7511269066408075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Find Power given sizes</vt:lpstr>
      <vt:lpstr>Find sizes given power</vt:lpstr>
      <vt:lpstr>Two Proportion Test (Binary)</vt:lpstr>
      <vt:lpstr>Binary - Power Given Sizes</vt:lpstr>
      <vt:lpstr>Two Mean Test (Continuous)</vt:lpstr>
      <vt:lpstr>Continuous - Power Given Sizes</vt:lpstr>
      <vt:lpstr>'Find Power given sizes'!Print_Area</vt:lpstr>
      <vt:lpstr>'Find sizes given power'!Print_Area</vt:lpstr>
    </vt:vector>
  </TitlesOfParts>
  <Company>Fidelity Investments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S.Y. Lo</dc:creator>
  <cp:lastModifiedBy>Lo, Victor</cp:lastModifiedBy>
  <dcterms:created xsi:type="dcterms:W3CDTF">2004-03-17T22:45:16Z</dcterms:created>
  <dcterms:modified xsi:type="dcterms:W3CDTF">2019-06-11T12:48:56Z</dcterms:modified>
</cp:coreProperties>
</file>