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hilip_HKUST\CU course\MSC_Financial Derivatives\2018-19\lecture notes\"/>
    </mc:Choice>
  </mc:AlternateContent>
  <bookViews>
    <workbookView xWindow="0" yWindow="0" windowWidth="28800" windowHeight="14235" activeTab="3"/>
  </bookViews>
  <sheets>
    <sheet name="Blank" sheetId="2" r:id="rId1"/>
    <sheet name="Details" sheetId="1" r:id="rId2"/>
    <sheet name="American" sheetId="4" r:id="rId3"/>
    <sheet name="American(ans)" sheetId="3" r:id="rId4"/>
  </sheets>
  <definedNames>
    <definedName name="d">Blank!$B$9</definedName>
    <definedName name="div">Blank!$B$6</definedName>
    <definedName name="h">Blank!$B$3</definedName>
    <definedName name="K">Blank!$B$7</definedName>
    <definedName name="p">Blank!$B$18</definedName>
    <definedName name="rf">Blank!$B$4</definedName>
    <definedName name="S0">Blank!$B$1</definedName>
    <definedName name="sig">Blank!$B$5</definedName>
    <definedName name="T">Blank!$B$2</definedName>
    <definedName name="u">Blank!$B$8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B14" i="2"/>
  <c r="B13" i="2"/>
  <c r="B8" i="4" l="1"/>
  <c r="B4" i="4"/>
  <c r="C3" i="4"/>
  <c r="B3" i="4"/>
  <c r="C4" i="4" s="1"/>
  <c r="A3" i="4"/>
  <c r="A12" i="3"/>
  <c r="B12" i="3"/>
  <c r="C12" i="3"/>
  <c r="H12" i="3" s="1"/>
  <c r="G19" i="3" s="1"/>
  <c r="D12" i="3"/>
  <c r="B13" i="3"/>
  <c r="C13" i="3"/>
  <c r="D13" i="3"/>
  <c r="C14" i="3"/>
  <c r="D14" i="3"/>
  <c r="D15" i="3"/>
  <c r="H27" i="3"/>
  <c r="H26" i="3"/>
  <c r="H25" i="3"/>
  <c r="H21" i="3"/>
  <c r="H20" i="3"/>
  <c r="H19" i="3"/>
  <c r="H14" i="3"/>
  <c r="H13" i="3"/>
  <c r="G13" i="3" s="1"/>
  <c r="I15" i="3"/>
  <c r="I14" i="3"/>
  <c r="I13" i="3"/>
  <c r="I12" i="3"/>
  <c r="B8" i="3"/>
  <c r="D6" i="3"/>
  <c r="D5" i="3"/>
  <c r="D4" i="3"/>
  <c r="D3" i="3"/>
  <c r="C5" i="3"/>
  <c r="C3" i="3"/>
  <c r="C4" i="3"/>
  <c r="B4" i="3"/>
  <c r="B3" i="3"/>
  <c r="A3" i="3"/>
  <c r="D5" i="4" l="1"/>
  <c r="D4" i="4"/>
  <c r="D3" i="4"/>
  <c r="C5" i="4"/>
  <c r="G26" i="3"/>
  <c r="G25" i="3"/>
  <c r="G20" i="3"/>
  <c r="G12" i="3"/>
  <c r="A13" i="2"/>
  <c r="B18" i="2"/>
  <c r="B9" i="2"/>
  <c r="B8" i="2"/>
  <c r="D6" i="4" l="1"/>
  <c r="F12" i="3"/>
  <c r="F19" i="3"/>
  <c r="F25" i="3"/>
  <c r="H37" i="1"/>
  <c r="H36" i="1"/>
  <c r="G36" i="1"/>
  <c r="H35" i="1"/>
  <c r="G35" i="1"/>
  <c r="F35" i="1"/>
  <c r="F29" i="1"/>
  <c r="G30" i="1"/>
  <c r="G29" i="1"/>
  <c r="H31" i="1"/>
  <c r="H30" i="1"/>
  <c r="H29" i="1"/>
  <c r="F22" i="1"/>
  <c r="G23" i="1"/>
  <c r="G22" i="1"/>
  <c r="H24" i="1"/>
  <c r="H23" i="1"/>
  <c r="H22" i="1"/>
  <c r="I25" i="1"/>
  <c r="I24" i="1"/>
  <c r="I23" i="1"/>
  <c r="I22" i="1"/>
  <c r="B3" i="2" l="1"/>
  <c r="A35" i="1"/>
  <c r="B36" i="1"/>
  <c r="B35" i="1"/>
  <c r="C37" i="1"/>
  <c r="C36" i="1"/>
  <c r="C35" i="1"/>
  <c r="A29" i="1"/>
  <c r="B30" i="1"/>
  <c r="B29" i="1"/>
  <c r="C31" i="1"/>
  <c r="C30" i="1"/>
  <c r="C29" i="1"/>
  <c r="A22" i="1" l="1"/>
  <c r="B23" i="1"/>
  <c r="B22" i="1"/>
  <c r="C24" i="1"/>
  <c r="C23" i="1"/>
  <c r="C22" i="1"/>
  <c r="B18" i="1"/>
  <c r="D25" i="1"/>
  <c r="D24" i="1"/>
  <c r="D23" i="1"/>
  <c r="D22" i="1"/>
  <c r="D16" i="1"/>
  <c r="D15" i="1"/>
  <c r="D14" i="1"/>
  <c r="D13" i="1"/>
  <c r="C15" i="1"/>
  <c r="C14" i="1"/>
  <c r="C13" i="1"/>
  <c r="B14" i="1"/>
  <c r="B13" i="1"/>
  <c r="A13" i="1"/>
  <c r="B9" i="1"/>
  <c r="B8" i="1"/>
  <c r="B3" i="1"/>
</calcChain>
</file>

<file path=xl/sharedStrings.xml><?xml version="1.0" encoding="utf-8"?>
<sst xmlns="http://schemas.openxmlformats.org/spreadsheetml/2006/main" count="138" uniqueCount="22">
  <si>
    <t>S0</t>
  </si>
  <si>
    <t>T</t>
  </si>
  <si>
    <t>h</t>
  </si>
  <si>
    <t>r</t>
  </si>
  <si>
    <t>sigma</t>
  </si>
  <si>
    <t>u</t>
  </si>
  <si>
    <t>d</t>
  </si>
  <si>
    <t>dividend yield</t>
  </si>
  <si>
    <t>t=0</t>
  </si>
  <si>
    <t>St</t>
  </si>
  <si>
    <t>Ct</t>
  </si>
  <si>
    <t>t=3h</t>
  </si>
  <si>
    <t>t=1h</t>
  </si>
  <si>
    <t>t=2h</t>
  </si>
  <si>
    <t>K</t>
  </si>
  <si>
    <t>p*</t>
  </si>
  <si>
    <t>Delta</t>
  </si>
  <si>
    <t>B</t>
  </si>
  <si>
    <t>Pt</t>
  </si>
  <si>
    <t>Early Exercise</t>
    <phoneticPr fontId="1" type="noConversion"/>
  </si>
  <si>
    <t>Call option</t>
  </si>
  <si>
    <t>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</si>
</sst>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70" zoomScaleNormal="170" workbookViewId="0">
      <selection activeCell="D28" sqref="D28"/>
    </sheetView>
  </sheetViews>
  <sheetFormatPr defaultRowHeight="15"/>
  <cols>
    <col min="1" max="1" width="21.5703125" customWidth="1"/>
  </cols>
  <sheetData>
    <row r="1" spans="1:4">
      <c r="A1" t="s">
        <v>0</v>
      </c>
      <c r="B1">
        <v>41</v>
      </c>
    </row>
    <row r="2" spans="1:4">
      <c r="A2" t="s">
        <v>1</v>
      </c>
      <c r="B2">
        <v>1</v>
      </c>
    </row>
    <row r="3" spans="1:4">
      <c r="A3" t="s">
        <v>2</v>
      </c>
      <c r="B3">
        <f>1/3</f>
        <v>0.33333333333333331</v>
      </c>
    </row>
    <row r="4" spans="1:4">
      <c r="A4" t="s">
        <v>3</v>
      </c>
      <c r="B4" s="1">
        <v>0.08</v>
      </c>
    </row>
    <row r="5" spans="1:4">
      <c r="A5" t="s">
        <v>4</v>
      </c>
      <c r="B5" s="1">
        <v>0.3</v>
      </c>
    </row>
    <row r="6" spans="1:4">
      <c r="A6" t="s">
        <v>7</v>
      </c>
      <c r="B6" s="1">
        <v>0</v>
      </c>
    </row>
    <row r="7" spans="1:4">
      <c r="A7" t="s">
        <v>14</v>
      </c>
      <c r="B7">
        <v>40</v>
      </c>
    </row>
    <row r="8" spans="1:4">
      <c r="A8" t="s">
        <v>5</v>
      </c>
      <c r="B8">
        <f>EXP((rf-div)*h+sig*SQRT(h))</f>
        <v>1.2212461201543867</v>
      </c>
    </row>
    <row r="9" spans="1:4">
      <c r="A9" t="s">
        <v>6</v>
      </c>
      <c r="B9">
        <f>EXP((rf-div)*h-sig*SQRT(h))</f>
        <v>0.86369255373382114</v>
      </c>
    </row>
    <row r="11" spans="1:4">
      <c r="A11" t="s">
        <v>9</v>
      </c>
    </row>
    <row r="12" spans="1:4">
      <c r="A12" t="s">
        <v>8</v>
      </c>
      <c r="B12" t="s">
        <v>12</v>
      </c>
      <c r="C12" t="s">
        <v>13</v>
      </c>
      <c r="D12" t="s">
        <v>11</v>
      </c>
    </row>
    <row r="13" spans="1:4">
      <c r="A13">
        <f>S0</f>
        <v>41</v>
      </c>
      <c r="B13">
        <f>A13*u</f>
        <v>50.071090926329859</v>
      </c>
      <c r="C13">
        <f>B13*u</f>
        <v>61.14912552567786</v>
      </c>
    </row>
    <row r="14" spans="1:4">
      <c r="B14">
        <f>A13*d</f>
        <v>35.411394703086664</v>
      </c>
      <c r="C14">
        <f>B13*d</f>
        <v>43.246028390400198</v>
      </c>
    </row>
    <row r="15" spans="1:4">
      <c r="C15">
        <f>B14*d</f>
        <v>30.58455792238523</v>
      </c>
    </row>
    <row r="18" spans="1:9">
      <c r="A18" t="s">
        <v>15</v>
      </c>
      <c r="B18">
        <f>(EXP((rf - div)*h)-d)/(u-d)</f>
        <v>0.45680665920961433</v>
      </c>
    </row>
    <row r="20" spans="1:9">
      <c r="A20" t="s">
        <v>20</v>
      </c>
      <c r="F20" t="s">
        <v>21</v>
      </c>
    </row>
    <row r="21" spans="1:9">
      <c r="A21" t="s">
        <v>8</v>
      </c>
      <c r="B21" t="s">
        <v>12</v>
      </c>
      <c r="C21" t="s">
        <v>13</v>
      </c>
      <c r="D21" t="s">
        <v>11</v>
      </c>
      <c r="F21" t="s">
        <v>8</v>
      </c>
      <c r="G21" t="s">
        <v>12</v>
      </c>
      <c r="H21" t="s">
        <v>13</v>
      </c>
      <c r="I21" t="s">
        <v>11</v>
      </c>
    </row>
    <row r="27" spans="1:9">
      <c r="A27" t="s">
        <v>16</v>
      </c>
      <c r="F27" t="s">
        <v>16</v>
      </c>
    </row>
    <row r="28" spans="1:9">
      <c r="A28" t="s">
        <v>8</v>
      </c>
      <c r="B28" t="s">
        <v>12</v>
      </c>
      <c r="C28" t="s">
        <v>13</v>
      </c>
      <c r="D28" t="s">
        <v>11</v>
      </c>
      <c r="F28" t="s">
        <v>8</v>
      </c>
      <c r="G28" t="s">
        <v>12</v>
      </c>
      <c r="H28" t="s">
        <v>13</v>
      </c>
      <c r="I28" t="s">
        <v>11</v>
      </c>
    </row>
    <row r="33" spans="1:9">
      <c r="A33" t="s">
        <v>17</v>
      </c>
      <c r="F33" t="s">
        <v>17</v>
      </c>
    </row>
    <row r="34" spans="1:9">
      <c r="A34" t="s">
        <v>8</v>
      </c>
      <c r="B34" t="s">
        <v>12</v>
      </c>
      <c r="C34" t="s">
        <v>13</v>
      </c>
      <c r="D34" t="s">
        <v>11</v>
      </c>
      <c r="F34" t="s">
        <v>8</v>
      </c>
      <c r="G34" t="s">
        <v>12</v>
      </c>
      <c r="H34" t="s">
        <v>13</v>
      </c>
      <c r="I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35" sqref="C35"/>
    </sheetView>
  </sheetViews>
  <sheetFormatPr defaultRowHeight="15"/>
  <cols>
    <col min="1" max="1" width="21.5703125" customWidth="1"/>
  </cols>
  <sheetData>
    <row r="1" spans="1:4">
      <c r="A1" t="s">
        <v>0</v>
      </c>
      <c r="B1">
        <v>41</v>
      </c>
    </row>
    <row r="2" spans="1:4">
      <c r="A2" t="s">
        <v>1</v>
      </c>
      <c r="B2">
        <v>1</v>
      </c>
    </row>
    <row r="3" spans="1:4">
      <c r="A3" t="s">
        <v>2</v>
      </c>
      <c r="B3">
        <f>1/3</f>
        <v>0.33333333333333331</v>
      </c>
    </row>
    <row r="4" spans="1:4">
      <c r="A4" t="s">
        <v>3</v>
      </c>
      <c r="B4" s="1">
        <v>0.08</v>
      </c>
    </row>
    <row r="5" spans="1:4">
      <c r="A5" t="s">
        <v>4</v>
      </c>
      <c r="B5" s="1">
        <v>0.3</v>
      </c>
    </row>
    <row r="6" spans="1:4">
      <c r="A6" t="s">
        <v>7</v>
      </c>
      <c r="B6" s="1">
        <v>0</v>
      </c>
    </row>
    <row r="7" spans="1:4">
      <c r="A7" t="s">
        <v>14</v>
      </c>
      <c r="B7">
        <v>40</v>
      </c>
    </row>
    <row r="8" spans="1:4">
      <c r="A8" t="s">
        <v>5</v>
      </c>
      <c r="B8">
        <f>EXP((B4-B6)*B3+B5*SQRT(B3))</f>
        <v>1.2212461201543867</v>
      </c>
    </row>
    <row r="9" spans="1:4">
      <c r="A9" t="s">
        <v>6</v>
      </c>
      <c r="B9">
        <f>EXP((B4-B6)*B3-B5*SQRT(B3))</f>
        <v>0.86369255373382114</v>
      </c>
    </row>
    <row r="11" spans="1:4">
      <c r="A11" t="s">
        <v>9</v>
      </c>
    </row>
    <row r="12" spans="1:4">
      <c r="A12" t="s">
        <v>8</v>
      </c>
      <c r="B12" t="s">
        <v>12</v>
      </c>
      <c r="C12" t="s">
        <v>13</v>
      </c>
      <c r="D12" t="s">
        <v>11</v>
      </c>
    </row>
    <row r="13" spans="1:4">
      <c r="A13">
        <f>B1</f>
        <v>41</v>
      </c>
      <c r="B13">
        <f>A13*B8</f>
        <v>50.071090926329859</v>
      </c>
      <c r="C13">
        <f>B13*B8</f>
        <v>61.14912552567786</v>
      </c>
      <c r="D13">
        <f>C13*B8</f>
        <v>74.678132299067656</v>
      </c>
    </row>
    <row r="14" spans="1:4">
      <c r="B14">
        <f>A13*B9</f>
        <v>35.411394703086664</v>
      </c>
      <c r="C14">
        <f>B13*B9</f>
        <v>43.246028390400198</v>
      </c>
      <c r="D14">
        <f>C13*B9</f>
        <v>52.814044383862701</v>
      </c>
    </row>
    <row r="15" spans="1:4">
      <c r="C15">
        <f>B14*B9</f>
        <v>30.58455792238523</v>
      </c>
      <c r="D15">
        <f>C14*B9</f>
        <v>37.351272699350076</v>
      </c>
    </row>
    <row r="16" spans="1:4">
      <c r="D16">
        <f>C15*B9</f>
        <v>26.41565493680487</v>
      </c>
    </row>
    <row r="18" spans="1:9">
      <c r="A18" t="s">
        <v>15</v>
      </c>
      <c r="B18">
        <f>(EXP((B4-B6)*B3)-B9)/(B8-B9)</f>
        <v>0.45680665920961433</v>
      </c>
    </row>
    <row r="20" spans="1:9">
      <c r="A20" t="s">
        <v>10</v>
      </c>
      <c r="F20" t="s">
        <v>18</v>
      </c>
    </row>
    <row r="21" spans="1:9">
      <c r="A21" t="s">
        <v>8</v>
      </c>
      <c r="B21" t="s">
        <v>12</v>
      </c>
      <c r="C21" t="s">
        <v>13</v>
      </c>
      <c r="D21" t="s">
        <v>11</v>
      </c>
      <c r="F21" t="s">
        <v>8</v>
      </c>
      <c r="G21" t="s">
        <v>12</v>
      </c>
      <c r="H21" t="s">
        <v>13</v>
      </c>
      <c r="I21" t="s">
        <v>11</v>
      </c>
    </row>
    <row r="22" spans="1:9">
      <c r="A22">
        <f>EXP(-$B$4*$B$3)*($B$18*B22+(1-$B$18)*B23)</f>
        <v>7.0738532612777192</v>
      </c>
      <c r="B22">
        <f>EXP(-$B$4*$B$3)*($B$18*C22+(1-$B$18)*C23)</f>
        <v>12.88947459577161</v>
      </c>
      <c r="C22">
        <f>EXP(-$B$4*$B$3)*($B$18*D22+(1-$B$18)*D23)</f>
        <v>22.201695551552056</v>
      </c>
      <c r="D22">
        <f>MAX(D13-$B$7,0)</f>
        <v>34.678132299067656</v>
      </c>
      <c r="F22">
        <f>EXP(-$B$4*$B$3)*($B$18*G22+(1-$B$18)*G23)</f>
        <v>2.9985071167431516</v>
      </c>
      <c r="G22">
        <f t="shared" ref="G22:G23" si="0">EXP(-$B$4*$B$3)*($B$18*H22+(1-$B$18)*H23)</f>
        <v>0.74094120917757234</v>
      </c>
      <c r="H22">
        <f>EXP(-$B$4*$B$3)*($B$18*I22+(1-$B$18)*I23)</f>
        <v>0</v>
      </c>
      <c r="I22">
        <f>MAX($B$7-D13,0)</f>
        <v>0</v>
      </c>
    </row>
    <row r="23" spans="1:9">
      <c r="B23">
        <f>EXP(-$B$4*$B$3)*($B$18*C23+(1-$B$18)*C24)</f>
        <v>2.5350626937360419</v>
      </c>
      <c r="C23">
        <f>EXP(-$B$4*$B$3)*($B$18*D23+(1-$B$18)*D24)</f>
        <v>5.6995092660165207</v>
      </c>
      <c r="D23">
        <f t="shared" ref="D23:D25" si="1">MAX(D14-$B$7,0)</f>
        <v>12.814044383862701</v>
      </c>
      <c r="G23">
        <f t="shared" si="0"/>
        <v>5.0462255303851959</v>
      </c>
      <c r="H23">
        <f t="shared" ref="H23:H24" si="2">EXP(-$B$4*$B$3)*($B$18*I23+(1-$B$18)*I24)</f>
        <v>1.4009108497421245</v>
      </c>
      <c r="I23">
        <f t="shared" ref="I23:I25" si="3">MAX($B$7-D14,0)</f>
        <v>0</v>
      </c>
    </row>
    <row r="24" spans="1:9">
      <c r="C24">
        <f>EXP(-$B$4*$B$3)*($B$18*D24+(1-$B$18)*D25)</f>
        <v>0</v>
      </c>
      <c r="D24">
        <f t="shared" si="1"/>
        <v>0</v>
      </c>
      <c r="H24">
        <f t="shared" si="2"/>
        <v>8.3628720517405704</v>
      </c>
      <c r="I24">
        <f t="shared" si="3"/>
        <v>2.6487273006499237</v>
      </c>
    </row>
    <row r="25" spans="1:9">
      <c r="D25">
        <f t="shared" si="1"/>
        <v>0</v>
      </c>
      <c r="I25">
        <f t="shared" si="3"/>
        <v>13.58434506319513</v>
      </c>
    </row>
    <row r="27" spans="1:9">
      <c r="A27" t="s">
        <v>16</v>
      </c>
      <c r="F27" t="s">
        <v>16</v>
      </c>
    </row>
    <row r="28" spans="1:9">
      <c r="A28" t="s">
        <v>8</v>
      </c>
      <c r="B28" t="s">
        <v>12</v>
      </c>
      <c r="C28" t="s">
        <v>13</v>
      </c>
      <c r="D28" t="s">
        <v>11</v>
      </c>
      <c r="F28" t="s">
        <v>8</v>
      </c>
      <c r="G28" t="s">
        <v>12</v>
      </c>
      <c r="H28" t="s">
        <v>13</v>
      </c>
      <c r="I28" t="s">
        <v>11</v>
      </c>
    </row>
    <row r="29" spans="1:9">
      <c r="A29">
        <f>ROUND(EXP(-$B$6*$B$3)*(B22-B23)/(A13*($B$8-$B$9)),4)</f>
        <v>0.70630000000000004</v>
      </c>
      <c r="B29">
        <f>ROUND(EXP(-$B$6*$B$3)*(C22-C23)/(B13*($B$8-$B$9)),4)</f>
        <v>0.92179999999999995</v>
      </c>
      <c r="C29">
        <f>EXP(-$B$6*$B$3)*(D22-D23)/(C13*($B$8-$B$9))</f>
        <v>0.99999999999999967</v>
      </c>
      <c r="F29">
        <f>EXP(-$B$6*$B$3)*(G22-G23)/(A13*($B$8-$B$9))</f>
        <v>-0.29368168723588728</v>
      </c>
      <c r="G29">
        <f t="shared" ref="G29:G30" si="4">EXP(-$B$6*$B$3)*(H22-H23)/(B13*($B$8-$B$9))</f>
        <v>-7.8249636873256992E-2</v>
      </c>
      <c r="H29">
        <f>EXP(-$B$6*$B$3)*(I22-I23)/(C13*($B$8-$B$9))</f>
        <v>0</v>
      </c>
    </row>
    <row r="30" spans="1:9">
      <c r="B30">
        <f>ROUND(EXP(-$B$6*$B$3)*(C23-C24)/(B14*($B$8-$B$9)),4)</f>
        <v>0.4501</v>
      </c>
      <c r="C30">
        <f>ROUND(EXP(-$B$6*$B$3)*(D23-D24)/(C14*($B$8-$B$9)),4)</f>
        <v>0.82869999999999999</v>
      </c>
      <c r="G30">
        <f t="shared" si="4"/>
        <v>-0.54985408050238316</v>
      </c>
      <c r="H30">
        <f t="shared" ref="H30:H31" si="5">EXP(-$B$6*$B$3)*(I23-I24)/(C14*($B$8-$B$9))</f>
        <v>-0.17129705816602506</v>
      </c>
    </row>
    <row r="31" spans="1:9">
      <c r="C31">
        <f>ROUND(EXP(-$B$6*$B$3)*(D24-D25)/(C15*($B$8-$B$9)),4)</f>
        <v>0</v>
      </c>
      <c r="H31">
        <f t="shared" si="5"/>
        <v>-1.0000000000000002</v>
      </c>
    </row>
    <row r="33" spans="1:9">
      <c r="A33" t="s">
        <v>17</v>
      </c>
      <c r="F33" t="s">
        <v>17</v>
      </c>
    </row>
    <row r="34" spans="1:9">
      <c r="A34" t="s">
        <v>8</v>
      </c>
      <c r="B34" t="s">
        <v>12</v>
      </c>
      <c r="C34" t="s">
        <v>13</v>
      </c>
      <c r="D34" t="s">
        <v>11</v>
      </c>
      <c r="F34" t="s">
        <v>8</v>
      </c>
      <c r="G34" t="s">
        <v>12</v>
      </c>
      <c r="H34" t="s">
        <v>13</v>
      </c>
      <c r="I34" t="s">
        <v>11</v>
      </c>
    </row>
    <row r="35" spans="1:9">
      <c r="A35">
        <f>ROUND(EXP(-$B$4*$B$3)*($B$8*B23-$B$9*B22)/($B$8-$B$9),4)</f>
        <v>-21.885200000000001</v>
      </c>
      <c r="B35">
        <f>ROUND(EXP(-$B$4*$B$3)*($B$8*C23-$B$9*C22)/($B$8-$B$9),4)</f>
        <v>-33.263599999999997</v>
      </c>
      <c r="C35">
        <f>ROUND(EXP(-$B$4*$B$3)*($B$8*D23-$B$9*D22)/($B$8-$B$9),4)</f>
        <v>-38.947400000000002</v>
      </c>
      <c r="F35">
        <f>ROUND(EXP(-$B$4*$B$3)*($B$8*G23-$B$9*G22)/($B$8-$B$9),4)</f>
        <v>15.0395</v>
      </c>
      <c r="G35">
        <f>ROUND(EXP(-$B$4*$B$3)*($B$8*H23-$B$9*H22)/($B$8-$B$9),4)</f>
        <v>4.6589999999999998</v>
      </c>
      <c r="H35">
        <f>ROUND(EXP(-$B$4*$B$3)*($B$8*I23-$B$9*I22)/($B$8-$B$9),4)</f>
        <v>0</v>
      </c>
    </row>
    <row r="36" spans="1:9">
      <c r="B36">
        <f>ROUND(EXP(-$B$4*$B$3)*($B$8*C24-$B$9*C23)/($B$8-$B$9),4)</f>
        <v>-13.405200000000001</v>
      </c>
      <c r="C36">
        <f t="shared" ref="C36:C37" si="6">ROUND(EXP(-$B$4*$B$3)*($B$8*D24-$B$9*D23)/($B$8-$B$9),4)</f>
        <v>-30.1386</v>
      </c>
      <c r="G36">
        <f>ROUND(EXP(-$B$4*$B$3)*($B$8*H24-$B$9*H23)/($B$8-$B$9),4)</f>
        <v>24.517299999999999</v>
      </c>
      <c r="H36">
        <f t="shared" ref="H36:H37" si="7">ROUND(EXP(-$B$4*$B$3)*($B$8*I24-$B$9*I23)/($B$8-$B$9),4)</f>
        <v>8.8087999999999997</v>
      </c>
    </row>
    <row r="37" spans="1:9">
      <c r="C37">
        <f t="shared" si="6"/>
        <v>0</v>
      </c>
      <c r="H37">
        <f t="shared" si="7"/>
        <v>38.947400000000002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70" zoomScaleNormal="170" workbookViewId="0">
      <selection activeCell="D3" sqref="D3"/>
    </sheetView>
  </sheetViews>
  <sheetFormatPr defaultRowHeight="15"/>
  <cols>
    <col min="1" max="1" width="21.5703125" customWidth="1"/>
  </cols>
  <sheetData>
    <row r="1" spans="1:9">
      <c r="A1" t="s">
        <v>9</v>
      </c>
    </row>
    <row r="2" spans="1:9">
      <c r="A2" t="s">
        <v>8</v>
      </c>
      <c r="B2" t="s">
        <v>12</v>
      </c>
      <c r="C2" t="s">
        <v>13</v>
      </c>
      <c r="D2" t="s">
        <v>11</v>
      </c>
    </row>
    <row r="3" spans="1:9">
      <c r="A3">
        <f>S0</f>
        <v>41</v>
      </c>
      <c r="B3">
        <f>ROUND(S0*u,3)</f>
        <v>50.070999999999998</v>
      </c>
      <c r="C3">
        <f>ROUND(B3*u,3)</f>
        <v>61.149000000000001</v>
      </c>
      <c r="D3">
        <f>ROUND(C3*u,3)</f>
        <v>74.677999999999997</v>
      </c>
    </row>
    <row r="4" spans="1:9">
      <c r="B4">
        <f>ROUND(S0*d,3)</f>
        <v>35.411000000000001</v>
      </c>
      <c r="C4">
        <f>ROUND(B3*d,3)</f>
        <v>43.246000000000002</v>
      </c>
      <c r="D4">
        <f>ROUND(C3*d,3)</f>
        <v>52.814</v>
      </c>
    </row>
    <row r="5" spans="1:9">
      <c r="C5">
        <f>ROUND(B4*d,3)</f>
        <v>30.584</v>
      </c>
      <c r="D5">
        <f>ROUND(C4*d,3)</f>
        <v>37.350999999999999</v>
      </c>
    </row>
    <row r="6" spans="1:9">
      <c r="D6">
        <f>ROUND(C5*d,3)</f>
        <v>26.414999999999999</v>
      </c>
    </row>
    <row r="8" spans="1:9">
      <c r="A8" t="s">
        <v>15</v>
      </c>
      <c r="B8">
        <f>(EXP((rf-div)*h)-d)/(u-d)</f>
        <v>0.45680665920961433</v>
      </c>
    </row>
    <row r="10" spans="1:9">
      <c r="A10" t="s">
        <v>19</v>
      </c>
      <c r="F10" t="s">
        <v>18</v>
      </c>
    </row>
    <row r="11" spans="1:9">
      <c r="A11" t="s">
        <v>8</v>
      </c>
      <c r="B11" t="s">
        <v>12</v>
      </c>
      <c r="C11" t="s">
        <v>13</v>
      </c>
      <c r="D11" t="s">
        <v>11</v>
      </c>
      <c r="F11" t="s">
        <v>8</v>
      </c>
      <c r="G11" t="s">
        <v>12</v>
      </c>
      <c r="H11" t="s">
        <v>13</v>
      </c>
      <c r="I11" t="s">
        <v>11</v>
      </c>
    </row>
    <row r="17" spans="6:8">
      <c r="F17" t="s">
        <v>16</v>
      </c>
    </row>
    <row r="18" spans="6:8">
      <c r="F18" t="s">
        <v>8</v>
      </c>
      <c r="G18" t="s">
        <v>12</v>
      </c>
      <c r="H18" t="s">
        <v>13</v>
      </c>
    </row>
    <row r="23" spans="6:8">
      <c r="F23" t="s">
        <v>17</v>
      </c>
    </row>
    <row r="24" spans="6:8">
      <c r="F24" t="s">
        <v>8</v>
      </c>
      <c r="G24" t="s">
        <v>12</v>
      </c>
      <c r="H2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9" zoomScale="190" zoomScaleNormal="190" workbookViewId="0">
      <selection activeCell="H26" sqref="H26"/>
    </sheetView>
  </sheetViews>
  <sheetFormatPr defaultRowHeight="15"/>
  <cols>
    <col min="1" max="1" width="21.5703125" customWidth="1"/>
  </cols>
  <sheetData>
    <row r="1" spans="1:9">
      <c r="A1" t="s">
        <v>9</v>
      </c>
    </row>
    <row r="2" spans="1:9">
      <c r="A2" t="s">
        <v>8</v>
      </c>
      <c r="B2" t="s">
        <v>12</v>
      </c>
      <c r="C2" t="s">
        <v>13</v>
      </c>
      <c r="D2" t="s">
        <v>11</v>
      </c>
    </row>
    <row r="3" spans="1:9">
      <c r="A3">
        <f>S0</f>
        <v>41</v>
      </c>
      <c r="B3">
        <f>ROUND(S0*u,3)</f>
        <v>50.070999999999998</v>
      </c>
      <c r="C3">
        <f>ROUND(B3*u,3)</f>
        <v>61.149000000000001</v>
      </c>
      <c r="D3">
        <f>ROUND(C3*u,3)</f>
        <v>74.677999999999997</v>
      </c>
    </row>
    <row r="4" spans="1:9">
      <c r="B4">
        <f>ROUND(S0*d,3)</f>
        <v>35.411000000000001</v>
      </c>
      <c r="C4">
        <f>ROUND(B3*d,3)</f>
        <v>43.246000000000002</v>
      </c>
      <c r="D4">
        <f>ROUND(C3*d,3)</f>
        <v>52.814</v>
      </c>
    </row>
    <row r="5" spans="1:9">
      <c r="C5">
        <f>ROUND(B4*d,3)</f>
        <v>30.584</v>
      </c>
      <c r="D5">
        <f>ROUND(C4*d,3)</f>
        <v>37.350999999999999</v>
      </c>
    </row>
    <row r="6" spans="1:9">
      <c r="D6">
        <f>ROUND(C5*d,3)</f>
        <v>26.414999999999999</v>
      </c>
    </row>
    <row r="8" spans="1:9">
      <c r="A8" t="s">
        <v>15</v>
      </c>
      <c r="B8">
        <f>(EXP((rf-div)*h)-d)/(u-d)</f>
        <v>0.45680665920961433</v>
      </c>
    </row>
    <row r="10" spans="1:9">
      <c r="A10" t="s">
        <v>19</v>
      </c>
      <c r="F10" t="s">
        <v>18</v>
      </c>
    </row>
    <row r="11" spans="1:9">
      <c r="A11" t="s">
        <v>8</v>
      </c>
      <c r="B11" t="s">
        <v>12</v>
      </c>
      <c r="C11" t="s">
        <v>13</v>
      </c>
      <c r="D11" t="s">
        <v>11</v>
      </c>
      <c r="F11" t="s">
        <v>8</v>
      </c>
      <c r="G11" t="s">
        <v>12</v>
      </c>
      <c r="H11" t="s">
        <v>13</v>
      </c>
      <c r="I11" t="s">
        <v>11</v>
      </c>
    </row>
    <row r="12" spans="1:9">
      <c r="A12">
        <f>K-A3</f>
        <v>-1</v>
      </c>
      <c r="B12">
        <f>K-B3</f>
        <v>-10.070999999999998</v>
      </c>
      <c r="C12">
        <f>K-C3</f>
        <v>-21.149000000000001</v>
      </c>
      <c r="D12">
        <f>K-D3</f>
        <v>-34.677999999999997</v>
      </c>
      <c r="F12">
        <f>MAX(EXP(-rf*h)*(p*G12+(1-p)*G13),A12)</f>
        <v>3.2931715153814372</v>
      </c>
      <c r="G12">
        <f>MAX(EXP(-rf*h)*(p*H12+(1-p)*H13),B12)</f>
        <v>0.74101749267649586</v>
      </c>
      <c r="H12">
        <f>MAX(EXP(-rf*h)*(p*I12+(1-p)*I13),C12)</f>
        <v>0</v>
      </c>
      <c r="I12">
        <f>MAX(K-D3,0)</f>
        <v>0</v>
      </c>
    </row>
    <row r="13" spans="1:9">
      <c r="B13">
        <f>K-B4</f>
        <v>4.5889999999999986</v>
      </c>
      <c r="C13">
        <f>K-C4</f>
        <v>-3.2460000000000022</v>
      </c>
      <c r="D13">
        <f>K-D4</f>
        <v>-12.814</v>
      </c>
      <c r="G13">
        <f>MAX(EXP(-rf*h)*(p*H13+(1-p)*H14),B13)</f>
        <v>5.6032886486029483</v>
      </c>
      <c r="H13">
        <f>MAX(EXP(-rf*h)*(p*I13+(1-p)*I14),C13)</f>
        <v>1.4010550803234105</v>
      </c>
      <c r="I13">
        <f>MAX(K-D4,0)</f>
        <v>0</v>
      </c>
    </row>
    <row r="14" spans="1:9">
      <c r="C14">
        <f>K-C5</f>
        <v>9.4160000000000004</v>
      </c>
      <c r="D14">
        <f>K-D5</f>
        <v>2.6490000000000009</v>
      </c>
      <c r="H14">
        <f>MAX(EXP(-rf*h)*(p*I14+(1-p)*I15),C14)</f>
        <v>9.4160000000000004</v>
      </c>
      <c r="I14">
        <f>MAX(K-D5,0)</f>
        <v>2.6490000000000009</v>
      </c>
    </row>
    <row r="15" spans="1:9">
      <c r="D15">
        <f>K-D6</f>
        <v>13.585000000000001</v>
      </c>
      <c r="I15">
        <f>MAX(K-D6,0)</f>
        <v>13.585000000000001</v>
      </c>
    </row>
    <row r="17" spans="6:8">
      <c r="F17" t="s">
        <v>16</v>
      </c>
    </row>
    <row r="18" spans="6:8">
      <c r="F18" t="s">
        <v>8</v>
      </c>
      <c r="G18" t="s">
        <v>12</v>
      </c>
      <c r="H18" t="s">
        <v>13</v>
      </c>
    </row>
    <row r="19" spans="6:8">
      <c r="F19">
        <f>EXP(-div*h)*(G12-G13)/(B3-B4)</f>
        <v>-0.33166924665255476</v>
      </c>
      <c r="G19">
        <f>EXP(-div*h)*(H12-H13)/(C3-C4)</f>
        <v>-7.8258117651980708E-2</v>
      </c>
      <c r="H19">
        <f>EXP(-div*h)*(I12-I13)/(D3-D4)</f>
        <v>0</v>
      </c>
    </row>
    <row r="20" spans="6:8">
      <c r="G20">
        <f>EXP(-div*h)*(H13-H14)/(C4-C5)</f>
        <v>-0.6329920170333746</v>
      </c>
      <c r="H20">
        <f>EXP(-div*h)*(I13-I14)/(D4-D5)</f>
        <v>-0.17131216452176168</v>
      </c>
    </row>
    <row r="21" spans="6:8">
      <c r="H21">
        <f>EXP(-div*h)*(I14-I15)/(D5-D6)</f>
        <v>-1</v>
      </c>
    </row>
    <row r="23" spans="6:8">
      <c r="F23" t="s">
        <v>17</v>
      </c>
    </row>
    <row r="24" spans="6:8">
      <c r="F24" t="s">
        <v>8</v>
      </c>
      <c r="G24" t="s">
        <v>12</v>
      </c>
      <c r="H24" t="s">
        <v>13</v>
      </c>
    </row>
    <row r="25" spans="6:8">
      <c r="F25">
        <f>EXP(-rf*h)*(u*G13-d*G12)/(u-d)</f>
        <v>16.891892413629442</v>
      </c>
      <c r="G25">
        <f>EXP(-rf*h)*(u*H13-d*H12)/(u-d)</f>
        <v>4.6594655572538919</v>
      </c>
      <c r="H25">
        <f>EXP(-rf*h)*(u*I13-d*I12)/(u-d)</f>
        <v>0</v>
      </c>
    </row>
    <row r="26" spans="6:8">
      <c r="G26">
        <f>EXP(-rf*h)*(u*H14-d*H13)/(u-d)</f>
        <v>28.019356260271412</v>
      </c>
      <c r="H26">
        <f>EXP(-rf*h)*(u*I14-d*I13)/(u-d)</f>
        <v>8.8097352020709998</v>
      </c>
    </row>
    <row r="27" spans="6:8">
      <c r="H27">
        <f>EXP(-rf*h)*(u*I15-d*I14)/(u-d)</f>
        <v>38.948966698337131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Blank</vt:lpstr>
      <vt:lpstr>Details</vt:lpstr>
      <vt:lpstr>American</vt:lpstr>
      <vt:lpstr>American(ans)</vt:lpstr>
      <vt:lpstr>d</vt:lpstr>
      <vt:lpstr>div</vt:lpstr>
      <vt:lpstr>h</vt:lpstr>
      <vt:lpstr>K</vt:lpstr>
      <vt:lpstr>p</vt:lpstr>
      <vt:lpstr>rf</vt:lpstr>
      <vt:lpstr>S0</vt:lpstr>
      <vt:lpstr>sig</vt:lpstr>
      <vt:lpstr>T</vt:lpstr>
      <vt:lpstr>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Kwai Sun LEUNG</dc:creator>
  <cp:lastModifiedBy>Philip Kwai Sun LEUNG</cp:lastModifiedBy>
  <dcterms:created xsi:type="dcterms:W3CDTF">2015-10-23T05:01:16Z</dcterms:created>
  <dcterms:modified xsi:type="dcterms:W3CDTF">2018-11-05T08:36:23Z</dcterms:modified>
</cp:coreProperties>
</file>