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hilip_HKUST\CU course\MSC_Financial Derivatives\2019-20\lecture notes\"/>
    </mc:Choice>
  </mc:AlternateContent>
  <bookViews>
    <workbookView xWindow="240" yWindow="120" windowWidth="21080" windowHeight="9270"/>
  </bookViews>
  <sheets>
    <sheet name="Detail" sheetId="1" r:id="rId1"/>
    <sheet name="Sheet2" sheetId="2" r:id="rId2"/>
    <sheet name="Sheet3" sheetId="3" r:id="rId3"/>
  </sheets>
  <definedNames>
    <definedName name="contract_size">Detail!$B$3</definedName>
    <definedName name="h">Detail!#REF!</definedName>
    <definedName name="int">Detail!#REF!</definedName>
    <definedName name="Margin_Req">Detail!$B$4</definedName>
  </definedNames>
  <calcPr calcId="162913"/>
</workbook>
</file>

<file path=xl/calcChain.xml><?xml version="1.0" encoding="utf-8"?>
<calcChain xmlns="http://schemas.openxmlformats.org/spreadsheetml/2006/main">
  <c r="E18" i="1" l="1"/>
  <c r="E17" i="1"/>
  <c r="D23" i="1"/>
  <c r="D22" i="1"/>
  <c r="C23" i="1"/>
  <c r="C22" i="1"/>
  <c r="B23" i="1"/>
  <c r="B22" i="1"/>
  <c r="D8" i="1" l="1"/>
  <c r="B17" i="1"/>
  <c r="C11" i="1"/>
  <c r="C10" i="1"/>
  <c r="C9" i="1"/>
  <c r="B13" i="1" l="1"/>
  <c r="C18" i="1" s="1"/>
  <c r="D9" i="1" l="1"/>
  <c r="A9" i="1"/>
  <c r="A10" i="1" s="1"/>
  <c r="A11" i="1" s="1"/>
  <c r="D10" i="1" l="1"/>
  <c r="D11" i="1" s="1"/>
  <c r="D17" i="1" s="1"/>
  <c r="D18" i="1" l="1"/>
</calcChain>
</file>

<file path=xl/sharedStrings.xml><?xml version="1.0" encoding="utf-8"?>
<sst xmlns="http://schemas.openxmlformats.org/spreadsheetml/2006/main" count="31" uniqueCount="27">
  <si>
    <t>Week</t>
  </si>
  <si>
    <t>Futures Price</t>
  </si>
  <si>
    <t>Margin Balance(r = 0%)</t>
  </si>
  <si>
    <t>Long party</t>
  </si>
  <si>
    <t>Short party</t>
  </si>
  <si>
    <t>Position</t>
  </si>
  <si>
    <t>Margin Req</t>
  </si>
  <si>
    <t>Underlying</t>
  </si>
  <si>
    <t>(Long)</t>
  </si>
  <si>
    <t>Time to expiration (week)</t>
  </si>
  <si>
    <t>Kweichow Moutai</t>
  </si>
  <si>
    <t>At Week 3 (Expiration Date)</t>
  </si>
  <si>
    <t>Pay</t>
  </si>
  <si>
    <t>Receive</t>
  </si>
  <si>
    <t>P/L in Margin A/C</t>
  </si>
  <si>
    <t>Contract Size (Shares)</t>
  </si>
  <si>
    <t>5 shares of underlying</t>
  </si>
  <si>
    <t>Moutai  spot price@ week 3</t>
  </si>
  <si>
    <t>Amount Credit/Debit to Margin Account (+: Credit;   -: Debit)</t>
  </si>
  <si>
    <t>Total Cashflow</t>
  </si>
  <si>
    <t>Outflow</t>
  </si>
  <si>
    <t>Inflow</t>
  </si>
  <si>
    <t>(Physical Settlement)</t>
  </si>
  <si>
    <t>(Cash Settlement)</t>
  </si>
  <si>
    <t>Withdraw the balance from the Margin A/C</t>
  </si>
  <si>
    <t>P/L</t>
  </si>
  <si>
    <t>Compare with Forward with forward price =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</si>
</sst>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4" fontId="0" fillId="0" borderId="0" xfId="0" applyNumberFormat="1"/>
    <xf numFmtId="0" fontId="3" fillId="0" borderId="0" xfId="0" applyFont="1"/>
    <xf numFmtId="43" fontId="0" fillId="0" borderId="0" xfId="1" applyFont="1"/>
    <xf numFmtId="0" fontId="3" fillId="2" borderId="0" xfId="0" applyFont="1" applyFill="1"/>
    <xf numFmtId="0" fontId="2" fillId="0" borderId="0" xfId="0" applyFont="1"/>
    <xf numFmtId="43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9" fontId="0" fillId="0" borderId="0" xfId="0" applyNumberFormat="1" applyFill="1"/>
    <xf numFmtId="0" fontId="0" fillId="0" borderId="0" xfId="0" applyAlignment="1">
      <alignment horizontal="left"/>
    </xf>
    <xf numFmtId="0" fontId="3" fillId="0" borderId="0" xfId="0" applyFont="1" applyFill="1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3" fillId="0" borderId="0" xfId="0" applyFont="1" applyAlignment="1">
      <alignment wrapText="1"/>
    </xf>
    <xf numFmtId="43" fontId="0" fillId="3" borderId="0" xfId="1" applyFont="1" applyFill="1"/>
    <xf numFmtId="43" fontId="0" fillId="3" borderId="0" xfId="0" applyNumberFormat="1" applyFill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30" zoomScaleNormal="130" workbookViewId="0"/>
  </sheetViews>
  <sheetFormatPr defaultRowHeight="14.5"/>
  <cols>
    <col min="1" max="1" width="26.1796875" customWidth="1"/>
    <col min="2" max="2" width="21.453125" customWidth="1"/>
    <col min="3" max="3" width="36.7265625" customWidth="1"/>
    <col min="4" max="4" width="23" customWidth="1"/>
    <col min="5" max="5" width="9.54296875" bestFit="1" customWidth="1"/>
    <col min="6" max="6" width="35.453125" customWidth="1"/>
    <col min="7" max="7" width="24.7265625" customWidth="1"/>
  </cols>
  <sheetData>
    <row r="1" spans="1:7">
      <c r="A1" s="7" t="s">
        <v>5</v>
      </c>
      <c r="B1" s="7">
        <v>1</v>
      </c>
      <c r="C1" t="s">
        <v>8</v>
      </c>
    </row>
    <row r="2" spans="1:7">
      <c r="A2" s="7" t="s">
        <v>7</v>
      </c>
      <c r="B2" s="8" t="s">
        <v>10</v>
      </c>
    </row>
    <row r="3" spans="1:7">
      <c r="A3" s="7" t="s">
        <v>15</v>
      </c>
      <c r="B3" s="8">
        <v>5</v>
      </c>
    </row>
    <row r="4" spans="1:7">
      <c r="A4" t="s">
        <v>6</v>
      </c>
      <c r="B4" s="9">
        <v>0.1</v>
      </c>
    </row>
    <row r="5" spans="1:7">
      <c r="A5" t="s">
        <v>9</v>
      </c>
      <c r="B5">
        <v>3</v>
      </c>
    </row>
    <row r="7" spans="1:7" ht="29">
      <c r="A7" s="2" t="s">
        <v>0</v>
      </c>
      <c r="B7" s="2" t="s">
        <v>1</v>
      </c>
      <c r="C7" s="15" t="s">
        <v>18</v>
      </c>
      <c r="D7" s="2" t="s">
        <v>2</v>
      </c>
      <c r="F7" s="15"/>
      <c r="G7" s="2"/>
    </row>
    <row r="8" spans="1:7">
      <c r="A8" s="10">
        <v>0</v>
      </c>
      <c r="B8" s="16">
        <v>1200</v>
      </c>
      <c r="C8" s="14">
        <v>0</v>
      </c>
      <c r="D8" s="1">
        <f>B8*contract_size*Margin_Req</f>
        <v>600</v>
      </c>
      <c r="F8" s="14"/>
      <c r="G8" s="1"/>
    </row>
    <row r="9" spans="1:7">
      <c r="A9" s="10">
        <f>A8+1</f>
        <v>1</v>
      </c>
      <c r="B9" s="3">
        <v>1235</v>
      </c>
      <c r="C9" s="14">
        <f>(B9-B8)*contract_size</f>
        <v>175</v>
      </c>
      <c r="D9" s="1">
        <f>D8+C9</f>
        <v>775</v>
      </c>
      <c r="F9" s="14"/>
      <c r="G9" s="1"/>
    </row>
    <row r="10" spans="1:7">
      <c r="A10" s="10">
        <f t="shared" ref="A10:A11" si="0">A9+1</f>
        <v>2</v>
      </c>
      <c r="B10" s="3">
        <v>1156</v>
      </c>
      <c r="C10" s="14">
        <f>(B10-B9)*contract_size</f>
        <v>-395</v>
      </c>
      <c r="D10" s="1">
        <f>D9+C10</f>
        <v>380</v>
      </c>
      <c r="F10" s="14"/>
      <c r="G10" s="1"/>
    </row>
    <row r="11" spans="1:7">
      <c r="A11" s="10">
        <f t="shared" si="0"/>
        <v>3</v>
      </c>
      <c r="B11" s="3">
        <v>1350</v>
      </c>
      <c r="C11" s="14">
        <f>(B11-B10)*contract_size</f>
        <v>970</v>
      </c>
      <c r="D11" s="1">
        <f>D10+C11</f>
        <v>1350</v>
      </c>
      <c r="F11" s="14"/>
      <c r="G11" s="1"/>
    </row>
    <row r="13" spans="1:7">
      <c r="A13" s="13" t="s">
        <v>17</v>
      </c>
      <c r="B13" s="17">
        <f>B11</f>
        <v>1350</v>
      </c>
    </row>
    <row r="14" spans="1:7">
      <c r="A14" s="5"/>
      <c r="B14" s="6"/>
    </row>
    <row r="15" spans="1:7">
      <c r="A15" s="4" t="s">
        <v>11</v>
      </c>
      <c r="B15" t="s">
        <v>22</v>
      </c>
    </row>
    <row r="16" spans="1:7">
      <c r="A16" s="11"/>
      <c r="B16" t="s">
        <v>12</v>
      </c>
      <c r="C16" t="s">
        <v>13</v>
      </c>
      <c r="D16" t="s">
        <v>14</v>
      </c>
      <c r="E16" t="s">
        <v>19</v>
      </c>
    </row>
    <row r="17" spans="1:6">
      <c r="A17" t="s">
        <v>3</v>
      </c>
      <c r="B17" s="6">
        <f>B11*contract_size</f>
        <v>6750</v>
      </c>
      <c r="C17" t="s">
        <v>16</v>
      </c>
      <c r="D17" s="1">
        <f>D11-D8</f>
        <v>750</v>
      </c>
      <c r="E17" s="12">
        <f>-B17+D17</f>
        <v>-6000</v>
      </c>
      <c r="F17" t="s">
        <v>20</v>
      </c>
    </row>
    <row r="18" spans="1:6">
      <c r="A18" t="s">
        <v>4</v>
      </c>
      <c r="B18" t="s">
        <v>16</v>
      </c>
      <c r="C18" s="6">
        <f>B13*contract_size</f>
        <v>6750</v>
      </c>
      <c r="D18" s="1">
        <f>-D17</f>
        <v>-750</v>
      </c>
      <c r="E18" s="12">
        <f>C18+D18</f>
        <v>6000</v>
      </c>
      <c r="F18" t="s">
        <v>21</v>
      </c>
    </row>
    <row r="20" spans="1:6">
      <c r="A20" s="4" t="s">
        <v>11</v>
      </c>
      <c r="B20" t="s">
        <v>23</v>
      </c>
    </row>
    <row r="21" spans="1:6" ht="29">
      <c r="A21" s="11"/>
      <c r="B21" s="18" t="s">
        <v>24</v>
      </c>
      <c r="C21" t="s">
        <v>25</v>
      </c>
      <c r="D21" s="18" t="s">
        <v>26</v>
      </c>
    </row>
    <row r="22" spans="1:6">
      <c r="A22" t="s">
        <v>3</v>
      </c>
      <c r="B22" s="6">
        <f>D11</f>
        <v>1350</v>
      </c>
      <c r="C22" s="6">
        <f>B22-D8</f>
        <v>750</v>
      </c>
      <c r="D22" s="1">
        <f>(B13-B8)*contract_size</f>
        <v>750</v>
      </c>
      <c r="E22" s="12"/>
    </row>
    <row r="23" spans="1:6">
      <c r="A23" t="s">
        <v>4</v>
      </c>
      <c r="B23" s="1">
        <f>-B22</f>
        <v>-1350</v>
      </c>
      <c r="C23" s="1">
        <f>-C22</f>
        <v>-750</v>
      </c>
      <c r="D23" s="1">
        <f>-D22</f>
        <v>-750</v>
      </c>
      <c r="E23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Detail</vt:lpstr>
      <vt:lpstr>Sheet2</vt:lpstr>
      <vt:lpstr>Sheet3</vt:lpstr>
      <vt:lpstr>contract_size</vt:lpstr>
      <vt:lpstr>Margin_Req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Kwai Sun</dc:creator>
  <cp:lastModifiedBy>Philip K.S. Leung (SSE)</cp:lastModifiedBy>
  <dcterms:created xsi:type="dcterms:W3CDTF">2014-09-25T05:49:44Z</dcterms:created>
  <dcterms:modified xsi:type="dcterms:W3CDTF">2019-09-25T12:42:20Z</dcterms:modified>
</cp:coreProperties>
</file>