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hilip_HKUST\CU course\MSC_Financial Derivatives\2018-19\lecture notes\"/>
    </mc:Choice>
  </mc:AlternateContent>
  <bookViews>
    <workbookView xWindow="240" yWindow="120" windowWidth="21075" windowHeight="9270"/>
  </bookViews>
  <sheets>
    <sheet name="Detail" sheetId="1" r:id="rId1"/>
    <sheet name="Sheet2" sheetId="2" r:id="rId2"/>
    <sheet name="Sheet3" sheetId="3" r:id="rId3"/>
  </sheets>
  <definedNames>
    <definedName name="h">Detail!$E$3</definedName>
    <definedName name="int">Detail!$B$3</definedName>
  </definedNames>
  <calcPr calcId="152511"/>
</workbook>
</file>

<file path=xl/calcChain.xml><?xml version="1.0" encoding="utf-8"?>
<calcChain xmlns="http://schemas.openxmlformats.org/spreadsheetml/2006/main">
  <c r="C26" i="1" l="1"/>
  <c r="E3" i="1"/>
  <c r="D30" i="1" l="1"/>
  <c r="C30" i="1"/>
  <c r="E7" i="1" l="1"/>
  <c r="F7" i="1"/>
  <c r="C19" i="1" l="1"/>
  <c r="D26" i="1" s="1"/>
  <c r="D27" i="1" l="1"/>
  <c r="D17" i="1"/>
  <c r="D16" i="1"/>
  <c r="D15" i="1"/>
  <c r="D14" i="1"/>
  <c r="D13" i="1"/>
  <c r="D12" i="1"/>
  <c r="D11" i="1"/>
  <c r="D10" i="1"/>
  <c r="D9" i="1"/>
  <c r="D8" i="1"/>
  <c r="E8" i="1" s="1"/>
  <c r="E9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F8" i="1" l="1"/>
  <c r="F9" i="1" s="1"/>
  <c r="F10" i="1" s="1"/>
  <c r="F11" i="1" s="1"/>
  <c r="F12" i="1" s="1"/>
  <c r="F13" i="1" s="1"/>
  <c r="F14" i="1" s="1"/>
  <c r="F15" i="1" s="1"/>
  <c r="F16" i="1" s="1"/>
  <c r="F17" i="1" s="1"/>
  <c r="E26" i="1" s="1"/>
  <c r="E27" i="1" s="1"/>
  <c r="E10" i="1"/>
  <c r="E11" i="1" s="1"/>
  <c r="E12" i="1" s="1"/>
  <c r="E13" i="1" s="1"/>
  <c r="E14" i="1" s="1"/>
  <c r="E15" i="1" s="1"/>
  <c r="E16" i="1" s="1"/>
  <c r="E17" i="1" s="1"/>
  <c r="C31" i="1" l="1"/>
  <c r="C32" i="1" s="1"/>
  <c r="C27" i="1"/>
</calcChain>
</file>

<file path=xl/sharedStrings.xml><?xml version="1.0" encoding="utf-8"?>
<sst xmlns="http://schemas.openxmlformats.org/spreadsheetml/2006/main" count="28" uniqueCount="26">
  <si>
    <t>Week</t>
  </si>
  <si>
    <t>Futures Price</t>
  </si>
  <si>
    <t>Price change</t>
  </si>
  <si>
    <t>r</t>
  </si>
  <si>
    <t>Margin Balance(r = 0%)</t>
  </si>
  <si>
    <t>Margin Balance (r = 6%)</t>
  </si>
  <si>
    <t>At Week 10 (Expiration Date)</t>
  </si>
  <si>
    <t>Multiplier (8 X $250)</t>
  </si>
  <si>
    <t>Cash-settled:</t>
  </si>
  <si>
    <t>Spot price @ week 10</t>
  </si>
  <si>
    <t>Long party</t>
  </si>
  <si>
    <t>Short party</t>
  </si>
  <si>
    <t>Futures Contract</t>
  </si>
  <si>
    <t>Forwards Contract</t>
  </si>
  <si>
    <t>Physical-settled:</t>
  </si>
  <si>
    <t>Futures Contract @ 6%</t>
  </si>
  <si>
    <t>Delivery payment</t>
  </si>
  <si>
    <t>Acc. Gain/Loss in Margin A/C</t>
  </si>
  <si>
    <t>Position</t>
  </si>
  <si>
    <t>(Long 8 futures contract)</t>
  </si>
  <si>
    <t>h (1 week)</t>
  </si>
  <si>
    <t>Margin Req</t>
  </si>
  <si>
    <t>10 weeks</t>
  </si>
  <si>
    <t>Exp. Date</t>
  </si>
  <si>
    <t>Both parties withdraw the amount from their margin accounts.</t>
    <phoneticPr fontId="4" type="noConversion"/>
  </si>
  <si>
    <t>Net Cash flow at the end of Week 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</si>
</sst>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0" borderId="0" xfId="0" quotePrefix="1"/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43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60" zoomScaleNormal="160" workbookViewId="0">
      <selection activeCell="E15" sqref="E15"/>
    </sheetView>
  </sheetViews>
  <sheetFormatPr defaultRowHeight="15"/>
  <cols>
    <col min="1" max="1" width="10.7109375" customWidth="1"/>
    <col min="2" max="2" width="19.7109375" customWidth="1"/>
    <col min="3" max="3" width="14.85546875" customWidth="1"/>
    <col min="4" max="4" width="17.28515625" customWidth="1"/>
    <col min="5" max="5" width="23" customWidth="1"/>
    <col min="6" max="6" width="23.85546875" customWidth="1"/>
  </cols>
  <sheetData>
    <row r="1" spans="1:6">
      <c r="A1" s="11" t="s">
        <v>18</v>
      </c>
      <c r="B1" s="11">
        <v>8</v>
      </c>
      <c r="C1" s="11" t="s">
        <v>19</v>
      </c>
    </row>
    <row r="2" spans="1:6">
      <c r="A2" t="s">
        <v>21</v>
      </c>
      <c r="B2">
        <v>0.1</v>
      </c>
      <c r="C2" s="11"/>
    </row>
    <row r="3" spans="1:6">
      <c r="A3" t="s">
        <v>3</v>
      </c>
      <c r="B3">
        <v>0.06</v>
      </c>
      <c r="D3" t="s">
        <v>20</v>
      </c>
      <c r="E3">
        <f>1/52</f>
        <v>1.9230769230769232E-2</v>
      </c>
    </row>
    <row r="4" spans="1:6">
      <c r="A4" t="s">
        <v>23</v>
      </c>
      <c r="B4" s="12" t="s">
        <v>22</v>
      </c>
    </row>
    <row r="6" spans="1:6">
      <c r="A6" s="4" t="s">
        <v>0</v>
      </c>
      <c r="B6" s="4" t="s">
        <v>7</v>
      </c>
      <c r="C6" s="4" t="s">
        <v>1</v>
      </c>
      <c r="D6" s="4" t="s">
        <v>2</v>
      </c>
      <c r="E6" s="4" t="s">
        <v>4</v>
      </c>
      <c r="F6" s="4" t="s">
        <v>5</v>
      </c>
    </row>
    <row r="7" spans="1:6">
      <c r="A7">
        <v>0</v>
      </c>
      <c r="B7" s="6">
        <v>2000</v>
      </c>
      <c r="C7" s="5">
        <v>1100</v>
      </c>
      <c r="D7">
        <v>0</v>
      </c>
      <c r="E7" s="2">
        <f>C7*B7*B2</f>
        <v>220000</v>
      </c>
      <c r="F7" s="2">
        <f>C7*B7*B2</f>
        <v>220000</v>
      </c>
    </row>
    <row r="8" spans="1:6">
      <c r="A8">
        <f>A7+1</f>
        <v>1</v>
      </c>
      <c r="B8" s="6">
        <v>2000</v>
      </c>
      <c r="C8" s="5">
        <v>1027.99</v>
      </c>
      <c r="D8">
        <f>C8-C7</f>
        <v>-72.009999999999991</v>
      </c>
      <c r="E8" s="2">
        <f>E7+B8*D8</f>
        <v>75980.000000000029</v>
      </c>
      <c r="F8" s="2">
        <f t="shared" ref="F8:F17" si="0">F7*EXP(int*h)+D8*B8</f>
        <v>76233.992659893382</v>
      </c>
    </row>
    <row r="9" spans="1:6">
      <c r="A9">
        <f t="shared" ref="A9:A16" si="1">A8+1</f>
        <v>2</v>
      </c>
      <c r="B9" s="6">
        <v>2000</v>
      </c>
      <c r="C9" s="5">
        <v>1037.8800000000001</v>
      </c>
      <c r="D9">
        <f t="shared" ref="D9:D17" si="2">C9-C8</f>
        <v>9.8900000000001</v>
      </c>
      <c r="E9" s="2">
        <f>E8+B9*D9</f>
        <v>95760.000000000233</v>
      </c>
      <c r="F9" s="2">
        <f t="shared" si="0"/>
        <v>96102.005726120755</v>
      </c>
    </row>
    <row r="10" spans="1:6">
      <c r="A10">
        <f t="shared" si="1"/>
        <v>3</v>
      </c>
      <c r="B10" s="6">
        <v>2000</v>
      </c>
      <c r="C10" s="5">
        <v>1073.23</v>
      </c>
      <c r="D10">
        <f t="shared" si="2"/>
        <v>35.349999999999909</v>
      </c>
      <c r="E10" s="2">
        <f t="shared" ref="E10:E17" si="3">E9+B10*D10</f>
        <v>166460.00000000006</v>
      </c>
      <c r="F10" s="2">
        <f t="shared" si="0"/>
        <v>166912.95665364544</v>
      </c>
    </row>
    <row r="11" spans="1:6">
      <c r="A11">
        <f t="shared" si="1"/>
        <v>4</v>
      </c>
      <c r="B11" s="6">
        <v>2000</v>
      </c>
      <c r="C11" s="5">
        <v>1048.78</v>
      </c>
      <c r="D11">
        <f t="shared" si="2"/>
        <v>-24.450000000000045</v>
      </c>
      <c r="E11" s="2">
        <f t="shared" si="3"/>
        <v>117559.99999999997</v>
      </c>
      <c r="F11" s="2">
        <f t="shared" si="0"/>
        <v>118205.65968015048</v>
      </c>
    </row>
    <row r="12" spans="1:6">
      <c r="A12">
        <f t="shared" si="1"/>
        <v>5</v>
      </c>
      <c r="B12" s="6">
        <v>2000</v>
      </c>
      <c r="C12" s="5">
        <v>1090.32</v>
      </c>
      <c r="D12">
        <f t="shared" si="2"/>
        <v>41.539999999999964</v>
      </c>
      <c r="E12" s="2">
        <f t="shared" si="3"/>
        <v>200639.99999999988</v>
      </c>
      <c r="F12" s="2">
        <f t="shared" si="0"/>
        <v>201422.12954340773</v>
      </c>
    </row>
    <row r="13" spans="1:6">
      <c r="A13">
        <f t="shared" si="1"/>
        <v>6</v>
      </c>
      <c r="B13" s="6">
        <v>2000</v>
      </c>
      <c r="C13" s="5">
        <v>1106.94</v>
      </c>
      <c r="D13">
        <f t="shared" si="2"/>
        <v>16.620000000000118</v>
      </c>
      <c r="E13" s="2">
        <f t="shared" si="3"/>
        <v>233880.00000000012</v>
      </c>
      <c r="F13" s="2">
        <f t="shared" si="0"/>
        <v>234894.67382724487</v>
      </c>
    </row>
    <row r="14" spans="1:6">
      <c r="A14">
        <f t="shared" si="1"/>
        <v>7</v>
      </c>
      <c r="B14" s="6">
        <v>2000</v>
      </c>
      <c r="C14" s="5">
        <v>1110.98</v>
      </c>
      <c r="D14">
        <f t="shared" si="2"/>
        <v>4.0399999999999636</v>
      </c>
      <c r="E14" s="2">
        <f t="shared" si="3"/>
        <v>241960.00000000006</v>
      </c>
      <c r="F14" s="2">
        <f t="shared" si="0"/>
        <v>243245.86256815464</v>
      </c>
    </row>
    <row r="15" spans="1:6">
      <c r="A15">
        <f t="shared" si="1"/>
        <v>8</v>
      </c>
      <c r="B15" s="6">
        <v>2000</v>
      </c>
      <c r="C15" s="5">
        <v>1024.74</v>
      </c>
      <c r="D15">
        <f t="shared" si="2"/>
        <v>-86.240000000000009</v>
      </c>
      <c r="E15" s="2">
        <f t="shared" si="3"/>
        <v>69480.000000000029</v>
      </c>
      <c r="F15" s="2">
        <f t="shared" si="0"/>
        <v>71046.692857435264</v>
      </c>
    </row>
    <row r="16" spans="1:6">
      <c r="A16">
        <f t="shared" si="1"/>
        <v>9</v>
      </c>
      <c r="B16" s="6">
        <v>2000</v>
      </c>
      <c r="C16" s="5">
        <v>1007.3</v>
      </c>
      <c r="D16">
        <f t="shared" si="2"/>
        <v>-17.440000000000055</v>
      </c>
      <c r="E16" s="2">
        <f t="shared" si="3"/>
        <v>34599.99999999992</v>
      </c>
      <c r="F16" s="2">
        <f t="shared" si="0"/>
        <v>36248.717123323739</v>
      </c>
    </row>
    <row r="17" spans="1:6">
      <c r="A17">
        <f>A16+1</f>
        <v>10</v>
      </c>
      <c r="B17" s="6">
        <v>2000</v>
      </c>
      <c r="C17" s="5">
        <v>1011.65</v>
      </c>
      <c r="D17">
        <f t="shared" si="2"/>
        <v>4.3500000000000227</v>
      </c>
      <c r="E17" s="2">
        <f t="shared" si="3"/>
        <v>43299.999999999964</v>
      </c>
      <c r="F17" s="2">
        <f t="shared" si="0"/>
        <v>44990.566705505036</v>
      </c>
    </row>
    <row r="19" spans="1:6">
      <c r="A19" s="9" t="s">
        <v>9</v>
      </c>
      <c r="C19" s="10">
        <f>C17</f>
        <v>1011.65</v>
      </c>
    </row>
    <row r="20" spans="1:6">
      <c r="A20" s="9"/>
      <c r="C20" s="10"/>
    </row>
    <row r="21" spans="1:6">
      <c r="A21" s="7" t="s">
        <v>6</v>
      </c>
      <c r="B21" s="8"/>
    </row>
    <row r="22" spans="1:6">
      <c r="A22" t="s">
        <v>24</v>
      </c>
      <c r="B22" s="11"/>
    </row>
    <row r="23" spans="1:6">
      <c r="B23" s="11"/>
    </row>
    <row r="24" spans="1:6">
      <c r="A24" s="7" t="s">
        <v>25</v>
      </c>
      <c r="B24" s="7"/>
      <c r="C24" s="7"/>
    </row>
    <row r="25" spans="1:6">
      <c r="A25" s="4" t="s">
        <v>8</v>
      </c>
      <c r="B25" s="4"/>
      <c r="C25" s="4" t="s">
        <v>12</v>
      </c>
      <c r="D25" s="4" t="s">
        <v>13</v>
      </c>
      <c r="E25" s="4" t="s">
        <v>15</v>
      </c>
    </row>
    <row r="26" spans="1:6">
      <c r="A26" s="9" t="s">
        <v>10</v>
      </c>
      <c r="C26" s="2">
        <f>E17-E7</f>
        <v>-176700.00000000003</v>
      </c>
      <c r="D26" s="2">
        <f>8*250*(C19-C7)</f>
        <v>-176700.00000000006</v>
      </c>
      <c r="E26" s="2">
        <f>F17-F7*EXP(10*B3*E3)</f>
        <v>-177562.59629303686</v>
      </c>
    </row>
    <row r="27" spans="1:6">
      <c r="A27" s="9" t="s">
        <v>11</v>
      </c>
      <c r="C27" s="2">
        <f>-C26</f>
        <v>176700.00000000003</v>
      </c>
      <c r="D27" s="10">
        <f>8*250*(C7-C19)</f>
        <v>176700.00000000006</v>
      </c>
      <c r="E27" s="2">
        <f>-E26</f>
        <v>177562.59629303686</v>
      </c>
    </row>
    <row r="28" spans="1:6">
      <c r="A28" s="4"/>
    </row>
    <row r="29" spans="1:6">
      <c r="A29" s="4" t="s">
        <v>14</v>
      </c>
      <c r="B29" s="4"/>
      <c r="C29" s="4" t="s">
        <v>12</v>
      </c>
      <c r="D29" s="4" t="s">
        <v>13</v>
      </c>
    </row>
    <row r="30" spans="1:6">
      <c r="A30" s="9" t="s">
        <v>16</v>
      </c>
      <c r="C30" s="10">
        <f>B1*250*C17</f>
        <v>2023300</v>
      </c>
      <c r="D30" s="5">
        <f>B1*250*C7</f>
        <v>2200000</v>
      </c>
    </row>
    <row r="31" spans="1:6">
      <c r="A31" s="4" t="s">
        <v>17</v>
      </c>
      <c r="C31" s="2">
        <f>E17-E7</f>
        <v>-176700.00000000003</v>
      </c>
    </row>
    <row r="32" spans="1:6">
      <c r="B32" s="1"/>
      <c r="C32" s="5">
        <f>C30-C31</f>
        <v>2200000</v>
      </c>
      <c r="D32" s="2"/>
    </row>
    <row r="33" spans="4:5">
      <c r="D33" s="2"/>
    </row>
    <row r="34" spans="4:5">
      <c r="D34" s="2"/>
      <c r="E34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Detail</vt:lpstr>
      <vt:lpstr>Sheet2</vt:lpstr>
      <vt:lpstr>Sheet3</vt:lpstr>
      <vt:lpstr>h</vt:lpstr>
      <vt:lpstr>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Kwai Sun</dc:creator>
  <cp:lastModifiedBy>Philip Kwai Sun LEUNG</cp:lastModifiedBy>
  <dcterms:created xsi:type="dcterms:W3CDTF">2014-09-25T05:49:44Z</dcterms:created>
  <dcterms:modified xsi:type="dcterms:W3CDTF">2018-09-21T05:54:13Z</dcterms:modified>
</cp:coreProperties>
</file>