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showiz/Desktop/django-matplotlib-example/"/>
    </mc:Choice>
  </mc:AlternateContent>
  <xr:revisionPtr revIDLastSave="0" documentId="13_ncr:1_{2284E669-8B9B-0844-80CA-5DC3D4C109BE}" xr6:coauthVersionLast="40" xr6:coauthVersionMax="40" xr10:uidLastSave="{00000000-0000-0000-0000-000000000000}"/>
  <bookViews>
    <workbookView xWindow="0" yWindow="460" windowWidth="28800" windowHeight="17540" activeTab="1" xr2:uid="{363164D2-BFEE-5B4B-B34D-C47C0EB878F5}"/>
  </bookViews>
  <sheets>
    <sheet name="Contagios Chile e Internacional" sheetId="1" r:id="rId1"/>
    <sheet name="Contagios por Región" sheetId="4" r:id="rId2"/>
  </sheets>
  <definedNames>
    <definedName name="Slicer_Casos_totales">#N/A</definedName>
    <definedName name="Slicer_Fallecidos">#N/A</definedName>
    <definedName name="Slicer_Regió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 i="4" l="1"/>
  <c r="D16" i="4"/>
  <c r="D15" i="4"/>
  <c r="D14" i="4"/>
  <c r="D13" i="4"/>
  <c r="D12" i="4"/>
  <c r="D10" i="4"/>
  <c r="D11" i="4"/>
  <c r="D9" i="4"/>
  <c r="D8" i="4"/>
  <c r="D7" i="4"/>
  <c r="D6" i="4"/>
  <c r="D5" i="4"/>
  <c r="D4" i="4"/>
  <c r="D3" i="4"/>
  <c r="D2" i="4"/>
  <c r="C26" i="1"/>
  <c r="D18" i="4" l="1"/>
  <c r="K25" i="1"/>
  <c r="I25" i="1"/>
  <c r="E25" i="1"/>
  <c r="O25" i="1"/>
  <c r="Q25" i="1"/>
  <c r="M25" i="1"/>
  <c r="G25" i="1"/>
  <c r="C25" i="1" l="1"/>
  <c r="E24" i="1" l="1"/>
  <c r="O24" i="1"/>
  <c r="I24" i="1"/>
  <c r="G24" i="1"/>
  <c r="E18" i="4" l="1"/>
  <c r="C18" i="4"/>
  <c r="B18" i="4"/>
  <c r="E2" i="1"/>
  <c r="G2" i="1"/>
  <c r="M2" i="1"/>
  <c r="Q2" i="1"/>
  <c r="Q3" i="1"/>
  <c r="O2" i="1"/>
  <c r="O3" i="1"/>
  <c r="I2" i="1"/>
  <c r="K2" i="1"/>
  <c r="Q4" i="1"/>
  <c r="Q5" i="1"/>
  <c r="Q6" i="1"/>
  <c r="Q7" i="1"/>
  <c r="Q8" i="1"/>
  <c r="Q9" i="1"/>
  <c r="Q10" i="1"/>
  <c r="Q11" i="1"/>
  <c r="Q12" i="1"/>
  <c r="Q13" i="1"/>
  <c r="Q14" i="1"/>
  <c r="Q15" i="1"/>
  <c r="Q16" i="1"/>
  <c r="Q17" i="1"/>
  <c r="Q18" i="1"/>
  <c r="Q19" i="1"/>
  <c r="Q20" i="1"/>
  <c r="Q21" i="1"/>
  <c r="Q22" i="1"/>
  <c r="Q23" i="1"/>
  <c r="Q24" i="1"/>
  <c r="E4" i="1"/>
  <c r="E5" i="1"/>
  <c r="E6" i="1"/>
  <c r="E7" i="1"/>
  <c r="E8" i="1"/>
  <c r="E9" i="1"/>
  <c r="E10" i="1"/>
  <c r="E11" i="1"/>
  <c r="E12" i="1"/>
  <c r="E13" i="1"/>
  <c r="E14" i="1"/>
  <c r="E15" i="1"/>
  <c r="E16" i="1"/>
  <c r="E17" i="1"/>
  <c r="E18" i="1"/>
  <c r="E19" i="1"/>
  <c r="E20" i="1"/>
  <c r="E21" i="1"/>
  <c r="E22" i="1"/>
  <c r="E23" i="1"/>
  <c r="E3" i="1"/>
  <c r="M4" i="1"/>
  <c r="M5" i="1"/>
  <c r="M6" i="1"/>
  <c r="M7" i="1"/>
  <c r="M8" i="1"/>
  <c r="M9" i="1"/>
  <c r="M10" i="1"/>
  <c r="M11" i="1"/>
  <c r="M12" i="1"/>
  <c r="M13" i="1"/>
  <c r="M14" i="1"/>
  <c r="M15" i="1"/>
  <c r="M16" i="1"/>
  <c r="M17" i="1"/>
  <c r="M18" i="1"/>
  <c r="M19" i="1"/>
  <c r="M20" i="1"/>
  <c r="M21" i="1"/>
  <c r="M22" i="1"/>
  <c r="M23" i="1"/>
  <c r="M24" i="1"/>
  <c r="M3" i="1"/>
  <c r="I4" i="1"/>
  <c r="I5" i="1"/>
  <c r="I6" i="1"/>
  <c r="I7" i="1"/>
  <c r="I8" i="1"/>
  <c r="I9" i="1"/>
  <c r="I10" i="1"/>
  <c r="I11" i="1"/>
  <c r="I12" i="1"/>
  <c r="I13" i="1"/>
  <c r="I14" i="1"/>
  <c r="I15" i="1"/>
  <c r="I16" i="1"/>
  <c r="I17" i="1"/>
  <c r="I18" i="1"/>
  <c r="I19" i="1"/>
  <c r="I20" i="1"/>
  <c r="I21" i="1"/>
  <c r="I22" i="1"/>
  <c r="I23" i="1"/>
  <c r="I3" i="1"/>
  <c r="O4" i="1"/>
  <c r="O5" i="1"/>
  <c r="O6" i="1"/>
  <c r="O7" i="1"/>
  <c r="O8" i="1"/>
  <c r="O9" i="1"/>
  <c r="O10" i="1"/>
  <c r="O11" i="1"/>
  <c r="O12" i="1"/>
  <c r="O13" i="1"/>
  <c r="O14" i="1"/>
  <c r="O15" i="1"/>
  <c r="O16" i="1"/>
  <c r="O17" i="1"/>
  <c r="O18" i="1"/>
  <c r="O19" i="1"/>
  <c r="O20" i="1"/>
  <c r="O21" i="1"/>
  <c r="O22" i="1"/>
  <c r="O23" i="1"/>
  <c r="G4" i="1"/>
  <c r="G5" i="1"/>
  <c r="G6" i="1"/>
  <c r="G7" i="1"/>
  <c r="G8" i="1"/>
  <c r="G9" i="1"/>
  <c r="G10" i="1"/>
  <c r="G11" i="1"/>
  <c r="G12" i="1"/>
  <c r="G13" i="1"/>
  <c r="G14" i="1"/>
  <c r="G15" i="1"/>
  <c r="G16" i="1"/>
  <c r="G17" i="1"/>
  <c r="G18" i="1"/>
  <c r="G19" i="1"/>
  <c r="G20" i="1"/>
  <c r="G21" i="1"/>
  <c r="G22" i="1"/>
  <c r="G23" i="1"/>
  <c r="G3" i="1"/>
  <c r="K4" i="1"/>
  <c r="K5" i="1"/>
  <c r="K6" i="1"/>
  <c r="K7" i="1"/>
  <c r="K8" i="1"/>
  <c r="K9" i="1"/>
  <c r="K10" i="1"/>
  <c r="K11" i="1"/>
  <c r="K12" i="1"/>
  <c r="K13" i="1"/>
  <c r="K14" i="1"/>
  <c r="K15" i="1"/>
  <c r="K16" i="1"/>
  <c r="K17" i="1"/>
  <c r="K18" i="1"/>
  <c r="K19" i="1"/>
  <c r="K20" i="1"/>
  <c r="K21" i="1"/>
  <c r="K22" i="1"/>
  <c r="K23" i="1"/>
  <c r="K24" i="1"/>
  <c r="K3" i="1"/>
  <c r="C4" i="1"/>
  <c r="C5" i="1"/>
  <c r="C6" i="1"/>
  <c r="C7" i="1"/>
  <c r="C8" i="1"/>
  <c r="C9" i="1"/>
  <c r="C10" i="1"/>
  <c r="C11" i="1"/>
  <c r="C12" i="1"/>
  <c r="C13" i="1"/>
  <c r="C14" i="1"/>
  <c r="C15" i="1"/>
  <c r="C16" i="1"/>
  <c r="C17" i="1"/>
  <c r="C18" i="1"/>
  <c r="C19" i="1"/>
  <c r="C20" i="1"/>
  <c r="C21" i="1"/>
  <c r="C22" i="1"/>
  <c r="C23" i="1"/>
  <c r="C24" i="1"/>
  <c r="C3" i="1"/>
  <c r="W2" i="1" l="1"/>
  <c r="W5" i="1" s="1"/>
  <c r="Y2" i="1"/>
  <c r="Y5" i="1" s="1"/>
  <c r="T2" i="1"/>
  <c r="T5" i="1" s="1"/>
  <c r="Z2" i="1"/>
  <c r="Z5" i="1" s="1"/>
  <c r="V2" i="1"/>
  <c r="V5" i="1" s="1"/>
  <c r="AA2" i="1"/>
  <c r="AA5" i="1" s="1"/>
  <c r="X2" i="1"/>
  <c r="X5" i="1" s="1"/>
  <c r="U2" i="1"/>
  <c r="U5" i="1" s="1"/>
</calcChain>
</file>

<file path=xl/sharedStrings.xml><?xml version="1.0" encoding="utf-8"?>
<sst xmlns="http://schemas.openxmlformats.org/spreadsheetml/2006/main" count="59" uniqueCount="58">
  <si>
    <t>Fecha</t>
  </si>
  <si>
    <t>Chile</t>
  </si>
  <si>
    <t>España</t>
  </si>
  <si>
    <t>Italia</t>
  </si>
  <si>
    <t>Francia</t>
  </si>
  <si>
    <t>EEUU</t>
  </si>
  <si>
    <t>Alemania</t>
  </si>
  <si>
    <t>China</t>
  </si>
  <si>
    <t>Factor_Chile</t>
  </si>
  <si>
    <t>Factor_España</t>
  </si>
  <si>
    <t>Factor_Italia</t>
  </si>
  <si>
    <t>Factor_Francia</t>
  </si>
  <si>
    <t>Factor_EEUU</t>
  </si>
  <si>
    <t>Factor_Alemania</t>
  </si>
  <si>
    <t>Factor_China</t>
  </si>
  <si>
    <t>Iran</t>
  </si>
  <si>
    <t>Factor_Iran</t>
  </si>
  <si>
    <t>Suma_CL</t>
  </si>
  <si>
    <t>Suma_CH</t>
  </si>
  <si>
    <t>Suma_IT</t>
  </si>
  <si>
    <t>Suma_EEUU</t>
  </si>
  <si>
    <t>Suma_ES</t>
  </si>
  <si>
    <t>Suma_AL</t>
  </si>
  <si>
    <t>Suma_FR</t>
  </si>
  <si>
    <t>Suma_IR</t>
  </si>
  <si>
    <t>Dias_CL</t>
  </si>
  <si>
    <t>Factprom_CL</t>
  </si>
  <si>
    <t>Factprom_CH</t>
  </si>
  <si>
    <t>Factprom_IT</t>
  </si>
  <si>
    <t>Factprom_EEUU</t>
  </si>
  <si>
    <t>Factprom_ES</t>
  </si>
  <si>
    <t>Factprom_AL</t>
  </si>
  <si>
    <t>Factprom_FR</t>
  </si>
  <si>
    <t>Factprom_IR</t>
  </si>
  <si>
    <t>Dias_WW</t>
  </si>
  <si>
    <t>Región</t>
  </si>
  <si>
    <t>Casos nuevos</t>
  </si>
  <si>
    <t>Casos totales</t>
  </si>
  <si>
    <t>% Casos totales</t>
  </si>
  <si>
    <t>Fallecidos</t>
  </si>
  <si>
    <t>Arica y Parinacota</t>
  </si>
  <si>
    <t>Tarapacá</t>
  </si>
  <si>
    <t>Antofagasta</t>
  </si>
  <si>
    <t>Atacama</t>
  </si>
  <si>
    <t>Coquimbo</t>
  </si>
  <si>
    <t>Valparaíso</t>
  </si>
  <si>
    <t>Metropolitana</t>
  </si>
  <si>
    <t>O’Higgins</t>
  </si>
  <si>
    <t>Maule</t>
  </si>
  <si>
    <t>Ñuble</t>
  </si>
  <si>
    <t>Biobío</t>
  </si>
  <si>
    <t>Araucanía</t>
  </si>
  <si>
    <t>Los Ríos</t>
  </si>
  <si>
    <t>Los Lagos</t>
  </si>
  <si>
    <t>Aysén</t>
  </si>
  <si>
    <t>Magallanes</t>
  </si>
  <si>
    <t>* NOTA: Actualizaciones cada 24 horas y según huso horario internacional</t>
  </si>
  <si>
    <t>Totales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</si>
</sst>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7">
    <xf numFmtId="0" fontId="0" fillId="0" borderId="0" xfId="0"/>
    <xf numFmtId="16" fontId="0" fillId="0" borderId="0" xfId="0" applyNumberFormat="1"/>
    <xf numFmtId="0" fontId="2" fillId="0" borderId="0" xfId="0" applyFont="1"/>
    <xf numFmtId="10" fontId="2" fillId="0" borderId="0" xfId="0" applyNumberFormat="1" applyFont="1"/>
    <xf numFmtId="0" fontId="1" fillId="2" borderId="0" xfId="0" applyFont="1" applyFill="1"/>
    <xf numFmtId="0" fontId="0" fillId="2" borderId="0" xfId="0" applyFill="1"/>
    <xf numFmtId="10" fontId="0" fillId="2" borderId="0" xfId="0" applyNumberFormat="1" applyFill="1"/>
  </cellXfs>
  <cellStyles count="1">
    <cellStyle name="Normal" xfId="0" builtinId="0"/>
  </cellStyles>
  <dxfs count="14">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numFmt numFmtId="0" formatCode="General"/>
    </dxf>
    <dxf>
      <numFmt numFmtId="21" formatCode="d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5</xdr:col>
      <xdr:colOff>127000</xdr:colOff>
      <xdr:row>0</xdr:row>
      <xdr:rowOff>63500</xdr:rowOff>
    </xdr:from>
    <xdr:to>
      <xdr:col>7</xdr:col>
      <xdr:colOff>304800</xdr:colOff>
      <xdr:row>24</xdr:row>
      <xdr:rowOff>76200</xdr:rowOff>
    </xdr:to>
    <mc:AlternateContent xmlns:mc="http://schemas.openxmlformats.org/markup-compatibility/2006" xmlns:sle15="http://schemas.microsoft.com/office/drawing/2012/slicer">
      <mc:Choice Requires="sle15">
        <xdr:graphicFrame macro="">
          <xdr:nvGraphicFramePr>
            <xdr:cNvPr id="2" name="Región">
              <a:extLst>
                <a:ext uri="{FF2B5EF4-FFF2-40B4-BE49-F238E27FC236}">
                  <a16:creationId xmlns:a16="http://schemas.microsoft.com/office/drawing/2014/main" id="{3F9FA9FE-84F3-AA4F-82BA-AEFAC6488ED3}"/>
                </a:ext>
              </a:extLst>
            </xdr:cNvPr>
            <xdr:cNvGraphicFramePr/>
          </xdr:nvGraphicFramePr>
          <xdr:xfrm>
            <a:off x="0" y="0"/>
            <a:ext cx="0" cy="0"/>
          </xdr:xfrm>
          <a:graphic>
            <a:graphicData uri="http://schemas.microsoft.com/office/drawing/2010/slicer">
              <sle:slicer xmlns:sle="http://schemas.microsoft.com/office/drawing/2010/slicer" name="Región"/>
            </a:graphicData>
          </a:graphic>
        </xdr:graphicFrame>
      </mc:Choice>
      <mc:Fallback xmlns="">
        <xdr:sp macro="" textlink="">
          <xdr:nvSpPr>
            <xdr:cNvPr id="0" name=""/>
            <xdr:cNvSpPr>
              <a:spLocks noTextEdit="1"/>
            </xdr:cNvSpPr>
          </xdr:nvSpPr>
          <xdr:spPr>
            <a:xfrm>
              <a:off x="5664200" y="63500"/>
              <a:ext cx="1828800" cy="4889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406400</xdr:colOff>
      <xdr:row>0</xdr:row>
      <xdr:rowOff>63500</xdr:rowOff>
    </xdr:from>
    <xdr:to>
      <xdr:col>9</xdr:col>
      <xdr:colOff>584200</xdr:colOff>
      <xdr:row>24</xdr:row>
      <xdr:rowOff>63500</xdr:rowOff>
    </xdr:to>
    <mc:AlternateContent xmlns:mc="http://schemas.openxmlformats.org/markup-compatibility/2006" xmlns:sle15="http://schemas.microsoft.com/office/drawing/2012/slicer">
      <mc:Choice Requires="sle15">
        <xdr:graphicFrame macro="">
          <xdr:nvGraphicFramePr>
            <xdr:cNvPr id="4" name="Casos totales">
              <a:extLst>
                <a:ext uri="{FF2B5EF4-FFF2-40B4-BE49-F238E27FC236}">
                  <a16:creationId xmlns:a16="http://schemas.microsoft.com/office/drawing/2014/main" id="{749C4DBC-AFD7-E341-BAFC-435CB7A24720}"/>
                </a:ext>
              </a:extLst>
            </xdr:cNvPr>
            <xdr:cNvGraphicFramePr/>
          </xdr:nvGraphicFramePr>
          <xdr:xfrm>
            <a:off x="0" y="0"/>
            <a:ext cx="0" cy="0"/>
          </xdr:xfrm>
          <a:graphic>
            <a:graphicData uri="http://schemas.microsoft.com/office/drawing/2010/slicer">
              <sle:slicer xmlns:sle="http://schemas.microsoft.com/office/drawing/2010/slicer" name="Casos totales"/>
            </a:graphicData>
          </a:graphic>
        </xdr:graphicFrame>
      </mc:Choice>
      <mc:Fallback xmlns="">
        <xdr:sp macro="" textlink="">
          <xdr:nvSpPr>
            <xdr:cNvPr id="0" name=""/>
            <xdr:cNvSpPr>
              <a:spLocks noTextEdit="1"/>
            </xdr:cNvSpPr>
          </xdr:nvSpPr>
          <xdr:spPr>
            <a:xfrm>
              <a:off x="7594600" y="63500"/>
              <a:ext cx="1828800" cy="4876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673100</xdr:colOff>
      <xdr:row>0</xdr:row>
      <xdr:rowOff>63500</xdr:rowOff>
    </xdr:from>
    <xdr:to>
      <xdr:col>12</xdr:col>
      <xdr:colOff>25400</xdr:colOff>
      <xdr:row>13</xdr:row>
      <xdr:rowOff>41272</xdr:rowOff>
    </xdr:to>
    <mc:AlternateContent xmlns:mc="http://schemas.openxmlformats.org/markup-compatibility/2006" xmlns:sle15="http://schemas.microsoft.com/office/drawing/2012/slicer">
      <mc:Choice Requires="sle15">
        <xdr:graphicFrame macro="">
          <xdr:nvGraphicFramePr>
            <xdr:cNvPr id="6" name="Fallecidos">
              <a:extLst>
                <a:ext uri="{FF2B5EF4-FFF2-40B4-BE49-F238E27FC236}">
                  <a16:creationId xmlns:a16="http://schemas.microsoft.com/office/drawing/2014/main" id="{5886EA43-672D-4A41-965E-312F6E4F798A}"/>
                </a:ext>
              </a:extLst>
            </xdr:cNvPr>
            <xdr:cNvGraphicFramePr/>
          </xdr:nvGraphicFramePr>
          <xdr:xfrm>
            <a:off x="0" y="0"/>
            <a:ext cx="0" cy="0"/>
          </xdr:xfrm>
          <a:graphic>
            <a:graphicData uri="http://schemas.microsoft.com/office/drawing/2010/slicer">
              <sle:slicer xmlns:sle="http://schemas.microsoft.com/office/drawing/2010/slicer" name="Fallecidos"/>
            </a:graphicData>
          </a:graphic>
        </xdr:graphicFrame>
      </mc:Choice>
      <mc:Fallback xmlns="">
        <xdr:sp macro="" textlink="">
          <xdr:nvSpPr>
            <xdr:cNvPr id="0" name=""/>
            <xdr:cNvSpPr>
              <a:spLocks noTextEdit="1"/>
            </xdr:cNvSpPr>
          </xdr:nvSpPr>
          <xdr:spPr>
            <a:xfrm>
              <a:off x="9512300" y="63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ón" xr10:uid="{44F05CD0-63E4-2F42-80DA-7D6DDD62F2AB}" sourceName="Región">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os_totales" xr10:uid="{F8C0715B-C4E5-D94C-A3D8-EE8461BB8019}" sourceName="Casos totales">
  <extLst>
    <x:ext xmlns:x15="http://schemas.microsoft.com/office/spreadsheetml/2010/11/main" uri="{2F2917AC-EB37-4324-AD4E-5DD8C200BD13}">
      <x15:tableSlicerCache tableId="6"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llecidos" xr10:uid="{89E30865-029C-4A44-AD0D-2F897819C96D}" sourceName="Fallecidos">
  <extLst>
    <x:ext xmlns:x15="http://schemas.microsoft.com/office/spreadsheetml/2010/11/main" uri="{2F2917AC-EB37-4324-AD4E-5DD8C200BD13}">
      <x15:tableSlicerCache tableId="6"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ón" xr10:uid="{74E303C4-AB3C-AB48-AAD2-89BF8540CA0E}" cache="Slicer_Región" caption="Región" rowHeight="251883"/>
  <slicer name="Casos totales" xr10:uid="{D2535F27-6E74-5548-B938-B67360975736}" cache="Slicer_Casos_totales" caption="Casos totales" rowHeight="251883"/>
  <slicer name="Fallecidos" xr10:uid="{9CE82F8E-F641-4349-90DE-90F8089BFDA0}" cache="Slicer_Fallecidos" caption="Fallecido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821752-7434-3142-BCCE-6C16B16AA880}" name="Table2" displayName="Table2" ref="A1:Q38" totalsRowShown="0">
  <autoFilter ref="A1:Q38" xr:uid="{B25E91A3-337A-4A4D-BA5C-906897BB8B5B}"/>
  <tableColumns count="17">
    <tableColumn id="1" xr3:uid="{28789160-252B-2E42-8D02-EAF9C7263E97}" name="Fecha" dataDxfId="13"/>
    <tableColumn id="2" xr3:uid="{0837C794-F666-B34B-9F53-81CDEF195346}" name="Chile"/>
    <tableColumn id="9" xr3:uid="{1C8C696A-D842-F840-A113-B0B229447965}" name="Factor_Chile"/>
    <tableColumn id="8" xr3:uid="{24535E00-FA18-F545-ACA8-B3EF181A245C}" name="China"/>
    <tableColumn id="15" xr3:uid="{0512960F-31F9-614D-9012-89FAF81CBA67}" name="Factor_China"/>
    <tableColumn id="4" xr3:uid="{151C24DD-17BD-7E48-812F-D3E84C1C8479}" name="Italia"/>
    <tableColumn id="11" xr3:uid="{A2D23DB4-DF99-9F4E-B8F6-E468279F0EB0}" name="Factor_Italia"/>
    <tableColumn id="6" xr3:uid="{49FC0EE9-A368-8146-B855-4E58BE1C09DD}" name="EEUU"/>
    <tableColumn id="13" xr3:uid="{B6E048BC-5C69-0248-A9BE-8A69DFEAF6DA}" name="Factor_EEUU"/>
    <tableColumn id="3" xr3:uid="{11EF440E-E7CC-CD4F-BCE0-E997DCE38E1F}" name="España"/>
    <tableColumn id="10" xr3:uid="{61C59E6D-E82F-2547-BBD1-18DA7FEA7600}" name="Factor_España"/>
    <tableColumn id="7" xr3:uid="{F36B8E23-867C-9644-81B9-8CF263DC911C}" name="Alemania"/>
    <tableColumn id="14" xr3:uid="{1EAD6257-02D5-CA49-9E3B-36117D2E6B9F}" name="Factor_Alemania"/>
    <tableColumn id="5" xr3:uid="{72FC4B17-138C-E746-A917-30D9765838BD}" name="Francia"/>
    <tableColumn id="12" xr3:uid="{211C715B-ED66-6848-A8C2-0961A29503BF}" name="Factor_Francia"/>
    <tableColumn id="18" xr3:uid="{87E31AB1-B9FD-F441-9467-9014F187CF98}" name="Iran"/>
    <tableColumn id="19" xr3:uid="{44542949-D1F6-A643-9593-F202672622E8}" name="Factor_Iran" dataDxfId="12">
      <calculatedColumnFormula>Table2[[#This Row],[Iran]]/P1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9249B0-B803-6743-ADDC-2794C3DD9113}" name="Table4" displayName="Table4" ref="S1:AA2" totalsRowShown="0">
  <autoFilter ref="S1:AA2" xr:uid="{A9116614-E757-4C47-8976-5B2EAB663BBD}"/>
  <tableColumns count="9">
    <tableColumn id="1" xr3:uid="{0C695B5A-9DB3-8043-8844-A8E8C1B03B41}" name="Dias_CL"/>
    <tableColumn id="2" xr3:uid="{2F1689C0-4E49-D247-B0A9-29CAA5A6B390}" name="Suma_CL">
      <calculatedColumnFormula>SUM(Table2[[#This Row],[Factor_Chile]]:C38)</calculatedColumnFormula>
    </tableColumn>
    <tableColumn id="3" xr3:uid="{6F6CF0DF-A8FB-A542-B7C9-0FB974F71F03}" name="Suma_CH">
      <calculatedColumnFormula>SUM(Table2[[#This Row],[Factor_China]]:E38)</calculatedColumnFormula>
    </tableColumn>
    <tableColumn id="4" xr3:uid="{DF859BA9-E291-D94A-BD51-FF5D7EB97B14}" name="Suma_IT">
      <calculatedColumnFormula>SUM(Table2[[#This Row],[Factor_Italia]]:G38)</calculatedColumnFormula>
    </tableColumn>
    <tableColumn id="5" xr3:uid="{FCCFA73D-6395-7944-A719-E7C8DB6BAC02}" name="Suma_EEUU">
      <calculatedColumnFormula>SUM(Table2[[#This Row],[Factor_EEUU]]:I38)</calculatedColumnFormula>
    </tableColumn>
    <tableColumn id="6" xr3:uid="{7799B79A-70B1-924B-ADDC-F34E1A4EF7F9}" name="Suma_ES">
      <calculatedColumnFormula>SUM(Table2[[#This Row],[Factor_España]]:K38)</calculatedColumnFormula>
    </tableColumn>
    <tableColumn id="7" xr3:uid="{C884A6D2-B96B-1745-905B-9C2BAD0FC440}" name="Suma_AL">
      <calculatedColumnFormula>SUM(Table2[[#This Row],[Factor_Alemania]]:M38)</calculatedColumnFormula>
    </tableColumn>
    <tableColumn id="8" xr3:uid="{9C2E9547-AB8C-AE4F-B6E7-E115DDDAA0FF}" name="Suma_FR">
      <calculatedColumnFormula>SUM(Table2[[#This Row],[Factor_Francia]]:O38)</calculatedColumnFormula>
    </tableColumn>
    <tableColumn id="9" xr3:uid="{9A1C6494-7EB6-9B4B-87C4-BBDA6DA9047D}" name="Suma_IR">
      <calculatedColumnFormula>SUM(Table2[[#This Row],[Factor_Iran]]:Q38)</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0D9B1A-C5E0-1543-8CAE-ABC18BF6BA1D}" name="Table5" displayName="Table5" ref="S4:AA5" totalsRowShown="0">
  <autoFilter ref="S4:AA5" xr:uid="{D66B6B40-2417-7348-A6D6-C32D37CF4FB7}"/>
  <tableColumns count="9">
    <tableColumn id="1" xr3:uid="{FFA0DF24-B24F-7049-BF6C-E1B7C4819F56}" name="Dias_WW"/>
    <tableColumn id="2" xr3:uid="{7BA79481-5359-D34A-BDBD-F1374AFB2790}" name="Factprom_CL">
      <calculatedColumnFormula>T2/Table4[Dias_CL]</calculatedColumnFormula>
    </tableColumn>
    <tableColumn id="3" xr3:uid="{11287F0F-1A20-0546-A331-23658FBFC604}" name="Factprom_CH">
      <calculatedColumnFormula>U2/S5</calculatedColumnFormula>
    </tableColumn>
    <tableColumn id="4" xr3:uid="{36F054AE-BD38-4A4F-BF72-F9C33EB6C26E}" name="Factprom_IT">
      <calculatedColumnFormula>V2/S5</calculatedColumnFormula>
    </tableColumn>
    <tableColumn id="5" xr3:uid="{590093DD-8CC9-0D42-8AFA-C913BCC77193}" name="Factprom_EEUU">
      <calculatedColumnFormula>W2/S5</calculatedColumnFormula>
    </tableColumn>
    <tableColumn id="6" xr3:uid="{5A9A8AEB-AE21-EA43-920C-02BD37F98999}" name="Factprom_ES">
      <calculatedColumnFormula>X2/S5</calculatedColumnFormula>
    </tableColumn>
    <tableColumn id="7" xr3:uid="{CAFFCBE0-730F-E146-9E70-F342F6337921}" name="Factprom_AL">
      <calculatedColumnFormula>Y2/S5</calculatedColumnFormula>
    </tableColumn>
    <tableColumn id="8" xr3:uid="{05CF9B10-D32C-184E-9E98-E77F3FD61662}" name="Factprom_FR">
      <calculatedColumnFormula>Z2/S5</calculatedColumnFormula>
    </tableColumn>
    <tableColumn id="9" xr3:uid="{602B2E05-362D-7B42-A58F-8F3021481E0F}" name="Factprom_IR">
      <calculatedColumnFormula>AA2/S5</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CF161A-7EC6-994D-B6F1-874B63AA7DBD}" name="Table6" displayName="Table6" ref="A1:E17" headerRowDxfId="11" dataDxfId="0">
  <autoFilter ref="A1:E17" xr:uid="{C115B430-F489-C545-A5F6-A1888D8B0268}"/>
  <sortState ref="A2:E17">
    <sortCondition descending="1" ref="C1:C17"/>
  </sortState>
  <tableColumns count="5">
    <tableColumn id="1" xr3:uid="{487606E5-9CDA-FA4D-ACB2-C89128250EFC}" name="Región" totalsRowLabel="Total" dataDxfId="5" totalsRowDxfId="10"/>
    <tableColumn id="2" xr3:uid="{605A4213-6C2C-5748-A7FA-2533FDC4A356}" name="Casos nuevos" dataDxfId="4" totalsRowDxfId="9"/>
    <tableColumn id="3" xr3:uid="{DBB57A55-2D94-DB4D-AC23-9436C9AE3239}" name="Casos totales" dataDxfId="3" totalsRowDxfId="8"/>
    <tableColumn id="4" xr3:uid="{0649BAA1-693A-C24B-BCD0-36D3103D3B2E}" name="% Casos totales" dataDxfId="2" totalsRowDxfId="7">
      <calculatedColumnFormula>(Table6[[#This Row],[Casos totales]]/C18)</calculatedColumnFormula>
    </tableColumn>
    <tableColumn id="5" xr3:uid="{822037A6-616F-9446-A664-26B6A4349902}" name="Fallecidos" totalsRowFunction="sum" dataDxfId="1" totalsRow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DCBFE-5E83-244D-94B1-A76644A6D0E9}">
  <dimension ref="A1:AA38"/>
  <sheetViews>
    <sheetView topLeftCell="G1" workbookViewId="0">
      <selection activeCell="C26" sqref="C26"/>
    </sheetView>
  </sheetViews>
  <sheetFormatPr baseColWidth="10" defaultRowHeight="16" x14ac:dyDescent="0.2"/>
  <cols>
    <col min="1" max="1" width="8.5" bestFit="1" customWidth="1"/>
    <col min="2" max="2" width="7.6640625" bestFit="1" customWidth="1"/>
    <col min="3" max="3" width="13.83203125" bestFit="1" customWidth="1"/>
    <col min="4" max="4" width="8.1640625" bestFit="1" customWidth="1"/>
    <col min="5" max="5" width="14.33203125" bestFit="1" customWidth="1"/>
    <col min="6" max="6" width="7.83203125" bestFit="1" customWidth="1"/>
    <col min="7" max="7" width="14" bestFit="1" customWidth="1"/>
    <col min="8" max="8" width="8.33203125" bestFit="1" customWidth="1"/>
    <col min="9" max="9" width="14.5" bestFit="1" customWidth="1"/>
    <col min="10" max="10" width="9.5" bestFit="1" customWidth="1"/>
    <col min="11" max="11" width="15.83203125" bestFit="1" customWidth="1"/>
    <col min="12" max="12" width="11.5" bestFit="1" customWidth="1"/>
    <col min="13" max="13" width="17.6640625" bestFit="1" customWidth="1"/>
    <col min="14" max="14" width="9.6640625" bestFit="1" customWidth="1"/>
    <col min="15" max="15" width="15.83203125" bestFit="1" customWidth="1"/>
    <col min="16" max="16" width="6.83203125" bestFit="1" customWidth="1"/>
    <col min="17" max="17" width="13" bestFit="1" customWidth="1"/>
    <col min="19" max="19" width="11.83203125" customWidth="1"/>
    <col min="20" max="20" width="14.1640625" customWidth="1"/>
    <col min="21" max="21" width="14.6640625" customWidth="1"/>
    <col min="22" max="22" width="13.83203125" customWidth="1"/>
    <col min="23" max="23" width="17" customWidth="1"/>
    <col min="24" max="25" width="14.33203125" customWidth="1"/>
    <col min="26" max="26" width="14.5" customWidth="1"/>
    <col min="27" max="27" width="14" customWidth="1"/>
  </cols>
  <sheetData>
    <row r="1" spans="1:27" x14ac:dyDescent="0.2">
      <c r="A1" t="s">
        <v>0</v>
      </c>
      <c r="B1" t="s">
        <v>1</v>
      </c>
      <c r="C1" t="s">
        <v>8</v>
      </c>
      <c r="D1" t="s">
        <v>7</v>
      </c>
      <c r="E1" t="s">
        <v>14</v>
      </c>
      <c r="F1" t="s">
        <v>3</v>
      </c>
      <c r="G1" t="s">
        <v>10</v>
      </c>
      <c r="H1" t="s">
        <v>5</v>
      </c>
      <c r="I1" t="s">
        <v>12</v>
      </c>
      <c r="J1" t="s">
        <v>2</v>
      </c>
      <c r="K1" t="s">
        <v>9</v>
      </c>
      <c r="L1" t="s">
        <v>6</v>
      </c>
      <c r="M1" t="s">
        <v>13</v>
      </c>
      <c r="N1" t="s">
        <v>4</v>
      </c>
      <c r="O1" t="s">
        <v>11</v>
      </c>
      <c r="P1" t="s">
        <v>15</v>
      </c>
      <c r="Q1" t="s">
        <v>16</v>
      </c>
      <c r="S1" t="s">
        <v>25</v>
      </c>
      <c r="T1" t="s">
        <v>17</v>
      </c>
      <c r="U1" t="s">
        <v>18</v>
      </c>
      <c r="V1" t="s">
        <v>19</v>
      </c>
      <c r="W1" t="s">
        <v>20</v>
      </c>
      <c r="X1" t="s">
        <v>21</v>
      </c>
      <c r="Y1" t="s">
        <v>22</v>
      </c>
      <c r="Z1" t="s">
        <v>23</v>
      </c>
      <c r="AA1" t="s">
        <v>24</v>
      </c>
    </row>
    <row r="2" spans="1:27" x14ac:dyDescent="0.2">
      <c r="A2" s="1">
        <v>43893</v>
      </c>
      <c r="B2">
        <v>1</v>
      </c>
      <c r="C2">
        <v>0</v>
      </c>
      <c r="D2">
        <v>80270</v>
      </c>
      <c r="E2">
        <f>Table2[[#This Row],[China]]/80151</f>
        <v>1.0014846976332172</v>
      </c>
      <c r="F2">
        <v>2502</v>
      </c>
      <c r="G2">
        <f>Table2[[#This Row],[Italia]]/2036</f>
        <v>1.2288801571709234</v>
      </c>
      <c r="H2">
        <v>85</v>
      </c>
      <c r="I2">
        <f>Table2[[#This Row],[EEUU]]/57</f>
        <v>1.4912280701754386</v>
      </c>
      <c r="J2">
        <v>166</v>
      </c>
      <c r="K2">
        <f>Table2[[#This Row],[España]]/121</f>
        <v>1.3719008264462811</v>
      </c>
      <c r="L2">
        <v>188</v>
      </c>
      <c r="M2">
        <f>Table2[[#This Row],[Alemania]]/150</f>
        <v>1.2533333333333334</v>
      </c>
      <c r="N2">
        <v>212</v>
      </c>
      <c r="O2">
        <f>Table2[[#This Row],[Francia]]/191</f>
        <v>1.1099476439790577</v>
      </c>
      <c r="P2">
        <v>2336</v>
      </c>
      <c r="Q2">
        <f>Table2[[#This Row],[Iran]]/1501</f>
        <v>1.5562958027981346</v>
      </c>
      <c r="S2">
        <v>25</v>
      </c>
      <c r="T2">
        <f>SUM(Table2[[#This Row],[Factor_Chile]]:C38)</f>
        <v>33.591407486128546</v>
      </c>
      <c r="U2">
        <f>SUM(Table2[[#This Row],[Factor_China]]:E38)</f>
        <v>24.014732783244941</v>
      </c>
      <c r="V2">
        <f>SUM(Table2[[#This Row],[Factor_Italia]]:G38)</f>
        <v>28.013841070759902</v>
      </c>
      <c r="W2">
        <f>SUM(Table2[[#This Row],[Factor_EEUU]]:I38)</f>
        <v>32.619678548396109</v>
      </c>
      <c r="X2">
        <f>SUM(Table2[[#This Row],[Factor_España]]:K38)</f>
        <v>31.158798063467131</v>
      </c>
      <c r="Y2">
        <f>SUM(Table2[[#This Row],[Factor_Alemania]]:M38)</f>
        <v>30.249172243282683</v>
      </c>
      <c r="Z2">
        <f>SUM(Table2[[#This Row],[Factor_Francia]]:O38)</f>
        <v>29.707857973937269</v>
      </c>
      <c r="AA2">
        <f>SUM(Table2[[#This Row],[Factor_Iran]]:Q38)</f>
        <v>27.283552773939196</v>
      </c>
    </row>
    <row r="3" spans="1:27" x14ac:dyDescent="0.2">
      <c r="A3" s="1">
        <v>43894</v>
      </c>
      <c r="B3">
        <v>3</v>
      </c>
      <c r="C3">
        <f>Table2[[#This Row],[Chile]]/B2</f>
        <v>3</v>
      </c>
      <c r="D3">
        <v>80409</v>
      </c>
      <c r="E3">
        <f>Table2[[#This Row],[China]]/D2</f>
        <v>1.0017316556621403</v>
      </c>
      <c r="F3">
        <v>3089</v>
      </c>
      <c r="G3">
        <f>Table2[[#This Row],[Italia]]/F2</f>
        <v>1.2346123101518784</v>
      </c>
      <c r="H3">
        <v>111</v>
      </c>
      <c r="I3">
        <f>Table2[[#This Row],[EEUU]]/H2</f>
        <v>1.3058823529411765</v>
      </c>
      <c r="J3">
        <v>228</v>
      </c>
      <c r="K3">
        <f>Table2[[#This Row],[España]]/J2</f>
        <v>1.3734939759036144</v>
      </c>
      <c r="L3">
        <v>240</v>
      </c>
      <c r="M3">
        <f>Table2[[#This Row],[Alemania]]/L2</f>
        <v>1.2765957446808511</v>
      </c>
      <c r="N3">
        <v>285</v>
      </c>
      <c r="O3">
        <f>Table2[[#This Row],[Francia]]/N2</f>
        <v>1.3443396226415094</v>
      </c>
      <c r="P3">
        <v>2922</v>
      </c>
      <c r="Q3">
        <f>Table2[[#This Row],[Iran]]/P2</f>
        <v>1.2508561643835616</v>
      </c>
    </row>
    <row r="4" spans="1:27" x14ac:dyDescent="0.2">
      <c r="A4" s="1">
        <v>43895</v>
      </c>
      <c r="B4">
        <v>4</v>
      </c>
      <c r="C4">
        <f>Table2[[#This Row],[Chile]]/B3</f>
        <v>1.3333333333333333</v>
      </c>
      <c r="D4">
        <v>80552</v>
      </c>
      <c r="E4">
        <f>Table2[[#This Row],[China]]/D3</f>
        <v>1.0017784078896641</v>
      </c>
      <c r="F4">
        <v>3858</v>
      </c>
      <c r="G4">
        <f>Table2[[#This Row],[Italia]]/F3</f>
        <v>1.2489478795726772</v>
      </c>
      <c r="H4">
        <v>175</v>
      </c>
      <c r="I4">
        <f>Table2[[#This Row],[EEUU]]/H3</f>
        <v>1.5765765765765767</v>
      </c>
      <c r="J4">
        <v>282</v>
      </c>
      <c r="K4">
        <f>Table2[[#This Row],[España]]/J3</f>
        <v>1.236842105263158</v>
      </c>
      <c r="L4">
        <v>349</v>
      </c>
      <c r="M4">
        <f>Table2[[#This Row],[Alemania]]/L3</f>
        <v>1.4541666666666666</v>
      </c>
      <c r="N4">
        <v>423</v>
      </c>
      <c r="O4">
        <f>Table2[[#This Row],[Francia]]/N3</f>
        <v>1.4842105263157894</v>
      </c>
      <c r="P4">
        <v>3513</v>
      </c>
      <c r="Q4">
        <f>Table2[[#This Row],[Iran]]/P3</f>
        <v>1.2022587268993841</v>
      </c>
      <c r="S4" t="s">
        <v>34</v>
      </c>
      <c r="T4" t="s">
        <v>26</v>
      </c>
      <c r="U4" t="s">
        <v>27</v>
      </c>
      <c r="V4" t="s">
        <v>28</v>
      </c>
      <c r="W4" t="s">
        <v>29</v>
      </c>
      <c r="X4" t="s">
        <v>30</v>
      </c>
      <c r="Y4" t="s">
        <v>31</v>
      </c>
      <c r="Z4" t="s">
        <v>32</v>
      </c>
      <c r="AA4" t="s">
        <v>33</v>
      </c>
    </row>
    <row r="5" spans="1:27" x14ac:dyDescent="0.2">
      <c r="A5" s="1">
        <v>43896</v>
      </c>
      <c r="B5">
        <v>5</v>
      </c>
      <c r="C5">
        <f>Table2[[#This Row],[Chile]]/B4</f>
        <v>1.25</v>
      </c>
      <c r="D5">
        <v>80651</v>
      </c>
      <c r="E5">
        <f>Table2[[#This Row],[China]]/D4</f>
        <v>1.0012290197636309</v>
      </c>
      <c r="F5">
        <v>4636</v>
      </c>
      <c r="G5">
        <f>Table2[[#This Row],[Italia]]/F4</f>
        <v>1.2016588906168999</v>
      </c>
      <c r="H5">
        <v>252</v>
      </c>
      <c r="I5">
        <f>Table2[[#This Row],[EEUU]]/H4</f>
        <v>1.44</v>
      </c>
      <c r="J5">
        <v>401</v>
      </c>
      <c r="K5">
        <f>Table2[[#This Row],[España]]/J4</f>
        <v>1.4219858156028369</v>
      </c>
      <c r="L5">
        <v>534</v>
      </c>
      <c r="M5">
        <f>Table2[[#This Row],[Alemania]]/L4</f>
        <v>1.5300859598853869</v>
      </c>
      <c r="N5">
        <v>613</v>
      </c>
      <c r="O5">
        <f>Table2[[#This Row],[Francia]]/N4</f>
        <v>1.4491725768321513</v>
      </c>
      <c r="P5">
        <v>4747</v>
      </c>
      <c r="Q5">
        <f>Table2[[#This Row],[Iran]]/P4</f>
        <v>1.3512667235980644</v>
      </c>
      <c r="S5">
        <v>24</v>
      </c>
      <c r="T5">
        <f>T2/Table4[Dias_CL]</f>
        <v>1.3436562994451418</v>
      </c>
      <c r="U5">
        <f>U2/S5</f>
        <v>1.0006138659685393</v>
      </c>
      <c r="V5">
        <f>V2/S5</f>
        <v>1.1672433779483293</v>
      </c>
      <c r="W5">
        <f>W2/S5</f>
        <v>1.3591532728498379</v>
      </c>
      <c r="X5">
        <f>X2/S5</f>
        <v>1.2982832526444639</v>
      </c>
      <c r="Y5">
        <f>Y2/S5</f>
        <v>1.2603821768034451</v>
      </c>
      <c r="Z5">
        <f>Z2/S5</f>
        <v>1.2378274155807196</v>
      </c>
      <c r="AA5">
        <f>AA2/S5</f>
        <v>1.1368146989141332</v>
      </c>
    </row>
    <row r="6" spans="1:27" x14ac:dyDescent="0.2">
      <c r="A6" s="1">
        <v>43897</v>
      </c>
      <c r="B6">
        <v>7</v>
      </c>
      <c r="C6">
        <f>Table2[[#This Row],[Chile]]/B5</f>
        <v>1.4</v>
      </c>
      <c r="D6">
        <v>80695</v>
      </c>
      <c r="E6">
        <f>Table2[[#This Row],[China]]/D5</f>
        <v>1.0005455605014197</v>
      </c>
      <c r="F6">
        <v>5883</v>
      </c>
      <c r="G6">
        <f>Table2[[#This Row],[Italia]]/F5</f>
        <v>1.2689818809318378</v>
      </c>
      <c r="H6">
        <v>353</v>
      </c>
      <c r="I6">
        <f>Table2[[#This Row],[EEUU]]/H5</f>
        <v>1.4007936507936507</v>
      </c>
      <c r="J6">
        <v>525</v>
      </c>
      <c r="K6">
        <f>Table2[[#This Row],[España]]/J5</f>
        <v>1.3092269326683292</v>
      </c>
      <c r="L6">
        <v>684</v>
      </c>
      <c r="M6">
        <f>Table2[[#This Row],[Alemania]]/L5</f>
        <v>1.2808988764044944</v>
      </c>
      <c r="N6">
        <v>949</v>
      </c>
      <c r="O6">
        <f>Table2[[#This Row],[Francia]]/N5</f>
        <v>1.5481239804241436</v>
      </c>
      <c r="P6">
        <v>5823</v>
      </c>
      <c r="Q6">
        <f>Table2[[#This Row],[Iran]]/P5</f>
        <v>1.2266694754581842</v>
      </c>
    </row>
    <row r="7" spans="1:27" x14ac:dyDescent="0.2">
      <c r="A7" s="1">
        <v>43898</v>
      </c>
      <c r="B7">
        <v>11</v>
      </c>
      <c r="C7">
        <f>Table2[[#This Row],[Chile]]/B6</f>
        <v>1.5714285714285714</v>
      </c>
      <c r="D7">
        <v>80735</v>
      </c>
      <c r="E7">
        <f>Table2[[#This Row],[China]]/D6</f>
        <v>1.0004956936613174</v>
      </c>
      <c r="F7">
        <v>7375</v>
      </c>
      <c r="G7">
        <f>Table2[[#This Row],[Italia]]/F6</f>
        <v>1.2536121026687064</v>
      </c>
      <c r="H7">
        <v>497</v>
      </c>
      <c r="I7">
        <f>Table2[[#This Row],[EEUU]]/H6</f>
        <v>1.4079320113314449</v>
      </c>
      <c r="J7">
        <v>674</v>
      </c>
      <c r="K7">
        <f>Table2[[#This Row],[España]]/J6</f>
        <v>1.2838095238095237</v>
      </c>
      <c r="L7">
        <v>847</v>
      </c>
      <c r="M7">
        <f>Table2[[#This Row],[Alemania]]/L6</f>
        <v>1.2383040935672514</v>
      </c>
      <c r="N7">
        <v>1126</v>
      </c>
      <c r="O7">
        <f>Table2[[#This Row],[Francia]]/N6</f>
        <v>1.1865121180189673</v>
      </c>
      <c r="P7">
        <v>6566</v>
      </c>
      <c r="Q7">
        <f>Table2[[#This Row],[Iran]]/P6</f>
        <v>1.1275974583547999</v>
      </c>
    </row>
    <row r="8" spans="1:27" x14ac:dyDescent="0.2">
      <c r="A8" s="1">
        <v>43899</v>
      </c>
      <c r="B8">
        <v>13</v>
      </c>
      <c r="C8">
        <f>Table2[[#This Row],[Chile]]/B7</f>
        <v>1.1818181818181819</v>
      </c>
      <c r="D8">
        <v>80754</v>
      </c>
      <c r="E8">
        <f>Table2[[#This Row],[China]]/D7</f>
        <v>1.0002353378336533</v>
      </c>
      <c r="F8">
        <v>9172</v>
      </c>
      <c r="G8">
        <f>Table2[[#This Row],[Italia]]/F7</f>
        <v>1.2436610169491527</v>
      </c>
      <c r="H8">
        <v>645</v>
      </c>
      <c r="I8">
        <f>Table2[[#This Row],[EEUU]]/H7</f>
        <v>1.2977867203219315</v>
      </c>
      <c r="J8">
        <v>1231</v>
      </c>
      <c r="K8">
        <f>Table2[[#This Row],[España]]/J7</f>
        <v>1.8264094955489614</v>
      </c>
      <c r="L8">
        <v>1112</v>
      </c>
      <c r="M8">
        <f>Table2[[#This Row],[Alemania]]/L7</f>
        <v>1.3128689492325856</v>
      </c>
      <c r="N8">
        <v>1412</v>
      </c>
      <c r="O8">
        <f>Table2[[#This Row],[Francia]]/N7</f>
        <v>1.2539964476021315</v>
      </c>
      <c r="P8">
        <v>7161</v>
      </c>
      <c r="Q8">
        <f>Table2[[#This Row],[Iran]]/P7</f>
        <v>1.0906183368869935</v>
      </c>
    </row>
    <row r="9" spans="1:27" x14ac:dyDescent="0.2">
      <c r="A9" s="1">
        <v>43900</v>
      </c>
      <c r="B9">
        <v>17</v>
      </c>
      <c r="C9">
        <f>Table2[[#This Row],[Chile]]/B8</f>
        <v>1.3076923076923077</v>
      </c>
      <c r="D9">
        <v>80778</v>
      </c>
      <c r="E9">
        <f>Table2[[#This Row],[China]]/D8</f>
        <v>1.0002971989003642</v>
      </c>
      <c r="F9">
        <v>10149</v>
      </c>
      <c r="G9">
        <f>Table2[[#This Row],[Italia]]/F8</f>
        <v>1.1065198430004362</v>
      </c>
      <c r="H9">
        <v>936</v>
      </c>
      <c r="I9">
        <f>Table2[[#This Row],[EEUU]]/H8</f>
        <v>1.4511627906976745</v>
      </c>
      <c r="J9">
        <v>1695</v>
      </c>
      <c r="K9">
        <f>Table2[[#This Row],[España]]/J8</f>
        <v>1.3769293257514217</v>
      </c>
      <c r="L9">
        <v>1460</v>
      </c>
      <c r="M9">
        <f>Table2[[#This Row],[Alemania]]/L8</f>
        <v>1.3129496402877698</v>
      </c>
      <c r="N9">
        <v>1784</v>
      </c>
      <c r="O9">
        <f>Table2[[#This Row],[Francia]]/N8</f>
        <v>1.2634560906515582</v>
      </c>
      <c r="P9">
        <v>8042</v>
      </c>
      <c r="Q9">
        <f>Table2[[#This Row],[Iran]]/P8</f>
        <v>1.1230275101242844</v>
      </c>
    </row>
    <row r="10" spans="1:27" x14ac:dyDescent="0.2">
      <c r="A10" s="1">
        <v>43901</v>
      </c>
      <c r="B10">
        <v>23</v>
      </c>
      <c r="C10">
        <f>Table2[[#This Row],[Chile]]/B9</f>
        <v>1.3529411764705883</v>
      </c>
      <c r="D10">
        <v>80793</v>
      </c>
      <c r="E10">
        <f>Table2[[#This Row],[China]]/D9</f>
        <v>1.0001856941246379</v>
      </c>
      <c r="F10">
        <v>12462</v>
      </c>
      <c r="G10">
        <f>Table2[[#This Row],[Italia]]/F9</f>
        <v>1.2279042270174401</v>
      </c>
      <c r="H10">
        <v>1205</v>
      </c>
      <c r="I10">
        <f>Table2[[#This Row],[EEUU]]/H9</f>
        <v>1.2873931623931625</v>
      </c>
      <c r="J10">
        <v>2128</v>
      </c>
      <c r="K10">
        <f>Table2[[#This Row],[España]]/J9</f>
        <v>1.2554572271386431</v>
      </c>
      <c r="L10">
        <v>1884</v>
      </c>
      <c r="M10">
        <f>Table2[[#This Row],[Alemania]]/L9</f>
        <v>1.2904109589041095</v>
      </c>
      <c r="N10">
        <v>2281</v>
      </c>
      <c r="O10">
        <f>Table2[[#This Row],[Francia]]/N9</f>
        <v>1.2785874439461884</v>
      </c>
      <c r="P10">
        <v>9000</v>
      </c>
      <c r="Q10">
        <f>Table2[[#This Row],[Iran]]/P9</f>
        <v>1.1191245958716738</v>
      </c>
      <c r="S10" t="s">
        <v>56</v>
      </c>
    </row>
    <row r="11" spans="1:27" x14ac:dyDescent="0.2">
      <c r="A11" s="1">
        <v>43902</v>
      </c>
      <c r="B11">
        <v>33</v>
      </c>
      <c r="C11">
        <f>Table2[[#This Row],[Chile]]/B10</f>
        <v>1.4347826086956521</v>
      </c>
      <c r="D11">
        <v>80813</v>
      </c>
      <c r="E11">
        <f>Table2[[#This Row],[China]]/D10</f>
        <v>1.0002475461983094</v>
      </c>
      <c r="F11">
        <v>15113</v>
      </c>
      <c r="G11">
        <f>Table2[[#This Row],[Italia]]/F10</f>
        <v>1.2127266891349704</v>
      </c>
      <c r="H11">
        <v>1598</v>
      </c>
      <c r="I11">
        <f>Table2[[#This Row],[EEUU]]/H10</f>
        <v>1.3261410788381742</v>
      </c>
      <c r="J11">
        <v>2950</v>
      </c>
      <c r="K11">
        <f>Table2[[#This Row],[España]]/J10</f>
        <v>1.3862781954887218</v>
      </c>
      <c r="L11">
        <v>2369</v>
      </c>
      <c r="M11">
        <f>Table2[[#This Row],[Alemania]]/L10</f>
        <v>1.2574309978768579</v>
      </c>
      <c r="N11">
        <v>2876</v>
      </c>
      <c r="O11">
        <f>Table2[[#This Row],[Francia]]/N10</f>
        <v>1.2608505041648399</v>
      </c>
      <c r="P11">
        <v>10075</v>
      </c>
      <c r="Q11">
        <f>Table2[[#This Row],[Iran]]/P10</f>
        <v>1.1194444444444445</v>
      </c>
    </row>
    <row r="12" spans="1:27" x14ac:dyDescent="0.2">
      <c r="A12" s="1">
        <v>43903</v>
      </c>
      <c r="B12">
        <v>43</v>
      </c>
      <c r="C12">
        <f>Table2[[#This Row],[Chile]]/B11</f>
        <v>1.303030303030303</v>
      </c>
      <c r="D12">
        <v>80824</v>
      </c>
      <c r="E12">
        <f>Table2[[#This Row],[China]]/D11</f>
        <v>1.0001361167138951</v>
      </c>
      <c r="F12">
        <v>17660</v>
      </c>
      <c r="G12">
        <f>Table2[[#This Row],[Italia]]/F11</f>
        <v>1.1685304042876994</v>
      </c>
      <c r="H12">
        <v>2163</v>
      </c>
      <c r="I12">
        <f>Table2[[#This Row],[EEUU]]/H11</f>
        <v>1.353566958698373</v>
      </c>
      <c r="J12">
        <v>4209</v>
      </c>
      <c r="K12">
        <f>Table2[[#This Row],[España]]/J11</f>
        <v>1.4267796610169492</v>
      </c>
      <c r="L12">
        <v>3062</v>
      </c>
      <c r="M12">
        <f>Table2[[#This Row],[Alemania]]/L11</f>
        <v>1.2925284930350358</v>
      </c>
      <c r="N12">
        <v>3661</v>
      </c>
      <c r="O12">
        <f>Table2[[#This Row],[Francia]]/N11</f>
        <v>1.2729485396383866</v>
      </c>
      <c r="P12">
        <v>11364</v>
      </c>
      <c r="Q12">
        <f>Table2[[#This Row],[Iran]]/P11</f>
        <v>1.1279404466501242</v>
      </c>
    </row>
    <row r="13" spans="1:27" x14ac:dyDescent="0.2">
      <c r="A13" s="1">
        <v>43904</v>
      </c>
      <c r="B13">
        <v>61</v>
      </c>
      <c r="C13">
        <f>Table2[[#This Row],[Chile]]/B12</f>
        <v>1.4186046511627908</v>
      </c>
      <c r="D13">
        <v>80844</v>
      </c>
      <c r="E13">
        <f>Table2[[#This Row],[China]]/D12</f>
        <v>1.0002474512521033</v>
      </c>
      <c r="F13">
        <v>21157</v>
      </c>
      <c r="G13">
        <f>Table2[[#This Row],[Italia]]/F12</f>
        <v>1.1980181200453002</v>
      </c>
      <c r="H13">
        <v>2825</v>
      </c>
      <c r="I13">
        <f>Table2[[#This Row],[EEUU]]/H12</f>
        <v>1.3060564031437818</v>
      </c>
      <c r="J13">
        <v>5753</v>
      </c>
      <c r="K13">
        <f>Table2[[#This Row],[España]]/J12</f>
        <v>1.3668329769541459</v>
      </c>
      <c r="L13">
        <v>3795</v>
      </c>
      <c r="M13">
        <f>Table2[[#This Row],[Alemania]]/L12</f>
        <v>1.2393860222077073</v>
      </c>
      <c r="N13">
        <v>4499</v>
      </c>
      <c r="O13">
        <f>Table2[[#This Row],[Francia]]/N12</f>
        <v>1.2288992078667031</v>
      </c>
      <c r="P13">
        <v>12729</v>
      </c>
      <c r="Q13">
        <f>Table2[[#This Row],[Iran]]/P12</f>
        <v>1.1201161562829989</v>
      </c>
    </row>
    <row r="14" spans="1:27" x14ac:dyDescent="0.2">
      <c r="A14" s="1">
        <v>43905</v>
      </c>
      <c r="B14">
        <v>75</v>
      </c>
      <c r="C14">
        <f>Table2[[#This Row],[Chile]]/B13</f>
        <v>1.2295081967213115</v>
      </c>
      <c r="D14">
        <v>80860</v>
      </c>
      <c r="E14">
        <f>Table2[[#This Row],[China]]/D13</f>
        <v>1.0001979120281035</v>
      </c>
      <c r="F14">
        <v>24747</v>
      </c>
      <c r="G14">
        <f>Table2[[#This Row],[Italia]]/F13</f>
        <v>1.1696837925981944</v>
      </c>
      <c r="H14">
        <v>3501</v>
      </c>
      <c r="I14">
        <f>Table2[[#This Row],[EEUU]]/H13</f>
        <v>1.2392920353982302</v>
      </c>
      <c r="J14">
        <v>7753</v>
      </c>
      <c r="K14">
        <f>Table2[[#This Row],[España]]/J13</f>
        <v>1.3476447071093343</v>
      </c>
      <c r="L14">
        <v>4838</v>
      </c>
      <c r="M14">
        <f>Table2[[#This Row],[Alemania]]/L13</f>
        <v>1.2748353096179184</v>
      </c>
      <c r="N14">
        <v>5423</v>
      </c>
      <c r="O14">
        <f>Table2[[#This Row],[Francia]]/N13</f>
        <v>1.2053789731051345</v>
      </c>
      <c r="P14">
        <v>13938</v>
      </c>
      <c r="Q14">
        <f>Table2[[#This Row],[Iran]]/P13</f>
        <v>1.094979967004478</v>
      </c>
    </row>
    <row r="15" spans="1:27" x14ac:dyDescent="0.2">
      <c r="A15" s="1">
        <v>43906</v>
      </c>
      <c r="B15">
        <v>156</v>
      </c>
      <c r="C15">
        <f>Table2[[#This Row],[Chile]]/B14</f>
        <v>2.08</v>
      </c>
      <c r="D15">
        <v>80881</v>
      </c>
      <c r="E15">
        <f>Table2[[#This Row],[China]]/D14</f>
        <v>1.0002597081375217</v>
      </c>
      <c r="F15">
        <v>27980</v>
      </c>
      <c r="G15">
        <f>Table2[[#This Row],[Italia]]/F14</f>
        <v>1.1306420980320846</v>
      </c>
      <c r="H15">
        <v>4373</v>
      </c>
      <c r="I15">
        <f>Table2[[#This Row],[EEUU]]/H14</f>
        <v>1.249071693801771</v>
      </c>
      <c r="J15">
        <v>9191</v>
      </c>
      <c r="K15">
        <f>Table2[[#This Row],[España]]/J14</f>
        <v>1.1854765897072101</v>
      </c>
      <c r="L15">
        <v>6012</v>
      </c>
      <c r="M15">
        <f>Table2[[#This Row],[Alemania]]/L14</f>
        <v>1.2426622571310459</v>
      </c>
      <c r="N15">
        <v>6633</v>
      </c>
      <c r="O15">
        <f>Table2[[#This Row],[Francia]]/N14</f>
        <v>1.2231237322515214</v>
      </c>
      <c r="P15">
        <v>14991</v>
      </c>
      <c r="Q15">
        <f>Table2[[#This Row],[Iran]]/P14</f>
        <v>1.0755488592337494</v>
      </c>
    </row>
    <row r="16" spans="1:27" x14ac:dyDescent="0.2">
      <c r="A16" s="1">
        <v>43907</v>
      </c>
      <c r="B16">
        <v>201</v>
      </c>
      <c r="C16">
        <f>Table2[[#This Row],[Chile]]/B15</f>
        <v>1.2884615384615385</v>
      </c>
      <c r="D16">
        <v>80894</v>
      </c>
      <c r="E16">
        <f>Table2[[#This Row],[China]]/D15</f>
        <v>1.0001607299613011</v>
      </c>
      <c r="F16">
        <v>31506</v>
      </c>
      <c r="G16">
        <f>Table2[[#This Row],[Italia]]/F15</f>
        <v>1.1260185847033595</v>
      </c>
      <c r="H16">
        <v>5662</v>
      </c>
      <c r="I16">
        <f>Table2[[#This Row],[EEUU]]/H15</f>
        <v>1.2947633203750286</v>
      </c>
      <c r="J16">
        <v>11178</v>
      </c>
      <c r="K16">
        <f>Table2[[#This Row],[España]]/J15</f>
        <v>1.2161897508432162</v>
      </c>
      <c r="L16">
        <v>7156</v>
      </c>
      <c r="M16">
        <f>Table2[[#This Row],[Alemania]]/L15</f>
        <v>1.1902860944777112</v>
      </c>
      <c r="N16">
        <v>7730</v>
      </c>
      <c r="O16">
        <f>Table2[[#This Row],[Francia]]/N15</f>
        <v>1.1653851952359415</v>
      </c>
      <c r="P16">
        <v>16169</v>
      </c>
      <c r="Q16">
        <f>Table2[[#This Row],[Iran]]/P15</f>
        <v>1.0785804816223068</v>
      </c>
    </row>
    <row r="17" spans="1:17" x14ac:dyDescent="0.2">
      <c r="A17" s="1">
        <v>43908</v>
      </c>
      <c r="B17">
        <v>238</v>
      </c>
      <c r="C17">
        <f>Table2[[#This Row],[Chile]]/B16</f>
        <v>1.1840796019900497</v>
      </c>
      <c r="D17">
        <v>80928</v>
      </c>
      <c r="E17">
        <f>Table2[[#This Row],[China]]/D16</f>
        <v>1.0004203031127155</v>
      </c>
      <c r="F17">
        <v>35713</v>
      </c>
      <c r="G17">
        <f>Table2[[#This Row],[Italia]]/F16</f>
        <v>1.1335301212467466</v>
      </c>
      <c r="H17">
        <v>8074</v>
      </c>
      <c r="I17">
        <f>Table2[[#This Row],[EEUU]]/H16</f>
        <v>1.4259978806075593</v>
      </c>
      <c r="J17">
        <v>13716</v>
      </c>
      <c r="K17">
        <f>Table2[[#This Row],[España]]/J16</f>
        <v>1.2270531400966183</v>
      </c>
      <c r="L17">
        <v>8198</v>
      </c>
      <c r="M17">
        <f>Table2[[#This Row],[Alemania]]/L16</f>
        <v>1.145612073784237</v>
      </c>
      <c r="N17">
        <v>9134</v>
      </c>
      <c r="O17">
        <f>Table2[[#This Row],[Francia]]/N16</f>
        <v>1.1816300129366106</v>
      </c>
      <c r="P17">
        <v>17361</v>
      </c>
      <c r="Q17">
        <f>Table2[[#This Row],[Iran]]/P16</f>
        <v>1.0737213185725771</v>
      </c>
    </row>
    <row r="18" spans="1:17" x14ac:dyDescent="0.2">
      <c r="A18" s="1">
        <v>43909</v>
      </c>
      <c r="B18">
        <v>242</v>
      </c>
      <c r="C18">
        <f>Table2[[#This Row],[Chile]]/B17</f>
        <v>1.0168067226890756</v>
      </c>
      <c r="D18">
        <v>80967</v>
      </c>
      <c r="E18">
        <f>Table2[[#This Row],[China]]/D17</f>
        <v>1.0004819098457889</v>
      </c>
      <c r="F18">
        <v>41035</v>
      </c>
      <c r="G18">
        <f>Table2[[#This Row],[Italia]]/F17</f>
        <v>1.1490213647691316</v>
      </c>
      <c r="H18">
        <v>12018</v>
      </c>
      <c r="I18">
        <f>Table2[[#This Row],[EEUU]]/H17</f>
        <v>1.4884815457022542</v>
      </c>
      <c r="J18">
        <v>17147</v>
      </c>
      <c r="K18">
        <f>Table2[[#This Row],[España]]/J17</f>
        <v>1.2501458151064451</v>
      </c>
      <c r="L18">
        <v>10999</v>
      </c>
      <c r="M18">
        <f>Table2[[#This Row],[Alemania]]/L17</f>
        <v>1.3416686996828495</v>
      </c>
      <c r="N18">
        <v>10995</v>
      </c>
      <c r="O18">
        <f>Table2[[#This Row],[Francia]]/N17</f>
        <v>1.2037442522443618</v>
      </c>
      <c r="P18">
        <v>18407</v>
      </c>
      <c r="Q18">
        <f>Table2[[#This Row],[Iran]]/P17</f>
        <v>1.0602499855999079</v>
      </c>
    </row>
    <row r="19" spans="1:17" x14ac:dyDescent="0.2">
      <c r="A19" s="1">
        <v>43910</v>
      </c>
      <c r="B19">
        <v>434</v>
      </c>
      <c r="C19">
        <f>Table2[[#This Row],[Chile]]/B18</f>
        <v>1.7933884297520661</v>
      </c>
      <c r="D19">
        <v>81008</v>
      </c>
      <c r="E19">
        <f>Table2[[#This Row],[China]]/D18</f>
        <v>1.0005063791421196</v>
      </c>
      <c r="F19">
        <v>47021</v>
      </c>
      <c r="G19">
        <f>Table2[[#This Row],[Italia]]/F18</f>
        <v>1.1458754721579141</v>
      </c>
      <c r="H19">
        <v>17438</v>
      </c>
      <c r="I19">
        <f>Table2[[#This Row],[EEUU]]/H18</f>
        <v>1.4509901813945747</v>
      </c>
      <c r="J19">
        <v>19980</v>
      </c>
      <c r="K19">
        <f>Table2[[#This Row],[España]]/J18</f>
        <v>1.1652184055519916</v>
      </c>
      <c r="L19">
        <v>13957</v>
      </c>
      <c r="M19">
        <f>Table2[[#This Row],[Alemania]]/L18</f>
        <v>1.2689335394126739</v>
      </c>
      <c r="N19">
        <v>12612</v>
      </c>
      <c r="O19">
        <f>Table2[[#This Row],[Francia]]/N18</f>
        <v>1.1470668485675306</v>
      </c>
      <c r="P19">
        <v>19644</v>
      </c>
      <c r="Q19">
        <f>Table2[[#This Row],[Iran]]/P18</f>
        <v>1.0672026946270441</v>
      </c>
    </row>
    <row r="20" spans="1:17" x14ac:dyDescent="0.2">
      <c r="A20" s="1">
        <v>43911</v>
      </c>
      <c r="B20">
        <v>537</v>
      </c>
      <c r="C20">
        <f>Table2[[#This Row],[Chile]]/B19</f>
        <v>1.2373271889400921</v>
      </c>
      <c r="D20">
        <v>81054</v>
      </c>
      <c r="E20">
        <f>Table2[[#This Row],[China]]/D19</f>
        <v>1.0005678451510962</v>
      </c>
      <c r="F20">
        <v>53578</v>
      </c>
      <c r="G20">
        <f>Table2[[#This Row],[Italia]]/F19</f>
        <v>1.1394483315965207</v>
      </c>
      <c r="H20">
        <v>23710</v>
      </c>
      <c r="I20">
        <f>Table2[[#This Row],[EEUU]]/H19</f>
        <v>1.3596742745727721</v>
      </c>
      <c r="J20">
        <v>24926</v>
      </c>
      <c r="K20">
        <f>Table2[[#This Row],[España]]/J19</f>
        <v>1.2475475475475475</v>
      </c>
      <c r="L20">
        <v>16662</v>
      </c>
      <c r="M20">
        <f>Table2[[#This Row],[Alemania]]/L19</f>
        <v>1.1938095579279215</v>
      </c>
      <c r="N20">
        <v>14459</v>
      </c>
      <c r="O20">
        <f>Table2[[#This Row],[Francia]]/N19</f>
        <v>1.1464478274659056</v>
      </c>
      <c r="P20">
        <v>20610</v>
      </c>
      <c r="Q20">
        <f>Table2[[#This Row],[Iran]]/P19</f>
        <v>1.0491753207086134</v>
      </c>
    </row>
    <row r="21" spans="1:17" x14ac:dyDescent="0.2">
      <c r="A21" s="1">
        <v>43912</v>
      </c>
      <c r="B21">
        <v>632</v>
      </c>
      <c r="C21">
        <f>Table2[[#This Row],[Chile]]/B20</f>
        <v>1.1769087523277468</v>
      </c>
      <c r="D21">
        <v>81093</v>
      </c>
      <c r="E21">
        <f>Table2[[#This Row],[China]]/D20</f>
        <v>1.0004811607076765</v>
      </c>
      <c r="F21">
        <v>59138</v>
      </c>
      <c r="G21">
        <f>Table2[[#This Row],[Italia]]/F20</f>
        <v>1.1037739370637203</v>
      </c>
      <c r="H21">
        <v>32341</v>
      </c>
      <c r="I21">
        <f>Table2[[#This Row],[EEUU]]/H20</f>
        <v>1.3640236187262758</v>
      </c>
      <c r="J21">
        <v>28572</v>
      </c>
      <c r="K21">
        <f>Table2[[#This Row],[España]]/J20</f>
        <v>1.1462729679852364</v>
      </c>
      <c r="L21">
        <v>18610</v>
      </c>
      <c r="M21">
        <f>Table2[[#This Row],[Alemania]]/L20</f>
        <v>1.1169127355659585</v>
      </c>
      <c r="N21">
        <v>16689</v>
      </c>
      <c r="O21">
        <f>Table2[[#This Row],[Francia]]/N20</f>
        <v>1.154229199806349</v>
      </c>
      <c r="P21">
        <v>21638</v>
      </c>
      <c r="Q21">
        <f>Table2[[#This Row],[Iran]]/P20</f>
        <v>1.0498786996603591</v>
      </c>
    </row>
    <row r="22" spans="1:17" x14ac:dyDescent="0.2">
      <c r="A22" s="1">
        <v>43913</v>
      </c>
      <c r="B22">
        <v>746</v>
      </c>
      <c r="C22">
        <f>Table2[[#This Row],[Chile]]/B21</f>
        <v>1.1803797468354431</v>
      </c>
      <c r="D22">
        <v>81171</v>
      </c>
      <c r="E22">
        <f>Table2[[#This Row],[China]]/D21</f>
        <v>1.0009618586067848</v>
      </c>
      <c r="F22">
        <v>63927</v>
      </c>
      <c r="G22">
        <f>Table2[[#This Row],[Italia]]/F21</f>
        <v>1.0809800804897021</v>
      </c>
      <c r="H22">
        <v>42752</v>
      </c>
      <c r="I22">
        <f>Table2[[#This Row],[EEUU]]/H21</f>
        <v>1.321913360749513</v>
      </c>
      <c r="J22">
        <v>33089</v>
      </c>
      <c r="K22">
        <f>Table2[[#This Row],[España]]/J21</f>
        <v>1.1580918381632368</v>
      </c>
      <c r="L22">
        <v>22672</v>
      </c>
      <c r="M22">
        <f>Table2[[#This Row],[Alemania]]/L21</f>
        <v>1.2182697474476087</v>
      </c>
      <c r="N22">
        <v>19856</v>
      </c>
      <c r="O22">
        <f>Table2[[#This Row],[Francia]]/N21</f>
        <v>1.189765713943316</v>
      </c>
      <c r="P22">
        <v>23049</v>
      </c>
      <c r="Q22">
        <f>Table2[[#This Row],[Iran]]/P21</f>
        <v>1.0652093539144099</v>
      </c>
    </row>
    <row r="23" spans="1:17" x14ac:dyDescent="0.2">
      <c r="A23" s="1">
        <v>43914</v>
      </c>
      <c r="B23">
        <v>922</v>
      </c>
      <c r="C23">
        <f>Table2[[#This Row],[Chile]]/B22</f>
        <v>1.2359249329758712</v>
      </c>
      <c r="D23">
        <v>81218</v>
      </c>
      <c r="E23">
        <f>Table2[[#This Row],[China]]/D22</f>
        <v>1.0005790245284647</v>
      </c>
      <c r="F23">
        <v>69176</v>
      </c>
      <c r="G23">
        <f>Table2[[#This Row],[Italia]]/F22</f>
        <v>1.0821092808985249</v>
      </c>
      <c r="H23">
        <v>52825</v>
      </c>
      <c r="I23">
        <f>Table2[[#This Row],[EEUU]]/H22</f>
        <v>1.2356147080838322</v>
      </c>
      <c r="J23">
        <v>39673</v>
      </c>
      <c r="K23">
        <f>Table2[[#This Row],[España]]/J22</f>
        <v>1.1989785124966001</v>
      </c>
      <c r="L23">
        <v>27436</v>
      </c>
      <c r="M23">
        <f>Table2[[#This Row],[Alemania]]/L22</f>
        <v>1.2101270289343684</v>
      </c>
      <c r="N23">
        <v>22302</v>
      </c>
      <c r="O23">
        <f>Table2[[#This Row],[Francia]]/N22</f>
        <v>1.1231869460112813</v>
      </c>
      <c r="P23">
        <v>24811</v>
      </c>
      <c r="Q23">
        <f>Table2[[#This Row],[Iran]]/P22</f>
        <v>1.0764458327910105</v>
      </c>
    </row>
    <row r="24" spans="1:17" x14ac:dyDescent="0.2">
      <c r="A24" s="1">
        <v>43915</v>
      </c>
      <c r="B24">
        <v>1142</v>
      </c>
      <c r="C24">
        <f>Table2[[#This Row],[Chile]]/B23</f>
        <v>1.2386117136659436</v>
      </c>
      <c r="D24">
        <v>81285</v>
      </c>
      <c r="E24">
        <f>Table2[[#This Row],[China]]/D23</f>
        <v>1.0008249402841736</v>
      </c>
      <c r="F24">
        <v>74386</v>
      </c>
      <c r="G24">
        <f>Table2[[#This Row],[Italia]]/F23</f>
        <v>1.0753151381982191</v>
      </c>
      <c r="H24">
        <v>64661</v>
      </c>
      <c r="I24">
        <f>Table2[[#This Row],[EEUU]]/H23</f>
        <v>1.2240605773781355</v>
      </c>
      <c r="J24">
        <v>47610</v>
      </c>
      <c r="K24">
        <f>Table2[[#This Row],[España]]/J23</f>
        <v>1.2000604945428881</v>
      </c>
      <c r="L24">
        <v>31554</v>
      </c>
      <c r="M24">
        <f>Table2[[#This Row],[Alemania]]/L23</f>
        <v>1.1500947660008747</v>
      </c>
      <c r="N24">
        <v>25233</v>
      </c>
      <c r="O24">
        <f>Table2[[#This Row],[Francia]]/N23</f>
        <v>1.1314231907452246</v>
      </c>
      <c r="P24">
        <v>27077</v>
      </c>
      <c r="Q24">
        <f>Table2[[#This Row],[Iran]]/P23</f>
        <v>1.0913304582644794</v>
      </c>
    </row>
    <row r="25" spans="1:17" x14ac:dyDescent="0.2">
      <c r="A25" s="1">
        <v>43916</v>
      </c>
      <c r="B25">
        <v>1306</v>
      </c>
      <c r="C25">
        <f>Table2[[#This Row],[Chile]]/B24</f>
        <v>1.1436077057793346</v>
      </c>
      <c r="D25">
        <v>81340</v>
      </c>
      <c r="E25">
        <f>Table2[[#This Row],[China]]/D24</f>
        <v>1.0006766316048472</v>
      </c>
      <c r="F25">
        <v>80589</v>
      </c>
      <c r="G25">
        <f>Table2[[#This Row],[Italia]]/F24</f>
        <v>1.0833893474578549</v>
      </c>
      <c r="H25">
        <v>85435</v>
      </c>
      <c r="I25">
        <f>Table2[[#This Row],[EEUU]]/H24</f>
        <v>1.3212755756947774</v>
      </c>
      <c r="J25">
        <v>56188</v>
      </c>
      <c r="K25">
        <f>Table2[[#This Row],[España]]/J24</f>
        <v>1.1801722327242177</v>
      </c>
      <c r="L25">
        <v>36508</v>
      </c>
      <c r="M25">
        <f>Table2[[#This Row],[Alemania]]/L24</f>
        <v>1.1570006972174685</v>
      </c>
      <c r="N25">
        <v>29155</v>
      </c>
      <c r="O25">
        <f>Table2[[#This Row],[Francia]]/N24</f>
        <v>1.1554313795426623</v>
      </c>
      <c r="P25">
        <v>29406</v>
      </c>
      <c r="Q25">
        <f>Table2[[#This Row],[Iran]]/P24</f>
        <v>1.0860139601876131</v>
      </c>
    </row>
    <row r="26" spans="1:17" x14ac:dyDescent="0.2">
      <c r="A26" s="1">
        <v>43917</v>
      </c>
      <c r="B26">
        <v>1610</v>
      </c>
      <c r="C26">
        <f>Table2[[#This Row],[Chile]]/B25</f>
        <v>1.2327718223583461</v>
      </c>
    </row>
    <row r="27" spans="1:17" x14ac:dyDescent="0.2">
      <c r="A27" s="1">
        <v>43918</v>
      </c>
    </row>
    <row r="28" spans="1:17" x14ac:dyDescent="0.2">
      <c r="A28" s="1">
        <v>43919</v>
      </c>
    </row>
    <row r="29" spans="1:17" x14ac:dyDescent="0.2">
      <c r="A29" s="1">
        <v>43920</v>
      </c>
    </row>
    <row r="30" spans="1:17" x14ac:dyDescent="0.2">
      <c r="A30" s="1">
        <v>43921</v>
      </c>
    </row>
    <row r="31" spans="1:17" x14ac:dyDescent="0.2">
      <c r="A31" s="1">
        <v>43922</v>
      </c>
    </row>
    <row r="32" spans="1:17" x14ac:dyDescent="0.2">
      <c r="A32" s="1">
        <v>43923</v>
      </c>
    </row>
    <row r="33" spans="1:1" x14ac:dyDescent="0.2">
      <c r="A33" s="1">
        <v>43924</v>
      </c>
    </row>
    <row r="34" spans="1:1" x14ac:dyDescent="0.2">
      <c r="A34" s="1">
        <v>43925</v>
      </c>
    </row>
    <row r="35" spans="1:1" x14ac:dyDescent="0.2">
      <c r="A35" s="1">
        <v>43926</v>
      </c>
    </row>
    <row r="36" spans="1:1" x14ac:dyDescent="0.2">
      <c r="A36" s="1">
        <v>43927</v>
      </c>
    </row>
    <row r="37" spans="1:1" x14ac:dyDescent="0.2">
      <c r="A37" s="1">
        <v>43928</v>
      </c>
    </row>
    <row r="38" spans="1:1" x14ac:dyDescent="0.2">
      <c r="A38" s="1">
        <v>43929</v>
      </c>
    </row>
  </sheetData>
  <conditionalFormatting sqref="O2:O25">
    <cfRule type="dataBar" priority="5">
      <dataBar>
        <cfvo type="min"/>
        <cfvo type="max"/>
        <color rgb="FFFF555A"/>
      </dataBar>
      <extLst>
        <ext xmlns:x14="http://schemas.microsoft.com/office/spreadsheetml/2009/9/main" uri="{B025F937-C7B1-47D3-B67F-A62EFF666E3E}">
          <x14:id>{2F48B05F-0EAC-CA43-B601-2E151406BC1C}</x14:id>
        </ext>
      </extLst>
    </cfRule>
  </conditionalFormatting>
  <conditionalFormatting sqref="I2:I25">
    <cfRule type="dataBar" priority="4">
      <dataBar>
        <cfvo type="min"/>
        <cfvo type="max"/>
        <color rgb="FFFF555A"/>
      </dataBar>
      <extLst>
        <ext xmlns:x14="http://schemas.microsoft.com/office/spreadsheetml/2009/9/main" uri="{B025F937-C7B1-47D3-B67F-A62EFF666E3E}">
          <x14:id>{20FE3881-F6F8-FE47-B236-1D371E89B41B}</x14:id>
        </ext>
      </extLst>
    </cfRule>
  </conditionalFormatting>
  <conditionalFormatting sqref="E2:E25">
    <cfRule type="dataBar" priority="2">
      <dataBar>
        <cfvo type="min"/>
        <cfvo type="max"/>
        <color rgb="FFFF555A"/>
      </dataBar>
      <extLst>
        <ext xmlns:x14="http://schemas.microsoft.com/office/spreadsheetml/2009/9/main" uri="{B025F937-C7B1-47D3-B67F-A62EFF666E3E}">
          <x14:id>{C30B8ACE-67D5-5E4B-8FAB-7B49416E5075}</x14:id>
        </ext>
      </extLst>
    </cfRule>
  </conditionalFormatting>
  <conditionalFormatting sqref="M2:M27">
    <cfRule type="dataBar" priority="9">
      <dataBar>
        <cfvo type="min"/>
        <cfvo type="max"/>
        <color rgb="FFFF555A"/>
      </dataBar>
      <extLst>
        <ext xmlns:x14="http://schemas.microsoft.com/office/spreadsheetml/2009/9/main" uri="{B025F937-C7B1-47D3-B67F-A62EFF666E3E}">
          <x14:id>{D3BFE6C7-A691-8A4F-8767-9F6DB7024CFB}</x14:id>
        </ext>
      </extLst>
    </cfRule>
  </conditionalFormatting>
  <conditionalFormatting sqref="C2:C26">
    <cfRule type="dataBar" priority="10">
      <dataBar>
        <cfvo type="min"/>
        <cfvo type="max"/>
        <color rgb="FFFF555A"/>
      </dataBar>
      <extLst>
        <ext xmlns:x14="http://schemas.microsoft.com/office/spreadsheetml/2009/9/main" uri="{B025F937-C7B1-47D3-B67F-A62EFF666E3E}">
          <x14:id>{5C412845-02A5-3943-8E45-91305FE40D99}</x14:id>
        </ext>
      </extLst>
    </cfRule>
  </conditionalFormatting>
  <conditionalFormatting sqref="K2:K26">
    <cfRule type="dataBar" priority="11">
      <dataBar>
        <cfvo type="min"/>
        <cfvo type="max"/>
        <color rgb="FFFF555A"/>
      </dataBar>
      <extLst>
        <ext xmlns:x14="http://schemas.microsoft.com/office/spreadsheetml/2009/9/main" uri="{B025F937-C7B1-47D3-B67F-A62EFF666E3E}">
          <x14:id>{09494BC2-9BF2-0643-B8BE-A7ED41A05870}</x14:id>
        </ext>
      </extLst>
    </cfRule>
  </conditionalFormatting>
  <conditionalFormatting sqref="G2:G25">
    <cfRule type="dataBar" priority="12">
      <dataBar>
        <cfvo type="min"/>
        <cfvo type="max"/>
        <color rgb="FFFF555A"/>
      </dataBar>
      <extLst>
        <ext xmlns:x14="http://schemas.microsoft.com/office/spreadsheetml/2009/9/main" uri="{B025F937-C7B1-47D3-B67F-A62EFF666E3E}">
          <x14:id>{B5186246-AEEB-6147-9469-043B0AFF2978}</x14:id>
        </ext>
      </extLst>
    </cfRule>
  </conditionalFormatting>
  <conditionalFormatting sqref="Q2:Q25">
    <cfRule type="dataBar" priority="1">
      <dataBar>
        <cfvo type="min"/>
        <cfvo type="max"/>
        <color rgb="FFFF555A"/>
      </dataBar>
      <extLst>
        <ext xmlns:x14="http://schemas.microsoft.com/office/spreadsheetml/2009/9/main" uri="{B025F937-C7B1-47D3-B67F-A62EFF666E3E}">
          <x14:id>{EB31B8BC-4B7D-0447-8FCF-6C1C2E9C5922}</x14:id>
        </ext>
      </extLst>
    </cfRule>
  </conditionalFormatting>
  <pageMargins left="0.7" right="0.7" top="0.75" bottom="0.75" header="0.3" footer="0.3"/>
  <tableParts count="3">
    <tablePart r:id="rId1"/>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F48B05F-0EAC-CA43-B601-2E151406BC1C}">
            <x14:dataBar minLength="0" maxLength="100" gradient="0">
              <x14:cfvo type="autoMin"/>
              <x14:cfvo type="autoMax"/>
              <x14:negativeFillColor rgb="FFFF0000"/>
              <x14:axisColor rgb="FF000000"/>
            </x14:dataBar>
          </x14:cfRule>
          <xm:sqref>O2:O25</xm:sqref>
        </x14:conditionalFormatting>
        <x14:conditionalFormatting xmlns:xm="http://schemas.microsoft.com/office/excel/2006/main">
          <x14:cfRule type="dataBar" id="{20FE3881-F6F8-FE47-B236-1D371E89B41B}">
            <x14:dataBar minLength="0" maxLength="100" gradient="0">
              <x14:cfvo type="autoMin"/>
              <x14:cfvo type="autoMax"/>
              <x14:negativeFillColor rgb="FFFF0000"/>
              <x14:axisColor rgb="FF000000"/>
            </x14:dataBar>
          </x14:cfRule>
          <xm:sqref>I2:I25</xm:sqref>
        </x14:conditionalFormatting>
        <x14:conditionalFormatting xmlns:xm="http://schemas.microsoft.com/office/excel/2006/main">
          <x14:cfRule type="dataBar" id="{C30B8ACE-67D5-5E4B-8FAB-7B49416E5075}">
            <x14:dataBar minLength="0" maxLength="100" gradient="0">
              <x14:cfvo type="autoMin"/>
              <x14:cfvo type="autoMax"/>
              <x14:negativeFillColor rgb="FFFF0000"/>
              <x14:axisColor rgb="FF000000"/>
            </x14:dataBar>
          </x14:cfRule>
          <xm:sqref>E2:E25</xm:sqref>
        </x14:conditionalFormatting>
        <x14:conditionalFormatting xmlns:xm="http://schemas.microsoft.com/office/excel/2006/main">
          <x14:cfRule type="dataBar" id="{D3BFE6C7-A691-8A4F-8767-9F6DB7024CFB}">
            <x14:dataBar minLength="0" maxLength="100" gradient="0">
              <x14:cfvo type="autoMin"/>
              <x14:cfvo type="autoMax"/>
              <x14:negativeFillColor rgb="FFFF0000"/>
              <x14:axisColor rgb="FF000000"/>
            </x14:dataBar>
          </x14:cfRule>
          <xm:sqref>M2:M27</xm:sqref>
        </x14:conditionalFormatting>
        <x14:conditionalFormatting xmlns:xm="http://schemas.microsoft.com/office/excel/2006/main">
          <x14:cfRule type="dataBar" id="{5C412845-02A5-3943-8E45-91305FE40D99}">
            <x14:dataBar minLength="0" maxLength="100" gradient="0">
              <x14:cfvo type="autoMin"/>
              <x14:cfvo type="autoMax"/>
              <x14:negativeFillColor rgb="FFFF0000"/>
              <x14:axisColor rgb="FF000000"/>
            </x14:dataBar>
          </x14:cfRule>
          <xm:sqref>C2:C26</xm:sqref>
        </x14:conditionalFormatting>
        <x14:conditionalFormatting xmlns:xm="http://schemas.microsoft.com/office/excel/2006/main">
          <x14:cfRule type="dataBar" id="{09494BC2-9BF2-0643-B8BE-A7ED41A05870}">
            <x14:dataBar minLength="0" maxLength="100" gradient="0">
              <x14:cfvo type="autoMin"/>
              <x14:cfvo type="autoMax"/>
              <x14:negativeFillColor rgb="FFFF0000"/>
              <x14:axisColor rgb="FF000000"/>
            </x14:dataBar>
          </x14:cfRule>
          <xm:sqref>K2:K26</xm:sqref>
        </x14:conditionalFormatting>
        <x14:conditionalFormatting xmlns:xm="http://schemas.microsoft.com/office/excel/2006/main">
          <x14:cfRule type="dataBar" id="{B5186246-AEEB-6147-9469-043B0AFF2978}">
            <x14:dataBar minLength="0" maxLength="100" gradient="0">
              <x14:cfvo type="autoMin"/>
              <x14:cfvo type="autoMax"/>
              <x14:negativeFillColor rgb="FFFF0000"/>
              <x14:axisColor rgb="FF000000"/>
            </x14:dataBar>
          </x14:cfRule>
          <xm:sqref>G2:G25</xm:sqref>
        </x14:conditionalFormatting>
        <x14:conditionalFormatting xmlns:xm="http://schemas.microsoft.com/office/excel/2006/main">
          <x14:cfRule type="dataBar" id="{EB31B8BC-4B7D-0447-8FCF-6C1C2E9C5922}">
            <x14:dataBar minLength="0" maxLength="100" gradient="0">
              <x14:cfvo type="autoMin"/>
              <x14:cfvo type="autoMax"/>
              <x14:negativeFillColor rgb="FFFF0000"/>
              <x14:axisColor rgb="FF000000"/>
            </x14:dataBar>
          </x14:cfRule>
          <xm:sqref>Q2:Q25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0C0C-A0C7-034C-AC7F-7A4895EEDD8E}">
  <dimension ref="A1:E28"/>
  <sheetViews>
    <sheetView tabSelected="1" workbookViewId="0">
      <selection activeCell="D18" sqref="D18"/>
    </sheetView>
  </sheetViews>
  <sheetFormatPr baseColWidth="10" defaultRowHeight="16" x14ac:dyDescent="0.2"/>
  <cols>
    <col min="1" max="1" width="15.83203125" bestFit="1" customWidth="1"/>
    <col min="2" max="2" width="14.5" customWidth="1"/>
    <col min="3" max="3" width="14.33203125" customWidth="1"/>
    <col min="4" max="4" width="16.33203125" customWidth="1"/>
    <col min="5" max="5" width="11.6640625" customWidth="1"/>
  </cols>
  <sheetData>
    <row r="1" spans="1:5" x14ac:dyDescent="0.2">
      <c r="A1" s="2" t="s">
        <v>35</v>
      </c>
      <c r="B1" s="2" t="s">
        <v>36</v>
      </c>
      <c r="C1" s="2" t="s">
        <v>37</v>
      </c>
      <c r="D1" s="2" t="s">
        <v>38</v>
      </c>
      <c r="E1" s="2" t="s">
        <v>39</v>
      </c>
    </row>
    <row r="2" spans="1:5" x14ac:dyDescent="0.2">
      <c r="A2" s="2" t="s">
        <v>40</v>
      </c>
      <c r="B2" s="2">
        <v>0</v>
      </c>
      <c r="C2" s="2">
        <v>3</v>
      </c>
      <c r="D2" s="3">
        <f>(Table6[[#This Row],[Casos totales]]/C18)</f>
        <v>1.8633540372670807E-3</v>
      </c>
      <c r="E2" s="2">
        <v>0</v>
      </c>
    </row>
    <row r="3" spans="1:5" x14ac:dyDescent="0.2">
      <c r="A3" s="2" t="s">
        <v>41</v>
      </c>
      <c r="B3" s="2">
        <v>0</v>
      </c>
      <c r="C3" s="2">
        <v>5</v>
      </c>
      <c r="D3" s="3">
        <f>(Table6[[#This Row],[Casos totales]]/C18)</f>
        <v>3.105590062111801E-3</v>
      </c>
      <c r="E3" s="2">
        <v>0</v>
      </c>
    </row>
    <row r="4" spans="1:5" x14ac:dyDescent="0.2">
      <c r="A4" s="2" t="s">
        <v>42</v>
      </c>
      <c r="B4" s="2">
        <v>1</v>
      </c>
      <c r="C4" s="2">
        <v>21</v>
      </c>
      <c r="D4" s="3">
        <f>(Table6[[#This Row],[Casos totales]]/C18)</f>
        <v>1.3043478260869565E-2</v>
      </c>
      <c r="E4" s="2">
        <v>0</v>
      </c>
    </row>
    <row r="5" spans="1:5" x14ac:dyDescent="0.2">
      <c r="A5" s="2" t="s">
        <v>43</v>
      </c>
      <c r="B5" s="2">
        <v>0</v>
      </c>
      <c r="C5" s="2">
        <v>1</v>
      </c>
      <c r="D5" s="3">
        <f>(Table6[[#This Row],[Casos totales]]/C18)</f>
        <v>6.2111801242236027E-4</v>
      </c>
      <c r="E5" s="2">
        <v>0</v>
      </c>
    </row>
    <row r="6" spans="1:5" x14ac:dyDescent="0.2">
      <c r="A6" s="2" t="s">
        <v>44</v>
      </c>
      <c r="B6" s="2">
        <v>1</v>
      </c>
      <c r="C6" s="2">
        <v>14</v>
      </c>
      <c r="D6" s="3">
        <f>(Table6[[#This Row],[Casos totales]]/C18)</f>
        <v>8.6956521739130436E-3</v>
      </c>
      <c r="E6" s="2">
        <v>0</v>
      </c>
    </row>
    <row r="7" spans="1:5" x14ac:dyDescent="0.2">
      <c r="A7" s="2" t="s">
        <v>45</v>
      </c>
      <c r="B7" s="2">
        <v>5</v>
      </c>
      <c r="C7" s="2">
        <v>49</v>
      </c>
      <c r="D7" s="3">
        <f>(Table6[[#This Row],[Casos totales]]/C18)</f>
        <v>3.0434782608695653E-2</v>
      </c>
      <c r="E7" s="2">
        <v>0</v>
      </c>
    </row>
    <row r="8" spans="1:5" x14ac:dyDescent="0.2">
      <c r="A8" s="2" t="s">
        <v>46</v>
      </c>
      <c r="B8" s="2">
        <v>192</v>
      </c>
      <c r="C8" s="2">
        <v>938</v>
      </c>
      <c r="D8" s="3">
        <f>(Table6[[#This Row],[Casos totales]]/C18)</f>
        <v>0.58260869565217388</v>
      </c>
      <c r="E8" s="2">
        <v>3</v>
      </c>
    </row>
    <row r="9" spans="1:5" x14ac:dyDescent="0.2">
      <c r="A9" s="2" t="s">
        <v>47</v>
      </c>
      <c r="B9" s="2">
        <v>2</v>
      </c>
      <c r="C9" s="2">
        <v>16</v>
      </c>
      <c r="D9" s="3">
        <f>(Table6[[#This Row],[Casos totales]]/C18)</f>
        <v>9.9378881987577643E-3</v>
      </c>
      <c r="E9" s="2">
        <v>0</v>
      </c>
    </row>
    <row r="10" spans="1:5" x14ac:dyDescent="0.2">
      <c r="A10" s="2" t="s">
        <v>48</v>
      </c>
      <c r="B10" s="2">
        <v>1</v>
      </c>
      <c r="C10" s="2">
        <v>32</v>
      </c>
      <c r="D10" s="3">
        <f>(Table6[[#This Row],[Casos totales]]/C18)</f>
        <v>1.9875776397515529E-2</v>
      </c>
      <c r="E10" s="2">
        <v>0</v>
      </c>
    </row>
    <row r="11" spans="1:5" x14ac:dyDescent="0.2">
      <c r="A11" s="2" t="s">
        <v>49</v>
      </c>
      <c r="B11" s="2">
        <v>30</v>
      </c>
      <c r="C11" s="2">
        <v>144</v>
      </c>
      <c r="D11" s="3">
        <f>(Table6[[#This Row],[Casos totales]]/C18)</f>
        <v>8.9440993788819881E-2</v>
      </c>
      <c r="E11" s="2">
        <v>0</v>
      </c>
    </row>
    <row r="12" spans="1:5" x14ac:dyDescent="0.2">
      <c r="A12" s="2" t="s">
        <v>50</v>
      </c>
      <c r="B12" s="2">
        <v>26</v>
      </c>
      <c r="C12" s="2">
        <v>135</v>
      </c>
      <c r="D12" s="3">
        <f>(Table6[[#This Row],[Casos totales]]/C18)</f>
        <v>8.3850931677018639E-2</v>
      </c>
      <c r="E12" s="2">
        <v>2</v>
      </c>
    </row>
    <row r="13" spans="1:5" x14ac:dyDescent="0.2">
      <c r="A13" s="2" t="s">
        <v>51</v>
      </c>
      <c r="B13" s="2">
        <v>32</v>
      </c>
      <c r="C13" s="2">
        <v>143</v>
      </c>
      <c r="D13" s="3">
        <f>(Table6[[#This Row],[Casos totales]]/C18)</f>
        <v>8.8819875776397522E-2</v>
      </c>
      <c r="E13" s="2">
        <v>0</v>
      </c>
    </row>
    <row r="14" spans="1:5" x14ac:dyDescent="0.2">
      <c r="A14" s="2" t="s">
        <v>52</v>
      </c>
      <c r="B14" s="2">
        <v>8</v>
      </c>
      <c r="C14" s="2">
        <v>22</v>
      </c>
      <c r="D14" s="3">
        <f>(Table6[[#This Row],[Casos totales]]/C18)</f>
        <v>1.3664596273291925E-2</v>
      </c>
      <c r="E14" s="2">
        <v>0</v>
      </c>
    </row>
    <row r="15" spans="1:5" x14ac:dyDescent="0.2">
      <c r="A15" s="2" t="s">
        <v>53</v>
      </c>
      <c r="B15" s="2">
        <v>3</v>
      </c>
      <c r="C15" s="2">
        <v>63</v>
      </c>
      <c r="D15" s="3">
        <f>(Table6[[#This Row],[Casos totales]]/C18)</f>
        <v>3.9130434782608699E-2</v>
      </c>
      <c r="E15" s="2">
        <v>0</v>
      </c>
    </row>
    <row r="16" spans="1:5" x14ac:dyDescent="0.2">
      <c r="A16" s="2" t="s">
        <v>54</v>
      </c>
      <c r="B16" s="2">
        <v>0</v>
      </c>
      <c r="C16" s="2">
        <v>2</v>
      </c>
      <c r="D16" s="3">
        <f>(Table6[[#This Row],[Casos totales]]/C18)</f>
        <v>1.2422360248447205E-3</v>
      </c>
      <c r="E16" s="2">
        <v>0</v>
      </c>
    </row>
    <row r="17" spans="1:5" x14ac:dyDescent="0.2">
      <c r="A17" s="2" t="s">
        <v>55</v>
      </c>
      <c r="B17" s="2">
        <v>3</v>
      </c>
      <c r="C17" s="2">
        <v>22</v>
      </c>
      <c r="D17" s="3">
        <f>(Table6[[#This Row],[Casos totales]]/C18)</f>
        <v>1.3664596273291925E-2</v>
      </c>
      <c r="E17" s="2">
        <v>0</v>
      </c>
    </row>
    <row r="18" spans="1:5" x14ac:dyDescent="0.2">
      <c r="A18" s="4" t="s">
        <v>57</v>
      </c>
      <c r="B18" s="5">
        <f>SUM(B2:B17)</f>
        <v>304</v>
      </c>
      <c r="C18" s="5">
        <f>SUM(C2:C17)</f>
        <v>1610</v>
      </c>
      <c r="D18" s="6">
        <f>SUM(D2:D17)</f>
        <v>1</v>
      </c>
      <c r="E18" s="5">
        <f>SUM(E2:E17)</f>
        <v>5</v>
      </c>
    </row>
    <row r="28" spans="1:5" x14ac:dyDescent="0.2">
      <c r="A28" t="s">
        <v>56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Contagios Chile e Internacional</vt:lpstr>
      <vt:lpstr>Contagios por Región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2020-03-24T14:00:17Z</dcterms:created>
  <dcterms:modified xsi:type="dcterms:W3CDTF">2020-03-27T14:32:47Z</dcterms:modified>
</cp:coreProperties>
</file>