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esktop/django-matplotlib-example/"/>
    </mc:Choice>
  </mc:AlternateContent>
  <xr:revisionPtr revIDLastSave="0" documentId="13_ncr:1_{99B80991-5391-D549-883E-814A228D8909}" xr6:coauthVersionLast="40" xr6:coauthVersionMax="40" xr10:uidLastSave="{00000000-0000-0000-0000-000000000000}"/>
  <bookViews>
    <workbookView xWindow="0" yWindow="0" windowWidth="28800" windowHeight="18000" xr2:uid="{363164D2-BFEE-5B4B-B34D-C47C0EB878F5}"/>
  </bookViews>
  <sheets>
    <sheet name="Contagios Chile e Internacional" sheetId="1" r:id="rId1"/>
    <sheet name="Contagios por Región" sheetId="4" r:id="rId2"/>
  </sheets>
  <definedNames>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4" l="1"/>
  <c r="E18" i="4"/>
  <c r="F18" i="4"/>
  <c r="G18" i="4"/>
  <c r="B18" i="4"/>
  <c r="C61" i="1"/>
  <c r="C62" i="1"/>
  <c r="C63" i="1"/>
  <c r="C64" i="1"/>
  <c r="AD60" i="1" l="1"/>
  <c r="AE60" i="1" s="1"/>
  <c r="AF60" i="1" s="1"/>
  <c r="C60" i="1"/>
  <c r="AF57" i="1"/>
  <c r="AE57" i="1"/>
  <c r="AE58" i="1"/>
  <c r="AE59" i="1"/>
  <c r="AF58" i="1" s="1"/>
  <c r="AD57" i="1"/>
  <c r="AD58" i="1"/>
  <c r="AD59" i="1"/>
  <c r="C57" i="1"/>
  <c r="C58" i="1"/>
  <c r="C59" i="1"/>
  <c r="AF59" i="1" l="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2" i="1"/>
  <c r="AE4" i="1"/>
  <c r="AE54" i="1"/>
  <c r="AD51" i="1"/>
  <c r="AD52" i="1"/>
  <c r="AE53" i="1" s="1"/>
  <c r="AD53" i="1"/>
  <c r="AD54" i="1"/>
  <c r="AD55" i="1"/>
  <c r="AE55" i="1" s="1"/>
  <c r="AD56" i="1"/>
  <c r="AE56" i="1" s="1"/>
  <c r="AF55" i="1" s="1"/>
  <c r="C51" i="1"/>
  <c r="C52" i="1"/>
  <c r="C53" i="1"/>
  <c r="C54" i="1"/>
  <c r="C55" i="1"/>
  <c r="C56" i="1"/>
  <c r="AF56" i="1" l="1"/>
  <c r="AE52" i="1"/>
  <c r="AE48" i="1"/>
  <c r="AD47" i="1"/>
  <c r="AD48" i="1"/>
  <c r="AD49" i="1"/>
  <c r="AE49" i="1" s="1"/>
  <c r="AD50" i="1"/>
  <c r="C48" i="1"/>
  <c r="C49" i="1"/>
  <c r="C50" i="1"/>
  <c r="AE50" i="1" l="1"/>
  <c r="AE51" i="1"/>
  <c r="AD34" i="1"/>
  <c r="AD35" i="1"/>
  <c r="AD36" i="1"/>
  <c r="AD37" i="1"/>
  <c r="AD38" i="1"/>
  <c r="AD39" i="1"/>
  <c r="AD40" i="1"/>
  <c r="AD41" i="1"/>
  <c r="AD42" i="1"/>
  <c r="AD43" i="1"/>
  <c r="AD44" i="1"/>
  <c r="AD45" i="1"/>
  <c r="AE45" i="1" s="1"/>
  <c r="AD46" i="1"/>
  <c r="AE44" i="1"/>
  <c r="C47" i="1"/>
  <c r="C46" i="1"/>
  <c r="AE46" i="1" l="1"/>
  <c r="AE47" i="1"/>
  <c r="C35" i="1"/>
  <c r="C36" i="1"/>
  <c r="C37" i="1"/>
  <c r="C38" i="1"/>
  <c r="C39" i="1"/>
  <c r="C40" i="1"/>
  <c r="C41" i="1"/>
  <c r="C42" i="1"/>
  <c r="C43" i="1"/>
  <c r="C44" i="1"/>
  <c r="C45" i="1"/>
  <c r="Q35" i="1"/>
  <c r="C33" i="1"/>
  <c r="C34" i="1"/>
  <c r="Q33" i="1"/>
  <c r="AE43"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AE42" i="1" l="1"/>
  <c r="AE41" i="1"/>
  <c r="AD4" i="1" l="1"/>
  <c r="AE5" i="1" s="1"/>
  <c r="AD5" i="1"/>
  <c r="AD6" i="1"/>
  <c r="AD7" i="1"/>
  <c r="AD8" i="1"/>
  <c r="AE9" i="1" s="1"/>
  <c r="AD9" i="1"/>
  <c r="AD10" i="1"/>
  <c r="AD11" i="1"/>
  <c r="AD12" i="1"/>
  <c r="AE13" i="1" s="1"/>
  <c r="AD13" i="1"/>
  <c r="AD14" i="1"/>
  <c r="AE15" i="1" s="1"/>
  <c r="AD15" i="1"/>
  <c r="AD16" i="1"/>
  <c r="AE17" i="1" s="1"/>
  <c r="AD17" i="1"/>
  <c r="AD18" i="1"/>
  <c r="AE19" i="1" s="1"/>
  <c r="AD19" i="1"/>
  <c r="AD20" i="1"/>
  <c r="AE21" i="1" s="1"/>
  <c r="AD21" i="1"/>
  <c r="AD22" i="1"/>
  <c r="AE23" i="1" s="1"/>
  <c r="AD23" i="1"/>
  <c r="AD24" i="1"/>
  <c r="AE25" i="1" s="1"/>
  <c r="AD25" i="1"/>
  <c r="AD26" i="1"/>
  <c r="AE27" i="1" s="1"/>
  <c r="AD27" i="1"/>
  <c r="AD28" i="1"/>
  <c r="AE29" i="1" s="1"/>
  <c r="AD29" i="1"/>
  <c r="AD30" i="1"/>
  <c r="AE31" i="1" s="1"/>
  <c r="AD31" i="1"/>
  <c r="AD32" i="1"/>
  <c r="AD33" i="1"/>
  <c r="AE35" i="1"/>
  <c r="AE38" i="1"/>
  <c r="AD3" i="1"/>
  <c r="AE3" i="1" s="1"/>
  <c r="Q42" i="1"/>
  <c r="Q43" i="1"/>
  <c r="Q44" i="1"/>
  <c r="Q45" i="1"/>
  <c r="Q46" i="1"/>
  <c r="Q47" i="1"/>
  <c r="AE11" i="1" l="1"/>
  <c r="AE7" i="1"/>
  <c r="AE33" i="1"/>
  <c r="AE37" i="1"/>
  <c r="AE32" i="1"/>
  <c r="AE16" i="1"/>
  <c r="AE28" i="1"/>
  <c r="AE12" i="1"/>
  <c r="AE24" i="1"/>
  <c r="AE8" i="1"/>
  <c r="AE34" i="1"/>
  <c r="AE30" i="1"/>
  <c r="AE26" i="1"/>
  <c r="AE22" i="1"/>
  <c r="AE18" i="1"/>
  <c r="AE14" i="1"/>
  <c r="AE10" i="1"/>
  <c r="AE6" i="1"/>
  <c r="AE36" i="1"/>
  <c r="AE20" i="1"/>
  <c r="AE39" i="1"/>
  <c r="AE40" i="1"/>
  <c r="Q37" i="1"/>
  <c r="K32" i="1" l="1"/>
  <c r="I32" i="1"/>
  <c r="E32" i="1"/>
  <c r="O32" i="1"/>
  <c r="Q32" i="1"/>
  <c r="M32" i="1"/>
  <c r="G32" i="1"/>
  <c r="E31" i="1" l="1"/>
  <c r="K31" i="1"/>
  <c r="I31" i="1"/>
  <c r="O31" i="1"/>
  <c r="Q31" i="1"/>
  <c r="M31" i="1"/>
  <c r="G31" i="1"/>
  <c r="C32" i="1"/>
  <c r="K30" i="1" l="1"/>
  <c r="I30" i="1"/>
  <c r="E30" i="1"/>
  <c r="O30" i="1"/>
  <c r="Q30" i="1"/>
  <c r="M30" i="1"/>
  <c r="G30" i="1"/>
  <c r="C31" i="1"/>
  <c r="K29" i="1" l="1"/>
  <c r="I29" i="1"/>
  <c r="E29" i="1"/>
  <c r="O29" i="1"/>
  <c r="Q29" i="1"/>
  <c r="M29" i="1"/>
  <c r="G29" i="1"/>
  <c r="C30" i="1"/>
  <c r="C29" i="1" l="1"/>
  <c r="E28" i="1"/>
  <c r="K28" i="1"/>
  <c r="I28" i="1"/>
  <c r="O28" i="1"/>
  <c r="Q28" i="1"/>
  <c r="M28" i="1"/>
  <c r="G28" i="1"/>
  <c r="C28" i="1" l="1"/>
  <c r="K27" i="1"/>
  <c r="E27" i="1"/>
  <c r="O27" i="1"/>
  <c r="I27" i="1"/>
  <c r="Q27" i="1"/>
  <c r="M27" i="1"/>
  <c r="G27" i="1"/>
  <c r="K26" i="1" l="1"/>
  <c r="O26" i="1"/>
  <c r="I26" i="1"/>
  <c r="E26" i="1"/>
  <c r="Q26" i="1"/>
  <c r="M26" i="1"/>
  <c r="C27" i="1"/>
  <c r="G26" i="1"/>
  <c r="C26" i="1" l="1"/>
  <c r="K25" i="1" l="1"/>
  <c r="I25" i="1"/>
  <c r="E25" i="1"/>
  <c r="O25" i="1"/>
  <c r="Q25" i="1"/>
  <c r="M25" i="1"/>
  <c r="G25" i="1"/>
  <c r="C25" i="1" l="1"/>
  <c r="E24" i="1" l="1"/>
  <c r="O24" i="1"/>
  <c r="I24" i="1"/>
  <c r="G24" i="1"/>
  <c r="C18" i="4" l="1"/>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T2" i="1" l="1"/>
  <c r="T5" i="1" s="1"/>
  <c r="W2" i="1"/>
  <c r="W5" i="1" s="1"/>
  <c r="Y2" i="1"/>
  <c r="Y5" i="1" s="1"/>
  <c r="Z2" i="1"/>
  <c r="Z5" i="1" s="1"/>
  <c r="V2" i="1"/>
  <c r="V5" i="1" s="1"/>
  <c r="AA2" i="1"/>
  <c r="AA5" i="1" s="1"/>
  <c r="X2" i="1"/>
  <c r="X5" i="1" s="1"/>
  <c r="U2" i="1"/>
  <c r="U5" i="1" s="1"/>
</calcChain>
</file>

<file path=xl/sharedStrings.xml><?xml version="1.0" encoding="utf-8"?>
<sst xmlns="http://schemas.openxmlformats.org/spreadsheetml/2006/main" count="67" uniqueCount="65">
  <si>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</si>
  <si>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</si>
  <si>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</si>
  <si>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</si>
  <si>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</si>
  <si>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</si>
  <si>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</si>
  <si>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</si>
  <si>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</si>
  <si>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</si>
  <si>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</si>
  <si>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</si>
  <si>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</si>
  <si>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</si>
  <si>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</si>
  <si>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</si>
  <si>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</si>
  <si>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</si>
  <si>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</si>
  <si>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</si>
  <si>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</si>
  <si>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</si>
  <si>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</si>
  <si>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</si>
  <si>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</si>
  <si>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</si>
  <si>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</si>
  <si>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</si>
  <si>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</si>
  <si>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</si>
  <si>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</si>
  <si>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</si>
  <si>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</si>
  <si>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</si>
  <si>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</si>
  <si>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</si>
  <si>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</si>
  <si>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</si>
  <si>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</si>
  <si>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</si>
  <si>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</si>
  <si>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</si>
  <si>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</si>
  <si>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</si>
  <si>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</si>
  <si>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</si>
  <si>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</si>
  <si>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</si>
  <si>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</si>
  <si>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</si>
  <si>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</si>
  <si>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</si>
  <si>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</si>
  <si>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</si>
  <si>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</si>
  <si>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</si>
  <si>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</si>
  <si>
    <t>Factor diario CL</t>
  </si>
  <si>
    <t>Factor prom diario CL</t>
  </si>
  <si>
    <t>Dias</t>
  </si>
  <si>
    <t>Diferencia</t>
  </si>
  <si>
    <t>Casos Totales</t>
  </si>
  <si>
    <t>Column2</t>
  </si>
  <si>
    <t>1.49%</t>
  </si>
  <si>
    <t>Casos nuevos 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</si>
</sst>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name val="Calibri"/>
      <family val="2"/>
      <scheme val="minor"/>
    </font>
    <font>
      <b/>
      <sz val="12"/>
      <color theme="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12">
    <xf numFmtId="0" fontId="0" fillId="0" borderId="0" xfId="0"/>
    <xf numFmtId="16" fontId="0" fillId="0" borderId="0" xfId="0" applyNumberFormat="1"/>
    <xf numFmtId="0" fontId="2" fillId="0" borderId="0" xfId="0" applyFont="1"/>
    <xf numFmtId="0" fontId="1" fillId="2" borderId="0" xfId="0" applyFont="1" applyFill="1"/>
    <xf numFmtId="0" fontId="0" fillId="2" borderId="0" xfId="0" applyFill="1"/>
    <xf numFmtId="0" fontId="0" fillId="0" borderId="0" xfId="0" applyNumberFormat="1"/>
    <xf numFmtId="0" fontId="3" fillId="3" borderId="1" xfId="0" applyFont="1" applyFill="1" applyBorder="1"/>
    <xf numFmtId="16" fontId="0" fillId="4" borderId="1" xfId="0" applyNumberFormat="1" applyFont="1" applyFill="1" applyBorder="1"/>
    <xf numFmtId="16" fontId="0" fillId="0" borderId="1" xfId="0" applyNumberFormat="1" applyFont="1" applyBorder="1"/>
    <xf numFmtId="10" fontId="2" fillId="0" borderId="0" xfId="0" applyNumberFormat="1" applyFont="1"/>
    <xf numFmtId="3" fontId="2" fillId="0" borderId="0" xfId="0" applyNumberFormat="1" applyFont="1"/>
    <xf numFmtId="0" fontId="0" fillId="2" borderId="0" xfId="0" applyNumberFormat="1" applyFill="1"/>
  </cellXfs>
  <cellStyles count="1">
    <cellStyle name="Normal" xfId="0" builtinId="0"/>
  </cellStyles>
  <dxfs count="18">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242809182604575E-2"/>
          <c:y val="3.0422314130951731E-2"/>
          <c:w val="0.96073458849390114"/>
          <c:h val="0.93497565767981561"/>
        </c:manualLayout>
      </c:layout>
      <c:barChart>
        <c:barDir val="col"/>
        <c:grouping val="clustered"/>
        <c:varyColors val="0"/>
        <c:ser>
          <c:idx val="0"/>
          <c:order val="0"/>
          <c:tx>
            <c:strRef>
              <c:f>'Contagios Chile e Internacional'!$AD$1</c:f>
              <c:strCache>
                <c:ptCount val="1"/>
                <c:pt idx="0">
                  <c:v>Factor diario CL</c:v>
                </c:pt>
              </c:strCache>
            </c:strRef>
          </c:tx>
          <c:spPr>
            <a:solidFill>
              <a:schemeClr val="accent1"/>
            </a:solidFill>
            <a:ln>
              <a:noFill/>
            </a:ln>
            <a:effectLst/>
          </c:spPr>
          <c:invertIfNegative val="0"/>
          <c:val>
            <c:numRef>
              <c:f>'Contagios Chile e Internacional'!$AD$2:$AD$66</c:f>
              <c:numCache>
                <c:formatCode>General</c:formatCode>
                <c:ptCount val="65"/>
                <c:pt idx="0">
                  <c:v>1</c:v>
                </c:pt>
                <c:pt idx="1">
                  <c:v>3</c:v>
                </c:pt>
                <c:pt idx="2">
                  <c:v>1.3333333333333333</c:v>
                </c:pt>
                <c:pt idx="3">
                  <c:v>1.25</c:v>
                </c:pt>
                <c:pt idx="4">
                  <c:v>1.4</c:v>
                </c:pt>
                <c:pt idx="5">
                  <c:v>1.5714285714285714</c:v>
                </c:pt>
                <c:pt idx="6">
                  <c:v>1.1818181818181819</c:v>
                </c:pt>
                <c:pt idx="7">
                  <c:v>1.3076923076923077</c:v>
                </c:pt>
                <c:pt idx="8">
                  <c:v>1.3529411764705883</c:v>
                </c:pt>
                <c:pt idx="9">
                  <c:v>1.4347826086956521</c:v>
                </c:pt>
                <c:pt idx="10">
                  <c:v>1.303030303030303</c:v>
                </c:pt>
                <c:pt idx="11">
                  <c:v>1.4186046511627908</c:v>
                </c:pt>
                <c:pt idx="12">
                  <c:v>1.2295081967213115</c:v>
                </c:pt>
                <c:pt idx="13">
                  <c:v>2.08</c:v>
                </c:pt>
                <c:pt idx="14">
                  <c:v>1.2884615384615385</c:v>
                </c:pt>
                <c:pt idx="15">
                  <c:v>1.1840796019900497</c:v>
                </c:pt>
                <c:pt idx="16">
                  <c:v>1.0168067226890756</c:v>
                </c:pt>
                <c:pt idx="17">
                  <c:v>1.7933884297520661</c:v>
                </c:pt>
                <c:pt idx="18">
                  <c:v>1.2373271889400921</c:v>
                </c:pt>
                <c:pt idx="19">
                  <c:v>1.1769087523277468</c:v>
                </c:pt>
                <c:pt idx="20">
                  <c:v>1.1803797468354431</c:v>
                </c:pt>
                <c:pt idx="21">
                  <c:v>1.2359249329758712</c:v>
                </c:pt>
                <c:pt idx="22">
                  <c:v>1.2386117136659436</c:v>
                </c:pt>
                <c:pt idx="23">
                  <c:v>1.1436077057793346</c:v>
                </c:pt>
                <c:pt idx="24">
                  <c:v>1.2327718223583461</c:v>
                </c:pt>
                <c:pt idx="25">
                  <c:v>1.1857142857142857</c:v>
                </c:pt>
                <c:pt idx="26">
                  <c:v>1.1204819277108433</c:v>
                </c:pt>
                <c:pt idx="27">
                  <c:v>1.144927536231884</c:v>
                </c:pt>
                <c:pt idx="28">
                  <c:v>1.1180073499387506</c:v>
                </c:pt>
                <c:pt idx="29">
                  <c:v>1.1070124178232286</c:v>
                </c:pt>
                <c:pt idx="30">
                  <c:v>1.1230616958099637</c:v>
                </c:pt>
                <c:pt idx="31">
                  <c:v>1.0978260869565217</c:v>
                </c:pt>
                <c:pt idx="32">
                  <c:v>1.1134599946481134</c:v>
                </c:pt>
                <c:pt idx="33">
                  <c:v>1.0745013217976449</c:v>
                </c:pt>
                <c:pt idx="34">
                  <c:v>1.0769402818161484</c:v>
                </c:pt>
                <c:pt idx="35">
                  <c:v>1.0625129802699895</c:v>
                </c:pt>
                <c:pt idx="36">
                  <c:v>1.0840500390930414</c:v>
                </c:pt>
                <c:pt idx="37">
                  <c:v>1.0768121168409666</c:v>
                </c:pt>
                <c:pt idx="38">
                  <c:v>1.0885800401875418</c:v>
                </c:pt>
                <c:pt idx="39">
                  <c:v>1.0655283802491924</c:v>
                </c:pt>
                <c:pt idx="40">
                  <c:v>1.0412877147394255</c:v>
                </c:pt>
                <c:pt idx="41">
                  <c:v>1.0432552336059893</c:v>
                </c:pt>
                <c:pt idx="42">
                  <c:v>1.0520930232558139</c:v>
                </c:pt>
                <c:pt idx="43">
                  <c:v>1.0449665277251483</c:v>
                </c:pt>
                <c:pt idx="44">
                  <c:v>1.064547322615738</c:v>
                </c:pt>
                <c:pt idx="45">
                  <c:v>1.0505279890995798</c:v>
                </c:pt>
                <c:pt idx="46">
                  <c:v>1.051664504971898</c:v>
                </c:pt>
                <c:pt idx="47">
                  <c:v>1.0367934224049331</c:v>
                </c:pt>
                <c:pt idx="48">
                  <c:v>1.0415344964314037</c:v>
                </c:pt>
                <c:pt idx="49">
                  <c:v>1.0309317597791947</c:v>
                </c:pt>
                <c:pt idx="50">
                  <c:v>1.0428360413589366</c:v>
                </c:pt>
                <c:pt idx="51">
                  <c:v>1.0456798866855523</c:v>
                </c:pt>
                <c:pt idx="52">
                  <c:v>1.0418218760582458</c:v>
                </c:pt>
                <c:pt idx="53">
                  <c:v>1.0448561677230619</c:v>
                </c:pt>
                <c:pt idx="54">
                  <c:v>1.0367864364597916</c:v>
                </c:pt>
                <c:pt idx="55">
                  <c:v>1.0361563273572876</c:v>
                </c:pt>
                <c:pt idx="56">
                  <c:v>1.0399623543039167</c:v>
                </c:pt>
                <c:pt idx="57">
                  <c:v>1.0536025060911938</c:v>
                </c:pt>
                <c:pt idx="58">
                  <c:v>1.0586719524281467</c:v>
                </c:pt>
              </c:numCache>
            </c:numRef>
          </c:val>
          <c:extLst>
            <c:ext xmlns:c16="http://schemas.microsoft.com/office/drawing/2014/chart" uri="{C3380CC4-5D6E-409C-BE32-E72D297353CC}">
              <c16:uniqueId val="{00000000-E431-AA49-B92D-7186E11C4058}"/>
            </c:ext>
          </c:extLst>
        </c:ser>
        <c:ser>
          <c:idx val="1"/>
          <c:order val="1"/>
          <c:tx>
            <c:strRef>
              <c:f>'Contagios Chile e Internacional'!$AE$1</c:f>
              <c:strCache>
                <c:ptCount val="1"/>
                <c:pt idx="0">
                  <c:v>Factor prom diario CL</c:v>
                </c:pt>
              </c:strCache>
            </c:strRef>
          </c:tx>
          <c:spPr>
            <a:solidFill>
              <a:schemeClr val="accent2"/>
            </a:solidFill>
            <a:ln>
              <a:noFill/>
            </a:ln>
            <a:effectLst/>
          </c:spPr>
          <c:invertIfNegative val="0"/>
          <c:val>
            <c:numRef>
              <c:f>'Contagios Chile e Internacional'!$AE$2:$AE$66</c:f>
              <c:numCache>
                <c:formatCode>General</c:formatCode>
                <c:ptCount val="65"/>
                <c:pt idx="0">
                  <c:v>1</c:v>
                </c:pt>
                <c:pt idx="1">
                  <c:v>2</c:v>
                </c:pt>
                <c:pt idx="2">
                  <c:v>1.4444444444444444</c:v>
                </c:pt>
                <c:pt idx="3">
                  <c:v>0.64583333333333326</c:v>
                </c:pt>
                <c:pt idx="4">
                  <c:v>0.53</c:v>
                </c:pt>
                <c:pt idx="5">
                  <c:v>0.49523809523809526</c:v>
                </c:pt>
                <c:pt idx="6">
                  <c:v>0.39332096474953621</c:v>
                </c:pt>
                <c:pt idx="7">
                  <c:v>0.3111888111888112</c:v>
                </c:pt>
                <c:pt idx="8">
                  <c:v>0.29562594268476627</c:v>
                </c:pt>
                <c:pt idx="9">
                  <c:v>0.27877237851662401</c:v>
                </c:pt>
                <c:pt idx="10">
                  <c:v>0.24889208288417775</c:v>
                </c:pt>
                <c:pt idx="11">
                  <c:v>0.22680291284942447</c:v>
                </c:pt>
                <c:pt idx="12">
                  <c:v>0.20370098829877709</c:v>
                </c:pt>
                <c:pt idx="13">
                  <c:v>0.23639344262295081</c:v>
                </c:pt>
                <c:pt idx="14">
                  <c:v>0.22456410256410256</c:v>
                </c:pt>
                <c:pt idx="15">
                  <c:v>0.15453382127822426</c:v>
                </c:pt>
                <c:pt idx="16">
                  <c:v>0.12946390145171324</c:v>
                </c:pt>
                <c:pt idx="17">
                  <c:v>0.15612195291339676</c:v>
                </c:pt>
                <c:pt idx="18">
                  <c:v>0.15951134835221886</c:v>
                </c:pt>
                <c:pt idx="19">
                  <c:v>0.12071179706339194</c:v>
                </c:pt>
                <c:pt idx="20">
                  <c:v>0.11225183329348523</c:v>
                </c:pt>
                <c:pt idx="21">
                  <c:v>0.10983203090051429</c:v>
                </c:pt>
                <c:pt idx="22">
                  <c:v>0.10758854985399195</c:v>
                </c:pt>
                <c:pt idx="23">
                  <c:v>9.9259142476886594E-2</c:v>
                </c:pt>
                <c:pt idx="24">
                  <c:v>9.5055181125507232E-2</c:v>
                </c:pt>
                <c:pt idx="25">
                  <c:v>9.3018696464332001E-2</c:v>
                </c:pt>
                <c:pt idx="26">
                  <c:v>8.5414674571301072E-2</c:v>
                </c:pt>
                <c:pt idx="27">
                  <c:v>8.09074808550974E-2</c:v>
                </c:pt>
                <c:pt idx="28">
                  <c:v>7.8032237454159811E-2</c:v>
                </c:pt>
                <c:pt idx="29">
                  <c:v>7.4167325592065972E-2</c:v>
                </c:pt>
                <c:pt idx="30">
                  <c:v>7.1937874633328777E-2</c:v>
                </c:pt>
                <c:pt idx="31">
                  <c:v>6.9402743211452678E-2</c:v>
                </c:pt>
                <c:pt idx="32">
                  <c:v>6.7008669139534405E-2</c:v>
                </c:pt>
                <c:pt idx="33">
                  <c:v>6.4351803424875231E-2</c:v>
                </c:pt>
                <c:pt idx="34">
                  <c:v>6.1469760103251239E-2</c:v>
                </c:pt>
                <c:pt idx="35">
                  <c:v>5.9429257280170504E-2</c:v>
                </c:pt>
                <c:pt idx="36">
                  <c:v>5.8015216739541374E-2</c:v>
                </c:pt>
                <c:pt idx="37">
                  <c:v>5.6864793577210727E-2</c:v>
                </c:pt>
                <c:pt idx="38">
                  <c:v>5.5522875821243801E-2</c:v>
                </c:pt>
                <c:pt idx="39">
                  <c:v>5.3852710510918354E-2</c:v>
                </c:pt>
                <c:pt idx="40">
                  <c:v>5.1385758414356539E-2</c:v>
                </c:pt>
                <c:pt idx="41">
                  <c:v>4.9631974960605105E-2</c:v>
                </c:pt>
                <c:pt idx="42">
                  <c:v>4.8729029229344266E-2</c:v>
                </c:pt>
                <c:pt idx="43">
                  <c:v>4.7660444340476407E-2</c:v>
                </c:pt>
                <c:pt idx="44">
                  <c:v>4.6878085563130806E-2</c:v>
                </c:pt>
                <c:pt idx="45">
                  <c:v>4.5979898080767773E-2</c:v>
                </c:pt>
                <c:pt idx="46">
                  <c:v>4.4727499873861223E-2</c:v>
                </c:pt>
                <c:pt idx="47">
                  <c:v>4.3509540153683988E-2</c:v>
                </c:pt>
                <c:pt idx="48">
                  <c:v>4.2414855486455849E-2</c:v>
                </c:pt>
                <c:pt idx="49">
                  <c:v>4.1449325124211969E-2</c:v>
                </c:pt>
                <c:pt idx="50">
                  <c:v>4.066211374780649E-2</c:v>
                </c:pt>
                <c:pt idx="51">
                  <c:v>4.0163767847009403E-2</c:v>
                </c:pt>
                <c:pt idx="52">
                  <c:v>3.938682571214714E-2</c:v>
                </c:pt>
                <c:pt idx="53">
                  <c:v>3.8642185995950137E-2</c:v>
                </c:pt>
                <c:pt idx="54">
                  <c:v>3.7848047348779154E-2</c:v>
                </c:pt>
                <c:pt idx="55">
                  <c:v>3.7016835068162127E-2</c:v>
                </c:pt>
                <c:pt idx="56">
                  <c:v>3.6423134765986034E-2</c:v>
                </c:pt>
                <c:pt idx="57">
                  <c:v>3.6095945868881214E-2</c:v>
                </c:pt>
                <c:pt idx="58">
                  <c:v>3.5801262008802383E-2</c:v>
                </c:pt>
              </c:numCache>
            </c:numRef>
          </c:val>
          <c:extLst>
            <c:ext xmlns:c16="http://schemas.microsoft.com/office/drawing/2014/chart" uri="{C3380CC4-5D6E-409C-BE32-E72D297353CC}">
              <c16:uniqueId val="{00000001-E431-AA49-B92D-7186E11C4058}"/>
            </c:ext>
          </c:extLst>
        </c:ser>
        <c:ser>
          <c:idx val="2"/>
          <c:order val="2"/>
          <c:tx>
            <c:strRef>
              <c:f>'Contagios Chile e Internacional'!$AF$1</c:f>
              <c:strCache>
                <c:ptCount val="1"/>
                <c:pt idx="0">
                  <c:v>Diferencia</c:v>
                </c:pt>
              </c:strCache>
            </c:strRef>
          </c:tx>
          <c:spPr>
            <a:solidFill>
              <a:schemeClr val="accent3"/>
            </a:solidFill>
            <a:ln>
              <a:noFill/>
            </a:ln>
            <a:effectLst/>
          </c:spPr>
          <c:invertIfNegative val="0"/>
          <c:val>
            <c:numRef>
              <c:f>'Contagios Chile e Internacional'!$AF$2:$AF$66</c:f>
              <c:numCache>
                <c:formatCode>General</c:formatCode>
                <c:ptCount val="65"/>
                <c:pt idx="0">
                  <c:v>-1</c:v>
                </c:pt>
                <c:pt idx="1">
                  <c:v>0.55555555555555558</c:v>
                </c:pt>
                <c:pt idx="2">
                  <c:v>0.79861111111111116</c:v>
                </c:pt>
                <c:pt idx="3">
                  <c:v>0.11583333333333323</c:v>
                </c:pt>
                <c:pt idx="4">
                  <c:v>3.4761904761904772E-2</c:v>
                </c:pt>
                <c:pt idx="5">
                  <c:v>0.10191713048855905</c:v>
                </c:pt>
                <c:pt idx="6">
                  <c:v>8.2132153560725008E-2</c:v>
                </c:pt>
                <c:pt idx="7">
                  <c:v>1.5562868504044924E-2</c:v>
                </c:pt>
                <c:pt idx="8">
                  <c:v>1.6853564168142265E-2</c:v>
                </c:pt>
                <c:pt idx="9">
                  <c:v>2.9880295632446263E-2</c:v>
                </c:pt>
                <c:pt idx="10">
                  <c:v>2.2089170034753275E-2</c:v>
                </c:pt>
                <c:pt idx="11">
                  <c:v>2.3101924550647385E-2</c:v>
                </c:pt>
                <c:pt idx="12">
                  <c:v>-3.2692454324173725E-2</c:v>
                </c:pt>
                <c:pt idx="13">
                  <c:v>1.1829340058848253E-2</c:v>
                </c:pt>
                <c:pt idx="14">
                  <c:v>7.0030281285878293E-2</c:v>
                </c:pt>
                <c:pt idx="15">
                  <c:v>2.5069919826511022E-2</c:v>
                </c:pt>
                <c:pt idx="16">
                  <c:v>-2.6658051461683513E-2</c:v>
                </c:pt>
                <c:pt idx="17">
                  <c:v>-3.389395438822107E-3</c:v>
                </c:pt>
                <c:pt idx="18">
                  <c:v>3.8799551288826922E-2</c:v>
                </c:pt>
                <c:pt idx="19">
                  <c:v>8.4599637699067087E-3</c:v>
                </c:pt>
                <c:pt idx="20">
                  <c:v>2.4198023929709461E-3</c:v>
                </c:pt>
                <c:pt idx="21">
                  <c:v>2.2434810465223332E-3</c:v>
                </c:pt>
                <c:pt idx="22">
                  <c:v>8.3294073771053578E-3</c:v>
                </c:pt>
                <c:pt idx="23">
                  <c:v>4.2039613513793622E-3</c:v>
                </c:pt>
                <c:pt idx="24">
                  <c:v>2.0364846611752307E-3</c:v>
                </c:pt>
                <c:pt idx="25">
                  <c:v>7.6040218930309295E-3</c:v>
                </c:pt>
                <c:pt idx="26">
                  <c:v>4.5071937162036724E-3</c:v>
                </c:pt>
                <c:pt idx="27">
                  <c:v>2.8752434009375882E-3</c:v>
                </c:pt>
                <c:pt idx="28">
                  <c:v>3.8649118620938394E-3</c:v>
                </c:pt>
                <c:pt idx="29">
                  <c:v>2.2294509587371947E-3</c:v>
                </c:pt>
                <c:pt idx="30">
                  <c:v>2.5351314218760995E-3</c:v>
                </c:pt>
                <c:pt idx="31">
                  <c:v>2.3940740719182729E-3</c:v>
                </c:pt>
                <c:pt idx="32">
                  <c:v>2.6568657146591734E-3</c:v>
                </c:pt>
                <c:pt idx="33">
                  <c:v>2.8820433216239921E-3</c:v>
                </c:pt>
                <c:pt idx="34">
                  <c:v>2.0405028230807351E-3</c:v>
                </c:pt>
                <c:pt idx="35">
                  <c:v>1.4140405406291301E-3</c:v>
                </c:pt>
                <c:pt idx="36">
                  <c:v>1.1504231623306466E-3</c:v>
                </c:pt>
                <c:pt idx="37">
                  <c:v>1.341917755966926E-3</c:v>
                </c:pt>
                <c:pt idx="38">
                  <c:v>1.6701653103254471E-3</c:v>
                </c:pt>
                <c:pt idx="39">
                  <c:v>2.4669520965618155E-3</c:v>
                </c:pt>
                <c:pt idx="40">
                  <c:v>1.7537834537514341E-3</c:v>
                </c:pt>
                <c:pt idx="41">
                  <c:v>9.0294573126083882E-4</c:v>
                </c:pt>
                <c:pt idx="42">
                  <c:v>1.0685848888678587E-3</c:v>
                </c:pt>
                <c:pt idx="43">
                  <c:v>7.8235877734560144E-4</c:v>
                </c:pt>
                <c:pt idx="44">
                  <c:v>8.9818748236303314E-4</c:v>
                </c:pt>
                <c:pt idx="45">
                  <c:v>1.2523982069065492E-3</c:v>
                </c:pt>
                <c:pt idx="46">
                  <c:v>1.2179597201772349E-3</c:v>
                </c:pt>
                <c:pt idx="47">
                  <c:v>1.0946846672281393E-3</c:v>
                </c:pt>
                <c:pt idx="48">
                  <c:v>9.6553036224387989E-4</c:v>
                </c:pt>
                <c:pt idx="49">
                  <c:v>7.8721137640547917E-4</c:v>
                </c:pt>
                <c:pt idx="50">
                  <c:v>4.9834590079708696E-4</c:v>
                </c:pt>
                <c:pt idx="51">
                  <c:v>7.7694213486226293E-4</c:v>
                </c:pt>
                <c:pt idx="52">
                  <c:v>7.4463971619700281E-4</c:v>
                </c:pt>
                <c:pt idx="53">
                  <c:v>7.9413864717098326E-4</c:v>
                </c:pt>
                <c:pt idx="54">
                  <c:v>8.3121228061702745E-4</c:v>
                </c:pt>
                <c:pt idx="55">
                  <c:v>5.9370030217609226E-4</c:v>
                </c:pt>
                <c:pt idx="56">
                  <c:v>3.2718889710482008E-4</c:v>
                </c:pt>
                <c:pt idx="57">
                  <c:v>2.9468386007883152E-4</c:v>
                </c:pt>
                <c:pt idx="58">
                  <c:v>3.5801262008802383E-2</c:v>
                </c:pt>
              </c:numCache>
            </c:numRef>
          </c:val>
          <c:extLst>
            <c:ext xmlns:c16="http://schemas.microsoft.com/office/drawing/2014/chart" uri="{C3380CC4-5D6E-409C-BE32-E72D297353CC}">
              <c16:uniqueId val="{00000000-E20E-1942-8690-051646AF65DD}"/>
            </c:ext>
          </c:extLst>
        </c:ser>
        <c:dLbls>
          <c:showLegendKey val="0"/>
          <c:showVal val="0"/>
          <c:showCatName val="0"/>
          <c:showSerName val="0"/>
          <c:showPercent val="0"/>
          <c:showBubbleSize val="0"/>
        </c:dLbls>
        <c:gapWidth val="150"/>
        <c:axId val="572642831"/>
        <c:axId val="572644511"/>
      </c:barChart>
      <c:dateAx>
        <c:axId val="57264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44511"/>
        <c:crosses val="autoZero"/>
        <c:auto val="0"/>
        <c:lblOffset val="100"/>
        <c:baseTimeUnit val="days"/>
      </c:dateAx>
      <c:valAx>
        <c:axId val="57264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428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1239741</xdr:colOff>
      <xdr:row>23</xdr:row>
      <xdr:rowOff>112835</xdr:rowOff>
    </xdr:from>
    <xdr:to>
      <xdr:col>25</xdr:col>
      <xdr:colOff>170614</xdr:colOff>
      <xdr:row>55</xdr:row>
      <xdr:rowOff>176335</xdr:rowOff>
    </xdr:to>
    <xdr:graphicFrame macro="">
      <xdr:nvGraphicFramePr>
        <xdr:cNvPr id="2" name="Chart 1">
          <a:extLst>
            <a:ext uri="{FF2B5EF4-FFF2-40B4-BE49-F238E27FC236}">
              <a16:creationId xmlns:a16="http://schemas.microsoft.com/office/drawing/2014/main" id="{3DB33A60-E60C-004C-8E80-26B151AC8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139700</xdr:colOff>
      <xdr:row>18</xdr:row>
      <xdr:rowOff>127000</xdr:rowOff>
    </xdr:from>
    <xdr:to>
      <xdr:col>6</xdr:col>
      <xdr:colOff>1079500</xdr:colOff>
      <xdr:row>42</xdr:row>
      <xdr:rowOff>139700</xdr:rowOff>
    </xdr:to>
    <mc:AlternateContent xmlns:mc="http://schemas.openxmlformats.org/markup-compatibility/2006">
      <mc:Choice xmlns:sle15="http://schemas.microsoft.com/office/drawing/2012/slicer"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dr:sp macro="" textlink="">
          <xdr:nvSpPr>
            <xdr:cNvPr id="0" name=""/>
            <xdr:cNvSpPr>
              <a:spLocks noTextEdit="1"/>
            </xdr:cNvSpPr>
          </xdr:nvSpPr>
          <xdr:spPr>
            <a:xfrm>
              <a:off x="6032500" y="37846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156" totalsRowShown="0">
  <autoFilter ref="A1:Q156" xr:uid="{B25E91A3-337A-4A4D-BA5C-906897BB8B5B}"/>
  <tableColumns count="17">
    <tableColumn id="1" xr3:uid="{28789160-252B-2E42-8D02-EAF9C7263E97}" name="Fecha" dataDxfId="17"/>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6">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Row],[Factor_Chile]]:C156)</calculatedColumnFormula>
    </tableColumn>
    <tableColumn id="3" xr3:uid="{6F6CF0DF-A8FB-A542-B7C9-0FB974F71F03}" name="Suma_CH">
      <calculatedColumnFormula>SUM(Table2[[#This Row],[Factor_China]]:E41)</calculatedColumnFormula>
    </tableColumn>
    <tableColumn id="4" xr3:uid="{DF859BA9-E291-D94A-BD51-FF5D7EB97B14}" name="Suma_IT">
      <calculatedColumnFormula>SUM(Table2[[#This Row],[Factor_Italia]]:G41)</calculatedColumnFormula>
    </tableColumn>
    <tableColumn id="5" xr3:uid="{FCCFA73D-6395-7944-A719-E7C8DB6BAC02}" name="Suma_EEUU">
      <calculatedColumnFormula>SUM(Table2[[#This Row],[Factor_EEUU]]:I41)</calculatedColumnFormula>
    </tableColumn>
    <tableColumn id="6" xr3:uid="{7799B79A-70B1-924B-ADDC-F34E1A4EF7F9}" name="Suma_ES">
      <calculatedColumnFormula>SUM(Table2[[#This Row],[Factor_España]]:K41)</calculatedColumnFormula>
    </tableColumn>
    <tableColumn id="7" xr3:uid="{C884A6D2-B96B-1745-905B-9C2BAD0FC440}" name="Suma_AL">
      <calculatedColumnFormula>SUM(Table2[[#This Row],[Factor_Alemania]]:M41)</calculatedColumnFormula>
    </tableColumn>
    <tableColumn id="8" xr3:uid="{9C2E9547-AB8C-AE4F-B6E7-E115DDDAA0FF}" name="Suma_FR">
      <calculatedColumnFormula>SUM(Table2[[#This Row],[Factor_Francia]]:O41)</calculatedColumnFormula>
    </tableColumn>
    <tableColumn id="9" xr3:uid="{9A1C6494-7EB6-9B4B-87C4-BBDA6DA9047D}" name="Suma_IR">
      <calculatedColumnFormula>SUM(Table2[[#This Row],[Factor_Iran]]:Q41)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1EDDDF-743B-0E4B-8878-B0BCA94E8110}" name="Table3" displayName="Table3" ref="AD1:AF66" totalsRowShown="0">
  <autoFilter ref="AD1:AF66" xr:uid="{CCB779D7-702E-4045-82D6-211B19768DF0}"/>
  <tableColumns count="3">
    <tableColumn id="1" xr3:uid="{5A9F5AD8-690E-4140-8022-0C29EB08B63F}" name="Factor diario CL"/>
    <tableColumn id="2" xr3:uid="{FF114CD2-95B8-424E-9607-35812A20EC3A}" name="Factor prom diario CL"/>
    <tableColumn id="3" xr3:uid="{8EBD33B2-529F-2B4E-8D75-A3521B788CB0}" name="Diferenci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G17" headerRowDxfId="15" dataDxfId="0">
  <autoFilter ref="A1:G17" xr:uid="{C115B430-F489-C545-A5F6-A1888D8B0268}"/>
  <tableColumns count="7">
    <tableColumn id="1" xr3:uid="{487606E5-9CDA-FA4D-ACB2-C89128250EFC}" name="Región" totalsRowLabel="Total" dataDxfId="7" totalsRowDxfId="14"/>
    <tableColumn id="6" xr3:uid="{C96A0159-4EC2-A14F-A6FC-06CD8DA0A44C}" name="Casos Totales" dataDxfId="6" totalsRowDxfId="11"/>
    <tableColumn id="2" xr3:uid="{605A4213-6C2C-5748-A7FA-2533FDC4A356}" name="Casos nuevos" dataDxfId="5" totalsRowDxfId="13"/>
    <tableColumn id="8" xr3:uid="{8F388594-5801-A642-BC17-2676835D3A6F}" name="Column2" dataDxfId="4" totalsRowDxfId="9"/>
    <tableColumn id="9" xr3:uid="{2B84CF96-CD69-CD40-8741-E0C2C261D390}" name="Casos nuevos s/s" dataDxfId="3" totalsRowDxfId="8"/>
    <tableColumn id="7" xr3:uid="{78885A86-74FD-6042-8DD6-0C71FA197ACC}" name="Fallecidos" dataDxfId="2" totalsRowDxfId="10"/>
    <tableColumn id="4" xr3:uid="{0649BAA1-693A-C24B-BCD0-36D3103D3B2E}" name="% Casos totales" dataDxfId="1" totalsRow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5.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F156"/>
  <sheetViews>
    <sheetView tabSelected="1" zoomScale="83" zoomScaleNormal="115" workbookViewId="0">
      <selection activeCell="T5" sqref="T5"/>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8" width="14" customWidth="1"/>
    <col min="30" max="30" width="16.1640625" customWidth="1"/>
    <col min="31" max="31" width="19.6640625" customWidth="1"/>
    <col min="32" max="32" width="12.33203125" customWidth="1"/>
  </cols>
  <sheetData>
    <row r="1" spans="1:32"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c r="AB1" t="s">
        <v>59</v>
      </c>
      <c r="AC1" s="6" t="s">
        <v>0</v>
      </c>
      <c r="AD1" t="s">
        <v>57</v>
      </c>
      <c r="AE1" t="s">
        <v>58</v>
      </c>
      <c r="AF1" t="s">
        <v>60</v>
      </c>
    </row>
    <row r="2" spans="1:32"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63</v>
      </c>
      <c r="T2">
        <f>SUM(Table2[[#This Row],[Factor_Chile]]:C156)</f>
        <v>74.250627531233619</v>
      </c>
      <c r="U2">
        <f>SUM(Table2[[#This Row],[Factor_China]]:E41)</f>
        <v>31.018170093427205</v>
      </c>
      <c r="V2">
        <f>SUM(Table2[[#This Row],[Factor_Italia]]:G41)</f>
        <v>35.381616387348011</v>
      </c>
      <c r="W2">
        <f>SUM(Table2[[#This Row],[Factor_EEUU]]:I41)</f>
        <v>40.738050708886128</v>
      </c>
      <c r="X2">
        <f>SUM(Table2[[#This Row],[Factor_España]]:K41)</f>
        <v>38.913081834465927</v>
      </c>
      <c r="Y2">
        <f>SUM(Table2[[#This Row],[Factor_Alemania]]:M41)</f>
        <v>38.079616754573486</v>
      </c>
      <c r="Z2">
        <f>SUM(Table2[[#This Row],[Factor_Francia]]:O41)</f>
        <v>37.456961098678271</v>
      </c>
      <c r="AA2" t="e">
        <f>SUM(Table2[[#This Row],[Factor_Iran]]:Q41)</f>
        <v>#DIV/0!</v>
      </c>
      <c r="AB2">
        <v>1</v>
      </c>
      <c r="AC2" s="7">
        <v>43893</v>
      </c>
      <c r="AD2">
        <v>1</v>
      </c>
      <c r="AE2">
        <v>1</v>
      </c>
      <c r="AF2">
        <f>Table3[[#This Row],[Factor prom diario CL]]-AE3</f>
        <v>-1</v>
      </c>
    </row>
    <row r="3" spans="1:32"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c r="AB3">
        <v>2</v>
      </c>
      <c r="AC3" s="8">
        <v>43894</v>
      </c>
      <c r="AD3">
        <f>Table2[[#This Row],[Chile]]/B2</f>
        <v>3</v>
      </c>
      <c r="AE3">
        <f>(Table3[[#This Row],[Factor diario CL]]+AD2)/AB3</f>
        <v>2</v>
      </c>
      <c r="AF3">
        <f>Table3[[#This Row],[Factor prom diario CL]]-AE4</f>
        <v>0.55555555555555558</v>
      </c>
    </row>
    <row r="4" spans="1:32"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c r="AB4">
        <v>3</v>
      </c>
      <c r="AC4" s="7">
        <v>43895</v>
      </c>
      <c r="AD4">
        <f>Table2[[#This Row],[Chile]]/B3</f>
        <v>1.3333333333333333</v>
      </c>
      <c r="AE4">
        <f>(Table3[[#This Row],[Factor diario CL]]+AD3)/AB4</f>
        <v>1.4444444444444444</v>
      </c>
      <c r="AF4">
        <f>Table3[[#This Row],[Factor prom diario CL]]-AE5</f>
        <v>0.79861111111111116</v>
      </c>
    </row>
    <row r="5" spans="1:32"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31</v>
      </c>
      <c r="T5">
        <f>T2/Table4[Dias_CL]</f>
        <v>1.1785813893846606</v>
      </c>
      <c r="U5">
        <f>U2/S5</f>
        <v>1.000586132046039</v>
      </c>
      <c r="V5">
        <f>V2/S5</f>
        <v>1.1413424641080003</v>
      </c>
      <c r="W5">
        <f>W2/S5</f>
        <v>1.3141306680285847</v>
      </c>
      <c r="X5">
        <f>X2/S5</f>
        <v>1.2552607043376105</v>
      </c>
      <c r="Y5">
        <f>Y2/S5</f>
        <v>1.2283747340184996</v>
      </c>
      <c r="Z5">
        <f>Z2/S5</f>
        <v>1.208289067699299</v>
      </c>
      <c r="AA5" t="e">
        <f>AA2/S5</f>
        <v>#DIV/0!</v>
      </c>
      <c r="AB5">
        <v>4</v>
      </c>
      <c r="AC5" s="8">
        <v>43896</v>
      </c>
      <c r="AD5">
        <f>Table2[[#This Row],[Chile]]/B4</f>
        <v>1.25</v>
      </c>
      <c r="AE5">
        <f>(Table3[[#This Row],[Factor diario CL]]+AD4)/AB5</f>
        <v>0.64583333333333326</v>
      </c>
      <c r="AF5">
        <f>Table3[[#This Row],[Factor prom diario CL]]-AE6</f>
        <v>0.11583333333333323</v>
      </c>
    </row>
    <row r="6" spans="1:32"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c r="AB6">
        <v>5</v>
      </c>
      <c r="AC6" s="7">
        <v>43897</v>
      </c>
      <c r="AD6">
        <f>Table2[[#This Row],[Chile]]/B5</f>
        <v>1.4</v>
      </c>
      <c r="AE6">
        <f>(Table3[[#This Row],[Factor diario CL]]+AD5)/AB6</f>
        <v>0.53</v>
      </c>
      <c r="AF6">
        <f>Table3[[#This Row],[Factor prom diario CL]]-AE7</f>
        <v>3.4761904761904772E-2</v>
      </c>
    </row>
    <row r="7" spans="1:32"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c r="AB7">
        <v>6</v>
      </c>
      <c r="AC7" s="8">
        <v>43898</v>
      </c>
      <c r="AD7">
        <f>Table2[[#This Row],[Chile]]/B6</f>
        <v>1.5714285714285714</v>
      </c>
      <c r="AE7">
        <f>(Table3[[#This Row],[Factor diario CL]]+AD6)/AB7</f>
        <v>0.49523809523809526</v>
      </c>
      <c r="AF7">
        <f>Table3[[#This Row],[Factor prom diario CL]]-AE8</f>
        <v>0.10191713048855905</v>
      </c>
    </row>
    <row r="8" spans="1:32"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c r="AB8">
        <v>7</v>
      </c>
      <c r="AC8" s="7">
        <v>43899</v>
      </c>
      <c r="AD8">
        <f>Table2[[#This Row],[Chile]]/B7</f>
        <v>1.1818181818181819</v>
      </c>
      <c r="AE8">
        <f>(Table3[[#This Row],[Factor diario CL]]+AD7)/AB8</f>
        <v>0.39332096474953621</v>
      </c>
      <c r="AF8">
        <f>Table3[[#This Row],[Factor prom diario CL]]-AE9</f>
        <v>8.2132153560725008E-2</v>
      </c>
    </row>
    <row r="9" spans="1:32"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c r="AB9">
        <v>8</v>
      </c>
      <c r="AC9" s="8">
        <v>43900</v>
      </c>
      <c r="AD9">
        <f>Table2[[#This Row],[Chile]]/B8</f>
        <v>1.3076923076923077</v>
      </c>
      <c r="AE9">
        <f>(Table3[[#This Row],[Factor diario CL]]+AD8)/AB9</f>
        <v>0.3111888111888112</v>
      </c>
      <c r="AF9">
        <f>Table3[[#This Row],[Factor prom diario CL]]-AE10</f>
        <v>1.5562868504044924E-2</v>
      </c>
    </row>
    <row r="10" spans="1:32"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2227</v>
      </c>
      <c r="K10">
        <f>Table2[[#This Row],[España]]/J9</f>
        <v>1.3138643067846607</v>
      </c>
      <c r="L10">
        <v>1884</v>
      </c>
      <c r="M10">
        <f>Table2[[#This Row],[Alemania]]/L9</f>
        <v>1.2904109589041095</v>
      </c>
      <c r="N10">
        <v>2281</v>
      </c>
      <c r="O10">
        <f>Table2[[#This Row],[Francia]]/N9</f>
        <v>1.2785874439461884</v>
      </c>
      <c r="P10">
        <v>9000</v>
      </c>
      <c r="Q10">
        <f>Table2[[#This Row],[Iran]]/P9</f>
        <v>1.1191245958716738</v>
      </c>
      <c r="S10" t="s">
        <v>55</v>
      </c>
      <c r="AB10">
        <v>9</v>
      </c>
      <c r="AC10" s="7">
        <v>43901</v>
      </c>
      <c r="AD10">
        <f>Table2[[#This Row],[Chile]]/B9</f>
        <v>1.3529411764705883</v>
      </c>
      <c r="AE10">
        <f>(Table3[[#This Row],[Factor diario CL]]+AD9)/AB10</f>
        <v>0.29562594268476627</v>
      </c>
      <c r="AF10">
        <f>Table3[[#This Row],[Factor prom diario CL]]-AE11</f>
        <v>1.6853564168142265E-2</v>
      </c>
    </row>
    <row r="11" spans="1:32"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3146</v>
      </c>
      <c r="K11">
        <f>Table2[[#This Row],[España]]/J10</f>
        <v>1.4126627750336775</v>
      </c>
      <c r="L11">
        <v>2369</v>
      </c>
      <c r="M11">
        <f>Table2[[#This Row],[Alemania]]/L10</f>
        <v>1.2574309978768579</v>
      </c>
      <c r="N11">
        <v>2876</v>
      </c>
      <c r="O11">
        <f>Table2[[#This Row],[Francia]]/N10</f>
        <v>1.2608505041648399</v>
      </c>
      <c r="P11">
        <v>10075</v>
      </c>
      <c r="Q11">
        <f>Table2[[#This Row],[Iran]]/P10</f>
        <v>1.1194444444444445</v>
      </c>
      <c r="AB11">
        <v>10</v>
      </c>
      <c r="AC11" s="8">
        <v>43902</v>
      </c>
      <c r="AD11">
        <f>Table2[[#This Row],[Chile]]/B10</f>
        <v>1.4347826086956521</v>
      </c>
      <c r="AE11">
        <f>(Table3[[#This Row],[Factor diario CL]]+AD10)/AB11</f>
        <v>0.27877237851662401</v>
      </c>
      <c r="AF11">
        <f>Table3[[#This Row],[Factor prom diario CL]]-AE12</f>
        <v>2.9880295632446263E-2</v>
      </c>
    </row>
    <row r="12" spans="1:32"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5232</v>
      </c>
      <c r="K12">
        <f>Table2[[#This Row],[España]]/J11</f>
        <v>1.6630642085187539</v>
      </c>
      <c r="L12">
        <v>3062</v>
      </c>
      <c r="M12">
        <f>Table2[[#This Row],[Alemania]]/L11</f>
        <v>1.2925284930350358</v>
      </c>
      <c r="N12">
        <v>3661</v>
      </c>
      <c r="O12">
        <f>Table2[[#This Row],[Francia]]/N11</f>
        <v>1.2729485396383866</v>
      </c>
      <c r="P12">
        <v>11364</v>
      </c>
      <c r="Q12">
        <f>Table2[[#This Row],[Iran]]/P11</f>
        <v>1.1279404466501242</v>
      </c>
      <c r="AB12">
        <v>11</v>
      </c>
      <c r="AC12" s="7">
        <v>43903</v>
      </c>
      <c r="AD12">
        <f>Table2[[#This Row],[Chile]]/B11</f>
        <v>1.303030303030303</v>
      </c>
      <c r="AE12">
        <f>(Table3[[#This Row],[Factor diario CL]]+AD11)/AB12</f>
        <v>0.24889208288417775</v>
      </c>
      <c r="AF12">
        <f>Table3[[#This Row],[Factor prom diario CL]]-AE13</f>
        <v>2.2089170034753275E-2</v>
      </c>
    </row>
    <row r="13" spans="1:32"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6391</v>
      </c>
      <c r="K13">
        <f>Table2[[#This Row],[España]]/J12</f>
        <v>1.2215214067278288</v>
      </c>
      <c r="L13">
        <v>3795</v>
      </c>
      <c r="M13">
        <f>Table2[[#This Row],[Alemania]]/L12</f>
        <v>1.2393860222077073</v>
      </c>
      <c r="N13">
        <v>4499</v>
      </c>
      <c r="O13">
        <f>Table2[[#This Row],[Francia]]/N12</f>
        <v>1.2288992078667031</v>
      </c>
      <c r="P13">
        <v>12729</v>
      </c>
      <c r="Q13">
        <f>Table2[[#This Row],[Iran]]/P12</f>
        <v>1.1201161562829989</v>
      </c>
      <c r="AB13">
        <v>12</v>
      </c>
      <c r="AC13" s="8">
        <v>43904</v>
      </c>
      <c r="AD13">
        <f>Table2[[#This Row],[Chile]]/B12</f>
        <v>1.4186046511627908</v>
      </c>
      <c r="AE13">
        <f>(Table3[[#This Row],[Factor diario CL]]+AD12)/AB13</f>
        <v>0.22680291284942447</v>
      </c>
      <c r="AF13">
        <f>Table3[[#This Row],[Factor prom diario CL]]-AE14</f>
        <v>2.3101924550647385E-2</v>
      </c>
    </row>
    <row r="14" spans="1:32"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7988</v>
      </c>
      <c r="K14">
        <f>Table2[[#This Row],[España]]/J13</f>
        <v>1.2498826474730089</v>
      </c>
      <c r="L14">
        <v>4838</v>
      </c>
      <c r="M14">
        <f>Table2[[#This Row],[Alemania]]/L13</f>
        <v>1.2748353096179184</v>
      </c>
      <c r="N14">
        <v>5423</v>
      </c>
      <c r="O14">
        <f>Table2[[#This Row],[Francia]]/N13</f>
        <v>1.2053789731051345</v>
      </c>
      <c r="P14">
        <v>13938</v>
      </c>
      <c r="Q14">
        <f>Table2[[#This Row],[Iran]]/P13</f>
        <v>1.094979967004478</v>
      </c>
      <c r="AB14">
        <v>13</v>
      </c>
      <c r="AC14" s="7">
        <v>43905</v>
      </c>
      <c r="AD14">
        <f>Table2[[#This Row],[Chile]]/B13</f>
        <v>1.2295081967213115</v>
      </c>
      <c r="AE14">
        <f>(Table3[[#This Row],[Factor diario CL]]+AD13)/AB14</f>
        <v>0.20370098829877709</v>
      </c>
      <c r="AF14">
        <f>Table3[[#This Row],[Factor prom diario CL]]-AE15</f>
        <v>-3.2692454324173725E-2</v>
      </c>
    </row>
    <row r="15" spans="1:32"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9942</v>
      </c>
      <c r="K15">
        <f>Table2[[#This Row],[España]]/J14</f>
        <v>1.2446169253880821</v>
      </c>
      <c r="L15">
        <v>6012</v>
      </c>
      <c r="M15">
        <f>Table2[[#This Row],[Alemania]]/L14</f>
        <v>1.2426622571310459</v>
      </c>
      <c r="N15">
        <v>6633</v>
      </c>
      <c r="O15">
        <f>Table2[[#This Row],[Francia]]/N14</f>
        <v>1.2231237322515214</v>
      </c>
      <c r="P15">
        <v>14991</v>
      </c>
      <c r="Q15">
        <f>Table2[[#This Row],[Iran]]/P14</f>
        <v>1.0755488592337494</v>
      </c>
      <c r="AB15">
        <v>14</v>
      </c>
      <c r="AC15" s="8">
        <v>43906</v>
      </c>
      <c r="AD15">
        <f>Table2[[#This Row],[Chile]]/B14</f>
        <v>2.08</v>
      </c>
      <c r="AE15">
        <f>(Table3[[#This Row],[Factor diario CL]]+AD14)/AB15</f>
        <v>0.23639344262295081</v>
      </c>
      <c r="AF15">
        <f>Table3[[#This Row],[Factor prom diario CL]]-AE16</f>
        <v>1.1829340058848253E-2</v>
      </c>
    </row>
    <row r="16" spans="1:32"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11826</v>
      </c>
      <c r="K16">
        <f>Table2[[#This Row],[España]]/J15</f>
        <v>1.1894990947495474</v>
      </c>
      <c r="L16">
        <v>7156</v>
      </c>
      <c r="M16">
        <f>Table2[[#This Row],[Alemania]]/L15</f>
        <v>1.1902860944777112</v>
      </c>
      <c r="N16">
        <v>7730</v>
      </c>
      <c r="O16">
        <f>Table2[[#This Row],[Francia]]/N15</f>
        <v>1.1653851952359415</v>
      </c>
      <c r="P16">
        <v>16169</v>
      </c>
      <c r="Q16">
        <f>Table2[[#This Row],[Iran]]/P15</f>
        <v>1.0785804816223068</v>
      </c>
      <c r="AB16">
        <v>15</v>
      </c>
      <c r="AC16" s="7">
        <v>43907</v>
      </c>
      <c r="AD16">
        <f>Table2[[#This Row],[Chile]]/B15</f>
        <v>1.2884615384615385</v>
      </c>
      <c r="AE16">
        <f>(Table3[[#This Row],[Factor diario CL]]+AD15)/AB16</f>
        <v>0.22456410256410256</v>
      </c>
      <c r="AF16">
        <f>Table3[[#This Row],[Factor prom diario CL]]-AE17</f>
        <v>7.0030281285878293E-2</v>
      </c>
    </row>
    <row r="17" spans="1:32"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14769</v>
      </c>
      <c r="K17">
        <f>Table2[[#This Row],[España]]/J16</f>
        <v>1.2488584474885844</v>
      </c>
      <c r="L17">
        <v>8198</v>
      </c>
      <c r="M17">
        <f>Table2[[#This Row],[Alemania]]/L16</f>
        <v>1.145612073784237</v>
      </c>
      <c r="N17">
        <v>9134</v>
      </c>
      <c r="O17">
        <f>Table2[[#This Row],[Francia]]/N16</f>
        <v>1.1816300129366106</v>
      </c>
      <c r="P17">
        <v>17361</v>
      </c>
      <c r="Q17">
        <f>Table2[[#This Row],[Iran]]/P16</f>
        <v>1.0737213185725771</v>
      </c>
      <c r="AB17">
        <v>16</v>
      </c>
      <c r="AC17" s="8">
        <v>43908</v>
      </c>
      <c r="AD17">
        <f>Table2[[#This Row],[Chile]]/B16</f>
        <v>1.1840796019900497</v>
      </c>
      <c r="AE17">
        <f>(Table3[[#This Row],[Factor diario CL]]+AD16)/AB17</f>
        <v>0.15453382127822426</v>
      </c>
      <c r="AF17">
        <f>Table3[[#This Row],[Factor prom diario CL]]-AE18</f>
        <v>2.5069919826511022E-2</v>
      </c>
    </row>
    <row r="18" spans="1:32" x14ac:dyDescent="0.2">
      <c r="A18" s="1">
        <v>43909</v>
      </c>
      <c r="B18">
        <v>242</v>
      </c>
      <c r="C18">
        <f>Table2[[#This Row],[Chile]]/B17</f>
        <v>1.0168067226890756</v>
      </c>
      <c r="D18">
        <v>80967</v>
      </c>
      <c r="E18">
        <f>Table2[[#This Row],[China]]/D17</f>
        <v>1.0004819098457889</v>
      </c>
      <c r="F18">
        <v>41035</v>
      </c>
      <c r="G18">
        <f>Table2[[#This Row],[Italia]]/F17</f>
        <v>1.1490213647691316</v>
      </c>
      <c r="H18">
        <v>12022</v>
      </c>
      <c r="I18">
        <f>Table2[[#This Row],[EEUU]]/H17</f>
        <v>1.4889769630914045</v>
      </c>
      <c r="J18">
        <v>18077</v>
      </c>
      <c r="K18">
        <f>Table2[[#This Row],[España]]/J17</f>
        <v>1.2239826663958291</v>
      </c>
      <c r="L18">
        <v>10999</v>
      </c>
      <c r="M18">
        <f>Table2[[#This Row],[Alemania]]/L17</f>
        <v>1.3416686996828495</v>
      </c>
      <c r="N18">
        <v>10995</v>
      </c>
      <c r="O18">
        <f>Table2[[#This Row],[Francia]]/N17</f>
        <v>1.2037442522443618</v>
      </c>
      <c r="P18">
        <v>18407</v>
      </c>
      <c r="Q18">
        <f>Table2[[#This Row],[Iran]]/P17</f>
        <v>1.0602499855999079</v>
      </c>
      <c r="AB18">
        <v>17</v>
      </c>
      <c r="AC18" s="7">
        <v>43909</v>
      </c>
      <c r="AD18">
        <f>Table2[[#This Row],[Chile]]/B17</f>
        <v>1.0168067226890756</v>
      </c>
      <c r="AE18">
        <f>(Table3[[#This Row],[Factor diario CL]]+AD17)/AB18</f>
        <v>0.12946390145171324</v>
      </c>
      <c r="AF18">
        <f>Table3[[#This Row],[Factor prom diario CL]]-AE19</f>
        <v>-2.6658051461683513E-2</v>
      </c>
    </row>
    <row r="19" spans="1:32" x14ac:dyDescent="0.2">
      <c r="A19" s="1">
        <v>43910</v>
      </c>
      <c r="B19">
        <v>434</v>
      </c>
      <c r="C19">
        <f>Table2[[#This Row],[Chile]]/B18</f>
        <v>1.7933884297520661</v>
      </c>
      <c r="D19">
        <v>81008</v>
      </c>
      <c r="E19">
        <f>Table2[[#This Row],[China]]/D18</f>
        <v>1.0005063791421196</v>
      </c>
      <c r="F19">
        <v>47021</v>
      </c>
      <c r="G19">
        <f>Table2[[#This Row],[Italia]]/F18</f>
        <v>1.1458754721579141</v>
      </c>
      <c r="H19">
        <v>17439</v>
      </c>
      <c r="I19">
        <f>Table2[[#This Row],[EEUU]]/H18</f>
        <v>1.4505905839294626</v>
      </c>
      <c r="J19">
        <v>20410</v>
      </c>
      <c r="K19">
        <f>Table2[[#This Row],[España]]/J18</f>
        <v>1.1290590252807435</v>
      </c>
      <c r="L19">
        <v>13957</v>
      </c>
      <c r="M19">
        <f>Table2[[#This Row],[Alemania]]/L18</f>
        <v>1.2689335394126739</v>
      </c>
      <c r="N19">
        <v>12612</v>
      </c>
      <c r="O19">
        <f>Table2[[#This Row],[Francia]]/N18</f>
        <v>1.1470668485675306</v>
      </c>
      <c r="P19">
        <v>19644</v>
      </c>
      <c r="Q19">
        <f>Table2[[#This Row],[Iran]]/P18</f>
        <v>1.0672026946270441</v>
      </c>
      <c r="AB19">
        <v>18</v>
      </c>
      <c r="AC19" s="8">
        <v>43910</v>
      </c>
      <c r="AD19">
        <f>Table2[[#This Row],[Chile]]/B18</f>
        <v>1.7933884297520661</v>
      </c>
      <c r="AE19">
        <f>(Table3[[#This Row],[Factor diario CL]]+AD18)/AB19</f>
        <v>0.15612195291339676</v>
      </c>
      <c r="AF19">
        <f>Table3[[#This Row],[Factor prom diario CL]]-AE20</f>
        <v>-3.389395438822107E-3</v>
      </c>
    </row>
    <row r="20" spans="1:32"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1.3595963071277022</v>
      </c>
      <c r="J20">
        <v>25374</v>
      </c>
      <c r="K20">
        <f>Table2[[#This Row],[España]]/J19</f>
        <v>1.2432141107300343</v>
      </c>
      <c r="L20">
        <v>16662</v>
      </c>
      <c r="M20">
        <f>Table2[[#This Row],[Alemania]]/L19</f>
        <v>1.1938095579279215</v>
      </c>
      <c r="N20">
        <v>14459</v>
      </c>
      <c r="O20">
        <f>Table2[[#This Row],[Francia]]/N19</f>
        <v>1.1464478274659056</v>
      </c>
      <c r="P20">
        <v>20610</v>
      </c>
      <c r="Q20">
        <f>Table2[[#This Row],[Iran]]/P19</f>
        <v>1.0491753207086134</v>
      </c>
      <c r="AB20">
        <v>19</v>
      </c>
      <c r="AC20" s="7">
        <v>43911</v>
      </c>
      <c r="AD20">
        <f>Table2[[#This Row],[Chile]]/B19</f>
        <v>1.2373271889400921</v>
      </c>
      <c r="AE20">
        <f>(Table3[[#This Row],[Factor diario CL]]+AD19)/AB20</f>
        <v>0.15951134835221886</v>
      </c>
      <c r="AF20">
        <f>Table3[[#This Row],[Factor prom diario CL]]-AE21</f>
        <v>3.8799551288826922E-2</v>
      </c>
    </row>
    <row r="21" spans="1:32"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28768</v>
      </c>
      <c r="K21">
        <f>Table2[[#This Row],[España]]/J20</f>
        <v>1.1337589658705762</v>
      </c>
      <c r="L21">
        <v>18610</v>
      </c>
      <c r="M21">
        <f>Table2[[#This Row],[Alemania]]/L20</f>
        <v>1.1169127355659585</v>
      </c>
      <c r="N21">
        <v>16689</v>
      </c>
      <c r="O21">
        <f>Table2[[#This Row],[Francia]]/N20</f>
        <v>1.154229199806349</v>
      </c>
      <c r="P21">
        <v>21638</v>
      </c>
      <c r="Q21">
        <f>Table2[[#This Row],[Iran]]/P20</f>
        <v>1.0498786996603591</v>
      </c>
      <c r="AB21">
        <v>20</v>
      </c>
      <c r="AC21" s="8">
        <v>43912</v>
      </c>
      <c r="AD21">
        <f>Table2[[#This Row],[Chile]]/B20</f>
        <v>1.1769087523277468</v>
      </c>
      <c r="AE21">
        <f>(Table3[[#This Row],[Factor diario CL]]+AD20)/AB21</f>
        <v>0.12071179706339194</v>
      </c>
      <c r="AF21">
        <f>Table3[[#This Row],[Factor prom diario CL]]-AE22</f>
        <v>8.4599637699067087E-3</v>
      </c>
    </row>
    <row r="22" spans="1:32" x14ac:dyDescent="0.2">
      <c r="A22" s="1">
        <v>43913</v>
      </c>
      <c r="B22">
        <v>746</v>
      </c>
      <c r="C22">
        <f>Table2[[#This Row],[Chile]]/B21</f>
        <v>1.1803797468354431</v>
      </c>
      <c r="D22">
        <v>81171</v>
      </c>
      <c r="E22">
        <f>Table2[[#This Row],[China]]/D21</f>
        <v>1.0009618586067848</v>
      </c>
      <c r="F22">
        <v>63927</v>
      </c>
      <c r="G22">
        <f>Table2[[#This Row],[Italia]]/F21</f>
        <v>1.0809800804897021</v>
      </c>
      <c r="H22">
        <v>42751</v>
      </c>
      <c r="I22">
        <f>Table2[[#This Row],[EEUU]]/H21</f>
        <v>1.3218824402461271</v>
      </c>
      <c r="J22">
        <v>33089</v>
      </c>
      <c r="K22">
        <f>Table2[[#This Row],[España]]/J21</f>
        <v>1.1502016129032258</v>
      </c>
      <c r="L22">
        <v>22672</v>
      </c>
      <c r="M22">
        <f>Table2[[#This Row],[Alemania]]/L21</f>
        <v>1.2182697474476087</v>
      </c>
      <c r="N22">
        <v>19856</v>
      </c>
      <c r="O22">
        <f>Table2[[#This Row],[Francia]]/N21</f>
        <v>1.189765713943316</v>
      </c>
      <c r="P22">
        <v>23049</v>
      </c>
      <c r="Q22">
        <f>Table2[[#This Row],[Iran]]/P21</f>
        <v>1.0652093539144099</v>
      </c>
      <c r="AB22">
        <v>21</v>
      </c>
      <c r="AC22" s="7">
        <v>43913</v>
      </c>
      <c r="AD22">
        <f>Table2[[#This Row],[Chile]]/B21</f>
        <v>1.1803797468354431</v>
      </c>
      <c r="AE22">
        <f>(Table3[[#This Row],[Factor diario CL]]+AD21)/AB22</f>
        <v>0.11225183329348523</v>
      </c>
      <c r="AF22">
        <f>Table3[[#This Row],[Factor prom diario CL]]-AE23</f>
        <v>2.4198023929709461E-3</v>
      </c>
    </row>
    <row r="23" spans="1:32" x14ac:dyDescent="0.2">
      <c r="A23" s="1">
        <v>43914</v>
      </c>
      <c r="B23">
        <v>922</v>
      </c>
      <c r="C23">
        <f>Table2[[#This Row],[Chile]]/B22</f>
        <v>1.2359249329758712</v>
      </c>
      <c r="D23">
        <v>81218</v>
      </c>
      <c r="E23">
        <f>Table2[[#This Row],[China]]/D22</f>
        <v>1.0005790245284647</v>
      </c>
      <c r="F23">
        <v>69176</v>
      </c>
      <c r="G23">
        <f>Table2[[#This Row],[Italia]]/F22</f>
        <v>1.0821092808985249</v>
      </c>
      <c r="H23">
        <v>52690</v>
      </c>
      <c r="I23">
        <f>Table2[[#This Row],[EEUU]]/H22</f>
        <v>1.2324857898060864</v>
      </c>
      <c r="J23">
        <v>39673</v>
      </c>
      <c r="K23">
        <f>Table2[[#This Row],[España]]/J22</f>
        <v>1.1989785124966001</v>
      </c>
      <c r="L23">
        <v>27436</v>
      </c>
      <c r="M23">
        <f>Table2[[#This Row],[Alemania]]/L22</f>
        <v>1.2101270289343684</v>
      </c>
      <c r="N23">
        <v>22302</v>
      </c>
      <c r="O23">
        <f>Table2[[#This Row],[Francia]]/N22</f>
        <v>1.1231869460112813</v>
      </c>
      <c r="P23">
        <v>24811</v>
      </c>
      <c r="Q23">
        <f>Table2[[#This Row],[Iran]]/P22</f>
        <v>1.0764458327910105</v>
      </c>
      <c r="AB23">
        <v>22</v>
      </c>
      <c r="AC23" s="8">
        <v>43914</v>
      </c>
      <c r="AD23">
        <f>Table2[[#This Row],[Chile]]/B22</f>
        <v>1.2359249329758712</v>
      </c>
      <c r="AE23">
        <f>(Table3[[#This Row],[Factor diario CL]]+AD22)/AB23</f>
        <v>0.10983203090051429</v>
      </c>
      <c r="AF23">
        <f>Table3[[#This Row],[Factor prom diario CL]]-AE24</f>
        <v>2.2434810465223332E-3</v>
      </c>
    </row>
    <row r="24" spans="1:32" x14ac:dyDescent="0.2">
      <c r="A24" s="1">
        <v>43915</v>
      </c>
      <c r="B24">
        <v>1142</v>
      </c>
      <c r="C24">
        <f>Table2[[#This Row],[Chile]]/B23</f>
        <v>1.2386117136659436</v>
      </c>
      <c r="D24">
        <v>81285</v>
      </c>
      <c r="E24">
        <f>Table2[[#This Row],[China]]/D23</f>
        <v>1.0008249402841736</v>
      </c>
      <c r="F24">
        <v>74386</v>
      </c>
      <c r="G24">
        <f>Table2[[#This Row],[Italia]]/F23</f>
        <v>1.0753151381982191</v>
      </c>
      <c r="H24">
        <v>64916</v>
      </c>
      <c r="I24">
        <f>Table2[[#This Row],[EEUU]]/H23</f>
        <v>1.2320364395520971</v>
      </c>
      <c r="J24">
        <v>47610</v>
      </c>
      <c r="K24">
        <f>Table2[[#This Row],[España]]/J23</f>
        <v>1.2000604945428881</v>
      </c>
      <c r="L24">
        <v>31554</v>
      </c>
      <c r="M24">
        <f>Table2[[#This Row],[Alemania]]/L23</f>
        <v>1.1500947660008747</v>
      </c>
      <c r="N24">
        <v>25233</v>
      </c>
      <c r="O24">
        <f>Table2[[#This Row],[Francia]]/N23</f>
        <v>1.1314231907452246</v>
      </c>
      <c r="P24">
        <v>27077</v>
      </c>
      <c r="Q24">
        <f>Table2[[#This Row],[Iran]]/P23</f>
        <v>1.0913304582644794</v>
      </c>
      <c r="AB24">
        <v>23</v>
      </c>
      <c r="AC24" s="7">
        <v>43915</v>
      </c>
      <c r="AD24">
        <f>Table2[[#This Row],[Chile]]/B23</f>
        <v>1.2386117136659436</v>
      </c>
      <c r="AE24">
        <f>(Table3[[#This Row],[Factor diario CL]]+AD23)/AB24</f>
        <v>0.10758854985399195</v>
      </c>
      <c r="AF24">
        <f>Table3[[#This Row],[Factor prom diario CL]]-AE25</f>
        <v>8.3294073771053578E-3</v>
      </c>
    </row>
    <row r="25" spans="1:32" x14ac:dyDescent="0.2">
      <c r="A25" s="1">
        <v>43916</v>
      </c>
      <c r="B25">
        <v>1306</v>
      </c>
      <c r="C25">
        <f>Table2[[#This Row],[Chile]]/B24</f>
        <v>1.1436077057793346</v>
      </c>
      <c r="D25">
        <v>81340</v>
      </c>
      <c r="E25">
        <f>Table2[[#This Row],[China]]/D24</f>
        <v>1.0006766316048472</v>
      </c>
      <c r="F25">
        <v>80589</v>
      </c>
      <c r="G25">
        <f>Table2[[#This Row],[Italia]]/F24</f>
        <v>1.0833893474578549</v>
      </c>
      <c r="H25">
        <v>81966</v>
      </c>
      <c r="I25">
        <f>Table2[[#This Row],[EEUU]]/H24</f>
        <v>1.2626471131924333</v>
      </c>
      <c r="J25">
        <v>56188</v>
      </c>
      <c r="K25">
        <f>Table2[[#This Row],[España]]/J24</f>
        <v>1.1801722327242177</v>
      </c>
      <c r="L25">
        <v>36508</v>
      </c>
      <c r="M25">
        <f>Table2[[#This Row],[Alemania]]/L24</f>
        <v>1.1570006972174685</v>
      </c>
      <c r="N25">
        <v>29155</v>
      </c>
      <c r="O25">
        <f>Table2[[#This Row],[Francia]]/N24</f>
        <v>1.1554313795426623</v>
      </c>
      <c r="P25">
        <v>29406</v>
      </c>
      <c r="Q25">
        <f>Table2[[#This Row],[Iran]]/P24</f>
        <v>1.0860139601876131</v>
      </c>
      <c r="AB25">
        <v>24</v>
      </c>
      <c r="AC25" s="8">
        <v>43916</v>
      </c>
      <c r="AD25">
        <f>Table2[[#This Row],[Chile]]/B24</f>
        <v>1.1436077057793346</v>
      </c>
      <c r="AE25">
        <f>(Table3[[#This Row],[Factor diario CL]]+AD24)/AB25</f>
        <v>9.9259142476886594E-2</v>
      </c>
      <c r="AF25">
        <f>Table3[[#This Row],[Factor prom diario CL]]-AE26</f>
        <v>4.2039613513793622E-3</v>
      </c>
    </row>
    <row r="26" spans="1:32" x14ac:dyDescent="0.2">
      <c r="A26" s="1">
        <v>43917</v>
      </c>
      <c r="B26">
        <v>1610</v>
      </c>
      <c r="C26">
        <f>Table2[[#This Row],[Chile]]/B25</f>
        <v>1.2327718223583461</v>
      </c>
      <c r="D26">
        <v>81394</v>
      </c>
      <c r="E26">
        <f>Table2[[#This Row],[China]]/D25</f>
        <v>1.0006638800098353</v>
      </c>
      <c r="F26">
        <v>86498</v>
      </c>
      <c r="G26">
        <f>Table2[[#This Row],[Italia]]/F25</f>
        <v>1.0733226619017484</v>
      </c>
      <c r="H26">
        <v>101012</v>
      </c>
      <c r="I26">
        <f>Table2[[#This Row],[EEUU]]/H25</f>
        <v>1.2323646389966572</v>
      </c>
      <c r="J26">
        <v>64059</v>
      </c>
      <c r="K26">
        <f>Table2[[#This Row],[España]]/J25</f>
        <v>1.1400832918060795</v>
      </c>
      <c r="L26">
        <v>42288</v>
      </c>
      <c r="M26">
        <f>Table2[[#This Row],[Alemania]]/L25</f>
        <v>1.1583214637887587</v>
      </c>
      <c r="N26">
        <v>32964</v>
      </c>
      <c r="O26">
        <f>Table2[[#This Row],[Francia]]/N25</f>
        <v>1.1306465443320186</v>
      </c>
      <c r="P26">
        <v>32332</v>
      </c>
      <c r="Q26">
        <f>Table2[[#This Row],[Iran]]/P25</f>
        <v>1.0995035026865265</v>
      </c>
      <c r="AB26">
        <v>25</v>
      </c>
      <c r="AC26" s="7">
        <v>43917</v>
      </c>
      <c r="AD26">
        <f>Table2[[#This Row],[Chile]]/B25</f>
        <v>1.2327718223583461</v>
      </c>
      <c r="AE26">
        <f>(Table3[[#This Row],[Factor diario CL]]+AD25)/AB26</f>
        <v>9.5055181125507232E-2</v>
      </c>
      <c r="AF26">
        <f>Table3[[#This Row],[Factor prom diario CL]]-AE27</f>
        <v>2.0364846611752307E-3</v>
      </c>
    </row>
    <row r="27" spans="1:32" x14ac:dyDescent="0.2">
      <c r="A27" s="1">
        <v>43918</v>
      </c>
      <c r="B27">
        <v>1909</v>
      </c>
      <c r="C27">
        <f>Table2[[#This Row],[Chile]]/B26</f>
        <v>1.1857142857142857</v>
      </c>
      <c r="D27">
        <v>81439</v>
      </c>
      <c r="E27">
        <f>Table2[[#This Row],[China]]/D26</f>
        <v>1.0005528663046417</v>
      </c>
      <c r="F27">
        <v>92472</v>
      </c>
      <c r="G27">
        <f>Table2[[#This Row],[Italia]]/F26</f>
        <v>1.0690651806978195</v>
      </c>
      <c r="H27">
        <v>121105</v>
      </c>
      <c r="I27">
        <f>Table2[[#This Row],[EEUU]]/H26</f>
        <v>1.1989169603611451</v>
      </c>
      <c r="J27">
        <v>72248</v>
      </c>
      <c r="K27">
        <f>Table2[[#This Row],[España]]/J26</f>
        <v>1.12783527685415</v>
      </c>
      <c r="L27">
        <v>48582</v>
      </c>
      <c r="M27">
        <f>Table2[[#This Row],[Alemania]]/L26</f>
        <v>1.1488365493757093</v>
      </c>
      <c r="N27">
        <v>37575</v>
      </c>
      <c r="O27">
        <f>Table2[[#This Row],[Francia]]/N26</f>
        <v>1.1398798689479432</v>
      </c>
      <c r="P27">
        <v>35408</v>
      </c>
      <c r="Q27">
        <f>Table2[[#This Row],[Iran]]/P26</f>
        <v>1.0951379438327353</v>
      </c>
      <c r="AB27">
        <v>26</v>
      </c>
      <c r="AC27" s="8">
        <v>43918</v>
      </c>
      <c r="AD27">
        <f>Table2[[#This Row],[Chile]]/B26</f>
        <v>1.1857142857142857</v>
      </c>
      <c r="AE27">
        <f>(Table3[[#This Row],[Factor diario CL]]+AD26)/AB27</f>
        <v>9.3018696464332001E-2</v>
      </c>
      <c r="AF27">
        <f>Table3[[#This Row],[Factor prom diario CL]]-AE28</f>
        <v>7.6040218930309295E-3</v>
      </c>
    </row>
    <row r="28" spans="1:32" x14ac:dyDescent="0.2">
      <c r="A28" s="1">
        <v>43919</v>
      </c>
      <c r="B28">
        <v>2139</v>
      </c>
      <c r="C28">
        <f>Table2[[#This Row],[Chile]]/B27</f>
        <v>1.1204819277108433</v>
      </c>
      <c r="D28">
        <v>81470</v>
      </c>
      <c r="E28">
        <f>Table2[[#This Row],[China]]/D27</f>
        <v>1.0003806530040888</v>
      </c>
      <c r="F28">
        <v>97589</v>
      </c>
      <c r="G28">
        <f>Table2[[#This Row],[Italia]]/F27</f>
        <v>1.0553356691755342</v>
      </c>
      <c r="H28">
        <v>140223</v>
      </c>
      <c r="I28">
        <f>Table2[[#This Row],[EEUU]]/H27</f>
        <v>1.1578630114363568</v>
      </c>
      <c r="J28">
        <v>78797</v>
      </c>
      <c r="K28">
        <f>Table2[[#This Row],[España]]/J27</f>
        <v>1.0906461078507363</v>
      </c>
      <c r="L28">
        <v>52547</v>
      </c>
      <c r="M28">
        <f>Table2[[#This Row],[Alemania]]/L27</f>
        <v>1.081614589765757</v>
      </c>
      <c r="N28">
        <v>40174</v>
      </c>
      <c r="O28">
        <f>Table2[[#This Row],[Francia]]/N27</f>
        <v>1.0691683300066535</v>
      </c>
      <c r="P28">
        <v>38309</v>
      </c>
      <c r="Q28">
        <f>Table2[[#This Row],[Iran]]/P27</f>
        <v>1.0819306371441482</v>
      </c>
      <c r="AB28">
        <v>27</v>
      </c>
      <c r="AC28" s="7">
        <v>43919</v>
      </c>
      <c r="AD28">
        <f>Table2[[#This Row],[Chile]]/B27</f>
        <v>1.1204819277108433</v>
      </c>
      <c r="AE28">
        <f>(Table3[[#This Row],[Factor diario CL]]+AD27)/AB28</f>
        <v>8.5414674571301072E-2</v>
      </c>
      <c r="AF28">
        <f>Table3[[#This Row],[Factor prom diario CL]]-AE29</f>
        <v>4.5071937162036724E-3</v>
      </c>
    </row>
    <row r="29" spans="1:32" x14ac:dyDescent="0.2">
      <c r="A29" s="1">
        <v>43920</v>
      </c>
      <c r="B29">
        <v>2449</v>
      </c>
      <c r="C29">
        <f>Table2[[#This Row],[Chile]]/B28</f>
        <v>1.144927536231884</v>
      </c>
      <c r="D29">
        <v>81518</v>
      </c>
      <c r="E29">
        <f>Table2[[#This Row],[China]]/D28</f>
        <v>1.0005891739290536</v>
      </c>
      <c r="F29">
        <v>101739</v>
      </c>
      <c r="G29">
        <f>Table2[[#This Row],[Italia]]/F28</f>
        <v>1.0425252846119952</v>
      </c>
      <c r="H29">
        <v>160686</v>
      </c>
      <c r="I29">
        <f>Table2[[#This Row],[EEUU]]/H28</f>
        <v>1.1459318371451188</v>
      </c>
      <c r="J29">
        <v>85195</v>
      </c>
      <c r="K29">
        <f>Table2[[#This Row],[España]]/J28</f>
        <v>1.0811959846187038</v>
      </c>
      <c r="L29">
        <v>61913</v>
      </c>
      <c r="M29">
        <f>Table2[[#This Row],[Alemania]]/L28</f>
        <v>1.1782404323748263</v>
      </c>
      <c r="N29">
        <v>44550</v>
      </c>
      <c r="O29">
        <f>Table2[[#This Row],[Francia]]/N28</f>
        <v>1.1089261711554737</v>
      </c>
      <c r="P29">
        <v>41495</v>
      </c>
      <c r="Q29">
        <f>Table2[[#This Row],[Iran]]/P28</f>
        <v>1.0831658357044036</v>
      </c>
      <c r="AB29">
        <v>28</v>
      </c>
      <c r="AC29" s="8">
        <v>43920</v>
      </c>
      <c r="AD29">
        <f>Table2[[#This Row],[Chile]]/B28</f>
        <v>1.144927536231884</v>
      </c>
      <c r="AE29">
        <f>(Table3[[#This Row],[Factor diario CL]]+AD28)/AB29</f>
        <v>8.09074808550974E-2</v>
      </c>
      <c r="AF29">
        <f>Table3[[#This Row],[Factor prom diario CL]]-AE30</f>
        <v>2.8752434009375882E-3</v>
      </c>
    </row>
    <row r="30" spans="1:32" x14ac:dyDescent="0.2">
      <c r="A30" s="1">
        <v>43921</v>
      </c>
      <c r="B30">
        <v>2738</v>
      </c>
      <c r="C30">
        <f>Table2[[#This Row],[Chile]]/B29</f>
        <v>1.1180073499387506</v>
      </c>
      <c r="D30">
        <v>81554</v>
      </c>
      <c r="E30">
        <f>Table2[[#This Row],[China]]/D29</f>
        <v>1.000441620255649</v>
      </c>
      <c r="F30">
        <v>105792</v>
      </c>
      <c r="G30">
        <f>Table2[[#This Row],[Italia]]/F29</f>
        <v>1.0398372305605521</v>
      </c>
      <c r="H30">
        <v>186082</v>
      </c>
      <c r="I30">
        <f>Table2[[#This Row],[EEUU]]/H29</f>
        <v>1.1580473718930087</v>
      </c>
      <c r="J30">
        <v>94417</v>
      </c>
      <c r="K30">
        <f>Table2[[#This Row],[España]]/J29</f>
        <v>1.1082457890721287</v>
      </c>
      <c r="L30">
        <v>67366</v>
      </c>
      <c r="M30">
        <f>Table2[[#This Row],[Alemania]]/L29</f>
        <v>1.0880752023000015</v>
      </c>
      <c r="N30">
        <v>52128</v>
      </c>
      <c r="O30">
        <f>Table2[[#This Row],[Francia]]/N29</f>
        <v>1.1701010101010101</v>
      </c>
      <c r="P30">
        <v>44606</v>
      </c>
      <c r="Q30">
        <f>Table2[[#This Row],[Iran]]/P29</f>
        <v>1.0749728882997951</v>
      </c>
      <c r="AB30">
        <v>29</v>
      </c>
      <c r="AC30" s="7">
        <v>43921</v>
      </c>
      <c r="AD30">
        <f>Table2[[#This Row],[Chile]]/B29</f>
        <v>1.1180073499387506</v>
      </c>
      <c r="AE30">
        <f>(Table3[[#This Row],[Factor diario CL]]+AD29)/AB30</f>
        <v>7.8032237454159811E-2</v>
      </c>
      <c r="AF30">
        <f>Table3[[#This Row],[Factor prom diario CL]]-AE31</f>
        <v>3.8649118620938394E-3</v>
      </c>
    </row>
    <row r="31" spans="1:32" x14ac:dyDescent="0.2">
      <c r="A31" s="1">
        <v>43922</v>
      </c>
      <c r="B31">
        <v>3031</v>
      </c>
      <c r="C31">
        <f>Table2[[#This Row],[Chile]]/B30</f>
        <v>1.1070124178232286</v>
      </c>
      <c r="D31">
        <v>81589</v>
      </c>
      <c r="E31">
        <f>Table2[[#This Row],[China]]/D30</f>
        <v>1.0004291634990312</v>
      </c>
      <c r="F31">
        <v>110574</v>
      </c>
      <c r="G31">
        <f>Table2[[#This Row],[Italia]]/F30</f>
        <v>1.0452019056261344</v>
      </c>
      <c r="H31">
        <v>212814</v>
      </c>
      <c r="I31">
        <f>Table2[[#This Row],[EEUU]]/H30</f>
        <v>1.1436570974086693</v>
      </c>
      <c r="J31">
        <v>102136</v>
      </c>
      <c r="K31">
        <f>Table2[[#This Row],[España]]/J30</f>
        <v>1.0817543450861604</v>
      </c>
      <c r="L31">
        <v>73522</v>
      </c>
      <c r="M31">
        <f>Table2[[#This Row],[Alemania]]/L30</f>
        <v>1.0913814090193867</v>
      </c>
      <c r="N31">
        <v>56989</v>
      </c>
      <c r="O31">
        <f>Table2[[#This Row],[Francia]]/N30</f>
        <v>1.0932512277470841</v>
      </c>
      <c r="P31">
        <v>47593</v>
      </c>
      <c r="Q31">
        <f>Table2[[#This Row],[Iran]]/P30</f>
        <v>1.0669640855490292</v>
      </c>
      <c r="AB31">
        <v>30</v>
      </c>
      <c r="AC31" s="8">
        <v>43922</v>
      </c>
      <c r="AD31">
        <f>Table2[[#This Row],[Chile]]/B30</f>
        <v>1.1070124178232286</v>
      </c>
      <c r="AE31">
        <f>(Table3[[#This Row],[Factor diario CL]]+AD30)/AB31</f>
        <v>7.4167325592065972E-2</v>
      </c>
      <c r="AF31">
        <f>Table3[[#This Row],[Factor prom diario CL]]-AE32</f>
        <v>2.2294509587371947E-3</v>
      </c>
    </row>
    <row r="32" spans="1:32" x14ac:dyDescent="0.2">
      <c r="A32" s="1">
        <v>43923</v>
      </c>
      <c r="B32">
        <v>3404</v>
      </c>
      <c r="C32">
        <f>Table2[[#This Row],[Chile]]/B31</f>
        <v>1.1230616958099637</v>
      </c>
      <c r="D32">
        <v>81620</v>
      </c>
      <c r="E32">
        <f>Table2[[#This Row],[China]]/D31</f>
        <v>1.0003799531799631</v>
      </c>
      <c r="F32">
        <v>115272</v>
      </c>
      <c r="G32">
        <f>Table2[[#This Row],[Italia]]/F31</f>
        <v>1.0424873840143252</v>
      </c>
      <c r="H32">
        <v>241626</v>
      </c>
      <c r="I32">
        <f>Table2[[#This Row],[EEUU]]/H31</f>
        <v>1.1353858298796131</v>
      </c>
      <c r="J32">
        <v>110238</v>
      </c>
      <c r="K32">
        <f>Table2[[#This Row],[España]]/J31</f>
        <v>1.0793256050755855</v>
      </c>
      <c r="L32">
        <v>79696</v>
      </c>
      <c r="M32">
        <f>Table2[[#This Row],[Alemania]]/L31</f>
        <v>1.0839748646663583</v>
      </c>
      <c r="N32">
        <v>59105</v>
      </c>
      <c r="O32">
        <f>Table2[[#This Row],[Francia]]/N31</f>
        <v>1.0371299724508238</v>
      </c>
      <c r="P32">
        <v>50468</v>
      </c>
      <c r="Q32">
        <f>Table2[[#This Row],[Iran]]/P31</f>
        <v>1.0604080431996301</v>
      </c>
      <c r="AB32">
        <v>31</v>
      </c>
      <c r="AC32" s="7">
        <v>43923</v>
      </c>
      <c r="AD32">
        <f>Table2[[#This Row],[Chile]]/B31</f>
        <v>1.1230616958099637</v>
      </c>
      <c r="AE32">
        <f>(Table3[[#This Row],[Factor diario CL]]+AD31)/AB32</f>
        <v>7.1937874633328777E-2</v>
      </c>
      <c r="AF32">
        <f>Table3[[#This Row],[Factor prom diario CL]]-AE33</f>
        <v>2.5351314218760995E-3</v>
      </c>
    </row>
    <row r="33" spans="1:32" x14ac:dyDescent="0.2">
      <c r="A33" s="1">
        <v>43924</v>
      </c>
      <c r="B33">
        <v>3737</v>
      </c>
      <c r="C33">
        <f>Table2[[#This Row],[Chile]]/B32</f>
        <v>1.0978260869565217</v>
      </c>
      <c r="Q33" s="5">
        <f>Table2[[#This Row],[Iran]]/P32</f>
        <v>0</v>
      </c>
      <c r="AB33">
        <v>32</v>
      </c>
      <c r="AC33" s="8">
        <v>43924</v>
      </c>
      <c r="AD33">
        <f>Table2[[#This Row],[Chile]]/B32</f>
        <v>1.0978260869565217</v>
      </c>
      <c r="AE33">
        <f>(Table3[[#This Row],[Factor diario CL]]+AD32)/AB33</f>
        <v>6.9402743211452678E-2</v>
      </c>
      <c r="AF33">
        <f>Table3[[#This Row],[Factor prom diario CL]]-AE34</f>
        <v>2.3940740719182729E-3</v>
      </c>
    </row>
    <row r="34" spans="1:32" x14ac:dyDescent="0.2">
      <c r="A34" s="1">
        <v>43925</v>
      </c>
      <c r="B34">
        <v>4161</v>
      </c>
      <c r="C34">
        <f>Table2[[#This Row],[Chile]]/B33</f>
        <v>1.1134599946481134</v>
      </c>
      <c r="AB34">
        <v>33</v>
      </c>
      <c r="AC34" s="7">
        <v>43925</v>
      </c>
      <c r="AD34">
        <f>Table2[[#This Row],[Chile]]/B33</f>
        <v>1.1134599946481134</v>
      </c>
      <c r="AE34">
        <f>(Table3[[#This Row],[Factor diario CL]]+AD33)/AB34</f>
        <v>6.7008669139534405E-2</v>
      </c>
      <c r="AF34">
        <f>Table3[[#This Row],[Factor prom diario CL]]-AE35</f>
        <v>2.6568657146591734E-3</v>
      </c>
    </row>
    <row r="35" spans="1:32" x14ac:dyDescent="0.2">
      <c r="A35" s="1">
        <v>43926</v>
      </c>
      <c r="B35">
        <v>4471</v>
      </c>
      <c r="C35">
        <f>Table2[[#This Row],[Chile]]/B34</f>
        <v>1.0745013217976449</v>
      </c>
      <c r="Q35" s="5" t="e">
        <f>Table2[[#This Row],[Iran]]/P34</f>
        <v>#DIV/0!</v>
      </c>
      <c r="AB35">
        <v>34</v>
      </c>
      <c r="AC35" s="8">
        <v>43926</v>
      </c>
      <c r="AD35">
        <f>Table2[[#This Row],[Chile]]/B34</f>
        <v>1.0745013217976449</v>
      </c>
      <c r="AE35">
        <f>(Table3[[#This Row],[Factor diario CL]]+AD34)/AB35</f>
        <v>6.4351803424875231E-2</v>
      </c>
      <c r="AF35">
        <f>Table3[[#This Row],[Factor prom diario CL]]-AE36</f>
        <v>2.8820433216239921E-3</v>
      </c>
    </row>
    <row r="36" spans="1:32" x14ac:dyDescent="0.2">
      <c r="A36" s="1">
        <v>43927</v>
      </c>
      <c r="B36">
        <v>4815</v>
      </c>
      <c r="C36">
        <f>Table2[[#This Row],[Chile]]/B35</f>
        <v>1.0769402818161484</v>
      </c>
      <c r="AB36">
        <v>35</v>
      </c>
      <c r="AC36" s="7">
        <v>43927</v>
      </c>
      <c r="AD36">
        <f>Table2[[#This Row],[Chile]]/B35</f>
        <v>1.0769402818161484</v>
      </c>
      <c r="AE36">
        <f>(Table3[[#This Row],[Factor diario CL]]+AD35)/AB36</f>
        <v>6.1469760103251239E-2</v>
      </c>
      <c r="AF36">
        <f>Table3[[#This Row],[Factor prom diario CL]]-AE37</f>
        <v>2.0405028230807351E-3</v>
      </c>
    </row>
    <row r="37" spans="1:32" x14ac:dyDescent="0.2">
      <c r="A37" s="1">
        <v>43928</v>
      </c>
      <c r="B37">
        <v>5116</v>
      </c>
      <c r="C37">
        <f>Table2[[#This Row],[Chile]]/B36</f>
        <v>1.0625129802699895</v>
      </c>
      <c r="Q37" s="5" t="e">
        <f>Table2[[#This Row],[Iran]]/P36</f>
        <v>#DIV/0!</v>
      </c>
      <c r="AB37">
        <v>36</v>
      </c>
      <c r="AC37" s="8">
        <v>43928</v>
      </c>
      <c r="AD37">
        <f>Table2[[#This Row],[Chile]]/B36</f>
        <v>1.0625129802699895</v>
      </c>
      <c r="AE37">
        <f>(Table3[[#This Row],[Factor diario CL]]+AD36)/AB37</f>
        <v>5.9429257280170504E-2</v>
      </c>
      <c r="AF37">
        <f>Table3[[#This Row],[Factor prom diario CL]]-AE38</f>
        <v>1.4140405406291301E-3</v>
      </c>
    </row>
    <row r="38" spans="1:32" x14ac:dyDescent="0.2">
      <c r="A38" s="1">
        <v>43929</v>
      </c>
      <c r="B38">
        <v>5546</v>
      </c>
      <c r="C38">
        <f>Table2[[#This Row],[Chile]]/B37</f>
        <v>1.0840500390930414</v>
      </c>
      <c r="AB38">
        <v>37</v>
      </c>
      <c r="AC38" s="7">
        <v>43929</v>
      </c>
      <c r="AD38">
        <f>Table2[[#This Row],[Chile]]/B37</f>
        <v>1.0840500390930414</v>
      </c>
      <c r="AE38">
        <f>(Table3[[#This Row],[Factor diario CL]]+AD37)/AB38</f>
        <v>5.8015216739541374E-2</v>
      </c>
      <c r="AF38">
        <f>Table3[[#This Row],[Factor prom diario CL]]-AE39</f>
        <v>1.1504231623306466E-3</v>
      </c>
    </row>
    <row r="39" spans="1:32" x14ac:dyDescent="0.2">
      <c r="A39" s="1">
        <v>43930</v>
      </c>
      <c r="B39">
        <v>5972</v>
      </c>
      <c r="C39">
        <f>Table2[[#This Row],[Chile]]/B38</f>
        <v>1.0768121168409666</v>
      </c>
      <c r="AB39">
        <v>38</v>
      </c>
      <c r="AC39" s="8">
        <v>43930</v>
      </c>
      <c r="AD39">
        <f>Table2[[#This Row],[Chile]]/B38</f>
        <v>1.0768121168409666</v>
      </c>
      <c r="AE39">
        <f>(Table3[[#This Row],[Factor diario CL]]+AD38)/AB39</f>
        <v>5.6864793577210727E-2</v>
      </c>
      <c r="AF39">
        <f>Table3[[#This Row],[Factor prom diario CL]]-AE40</f>
        <v>1.341917755966926E-3</v>
      </c>
    </row>
    <row r="40" spans="1:32" x14ac:dyDescent="0.2">
      <c r="A40" s="1">
        <v>43931</v>
      </c>
      <c r="B40">
        <v>6501</v>
      </c>
      <c r="C40">
        <f>Table2[[#This Row],[Chile]]/B39</f>
        <v>1.0885800401875418</v>
      </c>
      <c r="AB40">
        <v>39</v>
      </c>
      <c r="AC40" s="7">
        <v>43931</v>
      </c>
      <c r="AD40">
        <f>Table2[[#This Row],[Chile]]/B39</f>
        <v>1.0885800401875418</v>
      </c>
      <c r="AE40">
        <f>(Table3[[#This Row],[Factor diario CL]]+AD39)/AB40</f>
        <v>5.5522875821243801E-2</v>
      </c>
      <c r="AF40">
        <f>Table3[[#This Row],[Factor prom diario CL]]-AE41</f>
        <v>1.6701653103254471E-3</v>
      </c>
    </row>
    <row r="41" spans="1:32" x14ac:dyDescent="0.2">
      <c r="A41" s="1">
        <v>43932</v>
      </c>
      <c r="B41">
        <v>6927</v>
      </c>
      <c r="C41">
        <f>Table2[[#This Row],[Chile]]/B40</f>
        <v>1.0655283802491924</v>
      </c>
      <c r="AB41">
        <v>40</v>
      </c>
      <c r="AC41" s="8">
        <v>43932</v>
      </c>
      <c r="AD41">
        <f>Table2[[#This Row],[Chile]]/B40</f>
        <v>1.0655283802491924</v>
      </c>
      <c r="AE41">
        <f>(Table3[[#This Row],[Factor diario CL]]+AD40)/AB41</f>
        <v>5.3852710510918354E-2</v>
      </c>
      <c r="AF41">
        <f>Table3[[#This Row],[Factor prom diario CL]]-AE42</f>
        <v>2.4669520965618155E-3</v>
      </c>
    </row>
    <row r="42" spans="1:32" x14ac:dyDescent="0.2">
      <c r="A42" s="1">
        <v>43933</v>
      </c>
      <c r="B42">
        <v>7213</v>
      </c>
      <c r="C42">
        <f>Table2[[#This Row],[Chile]]/B41</f>
        <v>1.0412877147394255</v>
      </c>
      <c r="Q42" s="5" t="e">
        <f>Table2[[#This Row],[Iran]]/P41</f>
        <v>#DIV/0!</v>
      </c>
      <c r="AB42">
        <v>41</v>
      </c>
      <c r="AC42" s="7">
        <v>43933</v>
      </c>
      <c r="AD42">
        <f>Table2[[#This Row],[Chile]]/B41</f>
        <v>1.0412877147394255</v>
      </c>
      <c r="AE42">
        <f>(Table3[[#This Row],[Factor diario CL]]+AD41)/AB42</f>
        <v>5.1385758414356539E-2</v>
      </c>
      <c r="AF42">
        <f>Table3[[#This Row],[Factor prom diario CL]]-AE43</f>
        <v>1.7537834537514341E-3</v>
      </c>
    </row>
    <row r="43" spans="1:32" x14ac:dyDescent="0.2">
      <c r="A43" s="1">
        <v>43934</v>
      </c>
      <c r="B43">
        <v>7525</v>
      </c>
      <c r="C43">
        <f>Table2[[#This Row],[Chile]]/B42</f>
        <v>1.0432552336059893</v>
      </c>
      <c r="Q43" s="5" t="e">
        <f>Table2[[#This Row],[Iran]]/P42</f>
        <v>#DIV/0!</v>
      </c>
      <c r="AB43">
        <v>42</v>
      </c>
      <c r="AC43" s="8">
        <v>43934</v>
      </c>
      <c r="AD43">
        <f>Table2[[#This Row],[Chile]]/B42</f>
        <v>1.0432552336059893</v>
      </c>
      <c r="AE43">
        <f>(Table3[[#This Row],[Factor diario CL]]+AD42)/AB43</f>
        <v>4.9631974960605105E-2</v>
      </c>
      <c r="AF43">
        <f>Table3[[#This Row],[Factor prom diario CL]]-AE44</f>
        <v>9.0294573126083882E-4</v>
      </c>
    </row>
    <row r="44" spans="1:32" x14ac:dyDescent="0.2">
      <c r="A44" s="1">
        <v>43935</v>
      </c>
      <c r="B44">
        <v>7917</v>
      </c>
      <c r="C44">
        <f>Table2[[#This Row],[Chile]]/B43</f>
        <v>1.0520930232558139</v>
      </c>
      <c r="Q44" s="5" t="e">
        <f>Table2[[#This Row],[Iran]]/P43</f>
        <v>#DIV/0!</v>
      </c>
      <c r="AB44">
        <v>43</v>
      </c>
      <c r="AC44" s="7">
        <v>43935</v>
      </c>
      <c r="AD44">
        <f>Table2[[#This Row],[Chile]]/B43</f>
        <v>1.0520930232558139</v>
      </c>
      <c r="AE44">
        <f>(Table3[[#This Row],[Factor diario CL]]+AD43)/AB44</f>
        <v>4.8729029229344266E-2</v>
      </c>
      <c r="AF44">
        <f>Table3[[#This Row],[Factor prom diario CL]]-AE45</f>
        <v>1.0685848888678587E-3</v>
      </c>
    </row>
    <row r="45" spans="1:32" x14ac:dyDescent="0.2">
      <c r="A45" s="1">
        <v>43936</v>
      </c>
      <c r="B45">
        <v>8273</v>
      </c>
      <c r="C45">
        <f>Table2[[#This Row],[Chile]]/B44</f>
        <v>1.0449665277251483</v>
      </c>
      <c r="Q45" s="5" t="e">
        <f>Table2[[#This Row],[Iran]]/P44</f>
        <v>#DIV/0!</v>
      </c>
      <c r="AB45">
        <v>44</v>
      </c>
      <c r="AC45" s="7">
        <v>43936</v>
      </c>
      <c r="AD45">
        <f>Table2[[#This Row],[Chile]]/B44</f>
        <v>1.0449665277251483</v>
      </c>
      <c r="AE45">
        <f>(Table3[[#This Row],[Factor diario CL]]+AD44)/AB45</f>
        <v>4.7660444340476407E-2</v>
      </c>
      <c r="AF45">
        <f>Table3[[#This Row],[Factor prom diario CL]]-AE46</f>
        <v>7.8235877734560144E-4</v>
      </c>
    </row>
    <row r="46" spans="1:32" x14ac:dyDescent="0.2">
      <c r="A46" s="1">
        <v>43937</v>
      </c>
      <c r="B46">
        <v>8807</v>
      </c>
      <c r="C46">
        <f>Table2[[#This Row],[Chile]]/B45</f>
        <v>1.064547322615738</v>
      </c>
      <c r="Q46" s="5" t="e">
        <f>Table2[[#This Row],[Iran]]/P45</f>
        <v>#DIV/0!</v>
      </c>
      <c r="AB46">
        <v>45</v>
      </c>
      <c r="AC46" s="7">
        <v>43937</v>
      </c>
      <c r="AD46">
        <f>Table2[[#This Row],[Chile]]/B45</f>
        <v>1.064547322615738</v>
      </c>
      <c r="AE46">
        <f>(Table3[[#This Row],[Factor diario CL]]+AD45)/AB46</f>
        <v>4.6878085563130806E-2</v>
      </c>
      <c r="AF46">
        <f>Table3[[#This Row],[Factor prom diario CL]]-AE47</f>
        <v>8.9818748236303314E-4</v>
      </c>
    </row>
    <row r="47" spans="1:32" x14ac:dyDescent="0.2">
      <c r="A47" s="1">
        <v>43938</v>
      </c>
      <c r="B47">
        <v>9252</v>
      </c>
      <c r="C47">
        <f>Table2[[#This Row],[Chile]]/B46</f>
        <v>1.0505279890995798</v>
      </c>
      <c r="Q47" s="5" t="e">
        <f>Table2[[#This Row],[Iran]]/P46</f>
        <v>#DIV/0!</v>
      </c>
      <c r="AB47">
        <v>46</v>
      </c>
      <c r="AC47" s="7">
        <v>43938</v>
      </c>
      <c r="AD47">
        <f>Table2[[#This Row],[Chile]]/B46</f>
        <v>1.0505279890995798</v>
      </c>
      <c r="AE47">
        <f>(Table3[[#This Row],[Factor diario CL]]+AD46)/AB47</f>
        <v>4.5979898080767773E-2</v>
      </c>
      <c r="AF47">
        <f>Table3[[#This Row],[Factor prom diario CL]]-AE48</f>
        <v>1.2523982069065492E-3</v>
      </c>
    </row>
    <row r="48" spans="1:32" x14ac:dyDescent="0.2">
      <c r="A48" s="1">
        <v>43939</v>
      </c>
      <c r="B48">
        <v>9730</v>
      </c>
      <c r="C48">
        <f>Table2[[#This Row],[Chile]]/B47</f>
        <v>1.051664504971898</v>
      </c>
      <c r="Q48" s="5" t="e">
        <f>Table2[[#This Row],[Iran]]/P47</f>
        <v>#DIV/0!</v>
      </c>
      <c r="AB48">
        <v>47</v>
      </c>
      <c r="AC48" s="7">
        <v>43939</v>
      </c>
      <c r="AD48">
        <f>Table2[[#This Row],[Chile]]/B47</f>
        <v>1.051664504971898</v>
      </c>
      <c r="AE48">
        <f>(Table3[[#This Row],[Factor diario CL]]+AD47)/AB48</f>
        <v>4.4727499873861223E-2</v>
      </c>
      <c r="AF48">
        <f>Table3[[#This Row],[Factor prom diario CL]]-AE49</f>
        <v>1.2179597201772349E-3</v>
      </c>
    </row>
    <row r="49" spans="1:32" x14ac:dyDescent="0.2">
      <c r="A49" s="1">
        <v>43940</v>
      </c>
      <c r="B49">
        <v>10088</v>
      </c>
      <c r="C49">
        <f>Table2[[#This Row],[Chile]]/B48</f>
        <v>1.0367934224049331</v>
      </c>
      <c r="Q49" s="5" t="e">
        <f>Table2[[#This Row],[Iran]]/P48</f>
        <v>#DIV/0!</v>
      </c>
      <c r="AB49">
        <v>48</v>
      </c>
      <c r="AC49" s="7">
        <v>43940</v>
      </c>
      <c r="AD49">
        <f>Table2[[#This Row],[Chile]]/B48</f>
        <v>1.0367934224049331</v>
      </c>
      <c r="AE49">
        <f>(Table3[[#This Row],[Factor diario CL]]+AD48)/AB49</f>
        <v>4.3509540153683988E-2</v>
      </c>
      <c r="AF49">
        <f>Table3[[#This Row],[Factor prom diario CL]]-AE50</f>
        <v>1.0946846672281393E-3</v>
      </c>
    </row>
    <row r="50" spans="1:32" x14ac:dyDescent="0.2">
      <c r="A50" s="1">
        <v>43941</v>
      </c>
      <c r="B50">
        <v>10507</v>
      </c>
      <c r="C50">
        <f>Table2[[#This Row],[Chile]]/B49</f>
        <v>1.0415344964314037</v>
      </c>
      <c r="Q50" s="5" t="e">
        <f>Table2[[#This Row],[Iran]]/P49</f>
        <v>#DIV/0!</v>
      </c>
      <c r="AB50">
        <v>49</v>
      </c>
      <c r="AC50" s="7">
        <v>43941</v>
      </c>
      <c r="AD50">
        <f>Table2[[#This Row],[Chile]]/B49</f>
        <v>1.0415344964314037</v>
      </c>
      <c r="AE50">
        <f>(Table3[[#This Row],[Factor diario CL]]+AD49)/AB50</f>
        <v>4.2414855486455849E-2</v>
      </c>
      <c r="AF50">
        <f>Table3[[#This Row],[Factor prom diario CL]]-AE51</f>
        <v>9.6553036224387989E-4</v>
      </c>
    </row>
    <row r="51" spans="1:32" x14ac:dyDescent="0.2">
      <c r="A51" s="1">
        <v>43942</v>
      </c>
      <c r="B51">
        <v>10832</v>
      </c>
      <c r="C51">
        <f>Table2[[#This Row],[Chile]]/B50</f>
        <v>1.0309317597791947</v>
      </c>
      <c r="Q51" s="5" t="e">
        <f>Table2[[#This Row],[Iran]]/P50</f>
        <v>#DIV/0!</v>
      </c>
      <c r="AB51">
        <v>50</v>
      </c>
      <c r="AC51" s="7">
        <v>43942</v>
      </c>
      <c r="AD51">
        <f>Table2[[#This Row],[Chile]]/B50</f>
        <v>1.0309317597791947</v>
      </c>
      <c r="AE51">
        <f>(Table3[[#This Row],[Factor diario CL]]+AD50)/AB51</f>
        <v>4.1449325124211969E-2</v>
      </c>
      <c r="AF51">
        <f>Table3[[#This Row],[Factor prom diario CL]]-AE52</f>
        <v>7.8721137640547917E-4</v>
      </c>
    </row>
    <row r="52" spans="1:32" x14ac:dyDescent="0.2">
      <c r="A52" s="1">
        <v>43943</v>
      </c>
      <c r="B52">
        <v>11296</v>
      </c>
      <c r="C52">
        <f>Table2[[#This Row],[Chile]]/B51</f>
        <v>1.0428360413589366</v>
      </c>
      <c r="Q52" s="5" t="e">
        <f>Table2[[#This Row],[Iran]]/P51</f>
        <v>#DIV/0!</v>
      </c>
      <c r="AB52">
        <v>51</v>
      </c>
      <c r="AC52" s="7">
        <v>43943</v>
      </c>
      <c r="AD52">
        <f>Table2[[#This Row],[Chile]]/B51</f>
        <v>1.0428360413589366</v>
      </c>
      <c r="AE52">
        <f>(Table3[[#This Row],[Factor diario CL]]+AD51)/AB52</f>
        <v>4.066211374780649E-2</v>
      </c>
      <c r="AF52">
        <f>Table3[[#This Row],[Factor prom diario CL]]-AE53</f>
        <v>4.9834590079708696E-4</v>
      </c>
    </row>
    <row r="53" spans="1:32" x14ac:dyDescent="0.2">
      <c r="A53" s="1">
        <v>43944</v>
      </c>
      <c r="B53">
        <v>11812</v>
      </c>
      <c r="C53">
        <f>Table2[[#This Row],[Chile]]/B52</f>
        <v>1.0456798866855523</v>
      </c>
      <c r="Q53" s="5" t="e">
        <f>Table2[[#This Row],[Iran]]/P52</f>
        <v>#DIV/0!</v>
      </c>
      <c r="AB53">
        <v>52</v>
      </c>
      <c r="AC53" s="7">
        <v>43944</v>
      </c>
      <c r="AD53">
        <f>Table2[[#This Row],[Chile]]/B52</f>
        <v>1.0456798866855523</v>
      </c>
      <c r="AE53">
        <f>(Table3[[#This Row],[Factor diario CL]]+AD52)/AB53</f>
        <v>4.0163767847009403E-2</v>
      </c>
      <c r="AF53">
        <f>Table3[[#This Row],[Factor prom diario CL]]-AE54</f>
        <v>7.7694213486226293E-4</v>
      </c>
    </row>
    <row r="54" spans="1:32" x14ac:dyDescent="0.2">
      <c r="A54" s="1">
        <v>43945</v>
      </c>
      <c r="B54">
        <v>12306</v>
      </c>
      <c r="C54">
        <f>Table2[[#This Row],[Chile]]/B53</f>
        <v>1.0418218760582458</v>
      </c>
      <c r="Q54" s="5" t="e">
        <f>Table2[[#This Row],[Iran]]/P53</f>
        <v>#DIV/0!</v>
      </c>
      <c r="AB54">
        <v>53</v>
      </c>
      <c r="AC54" s="7">
        <v>43945</v>
      </c>
      <c r="AD54">
        <f>Table2[[#This Row],[Chile]]/B53</f>
        <v>1.0418218760582458</v>
      </c>
      <c r="AE54">
        <f>(Table3[[#This Row],[Factor diario CL]]+AD53)/AB54</f>
        <v>3.938682571214714E-2</v>
      </c>
      <c r="AF54">
        <f>Table3[[#This Row],[Factor prom diario CL]]-AE55</f>
        <v>7.4463971619700281E-4</v>
      </c>
    </row>
    <row r="55" spans="1:32" x14ac:dyDescent="0.2">
      <c r="A55" s="1">
        <v>43946</v>
      </c>
      <c r="B55">
        <v>12858</v>
      </c>
      <c r="C55">
        <f>Table2[[#This Row],[Chile]]/B54</f>
        <v>1.0448561677230619</v>
      </c>
      <c r="Q55" s="5" t="e">
        <f>Table2[[#This Row],[Iran]]/P54</f>
        <v>#DIV/0!</v>
      </c>
      <c r="AB55">
        <v>54</v>
      </c>
      <c r="AC55" s="7">
        <v>43946</v>
      </c>
      <c r="AD55">
        <f>Table2[[#This Row],[Chile]]/B54</f>
        <v>1.0448561677230619</v>
      </c>
      <c r="AE55">
        <f>(Table3[[#This Row],[Factor diario CL]]+AD54)/AB55</f>
        <v>3.8642185995950137E-2</v>
      </c>
      <c r="AF55">
        <f>Table3[[#This Row],[Factor prom diario CL]]-AE56</f>
        <v>7.9413864717098326E-4</v>
      </c>
    </row>
    <row r="56" spans="1:32" x14ac:dyDescent="0.2">
      <c r="A56" s="1">
        <v>43947</v>
      </c>
      <c r="B56">
        <v>13331</v>
      </c>
      <c r="C56">
        <f>Table2[[#This Row],[Chile]]/B55</f>
        <v>1.0367864364597916</v>
      </c>
      <c r="Q56" s="5" t="e">
        <f>Table2[[#This Row],[Iran]]/P55</f>
        <v>#DIV/0!</v>
      </c>
      <c r="AB56">
        <v>55</v>
      </c>
      <c r="AC56" s="7">
        <v>43947</v>
      </c>
      <c r="AD56">
        <f>Table2[[#This Row],[Chile]]/B55</f>
        <v>1.0367864364597916</v>
      </c>
      <c r="AE56">
        <f>(Table3[[#This Row],[Factor diario CL]]+AD55)/AB56</f>
        <v>3.7848047348779154E-2</v>
      </c>
      <c r="AF56">
        <f>Table3[[#This Row],[Factor prom diario CL]]-AE57</f>
        <v>8.3121228061702745E-4</v>
      </c>
    </row>
    <row r="57" spans="1:32" x14ac:dyDescent="0.2">
      <c r="A57" s="1">
        <v>43948</v>
      </c>
      <c r="B57">
        <v>13813</v>
      </c>
      <c r="C57">
        <f>Table2[[#This Row],[Chile]]/B56</f>
        <v>1.0361563273572876</v>
      </c>
      <c r="Q57" s="5" t="e">
        <f>Table2[[#This Row],[Iran]]/P56</f>
        <v>#DIV/0!</v>
      </c>
      <c r="AB57">
        <v>56</v>
      </c>
      <c r="AC57" s="7">
        <v>43948</v>
      </c>
      <c r="AD57">
        <f>Table2[[#This Row],[Chile]]/B56</f>
        <v>1.0361563273572876</v>
      </c>
      <c r="AE57">
        <f>(Table3[[#This Row],[Factor diario CL]]+AD56)/AB57</f>
        <v>3.7016835068162127E-2</v>
      </c>
      <c r="AF57">
        <f>Table3[[#This Row],[Factor prom diario CL]]-AE58</f>
        <v>5.9370030217609226E-4</v>
      </c>
    </row>
    <row r="58" spans="1:32" x14ac:dyDescent="0.2">
      <c r="A58" s="1">
        <v>43949</v>
      </c>
      <c r="B58">
        <v>14365</v>
      </c>
      <c r="C58">
        <f>Table2[[#This Row],[Chile]]/B57</f>
        <v>1.0399623543039167</v>
      </c>
      <c r="Q58" s="5" t="e">
        <f>Table2[[#This Row],[Iran]]/P57</f>
        <v>#DIV/0!</v>
      </c>
      <c r="AB58">
        <v>57</v>
      </c>
      <c r="AC58" s="7">
        <v>43949</v>
      </c>
      <c r="AD58">
        <f>Table2[[#This Row],[Chile]]/B57</f>
        <v>1.0399623543039167</v>
      </c>
      <c r="AE58">
        <f>(Table3[[#This Row],[Factor diario CL]]+AD57)/AB58</f>
        <v>3.6423134765986034E-2</v>
      </c>
      <c r="AF58">
        <f>Table3[[#This Row],[Factor prom diario CL]]-AE59</f>
        <v>3.2718889710482008E-4</v>
      </c>
    </row>
    <row r="59" spans="1:32" x14ac:dyDescent="0.2">
      <c r="A59" s="1">
        <v>43950</v>
      </c>
      <c r="B59">
        <v>15135</v>
      </c>
      <c r="C59">
        <f>Table2[[#This Row],[Chile]]/B58</f>
        <v>1.0536025060911938</v>
      </c>
      <c r="Q59" s="5" t="e">
        <f>Table2[[#This Row],[Iran]]/P58</f>
        <v>#DIV/0!</v>
      </c>
      <c r="AB59">
        <v>58</v>
      </c>
      <c r="AC59" s="7">
        <v>43950</v>
      </c>
      <c r="AD59">
        <f>Table2[[#This Row],[Chile]]/B58</f>
        <v>1.0536025060911938</v>
      </c>
      <c r="AE59">
        <f>(Table3[[#This Row],[Factor diario CL]]+AD58)/AB59</f>
        <v>3.6095945868881214E-2</v>
      </c>
      <c r="AF59">
        <f>Table3[[#This Row],[Factor prom diario CL]]-AE60</f>
        <v>2.9468386007883152E-4</v>
      </c>
    </row>
    <row r="60" spans="1:32" x14ac:dyDescent="0.2">
      <c r="A60" s="1">
        <v>43951</v>
      </c>
      <c r="B60">
        <v>16023</v>
      </c>
      <c r="C60">
        <f>Table2[[#This Row],[Chile]]/B59</f>
        <v>1.0586719524281467</v>
      </c>
      <c r="Q60" s="5" t="e">
        <f>Table2[[#This Row],[Iran]]/P59</f>
        <v>#DIV/0!</v>
      </c>
      <c r="AB60">
        <v>59</v>
      </c>
      <c r="AC60" s="7">
        <v>43951</v>
      </c>
      <c r="AD60">
        <f>Table2[[#This Row],[Chile]]/B59</f>
        <v>1.0586719524281467</v>
      </c>
      <c r="AE60">
        <f>(Table3[[#This Row],[Factor diario CL]]+AD59)/AB60</f>
        <v>3.5801262008802383E-2</v>
      </c>
      <c r="AF60">
        <f>Table3[[#This Row],[Factor prom diario CL]]-AE61</f>
        <v>3.5801262008802383E-2</v>
      </c>
    </row>
    <row r="61" spans="1:32" x14ac:dyDescent="0.2">
      <c r="A61" s="1">
        <v>43952</v>
      </c>
      <c r="B61">
        <v>17008</v>
      </c>
      <c r="C61">
        <f>Table2[[#This Row],[Chile]]/B60</f>
        <v>1.0614741309367783</v>
      </c>
      <c r="Q61" s="5" t="e">
        <f>Table2[[#This Row],[Iran]]/P60</f>
        <v>#DIV/0!</v>
      </c>
      <c r="AB61">
        <v>60</v>
      </c>
      <c r="AC61" s="7">
        <v>43952</v>
      </c>
    </row>
    <row r="62" spans="1:32" x14ac:dyDescent="0.2">
      <c r="A62" s="1">
        <v>43953</v>
      </c>
      <c r="B62">
        <v>18435</v>
      </c>
      <c r="C62">
        <f>Table2[[#This Row],[Chile]]/B61</f>
        <v>1.0839016933207901</v>
      </c>
      <c r="Q62" s="5" t="e">
        <f>Table2[[#This Row],[Iran]]/P61</f>
        <v>#DIV/0!</v>
      </c>
      <c r="AB62">
        <v>61</v>
      </c>
      <c r="AC62" s="7">
        <v>43953</v>
      </c>
    </row>
    <row r="63" spans="1:32" x14ac:dyDescent="0.2">
      <c r="A63" s="1">
        <v>43954</v>
      </c>
      <c r="B63">
        <v>19663</v>
      </c>
      <c r="C63">
        <f>Table2[[#This Row],[Chile]]/B62</f>
        <v>1.0666124220233253</v>
      </c>
      <c r="Q63" s="5" t="e">
        <f>Table2[[#This Row],[Iran]]/P62</f>
        <v>#DIV/0!</v>
      </c>
      <c r="AB63">
        <v>62</v>
      </c>
      <c r="AC63" s="7">
        <v>43954</v>
      </c>
    </row>
    <row r="64" spans="1:32" x14ac:dyDescent="0.2">
      <c r="A64" s="1">
        <v>43955</v>
      </c>
      <c r="B64">
        <v>20643</v>
      </c>
      <c r="C64">
        <f>Table2[[#This Row],[Chile]]/B63</f>
        <v>1.0498398006407974</v>
      </c>
      <c r="Q64" s="5" t="e">
        <f>Table2[[#This Row],[Iran]]/P63</f>
        <v>#DIV/0!</v>
      </c>
      <c r="AB64">
        <v>63</v>
      </c>
      <c r="AC64" s="7">
        <v>43955</v>
      </c>
    </row>
    <row r="65" spans="1:29" x14ac:dyDescent="0.2">
      <c r="A65" s="1">
        <v>43956</v>
      </c>
      <c r="Q65" s="5" t="e">
        <f>Table2[[#This Row],[Iran]]/P64</f>
        <v>#DIV/0!</v>
      </c>
      <c r="AB65">
        <v>64</v>
      </c>
      <c r="AC65" s="7">
        <v>43956</v>
      </c>
    </row>
    <row r="66" spans="1:29" x14ac:dyDescent="0.2">
      <c r="A66" s="1">
        <v>43957</v>
      </c>
      <c r="Q66" s="5" t="e">
        <f>Table2[[#This Row],[Iran]]/P65</f>
        <v>#DIV/0!</v>
      </c>
      <c r="AB66">
        <v>65</v>
      </c>
      <c r="AC66" s="7">
        <v>43957</v>
      </c>
    </row>
    <row r="67" spans="1:29" x14ac:dyDescent="0.2">
      <c r="A67" s="1">
        <v>43958</v>
      </c>
      <c r="Q67" s="5" t="e">
        <f>Table2[[#This Row],[Iran]]/P66</f>
        <v>#DIV/0!</v>
      </c>
    </row>
    <row r="68" spans="1:29" x14ac:dyDescent="0.2">
      <c r="A68" s="1">
        <v>43959</v>
      </c>
      <c r="Q68" s="5" t="e">
        <f>Table2[[#This Row],[Iran]]/P67</f>
        <v>#DIV/0!</v>
      </c>
    </row>
    <row r="69" spans="1:29" x14ac:dyDescent="0.2">
      <c r="A69" s="1">
        <v>43960</v>
      </c>
      <c r="Q69" s="5" t="e">
        <f>Table2[[#This Row],[Iran]]/P68</f>
        <v>#DIV/0!</v>
      </c>
    </row>
    <row r="70" spans="1:29" x14ac:dyDescent="0.2">
      <c r="A70" s="1">
        <v>43961</v>
      </c>
      <c r="Q70" s="5" t="e">
        <f>Table2[[#This Row],[Iran]]/P69</f>
        <v>#DIV/0!</v>
      </c>
    </row>
    <row r="71" spans="1:29" x14ac:dyDescent="0.2">
      <c r="A71" s="1">
        <v>43962</v>
      </c>
      <c r="Q71" s="5" t="e">
        <f>Table2[[#This Row],[Iran]]/P70</f>
        <v>#DIV/0!</v>
      </c>
    </row>
    <row r="72" spans="1:29" x14ac:dyDescent="0.2">
      <c r="A72" s="1">
        <v>43963</v>
      </c>
      <c r="Q72" s="5" t="e">
        <f>Table2[[#This Row],[Iran]]/P71</f>
        <v>#DIV/0!</v>
      </c>
    </row>
    <row r="73" spans="1:29" x14ac:dyDescent="0.2">
      <c r="A73" s="1">
        <v>43964</v>
      </c>
      <c r="Q73" s="5" t="e">
        <f>Table2[[#This Row],[Iran]]/P72</f>
        <v>#DIV/0!</v>
      </c>
    </row>
    <row r="74" spans="1:29" x14ac:dyDescent="0.2">
      <c r="A74" s="1">
        <v>43965</v>
      </c>
      <c r="Q74" s="5" t="e">
        <f>Table2[[#This Row],[Iran]]/P73</f>
        <v>#DIV/0!</v>
      </c>
    </row>
    <row r="75" spans="1:29" x14ac:dyDescent="0.2">
      <c r="A75" s="1">
        <v>43966</v>
      </c>
      <c r="Q75" s="5" t="e">
        <f>Table2[[#This Row],[Iran]]/P74</f>
        <v>#DIV/0!</v>
      </c>
    </row>
    <row r="76" spans="1:29" x14ac:dyDescent="0.2">
      <c r="A76" s="1">
        <v>43967</v>
      </c>
      <c r="Q76" s="5" t="e">
        <f>Table2[[#This Row],[Iran]]/P75</f>
        <v>#DIV/0!</v>
      </c>
    </row>
    <row r="77" spans="1:29" x14ac:dyDescent="0.2">
      <c r="A77" s="1">
        <v>43968</v>
      </c>
      <c r="Q77" s="5" t="e">
        <f>Table2[[#This Row],[Iran]]/P76</f>
        <v>#DIV/0!</v>
      </c>
    </row>
    <row r="78" spans="1:29" x14ac:dyDescent="0.2">
      <c r="A78" s="1">
        <v>43969</v>
      </c>
      <c r="Q78" s="5" t="e">
        <f>Table2[[#This Row],[Iran]]/P77</f>
        <v>#DIV/0!</v>
      </c>
    </row>
    <row r="79" spans="1:29" x14ac:dyDescent="0.2">
      <c r="A79" s="1">
        <v>43970</v>
      </c>
      <c r="Q79" s="5" t="e">
        <f>Table2[[#This Row],[Iran]]/P78</f>
        <v>#DIV/0!</v>
      </c>
    </row>
    <row r="80" spans="1:29" x14ac:dyDescent="0.2">
      <c r="A80" s="1">
        <v>43971</v>
      </c>
      <c r="Q80" s="5" t="e">
        <f>Table2[[#This Row],[Iran]]/P79</f>
        <v>#DIV/0!</v>
      </c>
    </row>
    <row r="81" spans="1:17" x14ac:dyDescent="0.2">
      <c r="A81" s="1">
        <v>43972</v>
      </c>
      <c r="Q81" s="5" t="e">
        <f>Table2[[#This Row],[Iran]]/P80</f>
        <v>#DIV/0!</v>
      </c>
    </row>
    <row r="82" spans="1:17" x14ac:dyDescent="0.2">
      <c r="A82" s="1">
        <v>43973</v>
      </c>
      <c r="Q82" s="5" t="e">
        <f>Table2[[#This Row],[Iran]]/P81</f>
        <v>#DIV/0!</v>
      </c>
    </row>
    <row r="83" spans="1:17" x14ac:dyDescent="0.2">
      <c r="A83" s="1">
        <v>43974</v>
      </c>
      <c r="Q83" s="5" t="e">
        <f>Table2[[#This Row],[Iran]]/P82</f>
        <v>#DIV/0!</v>
      </c>
    </row>
    <row r="84" spans="1:17" x14ac:dyDescent="0.2">
      <c r="A84" s="1">
        <v>43975</v>
      </c>
      <c r="Q84" s="5" t="e">
        <f>Table2[[#This Row],[Iran]]/P83</f>
        <v>#DIV/0!</v>
      </c>
    </row>
    <row r="85" spans="1:17" x14ac:dyDescent="0.2">
      <c r="A85" s="1">
        <v>43976</v>
      </c>
      <c r="Q85" s="5" t="e">
        <f>Table2[[#This Row],[Iran]]/P84</f>
        <v>#DIV/0!</v>
      </c>
    </row>
    <row r="86" spans="1:17" x14ac:dyDescent="0.2">
      <c r="A86" s="1">
        <v>43977</v>
      </c>
      <c r="Q86" s="5" t="e">
        <f>Table2[[#This Row],[Iran]]/P85</f>
        <v>#DIV/0!</v>
      </c>
    </row>
    <row r="87" spans="1:17" x14ac:dyDescent="0.2">
      <c r="A87" s="1">
        <v>43978</v>
      </c>
      <c r="Q87" s="5" t="e">
        <f>Table2[[#This Row],[Iran]]/P86</f>
        <v>#DIV/0!</v>
      </c>
    </row>
    <row r="88" spans="1:17" x14ac:dyDescent="0.2">
      <c r="A88" s="1">
        <v>43979</v>
      </c>
      <c r="Q88" s="5" t="e">
        <f>Table2[[#This Row],[Iran]]/P87</f>
        <v>#DIV/0!</v>
      </c>
    </row>
    <row r="89" spans="1:17" x14ac:dyDescent="0.2">
      <c r="A89" s="1">
        <v>43980</v>
      </c>
      <c r="Q89" s="5" t="e">
        <f>Table2[[#This Row],[Iran]]/P88</f>
        <v>#DIV/0!</v>
      </c>
    </row>
    <row r="90" spans="1:17" x14ac:dyDescent="0.2">
      <c r="A90" s="1">
        <v>43981</v>
      </c>
      <c r="Q90" s="5" t="e">
        <f>Table2[[#This Row],[Iran]]/P89</f>
        <v>#DIV/0!</v>
      </c>
    </row>
    <row r="91" spans="1:17" x14ac:dyDescent="0.2">
      <c r="A91" s="1">
        <v>43982</v>
      </c>
      <c r="Q91" s="5" t="e">
        <f>Table2[[#This Row],[Iran]]/P90</f>
        <v>#DIV/0!</v>
      </c>
    </row>
    <row r="92" spans="1:17" x14ac:dyDescent="0.2">
      <c r="A92" s="1">
        <v>43983</v>
      </c>
      <c r="Q92" s="5" t="e">
        <f>Table2[[#This Row],[Iran]]/P91</f>
        <v>#DIV/0!</v>
      </c>
    </row>
    <row r="93" spans="1:17" x14ac:dyDescent="0.2">
      <c r="A93" s="1">
        <v>43984</v>
      </c>
      <c r="Q93" s="5" t="e">
        <f>Table2[[#This Row],[Iran]]/P92</f>
        <v>#DIV/0!</v>
      </c>
    </row>
    <row r="94" spans="1:17" x14ac:dyDescent="0.2">
      <c r="A94" s="1">
        <v>43985</v>
      </c>
      <c r="Q94" s="5" t="e">
        <f>Table2[[#This Row],[Iran]]/P93</f>
        <v>#DIV/0!</v>
      </c>
    </row>
    <row r="95" spans="1:17" x14ac:dyDescent="0.2">
      <c r="A95" s="1">
        <v>43986</v>
      </c>
      <c r="Q95" s="5" t="e">
        <f>Table2[[#This Row],[Iran]]/P94</f>
        <v>#DIV/0!</v>
      </c>
    </row>
    <row r="96" spans="1:17" x14ac:dyDescent="0.2">
      <c r="A96" s="1">
        <v>43987</v>
      </c>
      <c r="Q96" s="5" t="e">
        <f>Table2[[#This Row],[Iran]]/P95</f>
        <v>#DIV/0!</v>
      </c>
    </row>
    <row r="97" spans="1:17" x14ac:dyDescent="0.2">
      <c r="A97" s="1">
        <v>43988</v>
      </c>
      <c r="Q97" s="5" t="e">
        <f>Table2[[#This Row],[Iran]]/P96</f>
        <v>#DIV/0!</v>
      </c>
    </row>
    <row r="98" spans="1:17" x14ac:dyDescent="0.2">
      <c r="A98" s="1">
        <v>43989</v>
      </c>
      <c r="Q98" s="5" t="e">
        <f>Table2[[#This Row],[Iran]]/P97</f>
        <v>#DIV/0!</v>
      </c>
    </row>
    <row r="99" spans="1:17" x14ac:dyDescent="0.2">
      <c r="A99" s="1">
        <v>43990</v>
      </c>
      <c r="Q99" s="5" t="e">
        <f>Table2[[#This Row],[Iran]]/P98</f>
        <v>#DIV/0!</v>
      </c>
    </row>
    <row r="100" spans="1:17" x14ac:dyDescent="0.2">
      <c r="A100" s="1">
        <v>43991</v>
      </c>
      <c r="Q100" s="5" t="e">
        <f>Table2[[#This Row],[Iran]]/P99</f>
        <v>#DIV/0!</v>
      </c>
    </row>
    <row r="101" spans="1:17" x14ac:dyDescent="0.2">
      <c r="A101" s="1">
        <v>43992</v>
      </c>
      <c r="Q101" s="5" t="e">
        <f>Table2[[#This Row],[Iran]]/P100</f>
        <v>#DIV/0!</v>
      </c>
    </row>
    <row r="102" spans="1:17" x14ac:dyDescent="0.2">
      <c r="A102" s="1">
        <v>43993</v>
      </c>
      <c r="Q102" s="5" t="e">
        <f>Table2[[#This Row],[Iran]]/P101</f>
        <v>#DIV/0!</v>
      </c>
    </row>
    <row r="103" spans="1:17" x14ac:dyDescent="0.2">
      <c r="A103" s="1">
        <v>43994</v>
      </c>
      <c r="Q103" s="5" t="e">
        <f>Table2[[#This Row],[Iran]]/P102</f>
        <v>#DIV/0!</v>
      </c>
    </row>
    <row r="104" spans="1:17" x14ac:dyDescent="0.2">
      <c r="A104" s="1">
        <v>43995</v>
      </c>
      <c r="Q104" s="5" t="e">
        <f>Table2[[#This Row],[Iran]]/P103</f>
        <v>#DIV/0!</v>
      </c>
    </row>
    <row r="105" spans="1:17" x14ac:dyDescent="0.2">
      <c r="A105" s="1">
        <v>43996</v>
      </c>
      <c r="Q105" s="5" t="e">
        <f>Table2[[#This Row],[Iran]]/P104</f>
        <v>#DIV/0!</v>
      </c>
    </row>
    <row r="106" spans="1:17" x14ac:dyDescent="0.2">
      <c r="A106" s="1">
        <v>43997</v>
      </c>
      <c r="Q106" s="5" t="e">
        <f>Table2[[#This Row],[Iran]]/P105</f>
        <v>#DIV/0!</v>
      </c>
    </row>
    <row r="107" spans="1:17" x14ac:dyDescent="0.2">
      <c r="A107" s="1">
        <v>43998</v>
      </c>
      <c r="Q107" s="5" t="e">
        <f>Table2[[#This Row],[Iran]]/P106</f>
        <v>#DIV/0!</v>
      </c>
    </row>
    <row r="108" spans="1:17" x14ac:dyDescent="0.2">
      <c r="A108" s="1">
        <v>43999</v>
      </c>
      <c r="Q108" s="5" t="e">
        <f>Table2[[#This Row],[Iran]]/P107</f>
        <v>#DIV/0!</v>
      </c>
    </row>
    <row r="109" spans="1:17" x14ac:dyDescent="0.2">
      <c r="A109" s="1">
        <v>44000</v>
      </c>
      <c r="Q109" s="5" t="e">
        <f>Table2[[#This Row],[Iran]]/P108</f>
        <v>#DIV/0!</v>
      </c>
    </row>
    <row r="110" spans="1:17" x14ac:dyDescent="0.2">
      <c r="A110" s="1">
        <v>44001</v>
      </c>
      <c r="Q110" s="5" t="e">
        <f>Table2[[#This Row],[Iran]]/P109</f>
        <v>#DIV/0!</v>
      </c>
    </row>
    <row r="111" spans="1:17" x14ac:dyDescent="0.2">
      <c r="A111" s="1">
        <v>44002</v>
      </c>
      <c r="Q111" s="5" t="e">
        <f>Table2[[#This Row],[Iran]]/P110</f>
        <v>#DIV/0!</v>
      </c>
    </row>
    <row r="112" spans="1:17" x14ac:dyDescent="0.2">
      <c r="A112" s="1">
        <v>44003</v>
      </c>
      <c r="Q112" s="5" t="e">
        <f>Table2[[#This Row],[Iran]]/P111</f>
        <v>#DIV/0!</v>
      </c>
    </row>
    <row r="113" spans="1:17" x14ac:dyDescent="0.2">
      <c r="A113" s="1">
        <v>44004</v>
      </c>
      <c r="Q113" s="5" t="e">
        <f>Table2[[#This Row],[Iran]]/P112</f>
        <v>#DIV/0!</v>
      </c>
    </row>
    <row r="114" spans="1:17" x14ac:dyDescent="0.2">
      <c r="A114" s="1">
        <v>44005</v>
      </c>
      <c r="Q114" s="5" t="e">
        <f>Table2[[#This Row],[Iran]]/P113</f>
        <v>#DIV/0!</v>
      </c>
    </row>
    <row r="115" spans="1:17" x14ac:dyDescent="0.2">
      <c r="A115" s="1">
        <v>44006</v>
      </c>
      <c r="Q115" s="5" t="e">
        <f>Table2[[#This Row],[Iran]]/P114</f>
        <v>#DIV/0!</v>
      </c>
    </row>
    <row r="116" spans="1:17" x14ac:dyDescent="0.2">
      <c r="A116" s="1">
        <v>44007</v>
      </c>
      <c r="Q116" s="5" t="e">
        <f>Table2[[#This Row],[Iran]]/P115</f>
        <v>#DIV/0!</v>
      </c>
    </row>
    <row r="117" spans="1:17" x14ac:dyDescent="0.2">
      <c r="A117" s="1">
        <v>44008</v>
      </c>
      <c r="Q117" s="5" t="e">
        <f>Table2[[#This Row],[Iran]]/P116</f>
        <v>#DIV/0!</v>
      </c>
    </row>
    <row r="118" spans="1:17" x14ac:dyDescent="0.2">
      <c r="A118" s="1">
        <v>44009</v>
      </c>
      <c r="Q118" s="5" t="e">
        <f>Table2[[#This Row],[Iran]]/P117</f>
        <v>#DIV/0!</v>
      </c>
    </row>
    <row r="119" spans="1:17" x14ac:dyDescent="0.2">
      <c r="A119" s="1">
        <v>44010</v>
      </c>
      <c r="Q119" s="5" t="e">
        <f>Table2[[#This Row],[Iran]]/P118</f>
        <v>#DIV/0!</v>
      </c>
    </row>
    <row r="120" spans="1:17" x14ac:dyDescent="0.2">
      <c r="A120" s="1">
        <v>44011</v>
      </c>
      <c r="Q120" s="5" t="e">
        <f>Table2[[#This Row],[Iran]]/P119</f>
        <v>#DIV/0!</v>
      </c>
    </row>
    <row r="121" spans="1:17" x14ac:dyDescent="0.2">
      <c r="A121" s="1">
        <v>44012</v>
      </c>
      <c r="Q121" s="5" t="e">
        <f>Table2[[#This Row],[Iran]]/P120</f>
        <v>#DIV/0!</v>
      </c>
    </row>
    <row r="122" spans="1:17" x14ac:dyDescent="0.2">
      <c r="A122" s="1">
        <v>44013</v>
      </c>
      <c r="Q122" s="5" t="e">
        <f>Table2[[#This Row],[Iran]]/P121</f>
        <v>#DIV/0!</v>
      </c>
    </row>
    <row r="123" spans="1:17" x14ac:dyDescent="0.2">
      <c r="A123" s="1">
        <v>44014</v>
      </c>
      <c r="Q123" s="5" t="e">
        <f>Table2[[#This Row],[Iran]]/P122</f>
        <v>#DIV/0!</v>
      </c>
    </row>
    <row r="124" spans="1:17" x14ac:dyDescent="0.2">
      <c r="A124" s="1">
        <v>44015</v>
      </c>
      <c r="Q124" s="5" t="e">
        <f>Table2[[#This Row],[Iran]]/P123</f>
        <v>#DIV/0!</v>
      </c>
    </row>
    <row r="125" spans="1:17" x14ac:dyDescent="0.2">
      <c r="A125" s="1">
        <v>44016</v>
      </c>
      <c r="Q125" s="5" t="e">
        <f>Table2[[#This Row],[Iran]]/P124</f>
        <v>#DIV/0!</v>
      </c>
    </row>
    <row r="126" spans="1:17" x14ac:dyDescent="0.2">
      <c r="A126" s="1">
        <v>44017</v>
      </c>
      <c r="Q126" s="5" t="e">
        <f>Table2[[#This Row],[Iran]]/P125</f>
        <v>#DIV/0!</v>
      </c>
    </row>
    <row r="127" spans="1:17" x14ac:dyDescent="0.2">
      <c r="A127" s="1">
        <v>44018</v>
      </c>
      <c r="Q127" s="5" t="e">
        <f>Table2[[#This Row],[Iran]]/P126</f>
        <v>#DIV/0!</v>
      </c>
    </row>
    <row r="128" spans="1:17" x14ac:dyDescent="0.2">
      <c r="A128" s="1">
        <v>44019</v>
      </c>
      <c r="Q128" s="5" t="e">
        <f>Table2[[#This Row],[Iran]]/P127</f>
        <v>#DIV/0!</v>
      </c>
    </row>
    <row r="129" spans="1:17" x14ac:dyDescent="0.2">
      <c r="A129" s="1">
        <v>44020</v>
      </c>
      <c r="Q129" s="5" t="e">
        <f>Table2[[#This Row],[Iran]]/P128</f>
        <v>#DIV/0!</v>
      </c>
    </row>
    <row r="130" spans="1:17" x14ac:dyDescent="0.2">
      <c r="A130" s="1">
        <v>44021</v>
      </c>
      <c r="Q130" s="5" t="e">
        <f>Table2[[#This Row],[Iran]]/P129</f>
        <v>#DIV/0!</v>
      </c>
    </row>
    <row r="131" spans="1:17" x14ac:dyDescent="0.2">
      <c r="A131" s="1">
        <v>44022</v>
      </c>
      <c r="Q131" s="5" t="e">
        <f>Table2[[#This Row],[Iran]]/P130</f>
        <v>#DIV/0!</v>
      </c>
    </row>
    <row r="132" spans="1:17" x14ac:dyDescent="0.2">
      <c r="A132" s="1">
        <v>44023</v>
      </c>
      <c r="Q132" s="5" t="e">
        <f>Table2[[#This Row],[Iran]]/P131</f>
        <v>#DIV/0!</v>
      </c>
    </row>
    <row r="133" spans="1:17" x14ac:dyDescent="0.2">
      <c r="A133" s="1">
        <v>44024</v>
      </c>
      <c r="Q133" s="5" t="e">
        <f>Table2[[#This Row],[Iran]]/P132</f>
        <v>#DIV/0!</v>
      </c>
    </row>
    <row r="134" spans="1:17" x14ac:dyDescent="0.2">
      <c r="A134" s="1">
        <v>44025</v>
      </c>
      <c r="Q134" s="5" t="e">
        <f>Table2[[#This Row],[Iran]]/P133</f>
        <v>#DIV/0!</v>
      </c>
    </row>
    <row r="135" spans="1:17" x14ac:dyDescent="0.2">
      <c r="A135" s="1">
        <v>44026</v>
      </c>
      <c r="Q135" s="5" t="e">
        <f>Table2[[#This Row],[Iran]]/P134</f>
        <v>#DIV/0!</v>
      </c>
    </row>
    <row r="136" spans="1:17" x14ac:dyDescent="0.2">
      <c r="A136" s="1">
        <v>44027</v>
      </c>
      <c r="Q136" s="5" t="e">
        <f>Table2[[#This Row],[Iran]]/P135</f>
        <v>#DIV/0!</v>
      </c>
    </row>
    <row r="137" spans="1:17" x14ac:dyDescent="0.2">
      <c r="A137" s="1">
        <v>44028</v>
      </c>
      <c r="Q137" s="5" t="e">
        <f>Table2[[#This Row],[Iran]]/P136</f>
        <v>#DIV/0!</v>
      </c>
    </row>
    <row r="138" spans="1:17" x14ac:dyDescent="0.2">
      <c r="A138" s="1">
        <v>44029</v>
      </c>
      <c r="Q138" s="5" t="e">
        <f>Table2[[#This Row],[Iran]]/P137</f>
        <v>#DIV/0!</v>
      </c>
    </row>
    <row r="139" spans="1:17" x14ac:dyDescent="0.2">
      <c r="A139" s="1">
        <v>44030</v>
      </c>
      <c r="Q139" s="5" t="e">
        <f>Table2[[#This Row],[Iran]]/P138</f>
        <v>#DIV/0!</v>
      </c>
    </row>
    <row r="140" spans="1:17" x14ac:dyDescent="0.2">
      <c r="A140" s="1">
        <v>44031</v>
      </c>
      <c r="Q140" s="5" t="e">
        <f>Table2[[#This Row],[Iran]]/P139</f>
        <v>#DIV/0!</v>
      </c>
    </row>
    <row r="141" spans="1:17" x14ac:dyDescent="0.2">
      <c r="A141" s="1">
        <v>44032</v>
      </c>
      <c r="Q141" s="5" t="e">
        <f>Table2[[#This Row],[Iran]]/P140</f>
        <v>#DIV/0!</v>
      </c>
    </row>
    <row r="142" spans="1:17" x14ac:dyDescent="0.2">
      <c r="A142" s="1">
        <v>44033</v>
      </c>
      <c r="Q142" s="5" t="e">
        <f>Table2[[#This Row],[Iran]]/P141</f>
        <v>#DIV/0!</v>
      </c>
    </row>
    <row r="143" spans="1:17" x14ac:dyDescent="0.2">
      <c r="A143" s="1">
        <v>44034</v>
      </c>
      <c r="Q143" s="5" t="e">
        <f>Table2[[#This Row],[Iran]]/P142</f>
        <v>#DIV/0!</v>
      </c>
    </row>
    <row r="144" spans="1:17" x14ac:dyDescent="0.2">
      <c r="A144" s="1">
        <v>44035</v>
      </c>
      <c r="Q144" s="5" t="e">
        <f>Table2[[#This Row],[Iran]]/P143</f>
        <v>#DIV/0!</v>
      </c>
    </row>
    <row r="145" spans="1:17" x14ac:dyDescent="0.2">
      <c r="A145" s="1">
        <v>44036</v>
      </c>
      <c r="Q145" s="5" t="e">
        <f>Table2[[#This Row],[Iran]]/P144</f>
        <v>#DIV/0!</v>
      </c>
    </row>
    <row r="146" spans="1:17" x14ac:dyDescent="0.2">
      <c r="A146" s="1">
        <v>44037</v>
      </c>
      <c r="Q146" s="5" t="e">
        <f>Table2[[#This Row],[Iran]]/P145</f>
        <v>#DIV/0!</v>
      </c>
    </row>
    <row r="147" spans="1:17" x14ac:dyDescent="0.2">
      <c r="A147" s="1">
        <v>44038</v>
      </c>
      <c r="Q147" s="5" t="e">
        <f>Table2[[#This Row],[Iran]]/P146</f>
        <v>#DIV/0!</v>
      </c>
    </row>
    <row r="148" spans="1:17" x14ac:dyDescent="0.2">
      <c r="A148" s="1">
        <v>44039</v>
      </c>
      <c r="Q148" s="5" t="e">
        <f>Table2[[#This Row],[Iran]]/P147</f>
        <v>#DIV/0!</v>
      </c>
    </row>
    <row r="149" spans="1:17" x14ac:dyDescent="0.2">
      <c r="A149" s="1">
        <v>44040</v>
      </c>
      <c r="Q149" s="5" t="e">
        <f>Table2[[#This Row],[Iran]]/P148</f>
        <v>#DIV/0!</v>
      </c>
    </row>
    <row r="150" spans="1:17" x14ac:dyDescent="0.2">
      <c r="A150" s="1">
        <v>44041</v>
      </c>
      <c r="Q150" s="5" t="e">
        <f>Table2[[#This Row],[Iran]]/P149</f>
        <v>#DIV/0!</v>
      </c>
    </row>
    <row r="151" spans="1:17" x14ac:dyDescent="0.2">
      <c r="A151" s="1">
        <v>44042</v>
      </c>
      <c r="Q151" s="5" t="e">
        <f>Table2[[#This Row],[Iran]]/P150</f>
        <v>#DIV/0!</v>
      </c>
    </row>
    <row r="152" spans="1:17" x14ac:dyDescent="0.2">
      <c r="A152" s="1">
        <v>44043</v>
      </c>
      <c r="Q152" s="5" t="e">
        <f>Table2[[#This Row],[Iran]]/P151</f>
        <v>#DIV/0!</v>
      </c>
    </row>
    <row r="153" spans="1:17" x14ac:dyDescent="0.2">
      <c r="A153" s="1">
        <v>44044</v>
      </c>
      <c r="Q153" s="5" t="e">
        <f>Table2[[#This Row],[Iran]]/P152</f>
        <v>#DIV/0!</v>
      </c>
    </row>
    <row r="154" spans="1:17" x14ac:dyDescent="0.2">
      <c r="A154" s="1">
        <v>44045</v>
      </c>
      <c r="Q154" s="5" t="e">
        <f>Table2[[#This Row],[Iran]]/P153</f>
        <v>#DIV/0!</v>
      </c>
    </row>
    <row r="155" spans="1:17" x14ac:dyDescent="0.2">
      <c r="A155" s="1">
        <v>44046</v>
      </c>
      <c r="Q155" s="5" t="e">
        <f>Table2[[#This Row],[Iran]]/P154</f>
        <v>#DIV/0!</v>
      </c>
    </row>
    <row r="156" spans="1:17" x14ac:dyDescent="0.2">
      <c r="A156" s="1">
        <v>44047</v>
      </c>
      <c r="Q156" s="5" t="e">
        <f>Table2[[#This Row],[Iran]]/P155</f>
        <v>#DIV/0!</v>
      </c>
    </row>
  </sheetData>
  <conditionalFormatting sqref="O2:O33">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33">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33">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33">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K2:K33">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33">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33">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conditionalFormatting sqref="C2:C64">
    <cfRule type="dataBar" priority="22">
      <dataBar>
        <cfvo type="min"/>
        <cfvo type="max"/>
        <color rgb="FFFF555A"/>
      </dataBar>
      <extLst>
        <ext xmlns:x14="http://schemas.microsoft.com/office/spreadsheetml/2009/9/main" uri="{B025F937-C7B1-47D3-B67F-A62EFF666E3E}">
          <x14:id>{5C412845-02A5-3943-8E45-91305FE40D99}</x14:id>
        </ext>
      </extLst>
    </cfRule>
  </conditionalFormatting>
  <pageMargins left="0.7" right="0.7" top="0.75" bottom="0.75" header="0.3" footer="0.3"/>
  <drawing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O2:O33</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I2:I33</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E2:E33</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M2:M33</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K2:K33</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G2:G33</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Q2:Q33</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C2:C64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G28"/>
  <sheetViews>
    <sheetView workbookViewId="0">
      <selection activeCell="B17" sqref="B17"/>
    </sheetView>
  </sheetViews>
  <sheetFormatPr baseColWidth="10" defaultRowHeight="16" x14ac:dyDescent="0.2"/>
  <cols>
    <col min="1" max="1" width="15.83203125" bestFit="1" customWidth="1"/>
    <col min="2" max="2" width="15.83203125" customWidth="1"/>
    <col min="3" max="4" width="14.6640625" customWidth="1"/>
    <col min="5" max="5" width="16.33203125" customWidth="1"/>
    <col min="6" max="6" width="11.6640625" customWidth="1"/>
    <col min="7" max="7" width="16.5" bestFit="1" customWidth="1"/>
  </cols>
  <sheetData>
    <row r="1" spans="1:7" x14ac:dyDescent="0.2">
      <c r="A1" s="2" t="s">
        <v>35</v>
      </c>
      <c r="B1" s="2" t="s">
        <v>61</v>
      </c>
      <c r="C1" s="2" t="s">
        <v>36</v>
      </c>
      <c r="D1" s="2" t="s">
        <v>62</v>
      </c>
      <c r="E1" s="2" t="s">
        <v>64</v>
      </c>
      <c r="F1" s="2" t="s">
        <v>38</v>
      </c>
      <c r="G1" s="2" t="s">
        <v>37</v>
      </c>
    </row>
    <row r="2" spans="1:7" x14ac:dyDescent="0.2">
      <c r="A2" s="2" t="s">
        <v>39</v>
      </c>
      <c r="B2" s="2">
        <v>308</v>
      </c>
      <c r="C2" s="2">
        <v>0</v>
      </c>
      <c r="D2" s="2">
        <v>0</v>
      </c>
      <c r="E2" s="2">
        <v>0</v>
      </c>
      <c r="F2" s="2">
        <v>4</v>
      </c>
      <c r="G2" s="2" t="s">
        <v>63</v>
      </c>
    </row>
    <row r="3" spans="1:7" x14ac:dyDescent="0.2">
      <c r="A3" s="2" t="s">
        <v>40</v>
      </c>
      <c r="B3" s="2">
        <v>295</v>
      </c>
      <c r="C3" s="2">
        <v>23</v>
      </c>
      <c r="D3" s="2">
        <v>16</v>
      </c>
      <c r="E3" s="2">
        <v>7</v>
      </c>
      <c r="F3" s="2">
        <v>1</v>
      </c>
      <c r="G3" s="9">
        <v>1.43E-2</v>
      </c>
    </row>
    <row r="4" spans="1:7" x14ac:dyDescent="0.2">
      <c r="A4" s="2" t="s">
        <v>41</v>
      </c>
      <c r="B4" s="2">
        <v>760</v>
      </c>
      <c r="C4" s="2">
        <v>20</v>
      </c>
      <c r="D4" s="2">
        <v>14</v>
      </c>
      <c r="E4" s="2">
        <v>6</v>
      </c>
      <c r="F4" s="2">
        <v>7</v>
      </c>
      <c r="G4" s="9">
        <v>3.6799999999999999E-2</v>
      </c>
    </row>
    <row r="5" spans="1:7" x14ac:dyDescent="0.2">
      <c r="A5" s="2" t="s">
        <v>42</v>
      </c>
      <c r="B5" s="2">
        <v>70</v>
      </c>
      <c r="C5" s="2">
        <v>3</v>
      </c>
      <c r="D5" s="2">
        <v>2</v>
      </c>
      <c r="E5" s="2">
        <v>1</v>
      </c>
      <c r="F5" s="2">
        <v>0</v>
      </c>
      <c r="G5" s="9">
        <v>3.3999999999999998E-3</v>
      </c>
    </row>
    <row r="6" spans="1:7" x14ac:dyDescent="0.2">
      <c r="A6" s="2" t="s">
        <v>43</v>
      </c>
      <c r="B6" s="2">
        <v>91</v>
      </c>
      <c r="C6" s="2">
        <v>3</v>
      </c>
      <c r="D6" s="2">
        <v>1</v>
      </c>
      <c r="E6" s="2">
        <v>2</v>
      </c>
      <c r="F6" s="2">
        <v>0</v>
      </c>
      <c r="G6" s="9">
        <v>4.4000000000000003E-3</v>
      </c>
    </row>
    <row r="7" spans="1:7" x14ac:dyDescent="0.2">
      <c r="A7" s="2" t="s">
        <v>44</v>
      </c>
      <c r="B7" s="2">
        <v>656</v>
      </c>
      <c r="C7" s="2">
        <v>18</v>
      </c>
      <c r="D7" s="2">
        <v>18</v>
      </c>
      <c r="E7" s="2">
        <v>0</v>
      </c>
      <c r="F7" s="2">
        <v>13</v>
      </c>
      <c r="G7" s="9">
        <v>3.1800000000000002E-2</v>
      </c>
    </row>
    <row r="8" spans="1:7" x14ac:dyDescent="0.2">
      <c r="A8" s="2" t="s">
        <v>45</v>
      </c>
      <c r="B8" s="10">
        <v>13528</v>
      </c>
      <c r="C8" s="2">
        <v>872</v>
      </c>
      <c r="D8" s="2">
        <v>790</v>
      </c>
      <c r="E8" s="2">
        <v>82</v>
      </c>
      <c r="F8" s="2">
        <v>143</v>
      </c>
      <c r="G8" s="9">
        <v>0.65529999999999999</v>
      </c>
    </row>
    <row r="9" spans="1:7" x14ac:dyDescent="0.2">
      <c r="A9" s="2" t="s">
        <v>46</v>
      </c>
      <c r="B9" s="2">
        <v>131</v>
      </c>
      <c r="C9" s="2">
        <v>6</v>
      </c>
      <c r="D9" s="2">
        <v>6</v>
      </c>
      <c r="E9" s="2">
        <v>0</v>
      </c>
      <c r="F9" s="2">
        <v>3</v>
      </c>
      <c r="G9" s="9">
        <v>6.3E-3</v>
      </c>
    </row>
    <row r="10" spans="1:7" x14ac:dyDescent="0.2">
      <c r="A10" s="2" t="s">
        <v>47</v>
      </c>
      <c r="B10" s="2">
        <v>399</v>
      </c>
      <c r="C10" s="2">
        <v>2</v>
      </c>
      <c r="D10" s="2">
        <v>2</v>
      </c>
      <c r="E10" s="2">
        <v>0</v>
      </c>
      <c r="F10" s="2">
        <v>13</v>
      </c>
      <c r="G10" s="9">
        <v>1.9300000000000001E-2</v>
      </c>
    </row>
    <row r="11" spans="1:7" x14ac:dyDescent="0.2">
      <c r="A11" s="2" t="s">
        <v>48</v>
      </c>
      <c r="B11" s="2">
        <v>787</v>
      </c>
      <c r="C11" s="2">
        <v>1</v>
      </c>
      <c r="D11" s="2">
        <v>0</v>
      </c>
      <c r="E11" s="2">
        <v>1</v>
      </c>
      <c r="F11" s="2">
        <v>17</v>
      </c>
      <c r="G11" s="9">
        <v>3.8100000000000002E-2</v>
      </c>
    </row>
    <row r="12" spans="1:7" x14ac:dyDescent="0.2">
      <c r="A12" s="2" t="s">
        <v>49</v>
      </c>
      <c r="B12" s="2">
        <v>762</v>
      </c>
      <c r="C12" s="2">
        <v>3</v>
      </c>
      <c r="D12" s="2">
        <v>3</v>
      </c>
      <c r="E12" s="2">
        <v>0</v>
      </c>
      <c r="F12" s="2">
        <v>8</v>
      </c>
      <c r="G12" s="9">
        <v>3.6900000000000002E-2</v>
      </c>
    </row>
    <row r="13" spans="1:7" x14ac:dyDescent="0.2">
      <c r="A13" s="2" t="s">
        <v>50</v>
      </c>
      <c r="B13" s="10">
        <v>1331</v>
      </c>
      <c r="C13" s="2">
        <v>3</v>
      </c>
      <c r="D13" s="2">
        <v>1</v>
      </c>
      <c r="E13" s="2">
        <v>2</v>
      </c>
      <c r="F13" s="2">
        <v>36</v>
      </c>
      <c r="G13" s="9">
        <v>6.4500000000000002E-2</v>
      </c>
    </row>
    <row r="14" spans="1:7" x14ac:dyDescent="0.2">
      <c r="A14" s="2" t="s">
        <v>51</v>
      </c>
      <c r="B14" s="2">
        <v>199</v>
      </c>
      <c r="C14" s="2">
        <v>1</v>
      </c>
      <c r="D14" s="2">
        <v>1</v>
      </c>
      <c r="E14" s="2">
        <v>0</v>
      </c>
      <c r="F14" s="2">
        <v>4</v>
      </c>
      <c r="G14" s="9">
        <v>9.5999999999999992E-3</v>
      </c>
    </row>
    <row r="15" spans="1:7" x14ac:dyDescent="0.2">
      <c r="A15" s="2" t="s">
        <v>52</v>
      </c>
      <c r="B15" s="2">
        <v>524</v>
      </c>
      <c r="C15" s="2">
        <v>7</v>
      </c>
      <c r="D15" s="2">
        <v>5</v>
      </c>
      <c r="E15" s="2">
        <v>2</v>
      </c>
      <c r="F15" s="2">
        <v>10</v>
      </c>
      <c r="G15" s="9">
        <v>2.5399999999999999E-2</v>
      </c>
    </row>
    <row r="16" spans="1:7" x14ac:dyDescent="0.2">
      <c r="A16" s="2" t="s">
        <v>53</v>
      </c>
      <c r="B16" s="2">
        <v>7</v>
      </c>
      <c r="C16" s="2">
        <v>0</v>
      </c>
      <c r="D16" s="2">
        <v>0</v>
      </c>
      <c r="E16" s="2">
        <v>0</v>
      </c>
      <c r="F16" s="2">
        <v>0</v>
      </c>
      <c r="G16" s="9">
        <v>2.9999999999999997E-4</v>
      </c>
    </row>
    <row r="17" spans="1:7" x14ac:dyDescent="0.2">
      <c r="A17" s="2" t="s">
        <v>54</v>
      </c>
      <c r="B17" s="2">
        <v>795</v>
      </c>
      <c r="C17" s="2">
        <v>18</v>
      </c>
      <c r="D17" s="2">
        <v>17</v>
      </c>
      <c r="E17" s="2">
        <v>1</v>
      </c>
      <c r="F17" s="2">
        <v>11</v>
      </c>
      <c r="G17" s="9">
        <v>3.85E-2</v>
      </c>
    </row>
    <row r="18" spans="1:7" x14ac:dyDescent="0.2">
      <c r="A18" s="3" t="s">
        <v>56</v>
      </c>
      <c r="B18" s="3">
        <f>SUM(B2:B17)</f>
        <v>20643</v>
      </c>
      <c r="C18" s="4">
        <f>SUM(C2:C17)</f>
        <v>980</v>
      </c>
      <c r="D18" s="4">
        <f>SUM(D2:D17)</f>
        <v>876</v>
      </c>
      <c r="E18" s="11">
        <f>SUM(E2:E17)</f>
        <v>104</v>
      </c>
      <c r="F18" s="4">
        <f>SUM(F2:F17)</f>
        <v>270</v>
      </c>
      <c r="G18" s="4">
        <f>SUM(G2:G17)*100</f>
        <v>98.49</v>
      </c>
    </row>
    <row r="28" spans="1:7" x14ac:dyDescent="0.2">
      <c r="A28" t="s">
        <v>55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2020-05-04T21:16:14Z</dcterms:modified>
</cp:coreProperties>
</file>