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esktop/django-matplotlib-example/"/>
    </mc:Choice>
  </mc:AlternateContent>
  <xr:revisionPtr revIDLastSave="0" documentId="13_ncr:1_{D053748E-5860-4442-B50D-ADB827D4690F}" xr6:coauthVersionLast="40" xr6:coauthVersionMax="40" xr10:uidLastSave="{00000000-0000-0000-0000-000000000000}"/>
  <bookViews>
    <workbookView xWindow="14520" yWindow="460" windowWidth="14280" windowHeight="17540" xr2:uid="{363164D2-BFEE-5B4B-B34D-C47C0EB878F5}"/>
  </bookViews>
  <sheets>
    <sheet name="Contagios Chile e Internacional" sheetId="1" r:id="rId1"/>
    <sheet name="Macros" sheetId="5" r:id="rId2"/>
    <sheet name="Contagios por Región" sheetId="4" r:id="rId3"/>
  </sheets>
  <definedNames>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2" i="1" l="1"/>
  <c r="C91" i="1"/>
  <c r="C69" i="1" l="1"/>
  <c r="C70" i="1"/>
  <c r="C71" i="1"/>
  <c r="C72" i="1"/>
  <c r="C73" i="1"/>
  <c r="C74" i="1"/>
  <c r="C75" i="1"/>
  <c r="C76" i="1"/>
  <c r="C77" i="1"/>
  <c r="C78" i="1"/>
  <c r="C79" i="1"/>
  <c r="C80" i="1"/>
  <c r="C81" i="1"/>
  <c r="C82" i="1"/>
  <c r="C83" i="1"/>
  <c r="C84" i="1"/>
  <c r="C85" i="1"/>
  <c r="C86" i="1"/>
  <c r="C87" i="1"/>
  <c r="C88" i="1"/>
  <c r="C89" i="1"/>
  <c r="C90" i="1"/>
  <c r="G18" i="5" l="1"/>
  <c r="F18" i="5"/>
  <c r="E18" i="5"/>
  <c r="D18" i="5"/>
  <c r="C18" i="5"/>
  <c r="B18" i="5"/>
  <c r="AF61" i="1" l="1"/>
  <c r="AF62" i="1"/>
  <c r="AF63" i="1"/>
  <c r="AF64" i="1"/>
  <c r="AF65" i="1"/>
  <c r="AF66" i="1"/>
  <c r="AE61" i="1"/>
  <c r="AE62" i="1"/>
  <c r="AE63" i="1"/>
  <c r="AE64" i="1"/>
  <c r="AE65" i="1"/>
  <c r="AE66" i="1"/>
  <c r="AE67" i="1"/>
  <c r="AD61" i="1"/>
  <c r="AD62" i="1"/>
  <c r="AD63" i="1"/>
  <c r="AD64" i="1"/>
  <c r="AD65" i="1"/>
  <c r="AD66" i="1"/>
  <c r="AD67" i="1"/>
  <c r="AD68" i="1"/>
  <c r="AE68" i="1" s="1"/>
  <c r="C65" i="1"/>
  <c r="C66" i="1"/>
  <c r="C67" i="1"/>
  <c r="C68" i="1"/>
  <c r="AF67" i="1" l="1"/>
  <c r="AF68" i="1"/>
  <c r="D18" i="4"/>
  <c r="E18" i="4"/>
  <c r="F18" i="4"/>
  <c r="G18" i="4"/>
  <c r="B18" i="4"/>
  <c r="C61" i="1"/>
  <c r="C62" i="1"/>
  <c r="C63" i="1"/>
  <c r="C64" i="1"/>
  <c r="AD60" i="1" l="1"/>
  <c r="AE60" i="1" s="1"/>
  <c r="AF60" i="1" s="1"/>
  <c r="C60" i="1"/>
  <c r="AE57" i="1"/>
  <c r="AE58" i="1"/>
  <c r="AF57" i="1" s="1"/>
  <c r="AE59" i="1"/>
  <c r="AF58" i="1" s="1"/>
  <c r="AD57" i="1"/>
  <c r="AD58" i="1"/>
  <c r="AD59" i="1"/>
  <c r="C57" i="1"/>
  <c r="C58" i="1"/>
  <c r="C59" i="1"/>
  <c r="AF59" i="1" l="1"/>
  <c r="AE4" i="1"/>
  <c r="AE54" i="1"/>
  <c r="AF53" i="1" s="1"/>
  <c r="AD51" i="1"/>
  <c r="AD52" i="1"/>
  <c r="AE53" i="1" s="1"/>
  <c r="AD53" i="1"/>
  <c r="AD54" i="1"/>
  <c r="AD55" i="1"/>
  <c r="AE55" i="1" s="1"/>
  <c r="AF54" i="1" s="1"/>
  <c r="AD56" i="1"/>
  <c r="AE56" i="1" s="1"/>
  <c r="C51" i="1"/>
  <c r="C52" i="1"/>
  <c r="C53" i="1"/>
  <c r="C54" i="1"/>
  <c r="C55" i="1"/>
  <c r="C56" i="1"/>
  <c r="AF52" i="1" l="1"/>
  <c r="AF55" i="1"/>
  <c r="AF56" i="1"/>
  <c r="AE52" i="1"/>
  <c r="AE48" i="1"/>
  <c r="AD47" i="1"/>
  <c r="AD48" i="1"/>
  <c r="AD49" i="1"/>
  <c r="AE49" i="1" s="1"/>
  <c r="AD50" i="1"/>
  <c r="C48" i="1"/>
  <c r="C49" i="1"/>
  <c r="C50" i="1"/>
  <c r="AF48" i="1" l="1"/>
  <c r="AF51" i="1"/>
  <c r="AE50" i="1"/>
  <c r="AF49" i="1" s="1"/>
  <c r="AE51" i="1"/>
  <c r="AD34" i="1"/>
  <c r="AD35" i="1"/>
  <c r="AD36" i="1"/>
  <c r="AD37" i="1"/>
  <c r="AD38" i="1"/>
  <c r="AD39" i="1"/>
  <c r="AD40" i="1"/>
  <c r="AD41" i="1"/>
  <c r="AD42" i="1"/>
  <c r="AD43" i="1"/>
  <c r="AD44" i="1"/>
  <c r="AD45" i="1"/>
  <c r="AE45" i="1" s="1"/>
  <c r="AD46" i="1"/>
  <c r="AE44" i="1"/>
  <c r="C47" i="1"/>
  <c r="C46" i="1"/>
  <c r="AF43" i="1" l="1"/>
  <c r="AF44" i="1"/>
  <c r="AF50" i="1"/>
  <c r="AE46" i="1"/>
  <c r="AF45" i="1" s="1"/>
  <c r="AE47" i="1"/>
  <c r="C35" i="1"/>
  <c r="C36" i="1"/>
  <c r="C37" i="1"/>
  <c r="C38" i="1"/>
  <c r="C39" i="1"/>
  <c r="C40" i="1"/>
  <c r="C41" i="1"/>
  <c r="C42" i="1"/>
  <c r="C43" i="1"/>
  <c r="C44" i="1"/>
  <c r="C45" i="1"/>
  <c r="Q35" i="1"/>
  <c r="C33" i="1"/>
  <c r="C34" i="1"/>
  <c r="Q33" i="1"/>
  <c r="AE43"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AF46" i="1" l="1"/>
  <c r="AF47" i="1"/>
  <c r="AE42" i="1"/>
  <c r="AE41" i="1"/>
  <c r="AF41" i="1" l="1"/>
  <c r="AF42" i="1"/>
  <c r="AD4" i="1"/>
  <c r="AE5" i="1" s="1"/>
  <c r="AF4" i="1" s="1"/>
  <c r="AD5" i="1"/>
  <c r="AD6" i="1"/>
  <c r="AD7" i="1"/>
  <c r="AD8" i="1"/>
  <c r="AE9" i="1" s="1"/>
  <c r="AD9" i="1"/>
  <c r="AD10" i="1"/>
  <c r="AD11" i="1"/>
  <c r="AD12" i="1"/>
  <c r="AE13" i="1" s="1"/>
  <c r="AD13" i="1"/>
  <c r="AD14" i="1"/>
  <c r="AE15" i="1" s="1"/>
  <c r="AD15" i="1"/>
  <c r="AD16" i="1"/>
  <c r="AE17" i="1" s="1"/>
  <c r="AD17" i="1"/>
  <c r="AD18" i="1"/>
  <c r="AE19" i="1" s="1"/>
  <c r="AD19" i="1"/>
  <c r="AD20" i="1"/>
  <c r="AE21" i="1" s="1"/>
  <c r="AD21" i="1"/>
  <c r="AD22" i="1"/>
  <c r="AE23" i="1" s="1"/>
  <c r="AD23" i="1"/>
  <c r="AD24" i="1"/>
  <c r="AE25" i="1" s="1"/>
  <c r="AD25" i="1"/>
  <c r="AD26" i="1"/>
  <c r="AE27" i="1" s="1"/>
  <c r="AD27" i="1"/>
  <c r="AD28" i="1"/>
  <c r="AE29" i="1" s="1"/>
  <c r="AD29" i="1"/>
  <c r="AD30" i="1"/>
  <c r="AE31" i="1" s="1"/>
  <c r="AD31" i="1"/>
  <c r="AD32" i="1"/>
  <c r="AD33" i="1"/>
  <c r="AE35" i="1"/>
  <c r="AE38" i="1"/>
  <c r="AD3" i="1"/>
  <c r="AE3" i="1" s="1"/>
  <c r="Q42" i="1"/>
  <c r="Q43" i="1"/>
  <c r="Q44" i="1"/>
  <c r="Q45" i="1"/>
  <c r="Q46" i="1"/>
  <c r="Q47" i="1"/>
  <c r="AF2" i="1" l="1"/>
  <c r="AF3" i="1"/>
  <c r="AE11" i="1"/>
  <c r="AE7" i="1"/>
  <c r="AE33" i="1"/>
  <c r="AF32" i="1" s="1"/>
  <c r="AE37" i="1"/>
  <c r="AE32" i="1"/>
  <c r="AF31" i="1" s="1"/>
  <c r="AE16" i="1"/>
  <c r="AF15" i="1" s="1"/>
  <c r="AE28" i="1"/>
  <c r="AF27" i="1" s="1"/>
  <c r="AE12" i="1"/>
  <c r="AF11" i="1" s="1"/>
  <c r="AE24" i="1"/>
  <c r="AF23" i="1" s="1"/>
  <c r="AE8" i="1"/>
  <c r="AF7" i="1" s="1"/>
  <c r="AE34" i="1"/>
  <c r="AF33" i="1" s="1"/>
  <c r="AE30" i="1"/>
  <c r="AF29" i="1" s="1"/>
  <c r="AE26" i="1"/>
  <c r="AF25" i="1" s="1"/>
  <c r="AE22" i="1"/>
  <c r="AF21" i="1" s="1"/>
  <c r="AE18" i="1"/>
  <c r="AF17" i="1" s="1"/>
  <c r="AE14" i="1"/>
  <c r="AF13" i="1" s="1"/>
  <c r="AE10" i="1"/>
  <c r="AF9" i="1" s="1"/>
  <c r="AE6" i="1"/>
  <c r="AF5" i="1" s="1"/>
  <c r="AE36" i="1"/>
  <c r="AF35" i="1" s="1"/>
  <c r="AE20" i="1"/>
  <c r="AF19" i="1" s="1"/>
  <c r="AE39" i="1"/>
  <c r="AF38" i="1" s="1"/>
  <c r="AE40" i="1"/>
  <c r="Q37" i="1"/>
  <c r="AF10" i="1" l="1"/>
  <c r="AF14" i="1"/>
  <c r="AF20" i="1"/>
  <c r="AF16" i="1"/>
  <c r="AF36" i="1"/>
  <c r="AF18" i="1"/>
  <c r="AF22" i="1"/>
  <c r="AF28" i="1"/>
  <c r="AF24" i="1"/>
  <c r="AF26" i="1"/>
  <c r="AF30" i="1"/>
  <c r="AF8" i="1"/>
  <c r="AF39" i="1"/>
  <c r="AF40" i="1"/>
  <c r="AF6" i="1"/>
  <c r="AF34" i="1"/>
  <c r="AF37" i="1"/>
  <c r="AF12" i="1"/>
  <c r="K32" i="1"/>
  <c r="I32" i="1"/>
  <c r="E32" i="1"/>
  <c r="O32" i="1"/>
  <c r="Q32" i="1"/>
  <c r="M32" i="1"/>
  <c r="G32"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C18" i="4" l="1"/>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T2" i="1" l="1"/>
  <c r="T5" i="1" s="1"/>
  <c r="W2" i="1"/>
  <c r="W5" i="1" s="1"/>
  <c r="Y2" i="1"/>
  <c r="Y5" i="1" s="1"/>
  <c r="Z2" i="1"/>
  <c r="Z5" i="1" s="1"/>
  <c r="V2" i="1"/>
  <c r="V5" i="1" s="1"/>
  <c r="AA2" i="1"/>
  <c r="AA5" i="1" s="1"/>
  <c r="X2" i="1"/>
  <c r="X5" i="1" s="1"/>
  <c r="U2" i="1"/>
  <c r="U5" i="1" s="1"/>
</calcChain>
</file>

<file path=xl/sharedStrings.xml><?xml version="1.0" encoding="utf-8"?>
<sst xmlns="http://schemas.openxmlformats.org/spreadsheetml/2006/main" count="91" uniqueCount="72">
  <si>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</si>
  <si>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</si>
  <si>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</si>
  <si>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</si>
  <si>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</si>
  <si>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</si>
  <si>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</si>
  <si>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</si>
  <si>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</si>
  <si>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</si>
  <si>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</si>
  <si>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</si>
  <si>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</si>
  <si>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</si>
  <si>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</si>
  <si>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</si>
  <si>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</si>
  <si>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</si>
  <si>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</si>
  <si>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</si>
  <si>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</si>
  <si>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</si>
  <si>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</si>
  <si>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</si>
  <si>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</si>
  <si>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</si>
  <si>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</si>
  <si>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</si>
  <si>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</si>
  <si>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</si>
  <si>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</si>
  <si>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</si>
  <si>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</si>
  <si>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</si>
  <si>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</si>
  <si>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</si>
  <si>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</si>
  <si>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</si>
  <si>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</si>
  <si>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</si>
  <si>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</si>
  <si>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</si>
  <si>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</si>
  <si>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</si>
  <si>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</si>
  <si>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</si>
  <si>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</si>
  <si>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</si>
  <si>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</si>
  <si>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</si>
  <si>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</si>
  <si>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</si>
  <si>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</si>
  <si>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</si>
  <si>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</si>
  <si>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</si>
  <si>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</si>
  <si>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</si>
  <si>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</si>
  <si>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</si>
  <si>
    <t>Diferencia</t>
  </si>
  <si>
    <t>Casos Totales</t>
  </si>
  <si>
    <t>Column2</t>
  </si>
  <si>
    <t>Casos nuevos s/s</t>
  </si>
  <si>
    <t>1.26%</t>
  </si>
  <si>
    <t>Region</t>
  </si>
  <si>
    <t>Casos totales</t>
  </si>
  <si>
    <t>Nuevos casos</t>
  </si>
  <si>
    <t>Casos nuevos con sintomas</t>
  </si>
  <si>
    <t xml:space="preserve">Casos nuevos sin sintomas </t>
  </si>
  <si>
    <t>Porcentaje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</si>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</sst>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
      <sz val="14"/>
      <name val="Calibri"/>
      <family val="2"/>
      <scheme val="minor"/>
    </font>
    <font>
      <sz val="10"/>
      <name val="Arial"/>
      <family val="2"/>
    </font>
  </fonts>
  <fills count="6">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0" fontId="0" fillId="0" borderId="0" xfId="0" applyNumberForma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3" fontId="2" fillId="0" borderId="0" xfId="0" applyNumberFormat="1" applyFont="1"/>
    <xf numFmtId="0" fontId="0" fillId="2" borderId="0" xfId="0" applyNumberFormat="1" applyFill="1"/>
    <xf numFmtId="0" fontId="2" fillId="0" borderId="0" xfId="0" applyFont="1" applyAlignment="1">
      <alignment horizontal="right"/>
    </xf>
    <xf numFmtId="10" fontId="2" fillId="0" borderId="0" xfId="0" applyNumberFormat="1" applyFont="1" applyAlignment="1">
      <alignment horizontal="right"/>
    </xf>
    <xf numFmtId="0" fontId="4" fillId="5" borderId="0" xfId="0" applyFont="1" applyFill="1"/>
    <xf numFmtId="10" fontId="4" fillId="5" borderId="0" xfId="0" applyNumberFormat="1" applyFont="1" applyFill="1"/>
    <xf numFmtId="0" fontId="5" fillId="0" borderId="0" xfId="0" applyFont="1"/>
    <xf numFmtId="10" fontId="5" fillId="0" borderId="0" xfId="0" applyNumberFormat="1" applyFont="1"/>
    <xf numFmtId="3" fontId="5" fillId="0" borderId="0" xfId="0" applyNumberFormat="1" applyFont="1"/>
  </cellXfs>
  <cellStyles count="1">
    <cellStyle name="Normal" xfId="0" builtinId="0"/>
  </cellStyles>
  <dxfs count="33">
    <dxf>
      <font>
        <b val="0"/>
        <i val="0"/>
        <strike val="0"/>
        <condense val="0"/>
        <extend val="0"/>
        <outline val="0"/>
        <shadow val="0"/>
        <u val="none"/>
        <vertAlign val="baseline"/>
        <sz val="12"/>
        <color auto="1"/>
        <name val="Calibri"/>
        <family val="2"/>
        <scheme val="minor"/>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numFmt numFmtId="14" formatCode="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42809182604575E-2"/>
          <c:y val="3.0422314130951731E-2"/>
          <c:w val="0.96073458849390114"/>
          <c:h val="0.93497565767981561"/>
        </c:manualLayout>
      </c:layout>
      <c:barChart>
        <c:barDir val="col"/>
        <c:grouping val="clustered"/>
        <c:varyColors val="0"/>
        <c:ser>
          <c:idx val="0"/>
          <c:order val="0"/>
          <c:tx>
            <c:strRef>
              <c:f>'Contagios Chile e Internacional'!$AD$1</c:f>
              <c:strCache>
                <c:ptCount val="1"/>
                <c:pt idx="0">
                  <c:v>Factor diario CL</c:v>
                </c:pt>
              </c:strCache>
            </c:strRef>
          </c:tx>
          <c:spPr>
            <a:solidFill>
              <a:schemeClr val="accent1"/>
            </a:solidFill>
            <a:ln>
              <a:noFill/>
            </a:ln>
            <a:effectLst/>
          </c:spPr>
          <c:invertIfNegative val="0"/>
          <c:val>
            <c:numRef>
              <c:f>'Contagios Chile e Internacional'!$AD$2:$AD$71</c:f>
              <c:numCache>
                <c:formatCode>General</c:formatCode>
                <c:ptCount val="70"/>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1.0978260869565217</c:v>
                </c:pt>
                <c:pt idx="32">
                  <c:v>1.1134599946481134</c:v>
                </c:pt>
                <c:pt idx="33">
                  <c:v>1.0745013217976449</c:v>
                </c:pt>
                <c:pt idx="34">
                  <c:v>1.0769402818161484</c:v>
                </c:pt>
                <c:pt idx="35">
                  <c:v>1.0625129802699895</c:v>
                </c:pt>
                <c:pt idx="36">
                  <c:v>1.0840500390930414</c:v>
                </c:pt>
                <c:pt idx="37">
                  <c:v>1.0768121168409666</c:v>
                </c:pt>
                <c:pt idx="38">
                  <c:v>1.0885800401875418</c:v>
                </c:pt>
                <c:pt idx="39">
                  <c:v>1.0655283802491924</c:v>
                </c:pt>
                <c:pt idx="40">
                  <c:v>1.0412877147394255</c:v>
                </c:pt>
                <c:pt idx="41">
                  <c:v>1.0432552336059893</c:v>
                </c:pt>
                <c:pt idx="42">
                  <c:v>1.0520930232558139</c:v>
                </c:pt>
                <c:pt idx="43">
                  <c:v>1.0449665277251483</c:v>
                </c:pt>
                <c:pt idx="44">
                  <c:v>1.064547322615738</c:v>
                </c:pt>
                <c:pt idx="45">
                  <c:v>1.0505279890995798</c:v>
                </c:pt>
                <c:pt idx="46">
                  <c:v>1.051664504971898</c:v>
                </c:pt>
                <c:pt idx="47">
                  <c:v>1.0367934224049331</c:v>
                </c:pt>
                <c:pt idx="48">
                  <c:v>1.0415344964314037</c:v>
                </c:pt>
                <c:pt idx="49">
                  <c:v>1.0309317597791947</c:v>
                </c:pt>
                <c:pt idx="50">
                  <c:v>1.0428360413589366</c:v>
                </c:pt>
                <c:pt idx="51">
                  <c:v>1.0456798866855523</c:v>
                </c:pt>
                <c:pt idx="52">
                  <c:v>1.0418218760582458</c:v>
                </c:pt>
                <c:pt idx="53">
                  <c:v>1.0448561677230619</c:v>
                </c:pt>
                <c:pt idx="54">
                  <c:v>1.0367864364597916</c:v>
                </c:pt>
                <c:pt idx="55">
                  <c:v>1.0361563273572876</c:v>
                </c:pt>
                <c:pt idx="56">
                  <c:v>1.0399623543039167</c:v>
                </c:pt>
                <c:pt idx="57">
                  <c:v>1.0536025060911938</c:v>
                </c:pt>
                <c:pt idx="58">
                  <c:v>1.0586719524281467</c:v>
                </c:pt>
                <c:pt idx="59">
                  <c:v>1.0614741309367783</c:v>
                </c:pt>
                <c:pt idx="60">
                  <c:v>1.0839016933207901</c:v>
                </c:pt>
                <c:pt idx="61">
                  <c:v>1.0666124220233253</c:v>
                </c:pt>
                <c:pt idx="62">
                  <c:v>1.0498398006407974</c:v>
                </c:pt>
                <c:pt idx="63">
                  <c:v>1.0665116504384053</c:v>
                </c:pt>
                <c:pt idx="64">
                  <c:v>1.046875</c:v>
                </c:pt>
                <c:pt idx="65">
                  <c:v>1.0665133634154806</c:v>
                </c:pt>
                <c:pt idx="66">
                  <c:v>1.0565884219519142</c:v>
                </c:pt>
              </c:numCache>
            </c:numRef>
          </c:val>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solidFill>
              <a:schemeClr val="accent2"/>
            </a:solidFill>
            <a:ln>
              <a:noFill/>
            </a:ln>
            <a:effectLst/>
          </c:spPr>
          <c:invertIfNegative val="0"/>
          <c:val>
            <c:numRef>
              <c:f>'Contagios Chile e Internacional'!$AE$2:$AE$71</c:f>
              <c:numCache>
                <c:formatCode>General</c:formatCode>
                <c:ptCount val="70"/>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6.9402743211452678E-2</c:v>
                </c:pt>
                <c:pt idx="32">
                  <c:v>6.7008669139534405E-2</c:v>
                </c:pt>
                <c:pt idx="33">
                  <c:v>6.4351803424875231E-2</c:v>
                </c:pt>
                <c:pt idx="34">
                  <c:v>6.1469760103251239E-2</c:v>
                </c:pt>
                <c:pt idx="35">
                  <c:v>5.9429257280170504E-2</c:v>
                </c:pt>
                <c:pt idx="36">
                  <c:v>5.8015216739541374E-2</c:v>
                </c:pt>
                <c:pt idx="37">
                  <c:v>5.6864793577210727E-2</c:v>
                </c:pt>
                <c:pt idx="38">
                  <c:v>5.5522875821243801E-2</c:v>
                </c:pt>
                <c:pt idx="39">
                  <c:v>5.3852710510918354E-2</c:v>
                </c:pt>
                <c:pt idx="40">
                  <c:v>5.1385758414356539E-2</c:v>
                </c:pt>
                <c:pt idx="41">
                  <c:v>4.9631974960605105E-2</c:v>
                </c:pt>
                <c:pt idx="42">
                  <c:v>4.8729029229344266E-2</c:v>
                </c:pt>
                <c:pt idx="43">
                  <c:v>4.7660444340476407E-2</c:v>
                </c:pt>
                <c:pt idx="44">
                  <c:v>4.6878085563130806E-2</c:v>
                </c:pt>
                <c:pt idx="45">
                  <c:v>4.5979898080767773E-2</c:v>
                </c:pt>
                <c:pt idx="46">
                  <c:v>4.4727499873861223E-2</c:v>
                </c:pt>
                <c:pt idx="47">
                  <c:v>4.3509540153683988E-2</c:v>
                </c:pt>
                <c:pt idx="48">
                  <c:v>4.2414855486455849E-2</c:v>
                </c:pt>
                <c:pt idx="49">
                  <c:v>4.1449325124211969E-2</c:v>
                </c:pt>
                <c:pt idx="50">
                  <c:v>4.066211374780649E-2</c:v>
                </c:pt>
                <c:pt idx="51">
                  <c:v>4.0163767847009403E-2</c:v>
                </c:pt>
                <c:pt idx="52">
                  <c:v>3.938682571214714E-2</c:v>
                </c:pt>
                <c:pt idx="53">
                  <c:v>3.8642185995950137E-2</c:v>
                </c:pt>
                <c:pt idx="54">
                  <c:v>3.7848047348779154E-2</c:v>
                </c:pt>
                <c:pt idx="55">
                  <c:v>3.7016835068162127E-2</c:v>
                </c:pt>
                <c:pt idx="56">
                  <c:v>3.6423134765986034E-2</c:v>
                </c:pt>
                <c:pt idx="57">
                  <c:v>3.6095945868881214E-2</c:v>
                </c:pt>
                <c:pt idx="58">
                  <c:v>3.5801262008802383E-2</c:v>
                </c:pt>
                <c:pt idx="59">
                  <c:v>3.533576805608208E-2</c:v>
                </c:pt>
                <c:pt idx="60">
                  <c:v>3.517009547963227E-2</c:v>
                </c:pt>
                <c:pt idx="61">
                  <c:v>3.4685711537808313E-2</c:v>
                </c:pt>
                <c:pt idx="62">
                  <c:v>3.3594479724827341E-2</c:v>
                </c:pt>
                <c:pt idx="63">
                  <c:v>3.3067991423112543E-2</c:v>
                </c:pt>
                <c:pt idx="64">
                  <c:v>3.2513640775975468E-2</c:v>
                </c:pt>
                <c:pt idx="65">
                  <c:v>3.2021035809325464E-2</c:v>
                </c:pt>
                <c:pt idx="66">
                  <c:v>3.1688086348767089E-2</c:v>
                </c:pt>
              </c:numCache>
            </c:numRef>
          </c:val>
          <c:extLst>
            <c:ext xmlns:c16="http://schemas.microsoft.com/office/drawing/2014/chart" uri="{C3380CC4-5D6E-409C-BE32-E72D297353CC}">
              <c16:uniqueId val="{00000001-E431-AA49-B92D-7186E11C4058}"/>
            </c:ext>
          </c:extLst>
        </c:ser>
        <c:ser>
          <c:idx val="2"/>
          <c:order val="2"/>
          <c:tx>
            <c:strRef>
              <c:f>'Contagios Chile e Internacional'!$AF$1</c:f>
              <c:strCache>
                <c:ptCount val="1"/>
                <c:pt idx="0">
                  <c:v>Diferencia</c:v>
                </c:pt>
              </c:strCache>
            </c:strRef>
          </c:tx>
          <c:spPr>
            <a:solidFill>
              <a:schemeClr val="accent3"/>
            </a:solidFill>
            <a:ln>
              <a:noFill/>
            </a:ln>
            <a:effectLst/>
          </c:spPr>
          <c:invertIfNegative val="0"/>
          <c:val>
            <c:numRef>
              <c:f>'Contagios Chile e Internacional'!$AF$2:$AF$71</c:f>
              <c:numCache>
                <c:formatCode>General</c:formatCode>
                <c:ptCount val="70"/>
                <c:pt idx="0">
                  <c:v>-1</c:v>
                </c:pt>
                <c:pt idx="1">
                  <c:v>0.55555555555555558</c:v>
                </c:pt>
                <c:pt idx="2">
                  <c:v>0.79861111111111116</c:v>
                </c:pt>
                <c:pt idx="3">
                  <c:v>0.11583333333333323</c:v>
                </c:pt>
                <c:pt idx="4">
                  <c:v>3.4761904761904772E-2</c:v>
                </c:pt>
                <c:pt idx="5">
                  <c:v>0.10191713048855905</c:v>
                </c:pt>
                <c:pt idx="6">
                  <c:v>8.2132153560725008E-2</c:v>
                </c:pt>
                <c:pt idx="7">
                  <c:v>1.5562868504044924E-2</c:v>
                </c:pt>
                <c:pt idx="8">
                  <c:v>1.6853564168142265E-2</c:v>
                </c:pt>
                <c:pt idx="9">
                  <c:v>2.9880295632446263E-2</c:v>
                </c:pt>
                <c:pt idx="10">
                  <c:v>2.2089170034753275E-2</c:v>
                </c:pt>
                <c:pt idx="11">
                  <c:v>2.3101924550647385E-2</c:v>
                </c:pt>
                <c:pt idx="12">
                  <c:v>-3.2692454324173725E-2</c:v>
                </c:pt>
                <c:pt idx="13">
                  <c:v>1.1829340058848253E-2</c:v>
                </c:pt>
                <c:pt idx="14">
                  <c:v>7.0030281285878293E-2</c:v>
                </c:pt>
                <c:pt idx="15">
                  <c:v>2.5069919826511022E-2</c:v>
                </c:pt>
                <c:pt idx="16">
                  <c:v>-2.6658051461683513E-2</c:v>
                </c:pt>
                <c:pt idx="17">
                  <c:v>-3.389395438822107E-3</c:v>
                </c:pt>
                <c:pt idx="18">
                  <c:v>3.8799551288826922E-2</c:v>
                </c:pt>
                <c:pt idx="19">
                  <c:v>8.4599637699067087E-3</c:v>
                </c:pt>
                <c:pt idx="20">
                  <c:v>2.4198023929709461E-3</c:v>
                </c:pt>
                <c:pt idx="21">
                  <c:v>2.2434810465223332E-3</c:v>
                </c:pt>
                <c:pt idx="22">
                  <c:v>8.3294073771053578E-3</c:v>
                </c:pt>
                <c:pt idx="23">
                  <c:v>4.2039613513793622E-3</c:v>
                </c:pt>
                <c:pt idx="24">
                  <c:v>2.0364846611752307E-3</c:v>
                </c:pt>
                <c:pt idx="25">
                  <c:v>7.6040218930309295E-3</c:v>
                </c:pt>
                <c:pt idx="26">
                  <c:v>4.5071937162036724E-3</c:v>
                </c:pt>
                <c:pt idx="27">
                  <c:v>2.8752434009375882E-3</c:v>
                </c:pt>
                <c:pt idx="28">
                  <c:v>3.8649118620938394E-3</c:v>
                </c:pt>
                <c:pt idx="29">
                  <c:v>2.2294509587371947E-3</c:v>
                </c:pt>
                <c:pt idx="30">
                  <c:v>2.5351314218760995E-3</c:v>
                </c:pt>
                <c:pt idx="31">
                  <c:v>2.3940740719182729E-3</c:v>
                </c:pt>
                <c:pt idx="32">
                  <c:v>2.6568657146591734E-3</c:v>
                </c:pt>
                <c:pt idx="33">
                  <c:v>2.8820433216239921E-3</c:v>
                </c:pt>
                <c:pt idx="34">
                  <c:v>2.0405028230807351E-3</c:v>
                </c:pt>
                <c:pt idx="35">
                  <c:v>1.4140405406291301E-3</c:v>
                </c:pt>
                <c:pt idx="36">
                  <c:v>1.1504231623306466E-3</c:v>
                </c:pt>
                <c:pt idx="37">
                  <c:v>1.341917755966926E-3</c:v>
                </c:pt>
                <c:pt idx="38">
                  <c:v>1.6701653103254471E-3</c:v>
                </c:pt>
                <c:pt idx="39">
                  <c:v>2.4669520965618155E-3</c:v>
                </c:pt>
                <c:pt idx="40">
                  <c:v>1.7537834537514341E-3</c:v>
                </c:pt>
                <c:pt idx="41">
                  <c:v>9.0294573126083882E-4</c:v>
                </c:pt>
                <c:pt idx="42">
                  <c:v>1.0685848888678587E-3</c:v>
                </c:pt>
                <c:pt idx="43">
                  <c:v>7.8235877734560144E-4</c:v>
                </c:pt>
                <c:pt idx="44">
                  <c:v>8.9818748236303314E-4</c:v>
                </c:pt>
                <c:pt idx="45">
                  <c:v>1.2523982069065492E-3</c:v>
                </c:pt>
                <c:pt idx="46">
                  <c:v>1.2179597201772349E-3</c:v>
                </c:pt>
                <c:pt idx="47">
                  <c:v>1.0946846672281393E-3</c:v>
                </c:pt>
                <c:pt idx="48">
                  <c:v>9.6553036224387989E-4</c:v>
                </c:pt>
                <c:pt idx="49">
                  <c:v>7.8721137640547917E-4</c:v>
                </c:pt>
                <c:pt idx="50">
                  <c:v>4.9834590079708696E-4</c:v>
                </c:pt>
                <c:pt idx="51">
                  <c:v>7.7694213486226293E-4</c:v>
                </c:pt>
                <c:pt idx="52">
                  <c:v>7.4463971619700281E-4</c:v>
                </c:pt>
                <c:pt idx="53">
                  <c:v>7.9413864717098326E-4</c:v>
                </c:pt>
                <c:pt idx="54">
                  <c:v>8.3121228061702745E-4</c:v>
                </c:pt>
                <c:pt idx="55">
                  <c:v>5.9370030217609226E-4</c:v>
                </c:pt>
                <c:pt idx="56">
                  <c:v>3.2718889710482008E-4</c:v>
                </c:pt>
                <c:pt idx="57">
                  <c:v>2.9468386007883152E-4</c:v>
                </c:pt>
                <c:pt idx="58">
                  <c:v>4.6549395272030281E-4</c:v>
                </c:pt>
                <c:pt idx="59">
                  <c:v>1.6567257644981015E-4</c:v>
                </c:pt>
                <c:pt idx="60">
                  <c:v>4.8438394182395705E-4</c:v>
                </c:pt>
                <c:pt idx="61">
                  <c:v>1.0912318129809723E-3</c:v>
                </c:pt>
                <c:pt idx="62">
                  <c:v>5.2648830171479755E-4</c:v>
                </c:pt>
                <c:pt idx="63">
                  <c:v>5.5435064713707516E-4</c:v>
                </c:pt>
                <c:pt idx="64">
                  <c:v>4.9260496665000375E-4</c:v>
                </c:pt>
                <c:pt idx="65">
                  <c:v>3.3294946055837521E-4</c:v>
                </c:pt>
                <c:pt idx="66">
                  <c:v>3.1688086348767089E-2</c:v>
                </c:pt>
              </c:numCache>
            </c:numRef>
          </c:val>
          <c:extLst>
            <c:ext xmlns:c16="http://schemas.microsoft.com/office/drawing/2014/chart" uri="{C3380CC4-5D6E-409C-BE32-E72D297353CC}">
              <c16:uniqueId val="{00000000-E20E-1942-8690-051646AF65DD}"/>
            </c:ext>
          </c:extLst>
        </c:ser>
        <c:dLbls>
          <c:showLegendKey val="0"/>
          <c:showVal val="0"/>
          <c:showCatName val="0"/>
          <c:showSerName val="0"/>
          <c:showPercent val="0"/>
          <c:showBubbleSize val="0"/>
        </c:dLbls>
        <c:gapWidth val="150"/>
        <c:axId val="572642831"/>
        <c:axId val="572644511"/>
      </c:barChart>
      <c:date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0"/>
        <c:lblOffset val="100"/>
        <c:baseTimeUnit val="days"/>
      </c:date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1239741</xdr:colOff>
      <xdr:row>23</xdr:row>
      <xdr:rowOff>112835</xdr:rowOff>
    </xdr:from>
    <xdr:to>
      <xdr:col>25</xdr:col>
      <xdr:colOff>170614</xdr:colOff>
      <xdr:row>55</xdr:row>
      <xdr:rowOff>176335</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1155700</xdr:colOff>
      <xdr:row>23</xdr:row>
      <xdr:rowOff>0</xdr:rowOff>
    </xdr:from>
    <xdr:to>
      <xdr:col>6</xdr:col>
      <xdr:colOff>850900</xdr:colOff>
      <xdr:row>47</xdr:row>
      <xdr:rowOff>12700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803900" y="46736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156" totalsRowShown="0">
  <autoFilter ref="A1:Q156" xr:uid="{B25E91A3-337A-4A4D-BA5C-906897BB8B5B}"/>
  <tableColumns count="17">
    <tableColumn id="1" xr3:uid="{28789160-252B-2E42-8D02-EAF9C7263E97}" name="Fecha" dataDxfId="32"/>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31">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Row],[Factor_Chile]]:C156)</calculatedColumnFormula>
    </tableColumn>
    <tableColumn id="3" xr3:uid="{6F6CF0DF-A8FB-A542-B7C9-0FB974F71F03}" name="Suma_CH">
      <calculatedColumnFormula>SUM(Table2[[#This Row],[Factor_China]]:E41)</calculatedColumnFormula>
    </tableColumn>
    <tableColumn id="4" xr3:uid="{DF859BA9-E291-D94A-BD51-FF5D7EB97B14}" name="Suma_IT">
      <calculatedColumnFormula>SUM(Table2[[#This Row],[Factor_Italia]]:G41)</calculatedColumnFormula>
    </tableColumn>
    <tableColumn id="5" xr3:uid="{FCCFA73D-6395-7944-A719-E7C8DB6BAC02}" name="Suma_EEUU">
      <calculatedColumnFormula>SUM(Table2[[#This Row],[Factor_EEUU]]:I41)</calculatedColumnFormula>
    </tableColumn>
    <tableColumn id="6" xr3:uid="{7799B79A-70B1-924B-ADDC-F34E1A4EF7F9}" name="Suma_ES">
      <calculatedColumnFormula>SUM(Table2[[#This Row],[Factor_España]]:K41)</calculatedColumnFormula>
    </tableColumn>
    <tableColumn id="7" xr3:uid="{C884A6D2-B96B-1745-905B-9C2BAD0FC440}" name="Suma_AL">
      <calculatedColumnFormula>SUM(Table2[[#This Row],[Factor_Alemania]]:M41)</calculatedColumnFormula>
    </tableColumn>
    <tableColumn id="8" xr3:uid="{9C2E9547-AB8C-AE4F-B6E7-E115DDDAA0FF}" name="Suma_FR">
      <calculatedColumnFormula>SUM(Table2[[#This Row],[Factor_Francia]]:O41)</calculatedColumnFormula>
    </tableColumn>
    <tableColumn id="9" xr3:uid="{9A1C6494-7EB6-9B4B-87C4-BBDA6DA9047D}" name="Suma_IR">
      <calculatedColumnFormula>SUM(Table2[[#This Row],[Factor_Iran]]:Q41)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F71" totalsRowShown="0">
  <autoFilter ref="AD1:AF71" xr:uid="{CCB779D7-702E-4045-82D6-211B19768DF0}"/>
  <tableColumns count="3">
    <tableColumn id="1" xr3:uid="{5A9F5AD8-690E-4140-8022-0C29EB08B63F}" name="Factor diario CL"/>
    <tableColumn id="2" xr3:uid="{FF114CD2-95B8-424E-9607-35812A20EC3A}" name="Factor prom diario CL"/>
    <tableColumn id="3" xr3:uid="{8EBD33B2-529F-2B4E-8D75-A3521B788CB0}" name="Diferenci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3681B9-2822-6D44-980E-13DCF0489D65}" name="Table7" displayName="Table7" ref="A1:G18" dataDxfId="30">
  <autoFilter ref="A1:G18" xr:uid="{4AE49177-BF64-2543-BD33-A45E1F5D9FAA}"/>
  <tableColumns count="7">
    <tableColumn id="1" xr3:uid="{082190AF-9C9C-4048-8CDE-FAA978D45863}" name="Region" totalsRowLabel="Total" dataDxfId="29" totalsRowDxfId="28"/>
    <tableColumn id="2" xr3:uid="{9DE771E8-9B5F-9D47-B70F-A776DEAC6EBB}" name="Casos totales" dataDxfId="27" totalsRowDxfId="26"/>
    <tableColumn id="3" xr3:uid="{77A42FE9-9822-3F4A-A11F-861163382188}" name="Nuevos casos" dataDxfId="25" totalsRowDxfId="24"/>
    <tableColumn id="4" xr3:uid="{0519C54A-912E-4B48-8CF6-628FC71651D3}" name="Casos nuevos con sintomas" dataDxfId="23" totalsRowDxfId="22"/>
    <tableColumn id="5" xr3:uid="{71A7FF58-6055-7844-BF48-F0896D834393}" name="Casos nuevos sin sintomas " dataDxfId="21" totalsRowDxfId="20"/>
    <tableColumn id="6" xr3:uid="{EDA9AAC9-DA95-924C-98D1-6FA8A2026CBA}" name="Fallecidos" dataDxfId="19" totalsRowDxfId="18"/>
    <tableColumn id="7" xr3:uid="{077D281C-0054-5C46-BBD9-33A47B718F71}" name="Porcentaje" totalsRowFunction="count" dataDxfId="17" totalsRow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G17" headerRowDxfId="15" dataDxfId="14">
  <autoFilter ref="A1:G17" xr:uid="{C115B430-F489-C545-A5F6-A1888D8B0268}"/>
  <tableColumns count="7">
    <tableColumn id="1" xr3:uid="{487606E5-9CDA-FA4D-ACB2-C89128250EFC}" name="Región" totalsRowLabel="Total" dataDxfId="13" totalsRowDxfId="12"/>
    <tableColumn id="6" xr3:uid="{C96A0159-4EC2-A14F-A6FC-06CD8DA0A44C}" name="Casos Totales" dataDxfId="11" totalsRowDxfId="10"/>
    <tableColumn id="2" xr3:uid="{605A4213-6C2C-5748-A7FA-2533FDC4A356}" name="Casos nuevos" dataDxfId="9" totalsRowDxfId="8"/>
    <tableColumn id="8" xr3:uid="{8F388594-5801-A642-BC17-2676835D3A6F}" name="Column2" dataDxfId="7" totalsRowDxfId="6"/>
    <tableColumn id="9" xr3:uid="{2B84CF96-CD69-CD40-8741-E0C2C261D390}" name="Casos nuevos s/s" dataDxfId="5" totalsRowDxfId="4"/>
    <tableColumn id="7" xr3:uid="{78885A86-74FD-6042-8DD6-0C71FA197ACC}" name="Fallecidos" dataDxfId="3" totalsRowDxfId="2"/>
    <tableColumn id="4" xr3:uid="{0649BAA1-693A-C24B-BCD0-36D3103D3B2E}" name="% Casos totale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6.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F156"/>
  <sheetViews>
    <sheetView tabSelected="1" topLeftCell="R2" zoomScale="125" zoomScaleNormal="115" workbookViewId="0">
      <selection activeCell="S2" sqref="S2"/>
    </sheetView>
  </sheetViews>
  <sheetFormatPr baseColWidth="10" defaultRowHeight="16"/>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 min="32" max="32" width="12.33203125" customWidth="1"/>
  </cols>
  <sheetData>
    <row r="1" spans="1:3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59</v>
      </c>
      <c r="AC1" s="6" t="s">
        <v>0</v>
      </c>
      <c r="AD1" t="s">
        <v>57</v>
      </c>
      <c r="AE1" t="s">
        <v>58</v>
      </c>
      <c r="AF1" t="s">
        <v>60</v>
      </c>
    </row>
    <row r="2" spans="1:3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91</v>
      </c>
      <c r="T2">
        <f>SUM(Table2[[#This Row],[Factor_Chile]]:C156)</f>
        <v>103.928820268034</v>
      </c>
      <c r="U2">
        <f>SUM(Table2[[#This Row],[Factor_China]]:E41)</f>
        <v>31.018170093427205</v>
      </c>
      <c r="V2">
        <f>SUM(Table2[[#This Row],[Factor_Italia]]:G41)</f>
        <v>35.381616387348011</v>
      </c>
      <c r="W2">
        <f>SUM(Table2[[#This Row],[Factor_EEUU]]:I41)</f>
        <v>40.738050708886128</v>
      </c>
      <c r="X2">
        <f>SUM(Table2[[#This Row],[Factor_España]]:K41)</f>
        <v>38.913081834465927</v>
      </c>
      <c r="Y2">
        <f>SUM(Table2[[#This Row],[Factor_Alemania]]:M41)</f>
        <v>38.079616754573486</v>
      </c>
      <c r="Z2">
        <f>SUM(Table2[[#This Row],[Factor_Francia]]:O41)</f>
        <v>37.456961098678271</v>
      </c>
      <c r="AA2" t="e">
        <f>SUM(Table2[[#This Row],[Factor_Iran]]:Q41)</f>
        <v>#DIV/0!</v>
      </c>
      <c r="AB2">
        <v>1</v>
      </c>
      <c r="AC2" s="7">
        <v>43893</v>
      </c>
      <c r="AD2">
        <v>1</v>
      </c>
      <c r="AE2">
        <v>1</v>
      </c>
      <c r="AF2">
        <f>Table3[[#This Row],[Factor prom diario CL]]-AE3</f>
        <v>-1</v>
      </c>
    </row>
    <row r="3" spans="1:3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8">
        <v>43894</v>
      </c>
      <c r="AD3">
        <f>Table2[[#This Row],[Chile]]/B2</f>
        <v>3</v>
      </c>
      <c r="AE3">
        <f>(Table3[[#This Row],[Factor diario CL]]+AD2)/AB3</f>
        <v>2</v>
      </c>
      <c r="AF3">
        <f>Table3[[#This Row],[Factor prom diario CL]]-AE4</f>
        <v>0.55555555555555558</v>
      </c>
    </row>
    <row r="4" spans="1:3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7">
        <v>43895</v>
      </c>
      <c r="AD4">
        <f>Table2[[#This Row],[Chile]]/B3</f>
        <v>1.3333333333333333</v>
      </c>
      <c r="AE4">
        <f>(Table3[[#This Row],[Factor diario CL]]+AD3)/AB4</f>
        <v>1.4444444444444444</v>
      </c>
      <c r="AF4">
        <f>Table3[[#This Row],[Factor prom diario CL]]-AE5</f>
        <v>0.79861111111111116</v>
      </c>
    </row>
    <row r="5" spans="1:3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1.1420749480003736</v>
      </c>
      <c r="U5">
        <f>U2/S5</f>
        <v>1.000586132046039</v>
      </c>
      <c r="V5">
        <f>V2/S5</f>
        <v>1.1413424641080003</v>
      </c>
      <c r="W5">
        <f>W2/S5</f>
        <v>1.3141306680285847</v>
      </c>
      <c r="X5">
        <f>X2/S5</f>
        <v>1.2552607043376105</v>
      </c>
      <c r="Y5">
        <f>Y2/S5</f>
        <v>1.2283747340184996</v>
      </c>
      <c r="Z5">
        <f>Z2/S5</f>
        <v>1.208289067699299</v>
      </c>
      <c r="AA5" t="e">
        <f>AA2/S5</f>
        <v>#DIV/0!</v>
      </c>
      <c r="AB5">
        <v>4</v>
      </c>
      <c r="AC5" s="8">
        <v>43896</v>
      </c>
      <c r="AD5">
        <f>Table2[[#This Row],[Chile]]/B4</f>
        <v>1.25</v>
      </c>
      <c r="AE5">
        <f>(Table3[[#This Row],[Factor diario CL]]+AD4)/AB5</f>
        <v>0.64583333333333326</v>
      </c>
      <c r="AF5">
        <f>Table3[[#This Row],[Factor prom diario CL]]-AE6</f>
        <v>0.11583333333333323</v>
      </c>
    </row>
    <row r="6" spans="1:3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7">
        <v>43897</v>
      </c>
      <c r="AD6">
        <f>Table2[[#This Row],[Chile]]/B5</f>
        <v>1.4</v>
      </c>
      <c r="AE6">
        <f>(Table3[[#This Row],[Factor diario CL]]+AD5)/AB6</f>
        <v>0.53</v>
      </c>
      <c r="AF6">
        <f>Table3[[#This Row],[Factor prom diario CL]]-AE7</f>
        <v>3.4761904761904772E-2</v>
      </c>
    </row>
    <row r="7" spans="1:3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8">
        <v>43898</v>
      </c>
      <c r="AD7">
        <f>Table2[[#This Row],[Chile]]/B6</f>
        <v>1.5714285714285714</v>
      </c>
      <c r="AE7">
        <f>(Table3[[#This Row],[Factor diario CL]]+AD6)/AB7</f>
        <v>0.49523809523809526</v>
      </c>
      <c r="AF7">
        <f>Table3[[#This Row],[Factor prom diario CL]]-AE8</f>
        <v>0.10191713048855905</v>
      </c>
    </row>
    <row r="8" spans="1:3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7">
        <v>43899</v>
      </c>
      <c r="AD8">
        <f>Table2[[#This Row],[Chile]]/B7</f>
        <v>1.1818181818181819</v>
      </c>
      <c r="AE8">
        <f>(Table3[[#This Row],[Factor diario CL]]+AD7)/AB8</f>
        <v>0.39332096474953621</v>
      </c>
      <c r="AF8">
        <f>Table3[[#This Row],[Factor prom diario CL]]-AE9</f>
        <v>8.2132153560725008E-2</v>
      </c>
    </row>
    <row r="9" spans="1:3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8">
        <v>43900</v>
      </c>
      <c r="AD9">
        <f>Table2[[#This Row],[Chile]]/B8</f>
        <v>1.3076923076923077</v>
      </c>
      <c r="AE9">
        <f>(Table3[[#This Row],[Factor diario CL]]+AD8)/AB9</f>
        <v>0.3111888111888112</v>
      </c>
      <c r="AF9">
        <f>Table3[[#This Row],[Factor prom diario CL]]-AE10</f>
        <v>1.5562868504044924E-2</v>
      </c>
    </row>
    <row r="10" spans="1:3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55</v>
      </c>
      <c r="AB10">
        <v>9</v>
      </c>
      <c r="AC10" s="7">
        <v>43901</v>
      </c>
      <c r="AD10">
        <f>Table2[[#This Row],[Chile]]/B9</f>
        <v>1.3529411764705883</v>
      </c>
      <c r="AE10">
        <f>(Table3[[#This Row],[Factor diario CL]]+AD9)/AB10</f>
        <v>0.29562594268476627</v>
      </c>
      <c r="AF10">
        <f>Table3[[#This Row],[Factor prom diario CL]]-AE11</f>
        <v>1.6853564168142265E-2</v>
      </c>
    </row>
    <row r="11" spans="1:3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8">
        <v>43902</v>
      </c>
      <c r="AD11">
        <f>Table2[[#This Row],[Chile]]/B10</f>
        <v>1.4347826086956521</v>
      </c>
      <c r="AE11">
        <f>(Table3[[#This Row],[Factor diario CL]]+AD10)/AB11</f>
        <v>0.27877237851662401</v>
      </c>
      <c r="AF11">
        <f>Table3[[#This Row],[Factor prom diario CL]]-AE12</f>
        <v>2.9880295632446263E-2</v>
      </c>
    </row>
    <row r="12" spans="1:3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7">
        <v>43903</v>
      </c>
      <c r="AD12">
        <f>Table2[[#This Row],[Chile]]/B11</f>
        <v>1.303030303030303</v>
      </c>
      <c r="AE12">
        <f>(Table3[[#This Row],[Factor diario CL]]+AD11)/AB12</f>
        <v>0.24889208288417775</v>
      </c>
      <c r="AF12">
        <f>Table3[[#This Row],[Factor prom diario CL]]-AE13</f>
        <v>2.2089170034753275E-2</v>
      </c>
    </row>
    <row r="13" spans="1:3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8">
        <v>43904</v>
      </c>
      <c r="AD13">
        <f>Table2[[#This Row],[Chile]]/B12</f>
        <v>1.4186046511627908</v>
      </c>
      <c r="AE13">
        <f>(Table3[[#This Row],[Factor diario CL]]+AD12)/AB13</f>
        <v>0.22680291284942447</v>
      </c>
      <c r="AF13">
        <f>Table3[[#This Row],[Factor prom diario CL]]-AE14</f>
        <v>2.3101924550647385E-2</v>
      </c>
    </row>
    <row r="14" spans="1:3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7">
        <v>43905</v>
      </c>
      <c r="AD14">
        <f>Table2[[#This Row],[Chile]]/B13</f>
        <v>1.2295081967213115</v>
      </c>
      <c r="AE14">
        <f>(Table3[[#This Row],[Factor diario CL]]+AD13)/AB14</f>
        <v>0.20370098829877709</v>
      </c>
      <c r="AF14">
        <f>Table3[[#This Row],[Factor prom diario CL]]-AE15</f>
        <v>-3.2692454324173725E-2</v>
      </c>
    </row>
    <row r="15" spans="1:3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8">
        <v>43906</v>
      </c>
      <c r="AD15">
        <f>Table2[[#This Row],[Chile]]/B14</f>
        <v>2.08</v>
      </c>
      <c r="AE15">
        <f>(Table3[[#This Row],[Factor diario CL]]+AD14)/AB15</f>
        <v>0.23639344262295081</v>
      </c>
      <c r="AF15">
        <f>Table3[[#This Row],[Factor prom diario CL]]-AE16</f>
        <v>1.1829340058848253E-2</v>
      </c>
    </row>
    <row r="16" spans="1:3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7">
        <v>43907</v>
      </c>
      <c r="AD16">
        <f>Table2[[#This Row],[Chile]]/B15</f>
        <v>1.2884615384615385</v>
      </c>
      <c r="AE16">
        <f>(Table3[[#This Row],[Factor diario CL]]+AD15)/AB16</f>
        <v>0.22456410256410256</v>
      </c>
      <c r="AF16">
        <f>Table3[[#This Row],[Factor prom diario CL]]-AE17</f>
        <v>7.0030281285878293E-2</v>
      </c>
    </row>
    <row r="17" spans="1:3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8">
        <v>43908</v>
      </c>
      <c r="AD17">
        <f>Table2[[#This Row],[Chile]]/B16</f>
        <v>1.1840796019900497</v>
      </c>
      <c r="AE17">
        <f>(Table3[[#This Row],[Factor diario CL]]+AD16)/AB17</f>
        <v>0.15453382127822426</v>
      </c>
      <c r="AF17">
        <f>Table3[[#This Row],[Factor prom diario CL]]-AE18</f>
        <v>2.5069919826511022E-2</v>
      </c>
    </row>
    <row r="18" spans="1:3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7">
        <v>43909</v>
      </c>
      <c r="AD18">
        <f>Table2[[#This Row],[Chile]]/B17</f>
        <v>1.0168067226890756</v>
      </c>
      <c r="AE18">
        <f>(Table3[[#This Row],[Factor diario CL]]+AD17)/AB18</f>
        <v>0.12946390145171324</v>
      </c>
      <c r="AF18">
        <f>Table3[[#This Row],[Factor prom diario CL]]-AE19</f>
        <v>-2.6658051461683513E-2</v>
      </c>
    </row>
    <row r="19" spans="1:3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8">
        <v>43910</v>
      </c>
      <c r="AD19">
        <f>Table2[[#This Row],[Chile]]/B18</f>
        <v>1.7933884297520661</v>
      </c>
      <c r="AE19">
        <f>(Table3[[#This Row],[Factor diario CL]]+AD18)/AB19</f>
        <v>0.15612195291339676</v>
      </c>
      <c r="AF19">
        <f>Table3[[#This Row],[Factor prom diario CL]]-AE20</f>
        <v>-3.389395438822107E-3</v>
      </c>
    </row>
    <row r="20" spans="1:3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7">
        <v>43911</v>
      </c>
      <c r="AD20">
        <f>Table2[[#This Row],[Chile]]/B19</f>
        <v>1.2373271889400921</v>
      </c>
      <c r="AE20">
        <f>(Table3[[#This Row],[Factor diario CL]]+AD19)/AB20</f>
        <v>0.15951134835221886</v>
      </c>
      <c r="AF20">
        <f>Table3[[#This Row],[Factor prom diario CL]]-AE21</f>
        <v>3.8799551288826922E-2</v>
      </c>
    </row>
    <row r="21" spans="1:3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8">
        <v>43912</v>
      </c>
      <c r="AD21">
        <f>Table2[[#This Row],[Chile]]/B20</f>
        <v>1.1769087523277468</v>
      </c>
      <c r="AE21">
        <f>(Table3[[#This Row],[Factor diario CL]]+AD20)/AB21</f>
        <v>0.12071179706339194</v>
      </c>
      <c r="AF21">
        <f>Table3[[#This Row],[Factor prom diario CL]]-AE22</f>
        <v>8.4599637699067087E-3</v>
      </c>
    </row>
    <row r="22" spans="1:3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7">
        <v>43913</v>
      </c>
      <c r="AD22">
        <f>Table2[[#This Row],[Chile]]/B21</f>
        <v>1.1803797468354431</v>
      </c>
      <c r="AE22">
        <f>(Table3[[#This Row],[Factor diario CL]]+AD21)/AB22</f>
        <v>0.11225183329348523</v>
      </c>
      <c r="AF22">
        <f>Table3[[#This Row],[Factor prom diario CL]]-AE23</f>
        <v>2.4198023929709461E-3</v>
      </c>
    </row>
    <row r="23" spans="1:3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8">
        <v>43914</v>
      </c>
      <c r="AD23">
        <f>Table2[[#This Row],[Chile]]/B22</f>
        <v>1.2359249329758712</v>
      </c>
      <c r="AE23">
        <f>(Table3[[#This Row],[Factor diario CL]]+AD22)/AB23</f>
        <v>0.10983203090051429</v>
      </c>
      <c r="AF23">
        <f>Table3[[#This Row],[Factor prom diario CL]]-AE24</f>
        <v>2.2434810465223332E-3</v>
      </c>
    </row>
    <row r="24" spans="1:3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7">
        <v>43915</v>
      </c>
      <c r="AD24">
        <f>Table2[[#This Row],[Chile]]/B23</f>
        <v>1.2386117136659436</v>
      </c>
      <c r="AE24">
        <f>(Table3[[#This Row],[Factor diario CL]]+AD23)/AB24</f>
        <v>0.10758854985399195</v>
      </c>
      <c r="AF24">
        <f>Table3[[#This Row],[Factor prom diario CL]]-AE25</f>
        <v>8.3294073771053578E-3</v>
      </c>
    </row>
    <row r="25" spans="1:3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8">
        <v>43916</v>
      </c>
      <c r="AD25">
        <f>Table2[[#This Row],[Chile]]/B24</f>
        <v>1.1436077057793346</v>
      </c>
      <c r="AE25">
        <f>(Table3[[#This Row],[Factor diario CL]]+AD24)/AB25</f>
        <v>9.9259142476886594E-2</v>
      </c>
      <c r="AF25">
        <f>Table3[[#This Row],[Factor prom diario CL]]-AE26</f>
        <v>4.2039613513793622E-3</v>
      </c>
    </row>
    <row r="26" spans="1:3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7">
        <v>43917</v>
      </c>
      <c r="AD26">
        <f>Table2[[#This Row],[Chile]]/B25</f>
        <v>1.2327718223583461</v>
      </c>
      <c r="AE26">
        <f>(Table3[[#This Row],[Factor diario CL]]+AD25)/AB26</f>
        <v>9.5055181125507232E-2</v>
      </c>
      <c r="AF26">
        <f>Table3[[#This Row],[Factor prom diario CL]]-AE27</f>
        <v>2.0364846611752307E-3</v>
      </c>
    </row>
    <row r="27" spans="1:3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8">
        <v>43918</v>
      </c>
      <c r="AD27">
        <f>Table2[[#This Row],[Chile]]/B26</f>
        <v>1.1857142857142857</v>
      </c>
      <c r="AE27">
        <f>(Table3[[#This Row],[Factor diario CL]]+AD26)/AB27</f>
        <v>9.3018696464332001E-2</v>
      </c>
      <c r="AF27">
        <f>Table3[[#This Row],[Factor prom diario CL]]-AE28</f>
        <v>7.6040218930309295E-3</v>
      </c>
    </row>
    <row r="28" spans="1:3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7">
        <v>43919</v>
      </c>
      <c r="AD28">
        <f>Table2[[#This Row],[Chile]]/B27</f>
        <v>1.1204819277108433</v>
      </c>
      <c r="AE28">
        <f>(Table3[[#This Row],[Factor diario CL]]+AD27)/AB28</f>
        <v>8.5414674571301072E-2</v>
      </c>
      <c r="AF28">
        <f>Table3[[#This Row],[Factor prom diario CL]]-AE29</f>
        <v>4.5071937162036724E-3</v>
      </c>
    </row>
    <row r="29" spans="1:3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8">
        <v>43920</v>
      </c>
      <c r="AD29">
        <f>Table2[[#This Row],[Chile]]/B28</f>
        <v>1.144927536231884</v>
      </c>
      <c r="AE29">
        <f>(Table3[[#This Row],[Factor diario CL]]+AD28)/AB29</f>
        <v>8.09074808550974E-2</v>
      </c>
      <c r="AF29">
        <f>Table3[[#This Row],[Factor prom diario CL]]-AE30</f>
        <v>2.8752434009375882E-3</v>
      </c>
    </row>
    <row r="30" spans="1:3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7">
        <v>43921</v>
      </c>
      <c r="AD30">
        <f>Table2[[#This Row],[Chile]]/B29</f>
        <v>1.1180073499387506</v>
      </c>
      <c r="AE30">
        <f>(Table3[[#This Row],[Factor diario CL]]+AD29)/AB30</f>
        <v>7.8032237454159811E-2</v>
      </c>
      <c r="AF30">
        <f>Table3[[#This Row],[Factor prom diario CL]]-AE31</f>
        <v>3.8649118620938394E-3</v>
      </c>
    </row>
    <row r="31" spans="1:3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8">
        <v>43922</v>
      </c>
      <c r="AD31">
        <f>Table2[[#This Row],[Chile]]/B30</f>
        <v>1.1070124178232286</v>
      </c>
      <c r="AE31">
        <f>(Table3[[#This Row],[Factor diario CL]]+AD30)/AB31</f>
        <v>7.4167325592065972E-2</v>
      </c>
      <c r="AF31">
        <f>Table3[[#This Row],[Factor prom diario CL]]-AE32</f>
        <v>2.2294509587371947E-3</v>
      </c>
    </row>
    <row r="32" spans="1:3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7">
        <v>43923</v>
      </c>
      <c r="AD32">
        <f>Table2[[#This Row],[Chile]]/B31</f>
        <v>1.1230616958099637</v>
      </c>
      <c r="AE32">
        <f>(Table3[[#This Row],[Factor diario CL]]+AD31)/AB32</f>
        <v>7.1937874633328777E-2</v>
      </c>
      <c r="AF32">
        <f>Table3[[#This Row],[Factor prom diario CL]]-AE33</f>
        <v>2.5351314218760995E-3</v>
      </c>
    </row>
    <row r="33" spans="1:32">
      <c r="A33" s="1">
        <v>43924</v>
      </c>
      <c r="B33">
        <v>3737</v>
      </c>
      <c r="C33">
        <f>Table2[[#This Row],[Chile]]/B32</f>
        <v>1.0978260869565217</v>
      </c>
      <c r="Q33" s="5">
        <f>Table2[[#This Row],[Iran]]/P32</f>
        <v>0</v>
      </c>
      <c r="AB33">
        <v>32</v>
      </c>
      <c r="AC33" s="8">
        <v>43924</v>
      </c>
      <c r="AD33">
        <f>Table2[[#This Row],[Chile]]/B32</f>
        <v>1.0978260869565217</v>
      </c>
      <c r="AE33">
        <f>(Table3[[#This Row],[Factor diario CL]]+AD32)/AB33</f>
        <v>6.9402743211452678E-2</v>
      </c>
      <c r="AF33">
        <f>Table3[[#This Row],[Factor prom diario CL]]-AE34</f>
        <v>2.3940740719182729E-3</v>
      </c>
    </row>
    <row r="34" spans="1:32">
      <c r="A34" s="1">
        <v>43925</v>
      </c>
      <c r="B34">
        <v>4161</v>
      </c>
      <c r="C34">
        <f>Table2[[#This Row],[Chile]]/B33</f>
        <v>1.1134599946481134</v>
      </c>
      <c r="AB34">
        <v>33</v>
      </c>
      <c r="AC34" s="7">
        <v>43925</v>
      </c>
      <c r="AD34">
        <f>Table2[[#This Row],[Chile]]/B33</f>
        <v>1.1134599946481134</v>
      </c>
      <c r="AE34">
        <f>(Table3[[#This Row],[Factor diario CL]]+AD33)/AB34</f>
        <v>6.7008669139534405E-2</v>
      </c>
      <c r="AF34">
        <f>Table3[[#This Row],[Factor prom diario CL]]-AE35</f>
        <v>2.6568657146591734E-3</v>
      </c>
    </row>
    <row r="35" spans="1:32">
      <c r="A35" s="1">
        <v>43926</v>
      </c>
      <c r="B35">
        <v>4471</v>
      </c>
      <c r="C35">
        <f>Table2[[#This Row],[Chile]]/B34</f>
        <v>1.0745013217976449</v>
      </c>
      <c r="Q35" s="5" t="e">
        <f>Table2[[#This Row],[Iran]]/P34</f>
        <v>#DIV/0!</v>
      </c>
      <c r="AB35">
        <v>34</v>
      </c>
      <c r="AC35" s="8">
        <v>43926</v>
      </c>
      <c r="AD35">
        <f>Table2[[#This Row],[Chile]]/B34</f>
        <v>1.0745013217976449</v>
      </c>
      <c r="AE35">
        <f>(Table3[[#This Row],[Factor diario CL]]+AD34)/AB35</f>
        <v>6.4351803424875231E-2</v>
      </c>
      <c r="AF35">
        <f>Table3[[#This Row],[Factor prom diario CL]]-AE36</f>
        <v>2.8820433216239921E-3</v>
      </c>
    </row>
    <row r="36" spans="1:32">
      <c r="A36" s="1">
        <v>43927</v>
      </c>
      <c r="B36">
        <v>4815</v>
      </c>
      <c r="C36">
        <f>Table2[[#This Row],[Chile]]/B35</f>
        <v>1.0769402818161484</v>
      </c>
      <c r="AB36">
        <v>35</v>
      </c>
      <c r="AC36" s="7">
        <v>43927</v>
      </c>
      <c r="AD36">
        <f>Table2[[#This Row],[Chile]]/B35</f>
        <v>1.0769402818161484</v>
      </c>
      <c r="AE36">
        <f>(Table3[[#This Row],[Factor diario CL]]+AD35)/AB36</f>
        <v>6.1469760103251239E-2</v>
      </c>
      <c r="AF36">
        <f>Table3[[#This Row],[Factor prom diario CL]]-AE37</f>
        <v>2.0405028230807351E-3</v>
      </c>
    </row>
    <row r="37" spans="1:32">
      <c r="A37" s="1">
        <v>43928</v>
      </c>
      <c r="B37">
        <v>5116</v>
      </c>
      <c r="C37">
        <f>Table2[[#This Row],[Chile]]/B36</f>
        <v>1.0625129802699895</v>
      </c>
      <c r="Q37" s="5" t="e">
        <f>Table2[[#This Row],[Iran]]/P36</f>
        <v>#DIV/0!</v>
      </c>
      <c r="AB37">
        <v>36</v>
      </c>
      <c r="AC37" s="8">
        <v>43928</v>
      </c>
      <c r="AD37">
        <f>Table2[[#This Row],[Chile]]/B36</f>
        <v>1.0625129802699895</v>
      </c>
      <c r="AE37">
        <f>(Table3[[#This Row],[Factor diario CL]]+AD36)/AB37</f>
        <v>5.9429257280170504E-2</v>
      </c>
      <c r="AF37">
        <f>Table3[[#This Row],[Factor prom diario CL]]-AE38</f>
        <v>1.4140405406291301E-3</v>
      </c>
    </row>
    <row r="38" spans="1:32">
      <c r="A38" s="1">
        <v>43929</v>
      </c>
      <c r="B38">
        <v>5546</v>
      </c>
      <c r="C38">
        <f>Table2[[#This Row],[Chile]]/B37</f>
        <v>1.0840500390930414</v>
      </c>
      <c r="AB38">
        <v>37</v>
      </c>
      <c r="AC38" s="7">
        <v>43929</v>
      </c>
      <c r="AD38">
        <f>Table2[[#This Row],[Chile]]/B37</f>
        <v>1.0840500390930414</v>
      </c>
      <c r="AE38">
        <f>(Table3[[#This Row],[Factor diario CL]]+AD37)/AB38</f>
        <v>5.8015216739541374E-2</v>
      </c>
      <c r="AF38">
        <f>Table3[[#This Row],[Factor prom diario CL]]-AE39</f>
        <v>1.1504231623306466E-3</v>
      </c>
    </row>
    <row r="39" spans="1:32">
      <c r="A39" s="1">
        <v>43930</v>
      </c>
      <c r="B39">
        <v>5972</v>
      </c>
      <c r="C39">
        <f>Table2[[#This Row],[Chile]]/B38</f>
        <v>1.0768121168409666</v>
      </c>
      <c r="AB39">
        <v>38</v>
      </c>
      <c r="AC39" s="8">
        <v>43930</v>
      </c>
      <c r="AD39">
        <f>Table2[[#This Row],[Chile]]/B38</f>
        <v>1.0768121168409666</v>
      </c>
      <c r="AE39">
        <f>(Table3[[#This Row],[Factor diario CL]]+AD38)/AB39</f>
        <v>5.6864793577210727E-2</v>
      </c>
      <c r="AF39">
        <f>Table3[[#This Row],[Factor prom diario CL]]-AE40</f>
        <v>1.341917755966926E-3</v>
      </c>
    </row>
    <row r="40" spans="1:32">
      <c r="A40" s="1">
        <v>43931</v>
      </c>
      <c r="B40">
        <v>6501</v>
      </c>
      <c r="C40">
        <f>Table2[[#This Row],[Chile]]/B39</f>
        <v>1.0885800401875418</v>
      </c>
      <c r="AB40">
        <v>39</v>
      </c>
      <c r="AC40" s="7">
        <v>43931</v>
      </c>
      <c r="AD40">
        <f>Table2[[#This Row],[Chile]]/B39</f>
        <v>1.0885800401875418</v>
      </c>
      <c r="AE40">
        <f>(Table3[[#This Row],[Factor diario CL]]+AD39)/AB40</f>
        <v>5.5522875821243801E-2</v>
      </c>
      <c r="AF40">
        <f>Table3[[#This Row],[Factor prom diario CL]]-AE41</f>
        <v>1.6701653103254471E-3</v>
      </c>
    </row>
    <row r="41" spans="1:32">
      <c r="A41" s="1">
        <v>43932</v>
      </c>
      <c r="B41">
        <v>6927</v>
      </c>
      <c r="C41">
        <f>Table2[[#This Row],[Chile]]/B40</f>
        <v>1.0655283802491924</v>
      </c>
      <c r="AB41">
        <v>40</v>
      </c>
      <c r="AC41" s="8">
        <v>43932</v>
      </c>
      <c r="AD41">
        <f>Table2[[#This Row],[Chile]]/B40</f>
        <v>1.0655283802491924</v>
      </c>
      <c r="AE41">
        <f>(Table3[[#This Row],[Factor diario CL]]+AD40)/AB41</f>
        <v>5.3852710510918354E-2</v>
      </c>
      <c r="AF41">
        <f>Table3[[#This Row],[Factor prom diario CL]]-AE42</f>
        <v>2.4669520965618155E-3</v>
      </c>
    </row>
    <row r="42" spans="1:32">
      <c r="A42" s="1">
        <v>43933</v>
      </c>
      <c r="B42">
        <v>7213</v>
      </c>
      <c r="C42">
        <f>Table2[[#This Row],[Chile]]/B41</f>
        <v>1.0412877147394255</v>
      </c>
      <c r="Q42" s="5" t="e">
        <f>Table2[[#This Row],[Iran]]/P41</f>
        <v>#DIV/0!</v>
      </c>
      <c r="AB42">
        <v>41</v>
      </c>
      <c r="AC42" s="7">
        <v>43933</v>
      </c>
      <c r="AD42">
        <f>Table2[[#This Row],[Chile]]/B41</f>
        <v>1.0412877147394255</v>
      </c>
      <c r="AE42">
        <f>(Table3[[#This Row],[Factor diario CL]]+AD41)/AB42</f>
        <v>5.1385758414356539E-2</v>
      </c>
      <c r="AF42">
        <f>Table3[[#This Row],[Factor prom diario CL]]-AE43</f>
        <v>1.7537834537514341E-3</v>
      </c>
    </row>
    <row r="43" spans="1:32">
      <c r="A43" s="1">
        <v>43934</v>
      </c>
      <c r="B43">
        <v>7525</v>
      </c>
      <c r="C43">
        <f>Table2[[#This Row],[Chile]]/B42</f>
        <v>1.0432552336059893</v>
      </c>
      <c r="Q43" s="5" t="e">
        <f>Table2[[#This Row],[Iran]]/P42</f>
        <v>#DIV/0!</v>
      </c>
      <c r="AB43">
        <v>42</v>
      </c>
      <c r="AC43" s="8">
        <v>43934</v>
      </c>
      <c r="AD43">
        <f>Table2[[#This Row],[Chile]]/B42</f>
        <v>1.0432552336059893</v>
      </c>
      <c r="AE43">
        <f>(Table3[[#This Row],[Factor diario CL]]+AD42)/AB43</f>
        <v>4.9631974960605105E-2</v>
      </c>
      <c r="AF43">
        <f>Table3[[#This Row],[Factor prom diario CL]]-AE44</f>
        <v>9.0294573126083882E-4</v>
      </c>
    </row>
    <row r="44" spans="1:32">
      <c r="A44" s="1">
        <v>43935</v>
      </c>
      <c r="B44">
        <v>7917</v>
      </c>
      <c r="C44">
        <f>Table2[[#This Row],[Chile]]/B43</f>
        <v>1.0520930232558139</v>
      </c>
      <c r="Q44" s="5" t="e">
        <f>Table2[[#This Row],[Iran]]/P43</f>
        <v>#DIV/0!</v>
      </c>
      <c r="AB44">
        <v>43</v>
      </c>
      <c r="AC44" s="7">
        <v>43935</v>
      </c>
      <c r="AD44">
        <f>Table2[[#This Row],[Chile]]/B43</f>
        <v>1.0520930232558139</v>
      </c>
      <c r="AE44">
        <f>(Table3[[#This Row],[Factor diario CL]]+AD43)/AB44</f>
        <v>4.8729029229344266E-2</v>
      </c>
      <c r="AF44">
        <f>Table3[[#This Row],[Factor prom diario CL]]-AE45</f>
        <v>1.0685848888678587E-3</v>
      </c>
    </row>
    <row r="45" spans="1:32">
      <c r="A45" s="1">
        <v>43936</v>
      </c>
      <c r="B45">
        <v>8273</v>
      </c>
      <c r="C45">
        <f>Table2[[#This Row],[Chile]]/B44</f>
        <v>1.0449665277251483</v>
      </c>
      <c r="Q45" s="5" t="e">
        <f>Table2[[#This Row],[Iran]]/P44</f>
        <v>#DIV/0!</v>
      </c>
      <c r="AB45">
        <v>44</v>
      </c>
      <c r="AC45" s="7">
        <v>43936</v>
      </c>
      <c r="AD45">
        <f>Table2[[#This Row],[Chile]]/B44</f>
        <v>1.0449665277251483</v>
      </c>
      <c r="AE45">
        <f>(Table3[[#This Row],[Factor diario CL]]+AD44)/AB45</f>
        <v>4.7660444340476407E-2</v>
      </c>
      <c r="AF45">
        <f>Table3[[#This Row],[Factor prom diario CL]]-AE46</f>
        <v>7.8235877734560144E-4</v>
      </c>
    </row>
    <row r="46" spans="1:32">
      <c r="A46" s="1">
        <v>43937</v>
      </c>
      <c r="B46">
        <v>8807</v>
      </c>
      <c r="C46">
        <f>Table2[[#This Row],[Chile]]/B45</f>
        <v>1.064547322615738</v>
      </c>
      <c r="Q46" s="5" t="e">
        <f>Table2[[#This Row],[Iran]]/P45</f>
        <v>#DIV/0!</v>
      </c>
      <c r="AB46">
        <v>45</v>
      </c>
      <c r="AC46" s="7">
        <v>43937</v>
      </c>
      <c r="AD46">
        <f>Table2[[#This Row],[Chile]]/B45</f>
        <v>1.064547322615738</v>
      </c>
      <c r="AE46">
        <f>(Table3[[#This Row],[Factor diario CL]]+AD45)/AB46</f>
        <v>4.6878085563130806E-2</v>
      </c>
      <c r="AF46">
        <f>Table3[[#This Row],[Factor prom diario CL]]-AE47</f>
        <v>8.9818748236303314E-4</v>
      </c>
    </row>
    <row r="47" spans="1:32">
      <c r="A47" s="1">
        <v>43938</v>
      </c>
      <c r="B47">
        <v>9252</v>
      </c>
      <c r="C47">
        <f>Table2[[#This Row],[Chile]]/B46</f>
        <v>1.0505279890995798</v>
      </c>
      <c r="Q47" s="5" t="e">
        <f>Table2[[#This Row],[Iran]]/P46</f>
        <v>#DIV/0!</v>
      </c>
      <c r="AB47">
        <v>46</v>
      </c>
      <c r="AC47" s="7">
        <v>43938</v>
      </c>
      <c r="AD47">
        <f>Table2[[#This Row],[Chile]]/B46</f>
        <v>1.0505279890995798</v>
      </c>
      <c r="AE47">
        <f>(Table3[[#This Row],[Factor diario CL]]+AD46)/AB47</f>
        <v>4.5979898080767773E-2</v>
      </c>
      <c r="AF47">
        <f>Table3[[#This Row],[Factor prom diario CL]]-AE48</f>
        <v>1.2523982069065492E-3</v>
      </c>
    </row>
    <row r="48" spans="1:32">
      <c r="A48" s="1">
        <v>43939</v>
      </c>
      <c r="B48">
        <v>9730</v>
      </c>
      <c r="C48">
        <f>Table2[[#This Row],[Chile]]/B47</f>
        <v>1.051664504971898</v>
      </c>
      <c r="Q48" s="5" t="e">
        <f>Table2[[#This Row],[Iran]]/P47</f>
        <v>#DIV/0!</v>
      </c>
      <c r="AB48">
        <v>47</v>
      </c>
      <c r="AC48" s="7">
        <v>43939</v>
      </c>
      <c r="AD48">
        <f>Table2[[#This Row],[Chile]]/B47</f>
        <v>1.051664504971898</v>
      </c>
      <c r="AE48">
        <f>(Table3[[#This Row],[Factor diario CL]]+AD47)/AB48</f>
        <v>4.4727499873861223E-2</v>
      </c>
      <c r="AF48">
        <f>Table3[[#This Row],[Factor prom diario CL]]-AE49</f>
        <v>1.2179597201772349E-3</v>
      </c>
    </row>
    <row r="49" spans="1:32">
      <c r="A49" s="1">
        <v>43940</v>
      </c>
      <c r="B49">
        <v>10088</v>
      </c>
      <c r="C49">
        <f>Table2[[#This Row],[Chile]]/B48</f>
        <v>1.0367934224049331</v>
      </c>
      <c r="Q49" s="5" t="e">
        <f>Table2[[#This Row],[Iran]]/P48</f>
        <v>#DIV/0!</v>
      </c>
      <c r="AB49">
        <v>48</v>
      </c>
      <c r="AC49" s="7">
        <v>43940</v>
      </c>
      <c r="AD49">
        <f>Table2[[#This Row],[Chile]]/B48</f>
        <v>1.0367934224049331</v>
      </c>
      <c r="AE49">
        <f>(Table3[[#This Row],[Factor diario CL]]+AD48)/AB49</f>
        <v>4.3509540153683988E-2</v>
      </c>
      <c r="AF49">
        <f>Table3[[#This Row],[Factor prom diario CL]]-AE50</f>
        <v>1.0946846672281393E-3</v>
      </c>
    </row>
    <row r="50" spans="1:32">
      <c r="A50" s="1">
        <v>43941</v>
      </c>
      <c r="B50">
        <v>10507</v>
      </c>
      <c r="C50">
        <f>Table2[[#This Row],[Chile]]/B49</f>
        <v>1.0415344964314037</v>
      </c>
      <c r="Q50" s="5" t="e">
        <f>Table2[[#This Row],[Iran]]/P49</f>
        <v>#DIV/0!</v>
      </c>
      <c r="AB50">
        <v>49</v>
      </c>
      <c r="AC50" s="7">
        <v>43941</v>
      </c>
      <c r="AD50">
        <f>Table2[[#This Row],[Chile]]/B49</f>
        <v>1.0415344964314037</v>
      </c>
      <c r="AE50">
        <f>(Table3[[#This Row],[Factor diario CL]]+AD49)/AB50</f>
        <v>4.2414855486455849E-2</v>
      </c>
      <c r="AF50">
        <f>Table3[[#This Row],[Factor prom diario CL]]-AE51</f>
        <v>9.6553036224387989E-4</v>
      </c>
    </row>
    <row r="51" spans="1:32">
      <c r="A51" s="1">
        <v>43942</v>
      </c>
      <c r="B51">
        <v>10832</v>
      </c>
      <c r="C51">
        <f>Table2[[#This Row],[Chile]]/B50</f>
        <v>1.0309317597791947</v>
      </c>
      <c r="Q51" s="5" t="e">
        <f>Table2[[#This Row],[Iran]]/P50</f>
        <v>#DIV/0!</v>
      </c>
      <c r="AB51">
        <v>50</v>
      </c>
      <c r="AC51" s="7">
        <v>43942</v>
      </c>
      <c r="AD51">
        <f>Table2[[#This Row],[Chile]]/B50</f>
        <v>1.0309317597791947</v>
      </c>
      <c r="AE51">
        <f>(Table3[[#This Row],[Factor diario CL]]+AD50)/AB51</f>
        <v>4.1449325124211969E-2</v>
      </c>
      <c r="AF51">
        <f>Table3[[#This Row],[Factor prom diario CL]]-AE52</f>
        <v>7.8721137640547917E-4</v>
      </c>
    </row>
    <row r="52" spans="1:32">
      <c r="A52" s="1">
        <v>43943</v>
      </c>
      <c r="B52">
        <v>11296</v>
      </c>
      <c r="C52">
        <f>Table2[[#This Row],[Chile]]/B51</f>
        <v>1.0428360413589366</v>
      </c>
      <c r="Q52" s="5" t="e">
        <f>Table2[[#This Row],[Iran]]/P51</f>
        <v>#DIV/0!</v>
      </c>
      <c r="AB52">
        <v>51</v>
      </c>
      <c r="AC52" s="7">
        <v>43943</v>
      </c>
      <c r="AD52">
        <f>Table2[[#This Row],[Chile]]/B51</f>
        <v>1.0428360413589366</v>
      </c>
      <c r="AE52">
        <f>(Table3[[#This Row],[Factor diario CL]]+AD51)/AB52</f>
        <v>4.066211374780649E-2</v>
      </c>
      <c r="AF52">
        <f>Table3[[#This Row],[Factor prom diario CL]]-AE53</f>
        <v>4.9834590079708696E-4</v>
      </c>
    </row>
    <row r="53" spans="1:32">
      <c r="A53" s="1">
        <v>43944</v>
      </c>
      <c r="B53">
        <v>11812</v>
      </c>
      <c r="C53">
        <f>Table2[[#This Row],[Chile]]/B52</f>
        <v>1.0456798866855523</v>
      </c>
      <c r="Q53" s="5" t="e">
        <f>Table2[[#This Row],[Iran]]/P52</f>
        <v>#DIV/0!</v>
      </c>
      <c r="AB53">
        <v>52</v>
      </c>
      <c r="AC53" s="7">
        <v>43944</v>
      </c>
      <c r="AD53">
        <f>Table2[[#This Row],[Chile]]/B52</f>
        <v>1.0456798866855523</v>
      </c>
      <c r="AE53">
        <f>(Table3[[#This Row],[Factor diario CL]]+AD52)/AB53</f>
        <v>4.0163767847009403E-2</v>
      </c>
      <c r="AF53">
        <f>Table3[[#This Row],[Factor prom diario CL]]-AE54</f>
        <v>7.7694213486226293E-4</v>
      </c>
    </row>
    <row r="54" spans="1:32">
      <c r="A54" s="1">
        <v>43945</v>
      </c>
      <c r="B54">
        <v>12306</v>
      </c>
      <c r="C54">
        <f>Table2[[#This Row],[Chile]]/B53</f>
        <v>1.0418218760582458</v>
      </c>
      <c r="Q54" s="5" t="e">
        <f>Table2[[#This Row],[Iran]]/P53</f>
        <v>#DIV/0!</v>
      </c>
      <c r="AB54">
        <v>53</v>
      </c>
      <c r="AC54" s="7">
        <v>43945</v>
      </c>
      <c r="AD54">
        <f>Table2[[#This Row],[Chile]]/B53</f>
        <v>1.0418218760582458</v>
      </c>
      <c r="AE54">
        <f>(Table3[[#This Row],[Factor diario CL]]+AD53)/AB54</f>
        <v>3.938682571214714E-2</v>
      </c>
      <c r="AF54">
        <f>Table3[[#This Row],[Factor prom diario CL]]-AE55</f>
        <v>7.4463971619700281E-4</v>
      </c>
    </row>
    <row r="55" spans="1:32">
      <c r="A55" s="1">
        <v>43946</v>
      </c>
      <c r="B55">
        <v>12858</v>
      </c>
      <c r="C55">
        <f>Table2[[#This Row],[Chile]]/B54</f>
        <v>1.0448561677230619</v>
      </c>
      <c r="Q55" s="5" t="e">
        <f>Table2[[#This Row],[Iran]]/P54</f>
        <v>#DIV/0!</v>
      </c>
      <c r="AB55">
        <v>54</v>
      </c>
      <c r="AC55" s="7">
        <v>43946</v>
      </c>
      <c r="AD55">
        <f>Table2[[#This Row],[Chile]]/B54</f>
        <v>1.0448561677230619</v>
      </c>
      <c r="AE55">
        <f>(Table3[[#This Row],[Factor diario CL]]+AD54)/AB55</f>
        <v>3.8642185995950137E-2</v>
      </c>
      <c r="AF55">
        <f>Table3[[#This Row],[Factor prom diario CL]]-AE56</f>
        <v>7.9413864717098326E-4</v>
      </c>
    </row>
    <row r="56" spans="1:32">
      <c r="A56" s="1">
        <v>43947</v>
      </c>
      <c r="B56">
        <v>13331</v>
      </c>
      <c r="C56">
        <f>Table2[[#This Row],[Chile]]/B55</f>
        <v>1.0367864364597916</v>
      </c>
      <c r="Q56" s="5" t="e">
        <f>Table2[[#This Row],[Iran]]/P55</f>
        <v>#DIV/0!</v>
      </c>
      <c r="AB56">
        <v>55</v>
      </c>
      <c r="AC56" s="7">
        <v>43947</v>
      </c>
      <c r="AD56">
        <f>Table2[[#This Row],[Chile]]/B55</f>
        <v>1.0367864364597916</v>
      </c>
      <c r="AE56">
        <f>(Table3[[#This Row],[Factor diario CL]]+AD55)/AB56</f>
        <v>3.7848047348779154E-2</v>
      </c>
      <c r="AF56">
        <f>Table3[[#This Row],[Factor prom diario CL]]-AE57</f>
        <v>8.3121228061702745E-4</v>
      </c>
    </row>
    <row r="57" spans="1:32">
      <c r="A57" s="1">
        <v>43948</v>
      </c>
      <c r="B57">
        <v>13813</v>
      </c>
      <c r="C57">
        <f>Table2[[#This Row],[Chile]]/B56</f>
        <v>1.0361563273572876</v>
      </c>
      <c r="Q57" s="5" t="e">
        <f>Table2[[#This Row],[Iran]]/P56</f>
        <v>#DIV/0!</v>
      </c>
      <c r="AB57">
        <v>56</v>
      </c>
      <c r="AC57" s="7">
        <v>43948</v>
      </c>
      <c r="AD57">
        <f>Table2[[#This Row],[Chile]]/B56</f>
        <v>1.0361563273572876</v>
      </c>
      <c r="AE57">
        <f>(Table3[[#This Row],[Factor diario CL]]+AD56)/AB57</f>
        <v>3.7016835068162127E-2</v>
      </c>
      <c r="AF57">
        <f>Table3[[#This Row],[Factor prom diario CL]]-AE58</f>
        <v>5.9370030217609226E-4</v>
      </c>
    </row>
    <row r="58" spans="1:32">
      <c r="A58" s="1">
        <v>43949</v>
      </c>
      <c r="B58">
        <v>14365</v>
      </c>
      <c r="C58">
        <f>Table2[[#This Row],[Chile]]/B57</f>
        <v>1.0399623543039167</v>
      </c>
      <c r="Q58" s="5" t="e">
        <f>Table2[[#This Row],[Iran]]/P57</f>
        <v>#DIV/0!</v>
      </c>
      <c r="AB58">
        <v>57</v>
      </c>
      <c r="AC58" s="7">
        <v>43949</v>
      </c>
      <c r="AD58">
        <f>Table2[[#This Row],[Chile]]/B57</f>
        <v>1.0399623543039167</v>
      </c>
      <c r="AE58">
        <f>(Table3[[#This Row],[Factor diario CL]]+AD57)/AB58</f>
        <v>3.6423134765986034E-2</v>
      </c>
      <c r="AF58">
        <f>Table3[[#This Row],[Factor prom diario CL]]-AE59</f>
        <v>3.2718889710482008E-4</v>
      </c>
    </row>
    <row r="59" spans="1:32">
      <c r="A59" s="1">
        <v>43950</v>
      </c>
      <c r="B59">
        <v>15135</v>
      </c>
      <c r="C59">
        <f>Table2[[#This Row],[Chile]]/B58</f>
        <v>1.0536025060911938</v>
      </c>
      <c r="Q59" s="5" t="e">
        <f>Table2[[#This Row],[Iran]]/P58</f>
        <v>#DIV/0!</v>
      </c>
      <c r="AB59">
        <v>58</v>
      </c>
      <c r="AC59" s="7">
        <v>43950</v>
      </c>
      <c r="AD59">
        <f>Table2[[#This Row],[Chile]]/B58</f>
        <v>1.0536025060911938</v>
      </c>
      <c r="AE59">
        <f>(Table3[[#This Row],[Factor diario CL]]+AD58)/AB59</f>
        <v>3.6095945868881214E-2</v>
      </c>
      <c r="AF59">
        <f>Table3[[#This Row],[Factor prom diario CL]]-AE60</f>
        <v>2.9468386007883152E-4</v>
      </c>
    </row>
    <row r="60" spans="1:32">
      <c r="A60" s="1">
        <v>43951</v>
      </c>
      <c r="B60">
        <v>16023</v>
      </c>
      <c r="C60">
        <f>Table2[[#This Row],[Chile]]/B59</f>
        <v>1.0586719524281467</v>
      </c>
      <c r="Q60" s="5" t="e">
        <f>Table2[[#This Row],[Iran]]/P59</f>
        <v>#DIV/0!</v>
      </c>
      <c r="AB60">
        <v>59</v>
      </c>
      <c r="AC60" s="7">
        <v>43951</v>
      </c>
      <c r="AD60">
        <f>Table2[[#This Row],[Chile]]/B59</f>
        <v>1.0586719524281467</v>
      </c>
      <c r="AE60">
        <f>(Table3[[#This Row],[Factor diario CL]]+AD59)/AB60</f>
        <v>3.5801262008802383E-2</v>
      </c>
      <c r="AF60">
        <f>Table3[[#This Row],[Factor prom diario CL]]-AE61</f>
        <v>4.6549395272030281E-4</v>
      </c>
    </row>
    <row r="61" spans="1:32">
      <c r="A61" s="1">
        <v>43952</v>
      </c>
      <c r="B61">
        <v>17008</v>
      </c>
      <c r="C61">
        <f>Table2[[#This Row],[Chile]]/B60</f>
        <v>1.0614741309367783</v>
      </c>
      <c r="Q61" s="5" t="e">
        <f>Table2[[#This Row],[Iran]]/P60</f>
        <v>#DIV/0!</v>
      </c>
      <c r="AB61">
        <v>60</v>
      </c>
      <c r="AC61" s="7">
        <v>43952</v>
      </c>
      <c r="AD61">
        <f>Table2[[#This Row],[Chile]]/B60</f>
        <v>1.0614741309367783</v>
      </c>
      <c r="AE61">
        <f>(Table3[[#This Row],[Factor diario CL]]+AD60)/AB61</f>
        <v>3.533576805608208E-2</v>
      </c>
      <c r="AF61">
        <f>Table3[[#This Row],[Factor prom diario CL]]-AE62</f>
        <v>1.6567257644981015E-4</v>
      </c>
    </row>
    <row r="62" spans="1:32">
      <c r="A62" s="1">
        <v>43953</v>
      </c>
      <c r="B62">
        <v>18435</v>
      </c>
      <c r="C62">
        <f>Table2[[#This Row],[Chile]]/B61</f>
        <v>1.0839016933207901</v>
      </c>
      <c r="Q62" s="5" t="e">
        <f>Table2[[#This Row],[Iran]]/P61</f>
        <v>#DIV/0!</v>
      </c>
      <c r="AB62">
        <v>61</v>
      </c>
      <c r="AC62" s="7">
        <v>43953</v>
      </c>
      <c r="AD62">
        <f>Table2[[#This Row],[Chile]]/B61</f>
        <v>1.0839016933207901</v>
      </c>
      <c r="AE62">
        <f>(Table3[[#This Row],[Factor diario CL]]+AD61)/AB62</f>
        <v>3.517009547963227E-2</v>
      </c>
      <c r="AF62">
        <f>Table3[[#This Row],[Factor prom diario CL]]-AE63</f>
        <v>4.8438394182395705E-4</v>
      </c>
    </row>
    <row r="63" spans="1:32">
      <c r="A63" s="1">
        <v>43954</v>
      </c>
      <c r="B63">
        <v>19663</v>
      </c>
      <c r="C63">
        <f>Table2[[#This Row],[Chile]]/B62</f>
        <v>1.0666124220233253</v>
      </c>
      <c r="Q63" s="5" t="e">
        <f>Table2[[#This Row],[Iran]]/P62</f>
        <v>#DIV/0!</v>
      </c>
      <c r="AB63">
        <v>62</v>
      </c>
      <c r="AC63" s="7">
        <v>43954</v>
      </c>
      <c r="AD63">
        <f>Table2[[#This Row],[Chile]]/B62</f>
        <v>1.0666124220233253</v>
      </c>
      <c r="AE63">
        <f>(Table3[[#This Row],[Factor diario CL]]+AD62)/AB63</f>
        <v>3.4685711537808313E-2</v>
      </c>
      <c r="AF63">
        <f>Table3[[#This Row],[Factor prom diario CL]]-AE64</f>
        <v>1.0912318129809723E-3</v>
      </c>
    </row>
    <row r="64" spans="1:32">
      <c r="A64" s="1">
        <v>43955</v>
      </c>
      <c r="B64">
        <v>20643</v>
      </c>
      <c r="C64">
        <f>Table2[[#This Row],[Chile]]/B63</f>
        <v>1.0498398006407974</v>
      </c>
      <c r="Q64" s="5" t="e">
        <f>Table2[[#This Row],[Iran]]/P63</f>
        <v>#DIV/0!</v>
      </c>
      <c r="AB64">
        <v>63</v>
      </c>
      <c r="AC64" s="7">
        <v>43955</v>
      </c>
      <c r="AD64">
        <f>Table2[[#This Row],[Chile]]/B63</f>
        <v>1.0498398006407974</v>
      </c>
      <c r="AE64">
        <f>(Table3[[#This Row],[Factor diario CL]]+AD63)/AB64</f>
        <v>3.3594479724827341E-2</v>
      </c>
      <c r="AF64">
        <f>Table3[[#This Row],[Factor prom diario CL]]-AE65</f>
        <v>5.2648830171479755E-4</v>
      </c>
    </row>
    <row r="65" spans="1:32">
      <c r="A65" s="1">
        <v>43956</v>
      </c>
      <c r="B65">
        <v>22016</v>
      </c>
      <c r="C65">
        <f>Table2[[#This Row],[Chile]]/B64</f>
        <v>1.0665116504384053</v>
      </c>
      <c r="Q65" s="5" t="e">
        <f>Table2[[#This Row],[Iran]]/P64</f>
        <v>#DIV/0!</v>
      </c>
      <c r="AB65">
        <v>64</v>
      </c>
      <c r="AC65" s="7">
        <v>43956</v>
      </c>
      <c r="AD65">
        <f>Table2[[#This Row],[Chile]]/B64</f>
        <v>1.0665116504384053</v>
      </c>
      <c r="AE65">
        <f>(Table3[[#This Row],[Factor diario CL]]+AD64)/AB65</f>
        <v>3.3067991423112543E-2</v>
      </c>
      <c r="AF65">
        <f>Table3[[#This Row],[Factor prom diario CL]]-AE66</f>
        <v>5.5435064713707516E-4</v>
      </c>
    </row>
    <row r="66" spans="1:32">
      <c r="A66" s="1">
        <v>43957</v>
      </c>
      <c r="B66">
        <v>23048</v>
      </c>
      <c r="C66">
        <f>Table2[[#This Row],[Chile]]/B65</f>
        <v>1.046875</v>
      </c>
      <c r="Q66" s="5" t="e">
        <f>Table2[[#This Row],[Iran]]/P65</f>
        <v>#DIV/0!</v>
      </c>
      <c r="AB66">
        <v>65</v>
      </c>
      <c r="AC66" s="7">
        <v>43957</v>
      </c>
      <c r="AD66">
        <f>Table2[[#This Row],[Chile]]/B65</f>
        <v>1.046875</v>
      </c>
      <c r="AE66">
        <f>(Table3[[#This Row],[Factor diario CL]]+AD65)/AB66</f>
        <v>3.2513640775975468E-2</v>
      </c>
      <c r="AF66">
        <f>Table3[[#This Row],[Factor prom diario CL]]-AE67</f>
        <v>4.9260496665000375E-4</v>
      </c>
    </row>
    <row r="67" spans="1:32">
      <c r="A67" s="1">
        <v>43958</v>
      </c>
      <c r="B67">
        <v>24581</v>
      </c>
      <c r="C67">
        <f>Table2[[#This Row],[Chile]]/B66</f>
        <v>1.0665133634154806</v>
      </c>
      <c r="Q67" s="5" t="e">
        <f>Table2[[#This Row],[Iran]]/P66</f>
        <v>#DIV/0!</v>
      </c>
      <c r="AB67">
        <v>66</v>
      </c>
      <c r="AC67" s="7">
        <v>43958</v>
      </c>
      <c r="AD67">
        <f>Table2[[#This Row],[Chile]]/B66</f>
        <v>1.0665133634154806</v>
      </c>
      <c r="AE67">
        <f>(Table3[[#This Row],[Factor diario CL]]+AD66)/AB67</f>
        <v>3.2021035809325464E-2</v>
      </c>
      <c r="AF67">
        <f>Table3[[#This Row],[Factor prom diario CL]]-AE68</f>
        <v>3.3294946055837521E-4</v>
      </c>
    </row>
    <row r="68" spans="1:32">
      <c r="A68" s="1">
        <v>43959</v>
      </c>
      <c r="B68">
        <v>25972</v>
      </c>
      <c r="C68">
        <f>Table2[[#This Row],[Chile]]/B67</f>
        <v>1.0565884219519142</v>
      </c>
      <c r="Q68" s="5" t="e">
        <f>Table2[[#This Row],[Iran]]/P67</f>
        <v>#DIV/0!</v>
      </c>
      <c r="AB68">
        <v>67</v>
      </c>
      <c r="AC68" s="7">
        <v>43959</v>
      </c>
      <c r="AD68">
        <f>Table2[[#This Row],[Chile]]/B67</f>
        <v>1.0565884219519142</v>
      </c>
      <c r="AE68">
        <f>(Table3[[#This Row],[Factor diario CL]]+AD67)/AB68</f>
        <v>3.1688086348767089E-2</v>
      </c>
      <c r="AF68">
        <f>Table3[[#This Row],[Factor prom diario CL]]-AE69</f>
        <v>3.1688086348767089E-2</v>
      </c>
    </row>
    <row r="69" spans="1:32">
      <c r="A69" s="1">
        <v>43960</v>
      </c>
      <c r="B69">
        <v>27219</v>
      </c>
      <c r="C69">
        <f>Table2[[#This Row],[Chile]]/B68</f>
        <v>1.0480132450331126</v>
      </c>
      <c r="Q69" s="5" t="e">
        <f>Table2[[#This Row],[Iran]]/P68</f>
        <v>#DIV/0!</v>
      </c>
      <c r="AB69">
        <v>68</v>
      </c>
      <c r="AC69" s="7">
        <v>43960</v>
      </c>
    </row>
    <row r="70" spans="1:32">
      <c r="A70" s="1">
        <v>43961</v>
      </c>
      <c r="B70">
        <v>28886</v>
      </c>
      <c r="C70">
        <f>Table2[[#This Row],[Chile]]/B69</f>
        <v>1.0612439839817773</v>
      </c>
      <c r="Q70" s="5" t="e">
        <f>Table2[[#This Row],[Iran]]/P69</f>
        <v>#DIV/0!</v>
      </c>
      <c r="AB70">
        <v>69</v>
      </c>
      <c r="AC70" s="7">
        <v>43961</v>
      </c>
    </row>
    <row r="71" spans="1:32">
      <c r="A71" s="1">
        <v>43962</v>
      </c>
      <c r="B71">
        <v>30063</v>
      </c>
      <c r="C71">
        <f>Table2[[#This Row],[Chile]]/B70</f>
        <v>1.0407463823305407</v>
      </c>
      <c r="Q71" s="5" t="e">
        <f>Table2[[#This Row],[Iran]]/P70</f>
        <v>#DIV/0!</v>
      </c>
      <c r="AB71">
        <v>70</v>
      </c>
      <c r="AC71" s="7">
        <v>43962</v>
      </c>
    </row>
    <row r="72" spans="1:32">
      <c r="A72" s="1">
        <v>43963</v>
      </c>
      <c r="B72">
        <v>31721</v>
      </c>
      <c r="C72">
        <f>Table2[[#This Row],[Chile]]/B71</f>
        <v>1.0551508498819147</v>
      </c>
      <c r="Q72" s="5" t="e">
        <f>Table2[[#This Row],[Iran]]/P71</f>
        <v>#DIV/0!</v>
      </c>
    </row>
    <row r="73" spans="1:32">
      <c r="A73" s="1">
        <v>43964</v>
      </c>
      <c r="B73">
        <v>34381</v>
      </c>
      <c r="C73">
        <f>Table2[[#This Row],[Chile]]/B72</f>
        <v>1.0838561205510544</v>
      </c>
      <c r="Q73" s="5" t="e">
        <f>Table2[[#This Row],[Iran]]/P72</f>
        <v>#DIV/0!</v>
      </c>
    </row>
    <row r="74" spans="1:32">
      <c r="A74" s="1">
        <v>43965</v>
      </c>
      <c r="B74">
        <v>37040</v>
      </c>
      <c r="C74">
        <f>Table2[[#This Row],[Chile]]/B73</f>
        <v>1.0773392280620111</v>
      </c>
      <c r="Q74" s="5" t="e">
        <f>Table2[[#This Row],[Iran]]/P73</f>
        <v>#DIV/0!</v>
      </c>
    </row>
    <row r="75" spans="1:32">
      <c r="A75" s="1">
        <v>43966</v>
      </c>
      <c r="B75">
        <v>39542</v>
      </c>
      <c r="C75">
        <f>Table2[[#This Row],[Chile]]/B74</f>
        <v>1.067548596112311</v>
      </c>
      <c r="Q75" s="5" t="e">
        <f>Table2[[#This Row],[Iran]]/P74</f>
        <v>#DIV/0!</v>
      </c>
    </row>
    <row r="76" spans="1:32">
      <c r="A76" s="1">
        <v>43967</v>
      </c>
      <c r="B76">
        <v>41428</v>
      </c>
      <c r="C76">
        <f>Table2[[#This Row],[Chile]]/B75</f>
        <v>1.0476961205806483</v>
      </c>
      <c r="Q76" s="5" t="e">
        <f>Table2[[#This Row],[Iran]]/P75</f>
        <v>#DIV/0!</v>
      </c>
    </row>
    <row r="77" spans="1:32">
      <c r="A77" s="1">
        <v>43968</v>
      </c>
      <c r="B77">
        <v>43781</v>
      </c>
      <c r="C77">
        <f>Table2[[#This Row],[Chile]]/B76</f>
        <v>1.056797335135657</v>
      </c>
      <c r="Q77" s="5" t="e">
        <f>Table2[[#This Row],[Iran]]/P76</f>
        <v>#DIV/0!</v>
      </c>
    </row>
    <row r="78" spans="1:32">
      <c r="A78" s="1">
        <v>43969</v>
      </c>
      <c r="B78">
        <v>46059</v>
      </c>
      <c r="C78">
        <f>Table2[[#This Row],[Chile]]/B77</f>
        <v>1.0520317032502684</v>
      </c>
      <c r="Q78" s="5" t="e">
        <f>Table2[[#This Row],[Iran]]/P77</f>
        <v>#DIV/0!</v>
      </c>
    </row>
    <row r="79" spans="1:32">
      <c r="A79" s="1">
        <v>43970</v>
      </c>
      <c r="B79">
        <v>49579</v>
      </c>
      <c r="C79">
        <f>Table2[[#This Row],[Chile]]/B78</f>
        <v>1.0764237174059359</v>
      </c>
      <c r="Q79" s="5" t="e">
        <f>Table2[[#This Row],[Iran]]/P78</f>
        <v>#DIV/0!</v>
      </c>
    </row>
    <row r="80" spans="1:32">
      <c r="A80" s="1">
        <v>43971</v>
      </c>
      <c r="B80">
        <v>53617</v>
      </c>
      <c r="C80">
        <f>Table2[[#This Row],[Chile]]/B79</f>
        <v>1.0814457734121301</v>
      </c>
      <c r="Q80" s="5" t="e">
        <f>Table2[[#This Row],[Iran]]/P79</f>
        <v>#DIV/0!</v>
      </c>
    </row>
    <row r="81" spans="1:17">
      <c r="A81" s="1">
        <v>43972</v>
      </c>
      <c r="B81">
        <v>57581</v>
      </c>
      <c r="C81">
        <f>Table2[[#This Row],[Chile]]/B80</f>
        <v>1.0739317753697522</v>
      </c>
      <c r="Q81" s="5" t="e">
        <f>Table2[[#This Row],[Iran]]/P80</f>
        <v>#DIV/0!</v>
      </c>
    </row>
    <row r="82" spans="1:17">
      <c r="A82" s="1">
        <v>43973</v>
      </c>
      <c r="B82">
        <v>61857</v>
      </c>
      <c r="C82">
        <f>Table2[[#This Row],[Chile]]/B81</f>
        <v>1.074260606797381</v>
      </c>
      <c r="Q82" s="5" t="e">
        <f>Table2[[#This Row],[Iran]]/P81</f>
        <v>#DIV/0!</v>
      </c>
    </row>
    <row r="83" spans="1:17">
      <c r="A83" s="1">
        <v>43974</v>
      </c>
      <c r="B83">
        <v>65393</v>
      </c>
      <c r="C83">
        <f>Table2[[#This Row],[Chile]]/B82</f>
        <v>1.0571641043050908</v>
      </c>
      <c r="Q83" s="5" t="e">
        <f>Table2[[#This Row],[Iran]]/P82</f>
        <v>#DIV/0!</v>
      </c>
    </row>
    <row r="84" spans="1:17">
      <c r="A84" s="1">
        <v>43975</v>
      </c>
      <c r="B84">
        <v>69102</v>
      </c>
      <c r="C84">
        <f>Table2[[#This Row],[Chile]]/B83</f>
        <v>1.0567186090254308</v>
      </c>
      <c r="Q84" s="5" t="e">
        <f>Table2[[#This Row],[Iran]]/P83</f>
        <v>#DIV/0!</v>
      </c>
    </row>
    <row r="85" spans="1:17">
      <c r="A85" s="1">
        <v>43976</v>
      </c>
      <c r="B85">
        <v>73997</v>
      </c>
      <c r="C85">
        <f>Table2[[#This Row],[Chile]]/B84</f>
        <v>1.0708373129576567</v>
      </c>
      <c r="Q85" s="5" t="e">
        <f>Table2[[#This Row],[Iran]]/P84</f>
        <v>#DIV/0!</v>
      </c>
    </row>
    <row r="86" spans="1:17">
      <c r="A86" s="1">
        <v>43977</v>
      </c>
      <c r="B86">
        <v>77961</v>
      </c>
      <c r="C86">
        <f>Table2[[#This Row],[Chile]]/B85</f>
        <v>1.053569739313756</v>
      </c>
      <c r="Q86" s="5" t="e">
        <f>Table2[[#This Row],[Iran]]/P85</f>
        <v>#DIV/0!</v>
      </c>
    </row>
    <row r="87" spans="1:17">
      <c r="A87" s="1">
        <v>43978</v>
      </c>
      <c r="B87">
        <v>82289</v>
      </c>
      <c r="C87">
        <f>Table2[[#This Row],[Chile]]/B86</f>
        <v>1.0555149369556573</v>
      </c>
      <c r="Q87" s="5" t="e">
        <f>Table2[[#This Row],[Iran]]/P86</f>
        <v>#DIV/0!</v>
      </c>
    </row>
    <row r="88" spans="1:17">
      <c r="A88" s="1">
        <v>43979</v>
      </c>
      <c r="B88">
        <v>86943</v>
      </c>
      <c r="C88">
        <f>Table2[[#This Row],[Chile]]/B87</f>
        <v>1.0565567694345539</v>
      </c>
      <c r="Q88" s="5" t="e">
        <f>Table2[[#This Row],[Iran]]/P87</f>
        <v>#DIV/0!</v>
      </c>
    </row>
    <row r="89" spans="1:17">
      <c r="A89" s="1">
        <v>43980</v>
      </c>
      <c r="B89">
        <v>90638</v>
      </c>
      <c r="C89">
        <f>Table2[[#This Row],[Chile]]/B88</f>
        <v>1.0424991086113891</v>
      </c>
      <c r="Q89" s="5" t="e">
        <f>Table2[[#This Row],[Iran]]/P88</f>
        <v>#DIV/0!</v>
      </c>
    </row>
    <row r="90" spans="1:17">
      <c r="A90" s="1">
        <v>43981</v>
      </c>
      <c r="B90">
        <v>94858</v>
      </c>
      <c r="C90">
        <f>Table2[[#This Row],[Chile]]/B89</f>
        <v>1.0465588384562765</v>
      </c>
      <c r="Q90" s="5" t="e">
        <f>Table2[[#This Row],[Iran]]/P89</f>
        <v>#DIV/0!</v>
      </c>
    </row>
    <row r="91" spans="1:17">
      <c r="A91" s="1">
        <v>43982</v>
      </c>
      <c r="B91">
        <v>99688</v>
      </c>
      <c r="C91">
        <f>Table2[[#This Row],[Chile]]/B90</f>
        <v>1.0509182145944465</v>
      </c>
      <c r="Q91" s="5" t="e">
        <f>Table2[[#This Row],[Iran]]/P90</f>
        <v>#DIV/0!</v>
      </c>
    </row>
    <row r="92" spans="1:17">
      <c r="A92" s="1">
        <v>43983</v>
      </c>
      <c r="B92">
        <v>105159</v>
      </c>
      <c r="C92">
        <f>Table2[[#This Row],[Chile]]/B91</f>
        <v>1.0548812294358398</v>
      </c>
      <c r="Q92" s="5" t="e">
        <f>Table2[[#This Row],[Iran]]/P91</f>
        <v>#DIV/0!</v>
      </c>
    </row>
    <row r="93" spans="1:17">
      <c r="A93" s="1">
        <v>43984</v>
      </c>
      <c r="Q93" s="5" t="e">
        <f>Table2[[#This Row],[Iran]]/P92</f>
        <v>#DIV/0!</v>
      </c>
    </row>
    <row r="94" spans="1:17">
      <c r="A94" s="1">
        <v>43985</v>
      </c>
      <c r="Q94" s="5" t="e">
        <f>Table2[[#This Row],[Iran]]/P93</f>
        <v>#DIV/0!</v>
      </c>
    </row>
    <row r="95" spans="1:17">
      <c r="A95" s="1">
        <v>43986</v>
      </c>
      <c r="Q95" s="5" t="e">
        <f>Table2[[#This Row],[Iran]]/P94</f>
        <v>#DIV/0!</v>
      </c>
    </row>
    <row r="96" spans="1:17">
      <c r="A96" s="1">
        <v>43987</v>
      </c>
      <c r="Q96" s="5" t="e">
        <f>Table2[[#This Row],[Iran]]/P95</f>
        <v>#DIV/0!</v>
      </c>
    </row>
    <row r="97" spans="1:17">
      <c r="A97" s="1">
        <v>43988</v>
      </c>
      <c r="Q97" s="5" t="e">
        <f>Table2[[#This Row],[Iran]]/P96</f>
        <v>#DIV/0!</v>
      </c>
    </row>
    <row r="98" spans="1:17">
      <c r="A98" s="1">
        <v>43989</v>
      </c>
      <c r="Q98" s="5" t="e">
        <f>Table2[[#This Row],[Iran]]/P97</f>
        <v>#DIV/0!</v>
      </c>
    </row>
    <row r="99" spans="1:17">
      <c r="A99" s="1">
        <v>43990</v>
      </c>
      <c r="Q99" s="5" t="e">
        <f>Table2[[#This Row],[Iran]]/P98</f>
        <v>#DIV/0!</v>
      </c>
    </row>
    <row r="100" spans="1:17">
      <c r="A100" s="1">
        <v>43991</v>
      </c>
      <c r="Q100" s="5" t="e">
        <f>Table2[[#This Row],[Iran]]/P99</f>
        <v>#DIV/0!</v>
      </c>
    </row>
    <row r="101" spans="1:17">
      <c r="A101" s="1">
        <v>43992</v>
      </c>
      <c r="Q101" s="5" t="e">
        <f>Table2[[#This Row],[Iran]]/P100</f>
        <v>#DIV/0!</v>
      </c>
    </row>
    <row r="102" spans="1:17">
      <c r="A102" s="1">
        <v>43993</v>
      </c>
      <c r="Q102" s="5" t="e">
        <f>Table2[[#This Row],[Iran]]/P101</f>
        <v>#DIV/0!</v>
      </c>
    </row>
    <row r="103" spans="1:17">
      <c r="A103" s="1">
        <v>43994</v>
      </c>
      <c r="Q103" s="5" t="e">
        <f>Table2[[#This Row],[Iran]]/P102</f>
        <v>#DIV/0!</v>
      </c>
    </row>
    <row r="104" spans="1:17">
      <c r="A104" s="1">
        <v>43995</v>
      </c>
      <c r="Q104" s="5" t="e">
        <f>Table2[[#This Row],[Iran]]/P103</f>
        <v>#DIV/0!</v>
      </c>
    </row>
    <row r="105" spans="1:17">
      <c r="A105" s="1">
        <v>43996</v>
      </c>
      <c r="Q105" s="5" t="e">
        <f>Table2[[#This Row],[Iran]]/P104</f>
        <v>#DIV/0!</v>
      </c>
    </row>
    <row r="106" spans="1:17">
      <c r="A106" s="1">
        <v>43997</v>
      </c>
      <c r="Q106" s="5" t="e">
        <f>Table2[[#This Row],[Iran]]/P105</f>
        <v>#DIV/0!</v>
      </c>
    </row>
    <row r="107" spans="1:17">
      <c r="A107" s="1">
        <v>43998</v>
      </c>
      <c r="Q107" s="5" t="e">
        <f>Table2[[#This Row],[Iran]]/P106</f>
        <v>#DIV/0!</v>
      </c>
    </row>
    <row r="108" spans="1:17">
      <c r="A108" s="1">
        <v>43999</v>
      </c>
      <c r="Q108" s="5" t="e">
        <f>Table2[[#This Row],[Iran]]/P107</f>
        <v>#DIV/0!</v>
      </c>
    </row>
    <row r="109" spans="1:17">
      <c r="A109" s="1">
        <v>44000</v>
      </c>
      <c r="Q109" s="5" t="e">
        <f>Table2[[#This Row],[Iran]]/P108</f>
        <v>#DIV/0!</v>
      </c>
    </row>
    <row r="110" spans="1:17">
      <c r="A110" s="1">
        <v>44001</v>
      </c>
      <c r="Q110" s="5" t="e">
        <f>Table2[[#This Row],[Iran]]/P109</f>
        <v>#DIV/0!</v>
      </c>
    </row>
    <row r="111" spans="1:17">
      <c r="A111" s="1">
        <v>44002</v>
      </c>
      <c r="Q111" s="5" t="e">
        <f>Table2[[#This Row],[Iran]]/P110</f>
        <v>#DIV/0!</v>
      </c>
    </row>
    <row r="112" spans="1:17">
      <c r="A112" s="1">
        <v>44003</v>
      </c>
      <c r="Q112" s="5" t="e">
        <f>Table2[[#This Row],[Iran]]/P111</f>
        <v>#DIV/0!</v>
      </c>
    </row>
    <row r="113" spans="1:17">
      <c r="A113" s="1">
        <v>44004</v>
      </c>
      <c r="Q113" s="5" t="e">
        <f>Table2[[#This Row],[Iran]]/P112</f>
        <v>#DIV/0!</v>
      </c>
    </row>
    <row r="114" spans="1:17">
      <c r="A114" s="1">
        <v>44005</v>
      </c>
      <c r="Q114" s="5" t="e">
        <f>Table2[[#This Row],[Iran]]/P113</f>
        <v>#DIV/0!</v>
      </c>
    </row>
    <row r="115" spans="1:17">
      <c r="A115" s="1">
        <v>44006</v>
      </c>
      <c r="Q115" s="5" t="e">
        <f>Table2[[#This Row],[Iran]]/P114</f>
        <v>#DIV/0!</v>
      </c>
    </row>
    <row r="116" spans="1:17">
      <c r="A116" s="1">
        <v>44007</v>
      </c>
      <c r="Q116" s="5" t="e">
        <f>Table2[[#This Row],[Iran]]/P115</f>
        <v>#DIV/0!</v>
      </c>
    </row>
    <row r="117" spans="1:17">
      <c r="A117" s="1">
        <v>44008</v>
      </c>
      <c r="Q117" s="5" t="e">
        <f>Table2[[#This Row],[Iran]]/P116</f>
        <v>#DIV/0!</v>
      </c>
    </row>
    <row r="118" spans="1:17">
      <c r="A118" s="1">
        <v>44009</v>
      </c>
      <c r="Q118" s="5" t="e">
        <f>Table2[[#This Row],[Iran]]/P117</f>
        <v>#DIV/0!</v>
      </c>
    </row>
    <row r="119" spans="1:17">
      <c r="A119" s="1">
        <v>44010</v>
      </c>
      <c r="Q119" s="5" t="e">
        <f>Table2[[#This Row],[Iran]]/P118</f>
        <v>#DIV/0!</v>
      </c>
    </row>
    <row r="120" spans="1:17">
      <c r="A120" s="1">
        <v>44011</v>
      </c>
      <c r="Q120" s="5" t="e">
        <f>Table2[[#This Row],[Iran]]/P119</f>
        <v>#DIV/0!</v>
      </c>
    </row>
    <row r="121" spans="1:17">
      <c r="A121" s="1">
        <v>44012</v>
      </c>
      <c r="Q121" s="5" t="e">
        <f>Table2[[#This Row],[Iran]]/P120</f>
        <v>#DIV/0!</v>
      </c>
    </row>
    <row r="122" spans="1:17">
      <c r="A122" s="1">
        <v>44013</v>
      </c>
      <c r="Q122" s="5" t="e">
        <f>Table2[[#This Row],[Iran]]/P121</f>
        <v>#DIV/0!</v>
      </c>
    </row>
    <row r="123" spans="1:17">
      <c r="A123" s="1">
        <v>44014</v>
      </c>
      <c r="Q123" s="5" t="e">
        <f>Table2[[#This Row],[Iran]]/P122</f>
        <v>#DIV/0!</v>
      </c>
    </row>
    <row r="124" spans="1:17">
      <c r="A124" s="1">
        <v>44015</v>
      </c>
      <c r="Q124" s="5" t="e">
        <f>Table2[[#This Row],[Iran]]/P123</f>
        <v>#DIV/0!</v>
      </c>
    </row>
    <row r="125" spans="1:17">
      <c r="A125" s="1">
        <v>44016</v>
      </c>
      <c r="Q125" s="5" t="e">
        <f>Table2[[#This Row],[Iran]]/P124</f>
        <v>#DIV/0!</v>
      </c>
    </row>
    <row r="126" spans="1:17">
      <c r="A126" s="1">
        <v>44017</v>
      </c>
      <c r="Q126" s="5" t="e">
        <f>Table2[[#This Row],[Iran]]/P125</f>
        <v>#DIV/0!</v>
      </c>
    </row>
    <row r="127" spans="1:17">
      <c r="A127" s="1">
        <v>44018</v>
      </c>
      <c r="Q127" s="5" t="e">
        <f>Table2[[#This Row],[Iran]]/P126</f>
        <v>#DIV/0!</v>
      </c>
    </row>
    <row r="128" spans="1:17">
      <c r="A128" s="1">
        <v>44019</v>
      </c>
      <c r="Q128" s="5" t="e">
        <f>Table2[[#This Row],[Iran]]/P127</f>
        <v>#DIV/0!</v>
      </c>
    </row>
    <row r="129" spans="1:17">
      <c r="A129" s="1">
        <v>44020</v>
      </c>
      <c r="Q129" s="5" t="e">
        <f>Table2[[#This Row],[Iran]]/P128</f>
        <v>#DIV/0!</v>
      </c>
    </row>
    <row r="130" spans="1:17">
      <c r="A130" s="1">
        <v>44021</v>
      </c>
      <c r="Q130" s="5" t="e">
        <f>Table2[[#This Row],[Iran]]/P129</f>
        <v>#DIV/0!</v>
      </c>
    </row>
    <row r="131" spans="1:17">
      <c r="A131" s="1">
        <v>44022</v>
      </c>
      <c r="Q131" s="5" t="e">
        <f>Table2[[#This Row],[Iran]]/P130</f>
        <v>#DIV/0!</v>
      </c>
    </row>
    <row r="132" spans="1:17">
      <c r="A132" s="1">
        <v>44023</v>
      </c>
      <c r="Q132" s="5" t="e">
        <f>Table2[[#This Row],[Iran]]/P131</f>
        <v>#DIV/0!</v>
      </c>
    </row>
    <row r="133" spans="1:17">
      <c r="A133" s="1">
        <v>44024</v>
      </c>
      <c r="Q133" s="5" t="e">
        <f>Table2[[#This Row],[Iran]]/P132</f>
        <v>#DIV/0!</v>
      </c>
    </row>
    <row r="134" spans="1:17">
      <c r="A134" s="1">
        <v>44025</v>
      </c>
      <c r="Q134" s="5" t="e">
        <f>Table2[[#This Row],[Iran]]/P133</f>
        <v>#DIV/0!</v>
      </c>
    </row>
    <row r="135" spans="1:17">
      <c r="A135" s="1">
        <v>44026</v>
      </c>
      <c r="Q135" s="5" t="e">
        <f>Table2[[#This Row],[Iran]]/P134</f>
        <v>#DIV/0!</v>
      </c>
    </row>
    <row r="136" spans="1:17">
      <c r="A136" s="1">
        <v>44027</v>
      </c>
      <c r="Q136" s="5" t="e">
        <f>Table2[[#This Row],[Iran]]/P135</f>
        <v>#DIV/0!</v>
      </c>
    </row>
    <row r="137" spans="1:17">
      <c r="A137" s="1">
        <v>44028</v>
      </c>
      <c r="Q137" s="5" t="e">
        <f>Table2[[#This Row],[Iran]]/P136</f>
        <v>#DIV/0!</v>
      </c>
    </row>
    <row r="138" spans="1:17">
      <c r="A138" s="1">
        <v>44029</v>
      </c>
      <c r="Q138" s="5" t="e">
        <f>Table2[[#This Row],[Iran]]/P137</f>
        <v>#DIV/0!</v>
      </c>
    </row>
    <row r="139" spans="1:17">
      <c r="A139" s="1">
        <v>44030</v>
      </c>
      <c r="Q139" s="5" t="e">
        <f>Table2[[#This Row],[Iran]]/P138</f>
        <v>#DIV/0!</v>
      </c>
    </row>
    <row r="140" spans="1:17">
      <c r="A140" s="1">
        <v>44031</v>
      </c>
      <c r="Q140" s="5" t="e">
        <f>Table2[[#This Row],[Iran]]/P139</f>
        <v>#DIV/0!</v>
      </c>
    </row>
    <row r="141" spans="1:17">
      <c r="A141" s="1">
        <v>44032</v>
      </c>
      <c r="Q141" s="5" t="e">
        <f>Table2[[#This Row],[Iran]]/P140</f>
        <v>#DIV/0!</v>
      </c>
    </row>
    <row r="142" spans="1:17">
      <c r="A142" s="1">
        <v>44033</v>
      </c>
      <c r="Q142" s="5" t="e">
        <f>Table2[[#This Row],[Iran]]/P141</f>
        <v>#DIV/0!</v>
      </c>
    </row>
    <row r="143" spans="1:17">
      <c r="A143" s="1">
        <v>44034</v>
      </c>
      <c r="Q143" s="5" t="e">
        <f>Table2[[#This Row],[Iran]]/P142</f>
        <v>#DIV/0!</v>
      </c>
    </row>
    <row r="144" spans="1:17">
      <c r="A144" s="1">
        <v>44035</v>
      </c>
      <c r="Q144" s="5" t="e">
        <f>Table2[[#This Row],[Iran]]/P143</f>
        <v>#DIV/0!</v>
      </c>
    </row>
    <row r="145" spans="1:17">
      <c r="A145" s="1">
        <v>44036</v>
      </c>
      <c r="Q145" s="5" t="e">
        <f>Table2[[#This Row],[Iran]]/P144</f>
        <v>#DIV/0!</v>
      </c>
    </row>
    <row r="146" spans="1:17">
      <c r="A146" s="1">
        <v>44037</v>
      </c>
      <c r="Q146" s="5" t="e">
        <f>Table2[[#This Row],[Iran]]/P145</f>
        <v>#DIV/0!</v>
      </c>
    </row>
    <row r="147" spans="1:17">
      <c r="A147" s="1">
        <v>44038</v>
      </c>
      <c r="Q147" s="5" t="e">
        <f>Table2[[#This Row],[Iran]]/P146</f>
        <v>#DIV/0!</v>
      </c>
    </row>
    <row r="148" spans="1:17">
      <c r="A148" s="1">
        <v>44039</v>
      </c>
      <c r="Q148" s="5" t="e">
        <f>Table2[[#This Row],[Iran]]/P147</f>
        <v>#DIV/0!</v>
      </c>
    </row>
    <row r="149" spans="1:17">
      <c r="A149" s="1">
        <v>44040</v>
      </c>
      <c r="Q149" s="5" t="e">
        <f>Table2[[#This Row],[Iran]]/P148</f>
        <v>#DIV/0!</v>
      </c>
    </row>
    <row r="150" spans="1:17">
      <c r="A150" s="1">
        <v>44041</v>
      </c>
      <c r="Q150" s="5" t="e">
        <f>Table2[[#This Row],[Iran]]/P149</f>
        <v>#DIV/0!</v>
      </c>
    </row>
    <row r="151" spans="1:17">
      <c r="A151" s="1">
        <v>44042</v>
      </c>
      <c r="Q151" s="5" t="e">
        <f>Table2[[#This Row],[Iran]]/P150</f>
        <v>#DIV/0!</v>
      </c>
    </row>
    <row r="152" spans="1:17">
      <c r="A152" s="1">
        <v>44043</v>
      </c>
      <c r="Q152" s="5" t="e">
        <f>Table2[[#This Row],[Iran]]/P151</f>
        <v>#DIV/0!</v>
      </c>
    </row>
    <row r="153" spans="1:17">
      <c r="A153" s="1">
        <v>44044</v>
      </c>
      <c r="Q153" s="5" t="e">
        <f>Table2[[#This Row],[Iran]]/P152</f>
        <v>#DIV/0!</v>
      </c>
    </row>
    <row r="154" spans="1:17">
      <c r="A154" s="1">
        <v>44045</v>
      </c>
      <c r="Q154" s="5" t="e">
        <f>Table2[[#This Row],[Iran]]/P153</f>
        <v>#DIV/0!</v>
      </c>
    </row>
    <row r="155" spans="1:17">
      <c r="A155" s="1">
        <v>44046</v>
      </c>
      <c r="Q155" s="5" t="e">
        <f>Table2[[#This Row],[Iran]]/P154</f>
        <v>#DIV/0!</v>
      </c>
    </row>
    <row r="156" spans="1:17">
      <c r="A156" s="1">
        <v>44047</v>
      </c>
      <c r="Q156" s="5" t="e">
        <f>Table2[[#This Row],[Iran]]/P155</f>
        <v>#DIV/0!</v>
      </c>
    </row>
  </sheetData>
  <conditionalFormatting sqref="O2:O33">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3">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3">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3">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3">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3">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3">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92">
    <cfRule type="dataBar" priority="22">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O2:O33</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I2:I33</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E2:E33</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K2:K33</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G2:G33</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Q2:Q33</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C2:C92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E8AF-0979-C541-A690-0B3C7FD3AC92}">
  <dimension ref="A1:G18"/>
  <sheetViews>
    <sheetView zoomScale="99" workbookViewId="0">
      <selection sqref="A1:G1"/>
    </sheetView>
  </sheetViews>
  <sheetFormatPr baseColWidth="10" defaultRowHeight="16"/>
  <cols>
    <col min="2" max="2" width="14.33203125" customWidth="1"/>
    <col min="3" max="3" width="14.5" customWidth="1"/>
    <col min="4" max="5" width="25.6640625" customWidth="1"/>
    <col min="6" max="6" width="11.6640625" customWidth="1"/>
    <col min="7" max="7" width="12.1640625" customWidth="1"/>
  </cols>
  <sheetData>
    <row r="1" spans="1:7">
      <c r="A1" t="s">
        <v>65</v>
      </c>
      <c r="B1" t="s">
        <v>66</v>
      </c>
      <c r="C1" t="s">
        <v>67</v>
      </c>
      <c r="D1" t="s">
        <v>68</v>
      </c>
      <c r="E1" t="s">
        <v>69</v>
      </c>
      <c r="F1" t="s">
        <v>38</v>
      </c>
      <c r="G1" t="s">
        <v>70</v>
      </c>
    </row>
    <row r="2" spans="1:7">
      <c r="A2" s="2" t="s">
        <v>39</v>
      </c>
      <c r="B2" s="2">
        <v>327</v>
      </c>
      <c r="C2" s="2">
        <v>2</v>
      </c>
      <c r="D2" s="2">
        <v>1</v>
      </c>
      <c r="E2" s="2">
        <v>1</v>
      </c>
      <c r="F2" s="2">
        <v>6</v>
      </c>
      <c r="G2" s="11" t="s">
        <v>64</v>
      </c>
    </row>
    <row r="3" spans="1:7">
      <c r="A3" s="2" t="s">
        <v>40</v>
      </c>
      <c r="B3" s="2">
        <v>459</v>
      </c>
      <c r="C3" s="2">
        <v>42</v>
      </c>
      <c r="D3" s="2">
        <v>5</v>
      </c>
      <c r="E3" s="2">
        <v>37</v>
      </c>
      <c r="F3" s="2">
        <v>1</v>
      </c>
      <c r="G3" s="12">
        <v>1.77E-2</v>
      </c>
    </row>
    <row r="4" spans="1:7">
      <c r="A4" s="2" t="s">
        <v>41</v>
      </c>
      <c r="B4" s="2">
        <v>923</v>
      </c>
      <c r="C4" s="2">
        <v>28</v>
      </c>
      <c r="D4" s="2">
        <v>26</v>
      </c>
      <c r="E4" s="2">
        <v>2</v>
      </c>
      <c r="F4" s="2">
        <v>9</v>
      </c>
      <c r="G4" s="12">
        <v>3.5499999999999997E-2</v>
      </c>
    </row>
    <row r="5" spans="1:7">
      <c r="A5" s="2" t="s">
        <v>42</v>
      </c>
      <c r="B5" s="2">
        <v>88</v>
      </c>
      <c r="C5" s="2">
        <v>1</v>
      </c>
      <c r="D5" s="2">
        <v>0</v>
      </c>
      <c r="E5" s="2">
        <v>1</v>
      </c>
      <c r="F5" s="2">
        <v>0</v>
      </c>
      <c r="G5" s="12">
        <v>3.3999999999999998E-3</v>
      </c>
    </row>
    <row r="6" spans="1:7">
      <c r="A6" s="2" t="s">
        <v>43</v>
      </c>
      <c r="B6" s="2">
        <v>111</v>
      </c>
      <c r="C6" s="2">
        <v>11</v>
      </c>
      <c r="D6" s="2">
        <v>9</v>
      </c>
      <c r="E6" s="2">
        <v>2</v>
      </c>
      <c r="F6" s="2">
        <v>0</v>
      </c>
      <c r="G6" s="12">
        <v>4.3E-3</v>
      </c>
    </row>
    <row r="7" spans="1:7">
      <c r="A7" s="2" t="s">
        <v>44</v>
      </c>
      <c r="B7" s="2">
        <v>828</v>
      </c>
      <c r="C7" s="2">
        <v>47</v>
      </c>
      <c r="D7" s="2">
        <v>38</v>
      </c>
      <c r="E7" s="2">
        <v>9</v>
      </c>
      <c r="F7" s="2">
        <v>18</v>
      </c>
      <c r="G7" s="12">
        <v>3.1899999999999998E-2</v>
      </c>
    </row>
    <row r="8" spans="1:7">
      <c r="A8" s="2" t="s">
        <v>45</v>
      </c>
      <c r="B8" s="9">
        <v>17979</v>
      </c>
      <c r="C8" s="9">
        <v>1151</v>
      </c>
      <c r="D8" s="9">
        <v>1022</v>
      </c>
      <c r="E8" s="2">
        <v>129</v>
      </c>
      <c r="F8" s="2">
        <v>157</v>
      </c>
      <c r="G8" s="12">
        <v>0.69220000000000004</v>
      </c>
    </row>
    <row r="9" spans="1:7">
      <c r="A9" s="2" t="s">
        <v>46</v>
      </c>
      <c r="B9" s="2">
        <v>167</v>
      </c>
      <c r="C9" s="2">
        <v>16</v>
      </c>
      <c r="D9" s="2">
        <v>13</v>
      </c>
      <c r="E9" s="2">
        <v>3</v>
      </c>
      <c r="F9" s="2">
        <v>3</v>
      </c>
      <c r="G9" s="12">
        <v>6.4000000000000003E-3</v>
      </c>
    </row>
    <row r="10" spans="1:7">
      <c r="A10" s="2" t="s">
        <v>47</v>
      </c>
      <c r="B10" s="2">
        <v>425</v>
      </c>
      <c r="C10" s="2">
        <v>11</v>
      </c>
      <c r="D10" s="2">
        <v>11</v>
      </c>
      <c r="E10" s="2">
        <v>0</v>
      </c>
      <c r="F10" s="2">
        <v>13</v>
      </c>
      <c r="G10" s="12">
        <v>1.6400000000000001E-2</v>
      </c>
    </row>
    <row r="11" spans="1:7">
      <c r="A11" s="2" t="s">
        <v>48</v>
      </c>
      <c r="B11" s="2">
        <v>794</v>
      </c>
      <c r="C11" s="2">
        <v>1</v>
      </c>
      <c r="D11" s="2">
        <v>1</v>
      </c>
      <c r="E11" s="2">
        <v>0</v>
      </c>
      <c r="F11" s="2">
        <v>18</v>
      </c>
      <c r="G11" s="12">
        <v>3.0599999999999999E-2</v>
      </c>
    </row>
    <row r="12" spans="1:7">
      <c r="A12" s="2" t="s">
        <v>49</v>
      </c>
      <c r="B12" s="2">
        <v>842</v>
      </c>
      <c r="C12" s="2">
        <v>28</v>
      </c>
      <c r="D12" s="2">
        <v>20</v>
      </c>
      <c r="E12" s="2">
        <v>8</v>
      </c>
      <c r="F12" s="2">
        <v>8</v>
      </c>
      <c r="G12" s="12">
        <v>3.2399999999999998E-2</v>
      </c>
    </row>
    <row r="13" spans="1:7">
      <c r="A13" s="2" t="s">
        <v>50</v>
      </c>
      <c r="B13" s="9">
        <v>1403</v>
      </c>
      <c r="C13" s="2">
        <v>18</v>
      </c>
      <c r="D13" s="2">
        <v>7</v>
      </c>
      <c r="E13" s="2">
        <v>11</v>
      </c>
      <c r="F13" s="2">
        <v>36</v>
      </c>
      <c r="G13" s="12">
        <v>5.3999999999999999E-2</v>
      </c>
    </row>
    <row r="14" spans="1:7">
      <c r="A14" s="2" t="s">
        <v>51</v>
      </c>
      <c r="B14" s="2">
        <v>203</v>
      </c>
      <c r="C14" s="2">
        <v>1</v>
      </c>
      <c r="D14" s="2">
        <v>1</v>
      </c>
      <c r="E14" s="2">
        <v>0</v>
      </c>
      <c r="F14" s="2">
        <v>4</v>
      </c>
      <c r="G14" s="12">
        <v>7.7999999999999996E-3</v>
      </c>
    </row>
    <row r="15" spans="1:7">
      <c r="A15" s="2" t="s">
        <v>52</v>
      </c>
      <c r="B15" s="2">
        <v>548</v>
      </c>
      <c r="C15" s="2">
        <v>3</v>
      </c>
      <c r="D15" s="2">
        <v>1</v>
      </c>
      <c r="E15" s="2">
        <v>2</v>
      </c>
      <c r="F15" s="2">
        <v>10</v>
      </c>
      <c r="G15" s="12">
        <v>2.1100000000000001E-2</v>
      </c>
    </row>
    <row r="16" spans="1:7">
      <c r="A16" s="2" t="s">
        <v>53</v>
      </c>
      <c r="B16" s="2">
        <v>8</v>
      </c>
      <c r="C16" s="2">
        <v>0</v>
      </c>
      <c r="D16" s="2">
        <v>0</v>
      </c>
      <c r="E16" s="2">
        <v>0</v>
      </c>
      <c r="F16" s="2">
        <v>0</v>
      </c>
      <c r="G16" s="12">
        <v>2.9999999999999997E-4</v>
      </c>
    </row>
    <row r="17" spans="1:7">
      <c r="A17" s="2" t="s">
        <v>54</v>
      </c>
      <c r="B17" s="2">
        <v>867</v>
      </c>
      <c r="C17" s="2">
        <v>31</v>
      </c>
      <c r="D17" s="2">
        <v>28</v>
      </c>
      <c r="E17" s="2">
        <v>3</v>
      </c>
      <c r="F17" s="2">
        <v>11</v>
      </c>
      <c r="G17" s="12">
        <v>3.3399999999999999E-2</v>
      </c>
    </row>
    <row r="18" spans="1:7" ht="19">
      <c r="A18" s="13" t="s">
        <v>71</v>
      </c>
      <c r="B18" s="13">
        <f t="shared" ref="B18:G18" si="0">SUM(B2:B17)</f>
        <v>25972</v>
      </c>
      <c r="C18" s="13">
        <f t="shared" si="0"/>
        <v>1391</v>
      </c>
      <c r="D18" s="13">
        <f t="shared" si="0"/>
        <v>1183</v>
      </c>
      <c r="E18" s="13">
        <f t="shared" si="0"/>
        <v>208</v>
      </c>
      <c r="F18" s="13">
        <f t="shared" si="0"/>
        <v>294</v>
      </c>
      <c r="G18" s="14">
        <f t="shared" si="0"/>
        <v>0.98739999999999994</v>
      </c>
    </row>
  </sheetData>
  <conditionalFormatting sqref="B2:B17">
    <cfRule type="dataBar" priority="1">
      <dataBar>
        <cfvo type="min"/>
        <cfvo type="max"/>
        <color rgb="FFFFB628"/>
      </dataBar>
      <extLst>
        <ext xmlns:x14="http://schemas.microsoft.com/office/spreadsheetml/2009/9/main" uri="{B025F937-C7B1-47D3-B67F-A62EFF666E3E}">
          <x14:id>{ADD28B45-D29D-2441-9B3E-2E3EA27FC02C}</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DD28B45-D29D-2441-9B3E-2E3EA27FC02C}">
            <x14:dataBar minLength="0" maxLength="100" gradient="0">
              <x14:cfvo type="autoMin"/>
              <x14:cfvo type="autoMax"/>
              <x14:negativeFillColor rgb="FFFF0000"/>
              <x14:axisColor rgb="FF000000"/>
            </x14:dataBar>
          </x14:cfRule>
          <xm:sqref>B2:B17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G28"/>
  <sheetViews>
    <sheetView workbookViewId="0">
      <selection activeCell="C20" sqref="C20"/>
    </sheetView>
  </sheetViews>
  <sheetFormatPr baseColWidth="10" defaultRowHeight="16"/>
  <cols>
    <col min="1" max="1" width="15.83203125" bestFit="1" customWidth="1"/>
    <col min="2" max="2" width="15.83203125" customWidth="1"/>
    <col min="3" max="4" width="14.6640625" customWidth="1"/>
    <col min="5" max="5" width="16.33203125" customWidth="1"/>
    <col min="6" max="6" width="11.6640625" customWidth="1"/>
    <col min="7" max="7" width="16.5" bestFit="1" customWidth="1"/>
  </cols>
  <sheetData>
    <row r="1" spans="1:7">
      <c r="A1" s="2" t="s">
        <v>35</v>
      </c>
      <c r="B1" s="2" t="s">
        <v>61</v>
      </c>
      <c r="C1" s="2" t="s">
        <v>36</v>
      </c>
      <c r="D1" s="2" t="s">
        <v>62</v>
      </c>
      <c r="E1" s="2" t="s">
        <v>63</v>
      </c>
      <c r="F1" s="2" t="s">
        <v>38</v>
      </c>
      <c r="G1" s="2" t="s">
        <v>37</v>
      </c>
    </row>
    <row r="2" spans="1:7">
      <c r="A2" s="15" t="s">
        <v>39</v>
      </c>
      <c r="B2" s="15">
        <v>588</v>
      </c>
      <c r="C2" s="15">
        <v>6</v>
      </c>
      <c r="D2" s="15">
        <v>4</v>
      </c>
      <c r="E2" s="15">
        <v>2</v>
      </c>
      <c r="F2" s="15">
        <v>7</v>
      </c>
      <c r="G2" s="16">
        <v>6.1999999999999998E-3</v>
      </c>
    </row>
    <row r="3" spans="1:7">
      <c r="A3" s="15" t="s">
        <v>40</v>
      </c>
      <c r="B3" s="17">
        <v>2250</v>
      </c>
      <c r="C3" s="15">
        <v>157</v>
      </c>
      <c r="D3" s="15">
        <v>124</v>
      </c>
      <c r="E3" s="15">
        <v>33</v>
      </c>
      <c r="F3" s="15">
        <v>18</v>
      </c>
      <c r="G3" s="16">
        <v>2.3699999999999999E-2</v>
      </c>
    </row>
    <row r="4" spans="1:7">
      <c r="A4" s="15" t="s">
        <v>41</v>
      </c>
      <c r="B4" s="17">
        <v>2429</v>
      </c>
      <c r="C4" s="15">
        <v>111</v>
      </c>
      <c r="D4" s="15">
        <v>90</v>
      </c>
      <c r="E4" s="15">
        <v>21</v>
      </c>
      <c r="F4" s="15">
        <v>29</v>
      </c>
      <c r="G4" s="16">
        <v>2.5600000000000001E-2</v>
      </c>
    </row>
    <row r="5" spans="1:7">
      <c r="A5" s="15" t="s">
        <v>42</v>
      </c>
      <c r="B5" s="15">
        <v>215</v>
      </c>
      <c r="C5" s="15">
        <v>8</v>
      </c>
      <c r="D5" s="15">
        <v>8</v>
      </c>
      <c r="E5" s="15">
        <v>0</v>
      </c>
      <c r="F5" s="15">
        <v>0</v>
      </c>
      <c r="G5" s="16">
        <v>2.3E-3</v>
      </c>
    </row>
    <row r="6" spans="1:7">
      <c r="A6" s="15" t="s">
        <v>43</v>
      </c>
      <c r="B6" s="15">
        <v>597</v>
      </c>
      <c r="C6" s="15">
        <v>60</v>
      </c>
      <c r="D6" s="15">
        <v>52</v>
      </c>
      <c r="E6" s="15">
        <v>8</v>
      </c>
      <c r="F6" s="15">
        <v>2</v>
      </c>
      <c r="G6" s="16">
        <v>6.3E-3</v>
      </c>
    </row>
    <row r="7" spans="1:7">
      <c r="A7" s="15" t="s">
        <v>44</v>
      </c>
      <c r="B7" s="17">
        <v>3037</v>
      </c>
      <c r="C7" s="15">
        <v>195</v>
      </c>
      <c r="D7" s="15">
        <v>169</v>
      </c>
      <c r="E7" s="15">
        <v>26</v>
      </c>
      <c r="F7" s="15">
        <v>63</v>
      </c>
      <c r="G7" s="16">
        <v>3.2000000000000001E-2</v>
      </c>
    </row>
    <row r="8" spans="1:7">
      <c r="A8" s="15" t="s">
        <v>45</v>
      </c>
      <c r="B8" s="17">
        <v>76251</v>
      </c>
      <c r="C8" s="17">
        <v>3341</v>
      </c>
      <c r="D8" s="17">
        <v>3035</v>
      </c>
      <c r="E8" s="15">
        <v>306</v>
      </c>
      <c r="F8" s="15">
        <v>728</v>
      </c>
      <c r="G8" s="16">
        <v>0.80379999999999996</v>
      </c>
    </row>
    <row r="9" spans="1:7">
      <c r="A9" s="15" t="s">
        <v>46</v>
      </c>
      <c r="B9" s="15">
        <v>756</v>
      </c>
      <c r="C9" s="15">
        <v>11</v>
      </c>
      <c r="D9" s="15">
        <v>11</v>
      </c>
      <c r="E9" s="15">
        <v>0</v>
      </c>
      <c r="F9" s="15">
        <v>16</v>
      </c>
      <c r="G9" s="16">
        <v>8.0000000000000002E-3</v>
      </c>
    </row>
    <row r="10" spans="1:7">
      <c r="A10" s="15" t="s">
        <v>47</v>
      </c>
      <c r="B10" s="17">
        <v>1256</v>
      </c>
      <c r="C10" s="15">
        <v>76</v>
      </c>
      <c r="D10" s="15">
        <v>59</v>
      </c>
      <c r="E10" s="15">
        <v>17</v>
      </c>
      <c r="F10" s="15">
        <v>15</v>
      </c>
      <c r="G10" s="16">
        <v>1.32E-2</v>
      </c>
    </row>
    <row r="11" spans="1:7">
      <c r="A11" s="15" t="s">
        <v>48</v>
      </c>
      <c r="B11" s="17">
        <v>1256</v>
      </c>
      <c r="C11" s="15">
        <v>14</v>
      </c>
      <c r="D11" s="15">
        <v>7</v>
      </c>
      <c r="E11" s="15">
        <v>7</v>
      </c>
      <c r="F11" s="15">
        <v>23</v>
      </c>
      <c r="G11" s="16">
        <v>1.32E-2</v>
      </c>
    </row>
    <row r="12" spans="1:7">
      <c r="A12" s="15" t="s">
        <v>49</v>
      </c>
      <c r="B12" s="17">
        <v>1888</v>
      </c>
      <c r="C12" s="15">
        <v>110</v>
      </c>
      <c r="D12" s="15">
        <v>80</v>
      </c>
      <c r="E12" s="15">
        <v>30</v>
      </c>
      <c r="F12" s="15">
        <v>11</v>
      </c>
      <c r="G12" s="16">
        <v>1.9900000000000001E-2</v>
      </c>
    </row>
    <row r="13" spans="1:7">
      <c r="A13" s="15" t="s">
        <v>50</v>
      </c>
      <c r="B13" s="17">
        <v>2060</v>
      </c>
      <c r="C13" s="15">
        <v>71</v>
      </c>
      <c r="D13" s="15">
        <v>47</v>
      </c>
      <c r="E13" s="15">
        <v>24</v>
      </c>
      <c r="F13" s="15">
        <v>47</v>
      </c>
      <c r="G13" s="16">
        <v>2.1700000000000001E-2</v>
      </c>
    </row>
    <row r="14" spans="1:7">
      <c r="A14" s="15" t="s">
        <v>51</v>
      </c>
      <c r="B14" s="15">
        <v>345</v>
      </c>
      <c r="C14" s="15">
        <v>15</v>
      </c>
      <c r="D14" s="15">
        <v>12</v>
      </c>
      <c r="E14" s="15">
        <v>3</v>
      </c>
      <c r="F14" s="15">
        <v>6</v>
      </c>
      <c r="G14" s="16">
        <v>3.5999999999999999E-3</v>
      </c>
    </row>
    <row r="15" spans="1:7">
      <c r="A15" s="15" t="s">
        <v>52</v>
      </c>
      <c r="B15" s="15">
        <v>860</v>
      </c>
      <c r="C15" s="15">
        <v>38</v>
      </c>
      <c r="D15" s="15">
        <v>33</v>
      </c>
      <c r="E15" s="15">
        <v>5</v>
      </c>
      <c r="F15" s="15">
        <v>13</v>
      </c>
      <c r="G15" s="16">
        <v>9.1000000000000004E-3</v>
      </c>
    </row>
    <row r="16" spans="1:7">
      <c r="A16" s="15" t="s">
        <v>53</v>
      </c>
      <c r="B16" s="15">
        <v>16</v>
      </c>
      <c r="C16" s="15">
        <v>0</v>
      </c>
      <c r="D16" s="15">
        <v>0</v>
      </c>
      <c r="E16" s="15">
        <v>0</v>
      </c>
      <c r="F16" s="15">
        <v>0</v>
      </c>
      <c r="G16" s="16">
        <v>2.0000000000000001E-4</v>
      </c>
    </row>
    <row r="17" spans="1:7">
      <c r="A17" s="15" t="s">
        <v>54</v>
      </c>
      <c r="B17" s="17">
        <v>1054</v>
      </c>
      <c r="C17" s="15">
        <v>7</v>
      </c>
      <c r="D17" s="15">
        <v>5</v>
      </c>
      <c r="E17" s="15">
        <v>2</v>
      </c>
      <c r="F17" s="15">
        <v>19</v>
      </c>
      <c r="G17" s="16">
        <v>1.11E-2</v>
      </c>
    </row>
    <row r="18" spans="1:7">
      <c r="A18" s="3" t="s">
        <v>56</v>
      </c>
      <c r="B18" s="3">
        <f>SUM(B2:B17)</f>
        <v>94858</v>
      </c>
      <c r="C18" s="4">
        <f>SUM(C2:C17)</f>
        <v>4220</v>
      </c>
      <c r="D18" s="4">
        <f>SUM(D2:D17)</f>
        <v>3736</v>
      </c>
      <c r="E18" s="10">
        <f>SUM(E2:E17)</f>
        <v>484</v>
      </c>
      <c r="F18" s="4">
        <f>SUM(F2:F17)</f>
        <v>997</v>
      </c>
      <c r="G18" s="4">
        <f>SUM(G2:G17)*100</f>
        <v>99.99</v>
      </c>
    </row>
    <row r="28" spans="1:7">
      <c r="A28" t="s">
        <v>55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Contagios Chile e Internacional</vt:lpstr>
      <vt:lpstr>Macros</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2020-06-01T20:44:20Z</dcterms:modified>
</cp:coreProperties>
</file>