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9D127B33-3148-8A47-8438-D51A2B0C92D1}" xr6:coauthVersionLast="40" xr6:coauthVersionMax="40" xr10:uidLastSave="{00000000-0000-0000-0000-000000000000}"/>
  <bookViews>
    <workbookView xWindow="18800" yWindow="0" windowWidth="10000" windowHeight="18000" firstSheet="1" activeTab="1"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4" l="1"/>
  <c r="D16" i="4"/>
  <c r="D15" i="4"/>
  <c r="D14" i="4"/>
  <c r="D13" i="4"/>
  <c r="D12" i="4"/>
  <c r="D11" i="4"/>
  <c r="D10" i="4"/>
  <c r="D7" i="4"/>
  <c r="D8" i="4"/>
  <c r="D9" i="4"/>
  <c r="D6" i="4"/>
  <c r="D5" i="4"/>
  <c r="D4" i="4"/>
  <c r="D3" i="4"/>
  <c r="D2" i="4"/>
  <c r="K29" i="1"/>
  <c r="I29" i="1"/>
  <c r="E29" i="1"/>
  <c r="O29" i="1"/>
  <c r="Q29" i="1"/>
  <c r="M29" i="1"/>
  <c r="G29" i="1"/>
  <c r="C30" i="1"/>
  <c r="C29" i="1" l="1"/>
  <c r="E28" i="1"/>
  <c r="K28" i="1"/>
  <c r="I28" i="1"/>
  <c r="O28" i="1"/>
  <c r="Q28" i="1"/>
  <c r="M28" i="1"/>
  <c r="G28" i="1"/>
  <c r="C28" i="1" l="1"/>
  <c r="K27" i="1"/>
  <c r="E27" i="1"/>
  <c r="O27" i="1"/>
  <c r="I27" i="1"/>
  <c r="Q27" i="1"/>
  <c r="M27" i="1"/>
  <c r="G27" i="1"/>
  <c r="K26" i="1" l="1"/>
  <c r="O26" i="1"/>
  <c r="I26" i="1"/>
  <c r="E26" i="1"/>
  <c r="Q26" i="1"/>
  <c r="M26" i="1"/>
  <c r="C27" i="1"/>
  <c r="G26" i="1"/>
  <c r="C26" i="1" l="1"/>
  <c r="K25" i="1" l="1"/>
  <c r="I25" i="1"/>
  <c r="E25" i="1"/>
  <c r="O25" i="1"/>
  <c r="Q25" i="1"/>
  <c r="M25" i="1"/>
  <c r="G25" i="1"/>
  <c r="C25" i="1" l="1"/>
  <c r="E24" i="1" l="1"/>
  <c r="O24" i="1"/>
  <c r="I24" i="1"/>
  <c r="G24" i="1"/>
  <c r="E18" i="4" l="1"/>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W2" i="1" l="1"/>
  <c r="W5" i="1" s="1"/>
  <c r="Y2" i="1"/>
  <c r="Y5" i="1" s="1"/>
  <c r="T2" i="1"/>
  <c r="T5" i="1" s="1"/>
  <c r="Z2" i="1"/>
  <c r="Z5" i="1" s="1"/>
  <c r="V2" i="1"/>
  <c r="V5" i="1" s="1"/>
  <c r="AA2" i="1"/>
  <c r="AA5" i="1" s="1"/>
  <c r="X2" i="1"/>
  <c r="X5" i="1" s="1"/>
  <c r="U2" i="1"/>
  <c r="U5" i="1" s="1"/>
  <c r="D18" i="4" l="1"/>
</calcChain>
</file>

<file path=xl/sharedStrings.xml><?xml version="1.0" encoding="utf-8"?>
<sst xmlns="http://schemas.openxmlformats.org/spreadsheetml/2006/main" count="59" uniqueCount="58">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</sst>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16" fontId="0" fillId="0" borderId="0" xfId="0" applyNumberFormat="1"/>
    <xf numFmtId="0" fontId="2" fillId="0" borderId="0" xfId="0" applyFont="1"/>
    <xf numFmtId="0" fontId="1" fillId="2" borderId="0" xfId="0" applyFont="1" applyFill="1"/>
    <xf numFmtId="0" fontId="0" fillId="2" borderId="0" xfId="0" applyFill="1"/>
    <xf numFmtId="10" fontId="0" fillId="2" borderId="0" xfId="0" applyNumberFormat="1" applyFill="1"/>
    <xf numFmtId="9" fontId="2" fillId="0" borderId="0" xfId="0" applyNumberFormat="1" applyFont="1"/>
    <xf numFmtId="3" fontId="2" fillId="0" borderId="0" xfId="0" applyNumberFormat="1" applyFont="1"/>
  </cellXfs>
  <cellStyles count="1">
    <cellStyle name="Normal" xfId="0" builtinId="0"/>
  </cellStyles>
  <dxfs count="14">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38" totalsRowShown="0">
  <autoFilter ref="A1:Q38"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Row],[Factor_Chile]]:C38)</calculatedColumnFormula>
    </tableColumn>
    <tableColumn id="3" xr3:uid="{6F6CF0DF-A8FB-A542-B7C9-0FB974F71F03}" name="Suma_CH">
      <calculatedColumnFormula>SUM(Table2[[#This Row],[Factor_China]]:E38)</calculatedColumnFormula>
    </tableColumn>
    <tableColumn id="4" xr3:uid="{DF859BA9-E291-D94A-BD51-FF5D7EB97B14}" name="Suma_IT">
      <calculatedColumnFormula>SUM(Table2[[#This Row],[Factor_Italia]]:G38)</calculatedColumnFormula>
    </tableColumn>
    <tableColumn id="5" xr3:uid="{FCCFA73D-6395-7944-A719-E7C8DB6BAC02}" name="Suma_EEUU">
      <calculatedColumnFormula>SUM(Table2[[#This Row],[Factor_EEUU]]:I38)</calculatedColumnFormula>
    </tableColumn>
    <tableColumn id="6" xr3:uid="{7799B79A-70B1-924B-ADDC-F34E1A4EF7F9}" name="Suma_ES">
      <calculatedColumnFormula>SUM(Table2[[#This Row],[Factor_España]]:K38)</calculatedColumnFormula>
    </tableColumn>
    <tableColumn id="7" xr3:uid="{C884A6D2-B96B-1745-905B-9C2BAD0FC440}" name="Suma_AL">
      <calculatedColumnFormula>SUM(Table2[[#This Row],[Factor_Alemania]]:M38)</calculatedColumnFormula>
    </tableColumn>
    <tableColumn id="8" xr3:uid="{9C2E9547-AB8C-AE4F-B6E7-E115DDDAA0FF}" name="Suma_FR">
      <calculatedColumnFormula>SUM(Table2[[#This Row],[Factor_Francia]]:O38)</calculatedColumnFormula>
    </tableColumn>
    <tableColumn id="9" xr3:uid="{9A1C6494-7EB6-9B4B-87C4-BBDA6DA9047D}" name="Suma_IR">
      <calculatedColumnFormula>SUM(Table2[[#This Row],[Factor_Iran]]:Q38)</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0">
  <autoFilter ref="A1:E17" xr:uid="{C115B430-F489-C545-A5F6-A1888D8B0268}"/>
  <sortState ref="A2:E17">
    <sortCondition ref="C1:C17"/>
  </sortState>
  <tableColumns count="5">
    <tableColumn id="1" xr3:uid="{487606E5-9CDA-FA4D-ACB2-C89128250EFC}" name="Región" totalsRowLabel="Total" dataDxfId="5" totalsRowDxfId="10"/>
    <tableColumn id="2" xr3:uid="{605A4213-6C2C-5748-A7FA-2533FDC4A356}" name="Casos nuevos" dataDxfId="4" totalsRowDxfId="9"/>
    <tableColumn id="3" xr3:uid="{DBB57A55-2D94-DB4D-AC23-9436C9AE3239}" name="Casos totales" dataDxfId="3" totalsRowDxfId="8"/>
    <tableColumn id="4" xr3:uid="{0649BAA1-693A-C24B-BCD0-36D3103D3B2E}" name="% Casos totales" dataDxfId="2" totalsRowDxfId="7">
      <calculatedColumnFormula>C2/C18</calculatedColumnFormula>
    </tableColumn>
    <tableColumn id="5" xr3:uid="{822037A6-616F-9446-A664-26B6A4349902}" name="Fallecidos" totalsRowFunction="sum" dataDxfId="1" totalsRow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A38"/>
  <sheetViews>
    <sheetView topLeftCell="N1" workbookViewId="0">
      <selection activeCell="S5" sqref="S5"/>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7" width="14" customWidth="1"/>
  </cols>
  <sheetData>
    <row r="1" spans="1:27"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row>
    <row r="2" spans="1:27"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29</v>
      </c>
      <c r="T2">
        <f>SUM(Table2[[#This Row],[Factor_Chile]]:C38)</f>
        <v>38.160538585724304</v>
      </c>
      <c r="U2">
        <f>SUM(Table2[[#This Row],[Factor_China]]:E38)</f>
        <v>28.016919356492561</v>
      </c>
      <c r="V2">
        <f>SUM(Table2[[#This Row],[Factor_Italia]]:G38)</f>
        <v>32.254089867147002</v>
      </c>
      <c r="W2">
        <f>SUM(Table2[[#This Row],[Factor_EEUU]]:I38)</f>
        <v>37.311491107145258</v>
      </c>
      <c r="X2">
        <f>SUM(Table2[[#This Row],[Factor_España]]:K38)</f>
        <v>35.676635786424917</v>
      </c>
      <c r="Y2">
        <f>SUM(Table2[[#This Row],[Factor_Alemania]]:M38)</f>
        <v>34.816185278587739</v>
      </c>
      <c r="Z2">
        <f>SUM(Table2[[#This Row],[Factor_Francia]]:O38)</f>
        <v>34.156478888379361</v>
      </c>
      <c r="AA2">
        <f>SUM(Table2[[#This Row],[Factor_Iran]]:Q38)</f>
        <v>31.643290693307009</v>
      </c>
    </row>
    <row r="3" spans="1:27"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row>
    <row r="4" spans="1:27"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row>
    <row r="5" spans="1:27"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28</v>
      </c>
      <c r="T5">
        <f>T2/Table4[Dias_CL]</f>
        <v>1.3158806408870449</v>
      </c>
      <c r="U5">
        <f>U2/S5</f>
        <v>1.0006042627318772</v>
      </c>
      <c r="V5">
        <f>V2/S5</f>
        <v>1.1519317809695357</v>
      </c>
      <c r="W5">
        <f>W2/S5</f>
        <v>1.3325532538266163</v>
      </c>
      <c r="X5">
        <f>X2/S5</f>
        <v>1.27416556380089</v>
      </c>
      <c r="Y5">
        <f>Y2/S5</f>
        <v>1.2434351885209907</v>
      </c>
      <c r="Z5">
        <f>Z2/S5</f>
        <v>1.2198742460135485</v>
      </c>
      <c r="AA5">
        <f>AA2/S5</f>
        <v>1.1301175247609645</v>
      </c>
    </row>
    <row r="6" spans="1:27"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row>
    <row r="7" spans="1:27"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row>
    <row r="8" spans="1:27"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row>
    <row r="9" spans="1:27"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row>
    <row r="10" spans="1:27"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2227</v>
      </c>
      <c r="K10">
        <f>Table2[[#This Row],[España]]/J9</f>
        <v>1.3138643067846607</v>
      </c>
      <c r="L10">
        <v>1884</v>
      </c>
      <c r="M10">
        <f>Table2[[#This Row],[Alemania]]/L9</f>
        <v>1.2904109589041095</v>
      </c>
      <c r="N10">
        <v>2281</v>
      </c>
      <c r="O10">
        <f>Table2[[#This Row],[Francia]]/N9</f>
        <v>1.2785874439461884</v>
      </c>
      <c r="P10">
        <v>9000</v>
      </c>
      <c r="Q10">
        <f>Table2[[#This Row],[Iran]]/P9</f>
        <v>1.1191245958716738</v>
      </c>
      <c r="S10" t="s">
        <v>56</v>
      </c>
    </row>
    <row r="11" spans="1:27"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3146</v>
      </c>
      <c r="K11">
        <f>Table2[[#This Row],[España]]/J10</f>
        <v>1.4126627750336775</v>
      </c>
      <c r="L11">
        <v>2369</v>
      </c>
      <c r="M11">
        <f>Table2[[#This Row],[Alemania]]/L10</f>
        <v>1.2574309978768579</v>
      </c>
      <c r="N11">
        <v>2876</v>
      </c>
      <c r="O11">
        <f>Table2[[#This Row],[Francia]]/N10</f>
        <v>1.2608505041648399</v>
      </c>
      <c r="P11">
        <v>10075</v>
      </c>
      <c r="Q11">
        <f>Table2[[#This Row],[Iran]]/P10</f>
        <v>1.1194444444444445</v>
      </c>
    </row>
    <row r="12" spans="1:27"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5232</v>
      </c>
      <c r="K12">
        <f>Table2[[#This Row],[España]]/J11</f>
        <v>1.6630642085187539</v>
      </c>
      <c r="L12">
        <v>3062</v>
      </c>
      <c r="M12">
        <f>Table2[[#This Row],[Alemania]]/L11</f>
        <v>1.2925284930350358</v>
      </c>
      <c r="N12">
        <v>3661</v>
      </c>
      <c r="O12">
        <f>Table2[[#This Row],[Francia]]/N11</f>
        <v>1.2729485396383866</v>
      </c>
      <c r="P12">
        <v>11364</v>
      </c>
      <c r="Q12">
        <f>Table2[[#This Row],[Iran]]/P11</f>
        <v>1.1279404466501242</v>
      </c>
    </row>
    <row r="13" spans="1:27"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6391</v>
      </c>
      <c r="K13">
        <f>Table2[[#This Row],[España]]/J12</f>
        <v>1.2215214067278288</v>
      </c>
      <c r="L13">
        <v>3795</v>
      </c>
      <c r="M13">
        <f>Table2[[#This Row],[Alemania]]/L12</f>
        <v>1.2393860222077073</v>
      </c>
      <c r="N13">
        <v>4499</v>
      </c>
      <c r="O13">
        <f>Table2[[#This Row],[Francia]]/N12</f>
        <v>1.2288992078667031</v>
      </c>
      <c r="P13">
        <v>12729</v>
      </c>
      <c r="Q13">
        <f>Table2[[#This Row],[Iran]]/P12</f>
        <v>1.1201161562829989</v>
      </c>
    </row>
    <row r="14" spans="1:27"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7988</v>
      </c>
      <c r="K14">
        <f>Table2[[#This Row],[España]]/J13</f>
        <v>1.2498826474730089</v>
      </c>
      <c r="L14">
        <v>4838</v>
      </c>
      <c r="M14">
        <f>Table2[[#This Row],[Alemania]]/L13</f>
        <v>1.2748353096179184</v>
      </c>
      <c r="N14">
        <v>5423</v>
      </c>
      <c r="O14">
        <f>Table2[[#This Row],[Francia]]/N13</f>
        <v>1.2053789731051345</v>
      </c>
      <c r="P14">
        <v>13938</v>
      </c>
      <c r="Q14">
        <f>Table2[[#This Row],[Iran]]/P13</f>
        <v>1.094979967004478</v>
      </c>
    </row>
    <row r="15" spans="1:27"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9942</v>
      </c>
      <c r="K15">
        <f>Table2[[#This Row],[España]]/J14</f>
        <v>1.2446169253880821</v>
      </c>
      <c r="L15">
        <v>6012</v>
      </c>
      <c r="M15">
        <f>Table2[[#This Row],[Alemania]]/L14</f>
        <v>1.2426622571310459</v>
      </c>
      <c r="N15">
        <v>6633</v>
      </c>
      <c r="O15">
        <f>Table2[[#This Row],[Francia]]/N14</f>
        <v>1.2231237322515214</v>
      </c>
      <c r="P15">
        <v>14991</v>
      </c>
      <c r="Q15">
        <f>Table2[[#This Row],[Iran]]/P14</f>
        <v>1.0755488592337494</v>
      </c>
    </row>
    <row r="16" spans="1:27"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11826</v>
      </c>
      <c r="K16">
        <f>Table2[[#This Row],[España]]/J15</f>
        <v>1.1894990947495474</v>
      </c>
      <c r="L16">
        <v>7156</v>
      </c>
      <c r="M16">
        <f>Table2[[#This Row],[Alemania]]/L15</f>
        <v>1.1902860944777112</v>
      </c>
      <c r="N16">
        <v>7730</v>
      </c>
      <c r="O16">
        <f>Table2[[#This Row],[Francia]]/N15</f>
        <v>1.1653851952359415</v>
      </c>
      <c r="P16">
        <v>16169</v>
      </c>
      <c r="Q16">
        <f>Table2[[#This Row],[Iran]]/P15</f>
        <v>1.0785804816223068</v>
      </c>
    </row>
    <row r="17" spans="1:17"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14769</v>
      </c>
      <c r="K17">
        <f>Table2[[#This Row],[España]]/J16</f>
        <v>1.2488584474885844</v>
      </c>
      <c r="L17">
        <v>8198</v>
      </c>
      <c r="M17">
        <f>Table2[[#This Row],[Alemania]]/L16</f>
        <v>1.145612073784237</v>
      </c>
      <c r="N17">
        <v>9134</v>
      </c>
      <c r="O17">
        <f>Table2[[#This Row],[Francia]]/N16</f>
        <v>1.1816300129366106</v>
      </c>
      <c r="P17">
        <v>17361</v>
      </c>
      <c r="Q17">
        <f>Table2[[#This Row],[Iran]]/P16</f>
        <v>1.0737213185725771</v>
      </c>
    </row>
    <row r="18" spans="1:17" x14ac:dyDescent="0.2">
      <c r="A18" s="1">
        <v>43909</v>
      </c>
      <c r="B18">
        <v>242</v>
      </c>
      <c r="C18">
        <f>Table2[[#This Row],[Chile]]/B17</f>
        <v>1.0168067226890756</v>
      </c>
      <c r="D18">
        <v>80967</v>
      </c>
      <c r="E18">
        <f>Table2[[#This Row],[China]]/D17</f>
        <v>1.0004819098457889</v>
      </c>
      <c r="F18">
        <v>41035</v>
      </c>
      <c r="G18">
        <f>Table2[[#This Row],[Italia]]/F17</f>
        <v>1.1490213647691316</v>
      </c>
      <c r="H18">
        <v>12018</v>
      </c>
      <c r="I18">
        <f>Table2[[#This Row],[EEUU]]/H17</f>
        <v>1.4884815457022542</v>
      </c>
      <c r="J18">
        <v>18077</v>
      </c>
      <c r="K18">
        <f>Table2[[#This Row],[España]]/J17</f>
        <v>1.2239826663958291</v>
      </c>
      <c r="L18">
        <v>10999</v>
      </c>
      <c r="M18">
        <f>Table2[[#This Row],[Alemania]]/L17</f>
        <v>1.3416686996828495</v>
      </c>
      <c r="N18">
        <v>10995</v>
      </c>
      <c r="O18">
        <f>Table2[[#This Row],[Francia]]/N17</f>
        <v>1.2037442522443618</v>
      </c>
      <c r="P18">
        <v>18407</v>
      </c>
      <c r="Q18">
        <f>Table2[[#This Row],[Iran]]/P17</f>
        <v>1.0602499855999079</v>
      </c>
    </row>
    <row r="19" spans="1:17" x14ac:dyDescent="0.2">
      <c r="A19" s="1">
        <v>43910</v>
      </c>
      <c r="B19">
        <v>434</v>
      </c>
      <c r="C19">
        <f>Table2[[#This Row],[Chile]]/B18</f>
        <v>1.7933884297520661</v>
      </c>
      <c r="D19">
        <v>81008</v>
      </c>
      <c r="E19">
        <f>Table2[[#This Row],[China]]/D18</f>
        <v>1.0005063791421196</v>
      </c>
      <c r="F19">
        <v>47021</v>
      </c>
      <c r="G19">
        <f>Table2[[#This Row],[Italia]]/F18</f>
        <v>1.1458754721579141</v>
      </c>
      <c r="H19">
        <v>17439</v>
      </c>
      <c r="I19">
        <f>Table2[[#This Row],[EEUU]]/H18</f>
        <v>1.4510733899151274</v>
      </c>
      <c r="J19">
        <v>21571</v>
      </c>
      <c r="K19">
        <f>Table2[[#This Row],[España]]/J18</f>
        <v>1.1932842838966642</v>
      </c>
      <c r="L19">
        <v>13957</v>
      </c>
      <c r="M19">
        <f>Table2[[#This Row],[Alemania]]/L18</f>
        <v>1.2689335394126739</v>
      </c>
      <c r="N19">
        <v>12612</v>
      </c>
      <c r="O19">
        <f>Table2[[#This Row],[Francia]]/N18</f>
        <v>1.1470668485675306</v>
      </c>
      <c r="P19">
        <v>19644</v>
      </c>
      <c r="Q19">
        <f>Table2[[#This Row],[Iran]]/P18</f>
        <v>1.0672026946270441</v>
      </c>
    </row>
    <row r="20" spans="1:17"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1.3595963071277022</v>
      </c>
      <c r="J20">
        <v>25496</v>
      </c>
      <c r="K20">
        <f>Table2[[#This Row],[España]]/J19</f>
        <v>1.1819572574289556</v>
      </c>
      <c r="L20">
        <v>16662</v>
      </c>
      <c r="M20">
        <f>Table2[[#This Row],[Alemania]]/L19</f>
        <v>1.1938095579279215</v>
      </c>
      <c r="N20">
        <v>14459</v>
      </c>
      <c r="O20">
        <f>Table2[[#This Row],[Francia]]/N19</f>
        <v>1.1464478274659056</v>
      </c>
      <c r="P20">
        <v>20610</v>
      </c>
      <c r="Q20">
        <f>Table2[[#This Row],[Iran]]/P19</f>
        <v>1.0491753207086134</v>
      </c>
    </row>
    <row r="21" spans="1:17"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29909</v>
      </c>
      <c r="K21">
        <f>Table2[[#This Row],[España]]/J20</f>
        <v>1.1730859742704738</v>
      </c>
      <c r="L21">
        <v>18610</v>
      </c>
      <c r="M21">
        <f>Table2[[#This Row],[Alemania]]/L20</f>
        <v>1.1169127355659585</v>
      </c>
      <c r="N21">
        <v>16689</v>
      </c>
      <c r="O21">
        <f>Table2[[#This Row],[Francia]]/N20</f>
        <v>1.154229199806349</v>
      </c>
      <c r="P21">
        <v>21638</v>
      </c>
      <c r="Q21">
        <f>Table2[[#This Row],[Iran]]/P20</f>
        <v>1.0498786996603591</v>
      </c>
    </row>
    <row r="22" spans="1:17" x14ac:dyDescent="0.2">
      <c r="A22" s="1">
        <v>43913</v>
      </c>
      <c r="B22">
        <v>746</v>
      </c>
      <c r="C22">
        <f>Table2[[#This Row],[Chile]]/B21</f>
        <v>1.1803797468354431</v>
      </c>
      <c r="D22">
        <v>81171</v>
      </c>
      <c r="E22">
        <f>Table2[[#This Row],[China]]/D21</f>
        <v>1.0009618586067848</v>
      </c>
      <c r="F22">
        <v>63927</v>
      </c>
      <c r="G22">
        <f>Table2[[#This Row],[Italia]]/F21</f>
        <v>1.0809800804897021</v>
      </c>
      <c r="H22">
        <v>42749</v>
      </c>
      <c r="I22">
        <f>Table2[[#This Row],[EEUU]]/H21</f>
        <v>1.3218205992393557</v>
      </c>
      <c r="J22">
        <v>35480</v>
      </c>
      <c r="K22">
        <f>Table2[[#This Row],[España]]/J21</f>
        <v>1.1862650038449964</v>
      </c>
      <c r="L22">
        <v>22672</v>
      </c>
      <c r="M22">
        <f>Table2[[#This Row],[Alemania]]/L21</f>
        <v>1.2182697474476087</v>
      </c>
      <c r="N22">
        <v>19856</v>
      </c>
      <c r="O22">
        <f>Table2[[#This Row],[Francia]]/N21</f>
        <v>1.189765713943316</v>
      </c>
      <c r="P22">
        <v>23049</v>
      </c>
      <c r="Q22">
        <f>Table2[[#This Row],[Iran]]/P21</f>
        <v>1.0652093539144099</v>
      </c>
    </row>
    <row r="23" spans="1:17" x14ac:dyDescent="0.2">
      <c r="A23" s="1">
        <v>43914</v>
      </c>
      <c r="B23">
        <v>922</v>
      </c>
      <c r="C23">
        <f>Table2[[#This Row],[Chile]]/B22</f>
        <v>1.2359249329758712</v>
      </c>
      <c r="D23">
        <v>81218</v>
      </c>
      <c r="E23">
        <f>Table2[[#This Row],[China]]/D22</f>
        <v>1.0005790245284647</v>
      </c>
      <c r="F23">
        <v>69176</v>
      </c>
      <c r="G23">
        <f>Table2[[#This Row],[Italia]]/F22</f>
        <v>1.0821092808985249</v>
      </c>
      <c r="H23">
        <v>52685</v>
      </c>
      <c r="I23">
        <f>Table2[[#This Row],[EEUU]]/H22</f>
        <v>1.2324264895085266</v>
      </c>
      <c r="J23">
        <v>42058</v>
      </c>
      <c r="K23">
        <f>Table2[[#This Row],[España]]/J22</f>
        <v>1.1854002254791431</v>
      </c>
      <c r="L23">
        <v>27436</v>
      </c>
      <c r="M23">
        <f>Table2[[#This Row],[Alemania]]/L22</f>
        <v>1.2101270289343684</v>
      </c>
      <c r="N23">
        <v>22302</v>
      </c>
      <c r="O23">
        <f>Table2[[#This Row],[Francia]]/N22</f>
        <v>1.1231869460112813</v>
      </c>
      <c r="P23">
        <v>24811</v>
      </c>
      <c r="Q23">
        <f>Table2[[#This Row],[Iran]]/P22</f>
        <v>1.0764458327910105</v>
      </c>
    </row>
    <row r="24" spans="1:17" x14ac:dyDescent="0.2">
      <c r="A24" s="1">
        <v>43915</v>
      </c>
      <c r="B24">
        <v>1142</v>
      </c>
      <c r="C24">
        <f>Table2[[#This Row],[Chile]]/B23</f>
        <v>1.2386117136659436</v>
      </c>
      <c r="D24">
        <v>81285</v>
      </c>
      <c r="E24">
        <f>Table2[[#This Row],[China]]/D23</f>
        <v>1.0008249402841736</v>
      </c>
      <c r="F24">
        <v>74386</v>
      </c>
      <c r="G24">
        <f>Table2[[#This Row],[Italia]]/F23</f>
        <v>1.0753151381982191</v>
      </c>
      <c r="H24">
        <v>64661</v>
      </c>
      <c r="I24">
        <f>Table2[[#This Row],[EEUU]]/H23</f>
        <v>1.2273132770238209</v>
      </c>
      <c r="J24">
        <v>50105</v>
      </c>
      <c r="K24">
        <f>Table2[[#This Row],[España]]/J23</f>
        <v>1.1913310190689048</v>
      </c>
      <c r="L24">
        <v>31554</v>
      </c>
      <c r="M24">
        <f>Table2[[#This Row],[Alemania]]/L23</f>
        <v>1.1500947660008747</v>
      </c>
      <c r="N24">
        <v>25233</v>
      </c>
      <c r="O24">
        <f>Table2[[#This Row],[Francia]]/N23</f>
        <v>1.1314231907452246</v>
      </c>
      <c r="P24">
        <v>27077</v>
      </c>
      <c r="Q24">
        <f>Table2[[#This Row],[Iran]]/P23</f>
        <v>1.0913304582644794</v>
      </c>
    </row>
    <row r="25" spans="1:17" x14ac:dyDescent="0.2">
      <c r="A25" s="1">
        <v>43916</v>
      </c>
      <c r="B25">
        <v>1306</v>
      </c>
      <c r="C25">
        <f>Table2[[#This Row],[Chile]]/B24</f>
        <v>1.1436077057793346</v>
      </c>
      <c r="D25">
        <v>81340</v>
      </c>
      <c r="E25">
        <f>Table2[[#This Row],[China]]/D24</f>
        <v>1.0006766316048472</v>
      </c>
      <c r="F25">
        <v>80589</v>
      </c>
      <c r="G25">
        <f>Table2[[#This Row],[Italia]]/F24</f>
        <v>1.0833893474578549</v>
      </c>
      <c r="H25">
        <v>81964</v>
      </c>
      <c r="I25">
        <f>Table2[[#This Row],[EEUU]]/H24</f>
        <v>1.2675956140486537</v>
      </c>
      <c r="J25">
        <v>57786</v>
      </c>
      <c r="K25">
        <f>Table2[[#This Row],[España]]/J24</f>
        <v>1.1532980740445065</v>
      </c>
      <c r="L25">
        <v>36508</v>
      </c>
      <c r="M25">
        <f>Table2[[#This Row],[Alemania]]/L24</f>
        <v>1.1570006972174685</v>
      </c>
      <c r="N25">
        <v>29155</v>
      </c>
      <c r="O25">
        <f>Table2[[#This Row],[Francia]]/N24</f>
        <v>1.1554313795426623</v>
      </c>
      <c r="P25">
        <v>29406</v>
      </c>
      <c r="Q25">
        <f>Table2[[#This Row],[Iran]]/P24</f>
        <v>1.0860139601876131</v>
      </c>
    </row>
    <row r="26" spans="1:17" x14ac:dyDescent="0.2">
      <c r="A26" s="1">
        <v>43917</v>
      </c>
      <c r="B26">
        <v>1610</v>
      </c>
      <c r="C26">
        <f>Table2[[#This Row],[Chile]]/B25</f>
        <v>1.2327718223583461</v>
      </c>
      <c r="D26">
        <v>81394</v>
      </c>
      <c r="E26">
        <f>Table2[[#This Row],[China]]/D25</f>
        <v>1.0006638800098353</v>
      </c>
      <c r="F26">
        <v>86498</v>
      </c>
      <c r="G26">
        <f>Table2[[#This Row],[Italia]]/F25</f>
        <v>1.0733226619017484</v>
      </c>
      <c r="H26">
        <v>100997</v>
      </c>
      <c r="I26">
        <f>Table2[[#This Row],[EEUU]]/H25</f>
        <v>1.2322117026987458</v>
      </c>
      <c r="J26">
        <v>65719</v>
      </c>
      <c r="K26">
        <f>Table2[[#This Row],[España]]/J25</f>
        <v>1.1372823867372721</v>
      </c>
      <c r="L26">
        <v>42288</v>
      </c>
      <c r="M26">
        <f>Table2[[#This Row],[Alemania]]/L25</f>
        <v>1.1583214637887587</v>
      </c>
      <c r="N26">
        <v>32964</v>
      </c>
      <c r="O26">
        <f>Table2[[#This Row],[Francia]]/N25</f>
        <v>1.1306465443320186</v>
      </c>
      <c r="P26">
        <v>32332</v>
      </c>
      <c r="Q26">
        <f>Table2[[#This Row],[Iran]]/P25</f>
        <v>1.0995035026865265</v>
      </c>
    </row>
    <row r="27" spans="1:17" x14ac:dyDescent="0.2">
      <c r="A27" s="1">
        <v>43918</v>
      </c>
      <c r="B27">
        <v>1909</v>
      </c>
      <c r="C27">
        <f>Table2[[#This Row],[Chile]]/B26</f>
        <v>1.1857142857142857</v>
      </c>
      <c r="D27">
        <v>81439</v>
      </c>
      <c r="E27">
        <f>Table2[[#This Row],[China]]/D26</f>
        <v>1.0005528663046417</v>
      </c>
      <c r="F27">
        <v>92472</v>
      </c>
      <c r="G27">
        <f>Table2[[#This Row],[Italia]]/F26</f>
        <v>1.0690651806978195</v>
      </c>
      <c r="H27">
        <v>121105</v>
      </c>
      <c r="I27">
        <f>Table2[[#This Row],[EEUU]]/H26</f>
        <v>1.1990950226244343</v>
      </c>
      <c r="J27">
        <v>73232</v>
      </c>
      <c r="K27">
        <f>Table2[[#This Row],[España]]/J26</f>
        <v>1.1143200596478948</v>
      </c>
      <c r="L27">
        <v>48582</v>
      </c>
      <c r="M27">
        <f>Table2[[#This Row],[Alemania]]/L26</f>
        <v>1.1488365493757093</v>
      </c>
      <c r="N27">
        <v>37575</v>
      </c>
      <c r="O27">
        <f>Table2[[#This Row],[Francia]]/N26</f>
        <v>1.1398798689479432</v>
      </c>
      <c r="P27">
        <v>35408</v>
      </c>
      <c r="Q27">
        <f>Table2[[#This Row],[Iran]]/P26</f>
        <v>1.0951379438327353</v>
      </c>
    </row>
    <row r="28" spans="1:17" x14ac:dyDescent="0.2">
      <c r="A28" s="1">
        <v>43919</v>
      </c>
      <c r="B28">
        <v>2139</v>
      </c>
      <c r="C28">
        <f>Table2[[#This Row],[Chile]]/B27</f>
        <v>1.1204819277108433</v>
      </c>
      <c r="D28">
        <v>81470</v>
      </c>
      <c r="E28">
        <f>Table2[[#This Row],[China]]/D27</f>
        <v>1.0003806530040888</v>
      </c>
      <c r="F28">
        <v>97589</v>
      </c>
      <c r="G28">
        <f>Table2[[#This Row],[Italia]]/F27</f>
        <v>1.0553356691755342</v>
      </c>
      <c r="H28">
        <v>141701</v>
      </c>
      <c r="I28">
        <f>Table2[[#This Row],[EEUU]]/H27</f>
        <v>1.1700672969737005</v>
      </c>
      <c r="J28">
        <v>80110</v>
      </c>
      <c r="K28">
        <f>Table2[[#This Row],[España]]/J27</f>
        <v>1.0939206904085645</v>
      </c>
      <c r="L28">
        <v>52547</v>
      </c>
      <c r="M28">
        <f>Table2[[#This Row],[Alemania]]/L27</f>
        <v>1.081614589765757</v>
      </c>
      <c r="N28">
        <v>40174</v>
      </c>
      <c r="O28">
        <f>Table2[[#This Row],[Francia]]/N27</f>
        <v>1.0691683300066535</v>
      </c>
      <c r="P28">
        <v>38309</v>
      </c>
      <c r="Q28">
        <f>Table2[[#This Row],[Iran]]/P27</f>
        <v>1.0819306371441482</v>
      </c>
    </row>
    <row r="29" spans="1:17" x14ac:dyDescent="0.2">
      <c r="A29" s="1">
        <v>43920</v>
      </c>
      <c r="B29">
        <v>2449</v>
      </c>
      <c r="C29">
        <f>Table2[[#This Row],[Chile]]/B28</f>
        <v>1.144927536231884</v>
      </c>
      <c r="D29">
        <v>81518</v>
      </c>
      <c r="E29">
        <f>Table2[[#This Row],[China]]/D28</f>
        <v>1.0005891739290536</v>
      </c>
      <c r="F29">
        <v>101739</v>
      </c>
      <c r="G29">
        <f>Table2[[#This Row],[Italia]]/F28</f>
        <v>1.0425252846119952</v>
      </c>
      <c r="H29">
        <v>162126</v>
      </c>
      <c r="I29">
        <f>Table2[[#This Row],[EEUU]]/H28</f>
        <v>1.1441415374626855</v>
      </c>
      <c r="J29">
        <v>87956</v>
      </c>
      <c r="K29">
        <f>Table2[[#This Row],[España]]/J28</f>
        <v>1.0979403320434402</v>
      </c>
      <c r="L29">
        <v>61913</v>
      </c>
      <c r="M29">
        <f>Table2[[#This Row],[Alemania]]/L28</f>
        <v>1.1782404323748263</v>
      </c>
      <c r="N29">
        <v>44550</v>
      </c>
      <c r="O29">
        <f>Table2[[#This Row],[Francia]]/N28</f>
        <v>1.1089261711554737</v>
      </c>
      <c r="P29">
        <v>41495</v>
      </c>
      <c r="Q29">
        <f>Table2[[#This Row],[Iran]]/P28</f>
        <v>1.0831658357044036</v>
      </c>
    </row>
    <row r="30" spans="1:17" x14ac:dyDescent="0.2">
      <c r="A30" s="1">
        <v>43921</v>
      </c>
      <c r="B30">
        <v>2738</v>
      </c>
      <c r="C30">
        <f>Table2[[#This Row],[Chile]]/B29</f>
        <v>1.1180073499387506</v>
      </c>
    </row>
    <row r="31" spans="1:17" x14ac:dyDescent="0.2">
      <c r="A31" s="1">
        <v>43922</v>
      </c>
    </row>
    <row r="32" spans="1:17" x14ac:dyDescent="0.2">
      <c r="A32" s="1">
        <v>43923</v>
      </c>
    </row>
    <row r="33" spans="1:1" x14ac:dyDescent="0.2">
      <c r="A33" s="1">
        <v>43924</v>
      </c>
    </row>
    <row r="34" spans="1:1" x14ac:dyDescent="0.2">
      <c r="A34" s="1">
        <v>43925</v>
      </c>
    </row>
    <row r="35" spans="1:1" x14ac:dyDescent="0.2">
      <c r="A35" s="1">
        <v>43926</v>
      </c>
    </row>
    <row r="36" spans="1:1" x14ac:dyDescent="0.2">
      <c r="A36" s="1">
        <v>43927</v>
      </c>
    </row>
    <row r="37" spans="1:1" x14ac:dyDescent="0.2">
      <c r="A37" s="1">
        <v>43928</v>
      </c>
    </row>
    <row r="38" spans="1:1" x14ac:dyDescent="0.2">
      <c r="A38" s="1">
        <v>43929</v>
      </c>
    </row>
  </sheetData>
  <conditionalFormatting sqref="O2:O29">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29">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29">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29">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C2:C30">
    <cfRule type="dataBar" priority="10">
      <dataBar>
        <cfvo type="min"/>
        <cfvo type="max"/>
        <color rgb="FFFF555A"/>
      </dataBar>
      <extLst>
        <ext xmlns:x14="http://schemas.microsoft.com/office/spreadsheetml/2009/9/main" uri="{B025F937-C7B1-47D3-B67F-A62EFF666E3E}">
          <x14:id>{5C412845-02A5-3943-8E45-91305FE40D99}</x14:id>
        </ext>
      </extLst>
    </cfRule>
  </conditionalFormatting>
  <conditionalFormatting sqref="K2:K29">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29">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29">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pageMargins left="0.7" right="0.7" top="0.75" bottom="0.75" header="0.3" footer="0.3"/>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O2:O29</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I2:I29</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E2:E29</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M2:M29</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C2:C30</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K2:K29</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G2:G29</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tabSelected="1" workbookViewId="0">
      <selection activeCell="C22" sqref="C22"/>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2" t="s">
        <v>40</v>
      </c>
      <c r="B2" s="2">
        <v>0</v>
      </c>
      <c r="C2" s="2">
        <v>6</v>
      </c>
      <c r="D2" s="6">
        <f>C2/C18</f>
        <v>2.1913805697589481E-3</v>
      </c>
      <c r="E2" s="2">
        <v>0</v>
      </c>
    </row>
    <row r="3" spans="1:5" x14ac:dyDescent="0.2">
      <c r="A3" s="2" t="s">
        <v>41</v>
      </c>
      <c r="B3" s="2">
        <v>2</v>
      </c>
      <c r="C3" s="2">
        <v>10</v>
      </c>
      <c r="D3" s="6">
        <f>C3/C18</f>
        <v>3.6523009495982471E-3</v>
      </c>
      <c r="E3" s="2">
        <v>0</v>
      </c>
    </row>
    <row r="4" spans="1:5" x14ac:dyDescent="0.2">
      <c r="A4" s="2" t="s">
        <v>42</v>
      </c>
      <c r="B4" s="2">
        <v>0</v>
      </c>
      <c r="C4" s="2">
        <v>35</v>
      </c>
      <c r="D4" s="6">
        <f>C4/C18</f>
        <v>1.2783053323593864E-2</v>
      </c>
      <c r="E4" s="2">
        <v>0</v>
      </c>
    </row>
    <row r="5" spans="1:5" x14ac:dyDescent="0.2">
      <c r="A5" s="2" t="s">
        <v>43</v>
      </c>
      <c r="B5" s="2">
        <v>0</v>
      </c>
      <c r="C5" s="2">
        <v>2</v>
      </c>
      <c r="D5" s="6">
        <f>C5/C18</f>
        <v>7.3046018991964939E-4</v>
      </c>
      <c r="E5" s="2">
        <v>0</v>
      </c>
    </row>
    <row r="6" spans="1:5" x14ac:dyDescent="0.2">
      <c r="A6" s="2" t="s">
        <v>44</v>
      </c>
      <c r="B6" s="2">
        <v>1</v>
      </c>
      <c r="C6" s="2">
        <v>28</v>
      </c>
      <c r="D6" s="6">
        <f>C6/C18</f>
        <v>1.0226442658875092E-2</v>
      </c>
      <c r="E6" s="2">
        <v>0</v>
      </c>
    </row>
    <row r="7" spans="1:5" x14ac:dyDescent="0.2">
      <c r="A7" s="2" t="s">
        <v>45</v>
      </c>
      <c r="B7" s="2">
        <v>7</v>
      </c>
      <c r="C7" s="2">
        <v>115</v>
      </c>
      <c r="D7" s="6">
        <f>C7/C18</f>
        <v>4.2001460920379839E-2</v>
      </c>
      <c r="E7" s="2">
        <v>1</v>
      </c>
    </row>
    <row r="8" spans="1:5" x14ac:dyDescent="0.2">
      <c r="A8" s="2" t="s">
        <v>46</v>
      </c>
      <c r="B8" s="2">
        <v>125</v>
      </c>
      <c r="C8" s="7">
        <v>1420</v>
      </c>
      <c r="D8" s="6">
        <f>C8/C18</f>
        <v>0.51862673484295108</v>
      </c>
      <c r="E8" s="2">
        <v>4</v>
      </c>
    </row>
    <row r="9" spans="1:5" x14ac:dyDescent="0.2">
      <c r="A9" s="2" t="s">
        <v>47</v>
      </c>
      <c r="B9" s="2">
        <v>2</v>
      </c>
      <c r="C9" s="2">
        <v>23</v>
      </c>
      <c r="D9" s="6">
        <f>C9/C18</f>
        <v>8.4002921840759682E-3</v>
      </c>
      <c r="E9" s="2">
        <v>0</v>
      </c>
    </row>
    <row r="10" spans="1:5" x14ac:dyDescent="0.2">
      <c r="A10" s="2" t="s">
        <v>48</v>
      </c>
      <c r="B10" s="2">
        <v>8</v>
      </c>
      <c r="C10" s="2">
        <v>62</v>
      </c>
      <c r="D10" s="6">
        <f>C10/C18</f>
        <v>2.2644265887509132E-2</v>
      </c>
      <c r="E10" s="2">
        <v>1</v>
      </c>
    </row>
    <row r="11" spans="1:5" x14ac:dyDescent="0.2">
      <c r="A11" s="2" t="s">
        <v>49</v>
      </c>
      <c r="B11" s="2">
        <v>16</v>
      </c>
      <c r="C11" s="2">
        <v>245</v>
      </c>
      <c r="D11" s="6">
        <f>C11/C18</f>
        <v>8.9481373265157052E-2</v>
      </c>
      <c r="E11" s="2">
        <v>0</v>
      </c>
    </row>
    <row r="12" spans="1:5" x14ac:dyDescent="0.2">
      <c r="A12" s="2" t="s">
        <v>50</v>
      </c>
      <c r="B12" s="2">
        <v>15</v>
      </c>
      <c r="C12" s="2">
        <v>216</v>
      </c>
      <c r="D12" s="6">
        <f>C12/C18</f>
        <v>7.8889700511322131E-2</v>
      </c>
      <c r="E12" s="2">
        <v>2</v>
      </c>
    </row>
    <row r="13" spans="1:5" x14ac:dyDescent="0.2">
      <c r="A13" s="2" t="s">
        <v>51</v>
      </c>
      <c r="B13" s="2">
        <v>55</v>
      </c>
      <c r="C13" s="2">
        <v>302</v>
      </c>
      <c r="D13" s="6">
        <f>C13/C18</f>
        <v>0.11029948867786706</v>
      </c>
      <c r="E13" s="2">
        <v>4</v>
      </c>
    </row>
    <row r="14" spans="1:5" x14ac:dyDescent="0.2">
      <c r="A14" s="2" t="s">
        <v>52</v>
      </c>
      <c r="B14" s="2">
        <v>11</v>
      </c>
      <c r="C14" s="2">
        <v>58</v>
      </c>
      <c r="D14" s="6">
        <f>C14/C18</f>
        <v>2.1183345507669833E-2</v>
      </c>
      <c r="E14" s="2">
        <v>0</v>
      </c>
    </row>
    <row r="15" spans="1:5" x14ac:dyDescent="0.2">
      <c r="A15" s="2" t="s">
        <v>53</v>
      </c>
      <c r="B15" s="2">
        <v>23</v>
      </c>
      <c r="C15" s="2">
        <v>151</v>
      </c>
      <c r="D15" s="6">
        <f>C15/C18</f>
        <v>5.5149744338933528E-2</v>
      </c>
      <c r="E15" s="2">
        <v>0</v>
      </c>
    </row>
    <row r="16" spans="1:5" x14ac:dyDescent="0.2">
      <c r="A16" s="2" t="s">
        <v>54</v>
      </c>
      <c r="B16" s="2">
        <v>0</v>
      </c>
      <c r="C16" s="2">
        <v>2</v>
      </c>
      <c r="D16" s="6">
        <f>C16/C18</f>
        <v>7.3046018991964939E-4</v>
      </c>
      <c r="E16" s="2">
        <v>0</v>
      </c>
    </row>
    <row r="17" spans="1:5" x14ac:dyDescent="0.2">
      <c r="A17" s="2" t="s">
        <v>55</v>
      </c>
      <c r="B17" s="2">
        <v>24</v>
      </c>
      <c r="C17" s="2">
        <v>63</v>
      </c>
      <c r="D17" s="6">
        <f>C17/C18</f>
        <v>2.3009495982468955E-2</v>
      </c>
      <c r="E17" s="2">
        <v>0</v>
      </c>
    </row>
    <row r="18" spans="1:5" x14ac:dyDescent="0.2">
      <c r="A18" s="3" t="s">
        <v>57</v>
      </c>
      <c r="B18" s="4">
        <f>SUM(B2:B17)</f>
        <v>289</v>
      </c>
      <c r="C18" s="4">
        <f>SUM(C2:C17)</f>
        <v>2738</v>
      </c>
      <c r="D18" s="5">
        <f>SUM(D2:D17)</f>
        <v>1.0000000000000002</v>
      </c>
      <c r="E18" s="4">
        <f>SUM(E2:E17)</f>
        <v>12</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2020-03-31T15:26:54Z</dcterms:modified>
</cp:coreProperties>
</file>