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60EB6D5A-4C27-F949-95C9-5F29BAB5F275}" xr6:coauthVersionLast="40" xr6:coauthVersionMax="40" xr10:uidLastSave="{00000000-0000-0000-0000-000000000000}"/>
  <bookViews>
    <workbookView xWindow="0" yWindow="460" windowWidth="10000" windowHeight="17540" xr2:uid="{363164D2-BFEE-5B4B-B34D-C47C0EB878F5}"/>
  </bookViews>
  <sheets>
    <sheet name="Contagios Chile e Internacional" sheetId="1" r:id="rId1"/>
    <sheet name="Contagios por Región" sheetId="4" r:id="rId2"/>
  </sheets>
  <definedNames>
    <definedName name="_xlchart.v1.0" hidden="1">'Contagios Chile e Internacional'!$AD$1</definedName>
    <definedName name="_xlchart.v1.1" hidden="1">'Contagios Chile e Internacional'!$AD$2:$AD$45</definedName>
    <definedName name="_xlchart.v1.2" hidden="1">'Contagios Chile e Internacional'!$AD$1</definedName>
    <definedName name="_xlchart.v1.3" hidden="1">'Contagios Chile e Internacional'!$AD$2:$AD$45</definedName>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3" i="1"/>
  <c r="AD38" i="1"/>
  <c r="AD39"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 i="1"/>
  <c r="C38" i="1"/>
  <c r="C39" i="1"/>
  <c r="Q40" i="1"/>
  <c r="Q41" i="1"/>
  <c r="Q42" i="1"/>
  <c r="Q43" i="1"/>
  <c r="Q44" i="1"/>
  <c r="Q45" i="1"/>
  <c r="C36" i="1" l="1"/>
  <c r="C37" i="1"/>
  <c r="C35" i="1"/>
  <c r="Q35" i="1"/>
  <c r="C34" i="1" l="1"/>
  <c r="K32" i="1" l="1"/>
  <c r="I32" i="1"/>
  <c r="E32" i="1"/>
  <c r="O32" i="1"/>
  <c r="Q32" i="1"/>
  <c r="M32" i="1"/>
  <c r="G32" i="1"/>
  <c r="C33"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<sst xmlns="http://schemas.openxmlformats.org/spreadsheetml/2006/main" count="63" uniqueCount="61">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</sst>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9" fontId="2" fillId="0" borderId="0" xfId="0" applyNumberFormat="1" applyFont="1"/>
    <xf numFmtId="3" fontId="2" fillId="0" borderId="0" xfId="0" applyNumberFormat="1" applyFont="1"/>
    <xf numFmtId="0" fontId="3" fillId="3" borderId="1" xfId="0" applyFont="1" applyFill="1" applyBorder="1"/>
    <xf numFmtId="16" fontId="0" fillId="4" borderId="1" xfId="0" applyNumberFormat="1" applyFont="1" applyFill="1" applyBorder="1"/>
    <xf numFmtId="16" fontId="0" fillId="0" borderId="1" xfId="0" applyNumberFormat="1" applyFont="1" applyBorder="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'Contagios Chile e Internacional'!$AD$1</c:f>
              <c:strCache>
                <c:ptCount val="1"/>
                <c:pt idx="0">
                  <c:v>Factor diario CL</c:v>
                </c:pt>
              </c:strCache>
            </c:strRef>
          </c:tx>
          <c:spPr>
            <a:ln w="28575" cap="rnd">
              <a:solidFill>
                <a:schemeClr val="accent1"/>
              </a:solidFill>
              <a:round/>
            </a:ln>
            <a:effectLst/>
          </c:spPr>
          <c:marker>
            <c:symbol val="none"/>
          </c:marker>
          <c:val>
            <c:numRef>
              <c:f>'Contagios Chile e Internacional'!$AD$2:$AD$45</c:f>
              <c:numCache>
                <c:formatCode>General</c:formatCode>
                <c:ptCount val="44"/>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1.2223854289071681</c:v>
                </c:pt>
                <c:pt idx="32">
                  <c:v>1.1571737563085798</c:v>
                </c:pt>
                <c:pt idx="33">
                  <c:v>1.0625129802699895</c:v>
                </c:pt>
                <c:pt idx="34">
                  <c:v>1.0840500390930414</c:v>
                </c:pt>
                <c:pt idx="35">
                  <c:v>1.0768121168409666</c:v>
                </c:pt>
                <c:pt idx="36">
                  <c:v>1.0885800401875418</c:v>
                </c:pt>
                <c:pt idx="37">
                  <c:v>1.0655283802491924</c:v>
                </c:pt>
              </c:numCache>
            </c:numRef>
          </c:val>
          <c:smooth val="0"/>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ln w="28575" cap="rnd">
              <a:solidFill>
                <a:schemeClr val="accent2"/>
              </a:solidFill>
              <a:round/>
            </a:ln>
            <a:effectLst/>
          </c:spPr>
          <c:marker>
            <c:symbol val="none"/>
          </c:marker>
          <c:val>
            <c:numRef>
              <c:f>'Contagios Chile e Internacional'!$AE$2:$AE$45</c:f>
              <c:numCache>
                <c:formatCode>General</c:formatCode>
                <c:ptCount val="44"/>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7.3295222647410369E-2</c:v>
                </c:pt>
                <c:pt idx="32">
                  <c:v>7.2107854097446911E-2</c:v>
                </c:pt>
                <c:pt idx="33">
                  <c:v>6.528490401701674E-2</c:v>
                </c:pt>
                <c:pt idx="34">
                  <c:v>6.1330371981800878E-2</c:v>
                </c:pt>
                <c:pt idx="35">
                  <c:v>6.0023948775944663E-2</c:v>
                </c:pt>
                <c:pt idx="36">
                  <c:v>5.8524112352121842E-2</c:v>
                </c:pt>
                <c:pt idx="37">
                  <c:v>5.6687063695703532E-2</c:v>
                </c:pt>
              </c:numCache>
            </c:numRef>
          </c:val>
          <c:smooth val="0"/>
          <c:extLst>
            <c:ext xmlns:c16="http://schemas.microsoft.com/office/drawing/2014/chart" uri="{C3380CC4-5D6E-409C-BE32-E72D297353CC}">
              <c16:uniqueId val="{00000001-E431-AA49-B92D-7186E11C4058}"/>
            </c:ext>
          </c:extLst>
        </c:ser>
        <c:dLbls>
          <c:showLegendKey val="0"/>
          <c:showVal val="0"/>
          <c:showCatName val="0"/>
          <c:showSerName val="0"/>
          <c:showPercent val="0"/>
          <c:showBubbleSize val="0"/>
        </c:dLbls>
        <c:smooth val="0"/>
        <c:axId val="572642831"/>
        <c:axId val="572644511"/>
      </c:lineChart>
      <c:cat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1"/>
        <c:lblAlgn val="ctr"/>
        <c:lblOffset val="100"/>
        <c:noMultiLvlLbl val="0"/>
      </c:cat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647700</xdr:colOff>
      <xdr:row>15</xdr:row>
      <xdr:rowOff>127000</xdr:rowOff>
    </xdr:from>
    <xdr:to>
      <xdr:col>25</xdr:col>
      <xdr:colOff>787400</xdr:colOff>
      <xdr:row>47</xdr:row>
      <xdr:rowOff>190500</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45" totalsRowShown="0">
  <autoFilter ref="A1:Q45"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Row],[Factor_Chile]]:C39)</calculatedColumnFormula>
    </tableColumn>
    <tableColumn id="3" xr3:uid="{6F6CF0DF-A8FB-A542-B7C9-0FB974F71F03}" name="Suma_CH">
      <calculatedColumnFormula>SUM(Table2[[#This Row],[Factor_China]]:E39)</calculatedColumnFormula>
    </tableColumn>
    <tableColumn id="4" xr3:uid="{DF859BA9-E291-D94A-BD51-FF5D7EB97B14}" name="Suma_IT">
      <calculatedColumnFormula>SUM(Table2[[#This Row],[Factor_Italia]]:G39)</calculatedColumnFormula>
    </tableColumn>
    <tableColumn id="5" xr3:uid="{FCCFA73D-6395-7944-A719-E7C8DB6BAC02}" name="Suma_EEUU">
      <calculatedColumnFormula>SUM(Table2[[#This Row],[Factor_EEUU]]:I39)</calculatedColumnFormula>
    </tableColumn>
    <tableColumn id="6" xr3:uid="{7799B79A-70B1-924B-ADDC-F34E1A4EF7F9}" name="Suma_ES">
      <calculatedColumnFormula>SUM(Table2[[#This Row],[Factor_España]]:K39)</calculatedColumnFormula>
    </tableColumn>
    <tableColumn id="7" xr3:uid="{C884A6D2-B96B-1745-905B-9C2BAD0FC440}" name="Suma_AL">
      <calculatedColumnFormula>SUM(Table2[[#This Row],[Factor_Alemania]]:M39)</calculatedColumnFormula>
    </tableColumn>
    <tableColumn id="8" xr3:uid="{9C2E9547-AB8C-AE4F-B6E7-E115DDDAA0FF}" name="Suma_FR">
      <calculatedColumnFormula>SUM(Table2[[#This Row],[Factor_Francia]]:O39)</calculatedColumnFormula>
    </tableColumn>
    <tableColumn id="9" xr3:uid="{9A1C6494-7EB6-9B4B-87C4-BBDA6DA9047D}" name="Suma_IR">
      <calculatedColumnFormula>SUM(Table2[[#This Row],[Factor_Iran]]:Q39)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E45" totalsRowShown="0">
  <autoFilter ref="AD1:AE45" xr:uid="{CCB779D7-702E-4045-82D6-211B19768DF0}"/>
  <tableColumns count="2">
    <tableColumn id="1" xr3:uid="{5A9F5AD8-690E-4140-8022-0C29EB08B63F}" name="Factor diario CL"/>
    <tableColumn id="2" xr3:uid="{FF114CD2-95B8-424E-9607-35812A20EC3A}" name="Factor prom diario C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E45"/>
  <sheetViews>
    <sheetView tabSelected="1" topLeftCell="A16" workbookViewId="0">
      <selection activeCell="C39" sqref="C39:C40"/>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s>
  <sheetData>
    <row r="1" spans="1:31"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9" t="s">
        <v>0</v>
      </c>
      <c r="AD1" t="s">
        <v>58</v>
      </c>
      <c r="AE1" t="s">
        <v>59</v>
      </c>
    </row>
    <row r="2" spans="1:31"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38</v>
      </c>
      <c r="T2">
        <f>SUM(Table2[[#This Row],[Factor_Chile]]:C39)</f>
        <v>48.147655441213978</v>
      </c>
      <c r="U2">
        <f>SUM(Table2[[#This Row],[Factor_China]]:E39)</f>
        <v>31.018170093427205</v>
      </c>
      <c r="V2">
        <f>SUM(Table2[[#This Row],[Factor_Italia]]:G39)</f>
        <v>35.381616387348011</v>
      </c>
      <c r="W2">
        <f>SUM(Table2[[#This Row],[Factor_EEUU]]:I39)</f>
        <v>40.738050708886128</v>
      </c>
      <c r="X2">
        <f>SUM(Table2[[#This Row],[Factor_España]]:K39)</f>
        <v>38.913081834465927</v>
      </c>
      <c r="Y2">
        <f>SUM(Table2[[#This Row],[Factor_Alemania]]:M39)</f>
        <v>38.079616754573486</v>
      </c>
      <c r="Z2">
        <f>SUM(Table2[[#This Row],[Factor_Francia]]:O39)</f>
        <v>37.456961098678271</v>
      </c>
      <c r="AA2" t="e">
        <f>SUM(Table2[[#This Row],[Factor_Iran]]:Q39)</f>
        <v>#DIV/0!</v>
      </c>
      <c r="AB2">
        <v>1</v>
      </c>
      <c r="AC2" s="10">
        <v>43893</v>
      </c>
      <c r="AD2">
        <v>1</v>
      </c>
      <c r="AE2">
        <v>1</v>
      </c>
    </row>
    <row r="3" spans="1:31"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11">
        <v>43894</v>
      </c>
      <c r="AD3">
        <f>Table2[[#This Row],[Chile]]/B2</f>
        <v>3</v>
      </c>
      <c r="AE3">
        <f>(Table3[[#This Row],[Factor diario CL]]+AD2)/AB3</f>
        <v>2</v>
      </c>
    </row>
    <row r="4" spans="1:31"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10">
        <v>43895</v>
      </c>
      <c r="AD4">
        <f>Table2[[#This Row],[Chile]]/B3</f>
        <v>1.3333333333333333</v>
      </c>
      <c r="AE4">
        <f>(Table3[[#This Row],[Factor diario CL]]+AD3)/AB4</f>
        <v>1.4444444444444444</v>
      </c>
    </row>
    <row r="5" spans="1:31"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1.2670435642424731</v>
      </c>
      <c r="U5">
        <f>U2/S5</f>
        <v>1.000586132046039</v>
      </c>
      <c r="V5">
        <f>V2/S5</f>
        <v>1.1413424641080003</v>
      </c>
      <c r="W5">
        <f>W2/S5</f>
        <v>1.3141306680285847</v>
      </c>
      <c r="X5">
        <f>X2/S5</f>
        <v>1.2552607043376105</v>
      </c>
      <c r="Y5">
        <f>Y2/S5</f>
        <v>1.2283747340184996</v>
      </c>
      <c r="Z5">
        <f>Z2/S5</f>
        <v>1.208289067699299</v>
      </c>
      <c r="AA5" t="e">
        <f>AA2/S5</f>
        <v>#DIV/0!</v>
      </c>
      <c r="AB5">
        <v>4</v>
      </c>
      <c r="AC5" s="11">
        <v>43896</v>
      </c>
      <c r="AD5">
        <f>Table2[[#This Row],[Chile]]/B4</f>
        <v>1.25</v>
      </c>
      <c r="AE5">
        <f>(Table3[[#This Row],[Factor diario CL]]+AD4)/AB5</f>
        <v>0.64583333333333326</v>
      </c>
    </row>
    <row r="6" spans="1:31"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10">
        <v>43897</v>
      </c>
      <c r="AD6">
        <f>Table2[[#This Row],[Chile]]/B5</f>
        <v>1.4</v>
      </c>
      <c r="AE6">
        <f>(Table3[[#This Row],[Factor diario CL]]+AD5)/AB6</f>
        <v>0.53</v>
      </c>
    </row>
    <row r="7" spans="1:31"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11">
        <v>43898</v>
      </c>
      <c r="AD7">
        <f>Table2[[#This Row],[Chile]]/B6</f>
        <v>1.5714285714285714</v>
      </c>
      <c r="AE7">
        <f>(Table3[[#This Row],[Factor diario CL]]+AD6)/AB7</f>
        <v>0.49523809523809526</v>
      </c>
    </row>
    <row r="8" spans="1:31"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10">
        <v>43899</v>
      </c>
      <c r="AD8">
        <f>Table2[[#This Row],[Chile]]/B7</f>
        <v>1.1818181818181819</v>
      </c>
      <c r="AE8">
        <f>(Table3[[#This Row],[Factor diario CL]]+AD7)/AB8</f>
        <v>0.39332096474953621</v>
      </c>
    </row>
    <row r="9" spans="1:31"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11">
        <v>43900</v>
      </c>
      <c r="AD9">
        <f>Table2[[#This Row],[Chile]]/B8</f>
        <v>1.3076923076923077</v>
      </c>
      <c r="AE9">
        <f>(Table3[[#This Row],[Factor diario CL]]+AD8)/AB9</f>
        <v>0.3111888111888112</v>
      </c>
    </row>
    <row r="10" spans="1:31"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10">
        <v>43901</v>
      </c>
      <c r="AD10">
        <f>Table2[[#This Row],[Chile]]/B9</f>
        <v>1.3529411764705883</v>
      </c>
      <c r="AE10">
        <f>(Table3[[#This Row],[Factor diario CL]]+AD9)/AB10</f>
        <v>0.29562594268476627</v>
      </c>
    </row>
    <row r="11" spans="1:31"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11">
        <v>43902</v>
      </c>
      <c r="AD11">
        <f>Table2[[#This Row],[Chile]]/B10</f>
        <v>1.4347826086956521</v>
      </c>
      <c r="AE11">
        <f>(Table3[[#This Row],[Factor diario CL]]+AD10)/AB11</f>
        <v>0.27877237851662401</v>
      </c>
    </row>
    <row r="12" spans="1:31"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10">
        <v>43903</v>
      </c>
      <c r="AD12">
        <f>Table2[[#This Row],[Chile]]/B11</f>
        <v>1.303030303030303</v>
      </c>
      <c r="AE12">
        <f>(Table3[[#This Row],[Factor diario CL]]+AD11)/AB12</f>
        <v>0.24889208288417775</v>
      </c>
    </row>
    <row r="13" spans="1:31"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11">
        <v>43904</v>
      </c>
      <c r="AD13">
        <f>Table2[[#This Row],[Chile]]/B12</f>
        <v>1.4186046511627908</v>
      </c>
      <c r="AE13">
        <f>(Table3[[#This Row],[Factor diario CL]]+AD12)/AB13</f>
        <v>0.22680291284942447</v>
      </c>
    </row>
    <row r="14" spans="1:31"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10">
        <v>43905</v>
      </c>
      <c r="AD14">
        <f>Table2[[#This Row],[Chile]]/B13</f>
        <v>1.2295081967213115</v>
      </c>
      <c r="AE14">
        <f>(Table3[[#This Row],[Factor diario CL]]+AD13)/AB14</f>
        <v>0.20370098829877709</v>
      </c>
    </row>
    <row r="15" spans="1:31"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11">
        <v>43906</v>
      </c>
      <c r="AD15">
        <f>Table2[[#This Row],[Chile]]/B14</f>
        <v>2.08</v>
      </c>
      <c r="AE15">
        <f>(Table3[[#This Row],[Factor diario CL]]+AD14)/AB15</f>
        <v>0.23639344262295081</v>
      </c>
    </row>
    <row r="16" spans="1:31"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10">
        <v>43907</v>
      </c>
      <c r="AD16">
        <f>Table2[[#This Row],[Chile]]/B15</f>
        <v>1.2884615384615385</v>
      </c>
      <c r="AE16">
        <f>(Table3[[#This Row],[Factor diario CL]]+AD15)/AB16</f>
        <v>0.22456410256410256</v>
      </c>
    </row>
    <row r="17" spans="1:31"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11">
        <v>43908</v>
      </c>
      <c r="AD17">
        <f>Table2[[#This Row],[Chile]]/B16</f>
        <v>1.1840796019900497</v>
      </c>
      <c r="AE17">
        <f>(Table3[[#This Row],[Factor diario CL]]+AD16)/AB17</f>
        <v>0.15453382127822426</v>
      </c>
    </row>
    <row r="18" spans="1:31"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10">
        <v>43909</v>
      </c>
      <c r="AD18">
        <f>Table2[[#This Row],[Chile]]/B17</f>
        <v>1.0168067226890756</v>
      </c>
      <c r="AE18">
        <f>(Table3[[#This Row],[Factor diario CL]]+AD17)/AB18</f>
        <v>0.12946390145171324</v>
      </c>
    </row>
    <row r="19" spans="1:31"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11">
        <v>43910</v>
      </c>
      <c r="AD19">
        <f>Table2[[#This Row],[Chile]]/B18</f>
        <v>1.7933884297520661</v>
      </c>
      <c r="AE19">
        <f>(Table3[[#This Row],[Factor diario CL]]+AD18)/AB19</f>
        <v>0.15612195291339676</v>
      </c>
    </row>
    <row r="20" spans="1:31"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10">
        <v>43911</v>
      </c>
      <c r="AD20">
        <f>Table2[[#This Row],[Chile]]/B19</f>
        <v>1.2373271889400921</v>
      </c>
      <c r="AE20">
        <f>(Table3[[#This Row],[Factor diario CL]]+AD19)/AB20</f>
        <v>0.15951134835221886</v>
      </c>
    </row>
    <row r="21" spans="1:31"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11">
        <v>43912</v>
      </c>
      <c r="AD21">
        <f>Table2[[#This Row],[Chile]]/B20</f>
        <v>1.1769087523277468</v>
      </c>
      <c r="AE21">
        <f>(Table3[[#This Row],[Factor diario CL]]+AD20)/AB21</f>
        <v>0.12071179706339194</v>
      </c>
    </row>
    <row r="22" spans="1:31"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10">
        <v>43913</v>
      </c>
      <c r="AD22">
        <f>Table2[[#This Row],[Chile]]/B21</f>
        <v>1.1803797468354431</v>
      </c>
      <c r="AE22">
        <f>(Table3[[#This Row],[Factor diario CL]]+AD21)/AB22</f>
        <v>0.11225183329348523</v>
      </c>
    </row>
    <row r="23" spans="1:31"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11">
        <v>43914</v>
      </c>
      <c r="AD23">
        <f>Table2[[#This Row],[Chile]]/B22</f>
        <v>1.2359249329758712</v>
      </c>
      <c r="AE23">
        <f>(Table3[[#This Row],[Factor diario CL]]+AD22)/AB23</f>
        <v>0.10983203090051429</v>
      </c>
    </row>
    <row r="24" spans="1:31"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10">
        <v>43915</v>
      </c>
      <c r="AD24">
        <f>Table2[[#This Row],[Chile]]/B23</f>
        <v>1.2386117136659436</v>
      </c>
      <c r="AE24">
        <f>(Table3[[#This Row],[Factor diario CL]]+AD23)/AB24</f>
        <v>0.10758854985399195</v>
      </c>
    </row>
    <row r="25" spans="1:31"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11">
        <v>43916</v>
      </c>
      <c r="AD25">
        <f>Table2[[#This Row],[Chile]]/B24</f>
        <v>1.1436077057793346</v>
      </c>
      <c r="AE25">
        <f>(Table3[[#This Row],[Factor diario CL]]+AD24)/AB25</f>
        <v>9.9259142476886594E-2</v>
      </c>
    </row>
    <row r="26" spans="1:31"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10">
        <v>43917</v>
      </c>
      <c r="AD26">
        <f>Table2[[#This Row],[Chile]]/B25</f>
        <v>1.2327718223583461</v>
      </c>
      <c r="AE26">
        <f>(Table3[[#This Row],[Factor diario CL]]+AD25)/AB26</f>
        <v>9.5055181125507232E-2</v>
      </c>
    </row>
    <row r="27" spans="1:31"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11">
        <v>43918</v>
      </c>
      <c r="AD27">
        <f>Table2[[#This Row],[Chile]]/B26</f>
        <v>1.1857142857142857</v>
      </c>
      <c r="AE27">
        <f>(Table3[[#This Row],[Factor diario CL]]+AD26)/AB27</f>
        <v>9.3018696464332001E-2</v>
      </c>
    </row>
    <row r="28" spans="1:31"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10">
        <v>43919</v>
      </c>
      <c r="AD28">
        <f>Table2[[#This Row],[Chile]]/B27</f>
        <v>1.1204819277108433</v>
      </c>
      <c r="AE28">
        <f>(Table3[[#This Row],[Factor diario CL]]+AD27)/AB28</f>
        <v>8.5414674571301072E-2</v>
      </c>
    </row>
    <row r="29" spans="1:31"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11">
        <v>43920</v>
      </c>
      <c r="AD29">
        <f>Table2[[#This Row],[Chile]]/B28</f>
        <v>1.144927536231884</v>
      </c>
      <c r="AE29">
        <f>(Table3[[#This Row],[Factor diario CL]]+AD28)/AB29</f>
        <v>8.09074808550974E-2</v>
      </c>
    </row>
    <row r="30" spans="1:31"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10">
        <v>43921</v>
      </c>
      <c r="AD30">
        <f>Table2[[#This Row],[Chile]]/B29</f>
        <v>1.1180073499387506</v>
      </c>
      <c r="AE30">
        <f>(Table3[[#This Row],[Factor diario CL]]+AD29)/AB30</f>
        <v>7.8032237454159811E-2</v>
      </c>
    </row>
    <row r="31" spans="1:31"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11">
        <v>43922</v>
      </c>
      <c r="AD31">
        <f>Table2[[#This Row],[Chile]]/B30</f>
        <v>1.1070124178232286</v>
      </c>
      <c r="AE31">
        <f>(Table3[[#This Row],[Factor diario CL]]+AD30)/AB31</f>
        <v>7.4167325592065972E-2</v>
      </c>
    </row>
    <row r="32" spans="1:31"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10">
        <v>43923</v>
      </c>
      <c r="AD32">
        <f>Table2[[#This Row],[Chile]]/B31</f>
        <v>1.1230616958099637</v>
      </c>
      <c r="AE32">
        <f>(Table3[[#This Row],[Factor diario CL]]+AD31)/AB32</f>
        <v>7.1937874633328777E-2</v>
      </c>
    </row>
    <row r="33" spans="1:31" x14ac:dyDescent="0.2">
      <c r="A33" s="1">
        <v>43924</v>
      </c>
      <c r="B33">
        <v>4161</v>
      </c>
      <c r="C33">
        <f>Table2[[#This Row],[Chile]]/B32</f>
        <v>1.2223854289071681</v>
      </c>
      <c r="AB33">
        <v>32</v>
      </c>
      <c r="AC33" s="11">
        <v>43924</v>
      </c>
      <c r="AD33">
        <f>Table2[[#This Row],[Chile]]/B32</f>
        <v>1.2223854289071681</v>
      </c>
      <c r="AE33">
        <f>(Table3[[#This Row],[Factor diario CL]]+AD32)/AB33</f>
        <v>7.3295222647410369E-2</v>
      </c>
    </row>
    <row r="34" spans="1:31" x14ac:dyDescent="0.2">
      <c r="A34" s="1">
        <v>43925</v>
      </c>
      <c r="B34">
        <v>4815</v>
      </c>
      <c r="C34">
        <f>Table2[[#This Row],[Chile]]/B33</f>
        <v>1.1571737563085798</v>
      </c>
      <c r="AB34">
        <v>33</v>
      </c>
      <c r="AC34" s="10">
        <v>43925</v>
      </c>
      <c r="AD34">
        <f>Table2[[#This Row],[Chile]]/B33</f>
        <v>1.1571737563085798</v>
      </c>
      <c r="AE34">
        <f>(Table3[[#This Row],[Factor diario CL]]+AD33)/AB34</f>
        <v>7.2107854097446911E-2</v>
      </c>
    </row>
    <row r="35" spans="1:31" x14ac:dyDescent="0.2">
      <c r="A35" s="1">
        <v>43926</v>
      </c>
      <c r="B35">
        <v>5116</v>
      </c>
      <c r="C35">
        <f>Table2[[#This Row],[Chile]]/B34</f>
        <v>1.0625129802699895</v>
      </c>
      <c r="Q35" s="6" t="e">
        <f>Table2[[#This Row],[Iran]]/P34</f>
        <v>#DIV/0!</v>
      </c>
      <c r="AB35">
        <v>34</v>
      </c>
      <c r="AC35" s="11">
        <v>43926</v>
      </c>
      <c r="AD35">
        <f>Table2[[#This Row],[Chile]]/B34</f>
        <v>1.0625129802699895</v>
      </c>
      <c r="AE35">
        <f>(Table3[[#This Row],[Factor diario CL]]+AD34)/AB35</f>
        <v>6.528490401701674E-2</v>
      </c>
    </row>
    <row r="36" spans="1:31" x14ac:dyDescent="0.2">
      <c r="A36" s="1">
        <v>43927</v>
      </c>
      <c r="B36">
        <v>5546</v>
      </c>
      <c r="C36">
        <f>Table2[[#This Row],[Chile]]/B35</f>
        <v>1.0840500390930414</v>
      </c>
      <c r="AB36">
        <v>35</v>
      </c>
      <c r="AC36" s="10">
        <v>43927</v>
      </c>
      <c r="AD36">
        <f>Table2[[#This Row],[Chile]]/B35</f>
        <v>1.0840500390930414</v>
      </c>
      <c r="AE36">
        <f>(Table3[[#This Row],[Factor diario CL]]+AD35)/AB36</f>
        <v>6.1330371981800878E-2</v>
      </c>
    </row>
    <row r="37" spans="1:31" x14ac:dyDescent="0.2">
      <c r="A37" s="1">
        <v>43928</v>
      </c>
      <c r="B37">
        <v>5972</v>
      </c>
      <c r="C37">
        <f>Table2[[#This Row],[Chile]]/B36</f>
        <v>1.0768121168409666</v>
      </c>
      <c r="AB37">
        <v>36</v>
      </c>
      <c r="AC37" s="11">
        <v>43928</v>
      </c>
      <c r="AD37">
        <f>Table2[[#This Row],[Chile]]/B36</f>
        <v>1.0768121168409666</v>
      </c>
      <c r="AE37">
        <f>(Table3[[#This Row],[Factor diario CL]]+AD36)/AB37</f>
        <v>6.0023948775944663E-2</v>
      </c>
    </row>
    <row r="38" spans="1:31" x14ac:dyDescent="0.2">
      <c r="A38" s="1">
        <v>43929</v>
      </c>
      <c r="B38">
        <v>6501</v>
      </c>
      <c r="C38">
        <f>Table2[[#This Row],[Chile]]/B37</f>
        <v>1.0885800401875418</v>
      </c>
      <c r="AB38">
        <v>37</v>
      </c>
      <c r="AC38" s="10">
        <v>43929</v>
      </c>
      <c r="AD38">
        <f>Table2[[#This Row],[Chile]]/B37</f>
        <v>1.0885800401875418</v>
      </c>
      <c r="AE38">
        <f>(Table3[[#This Row],[Factor diario CL]]+AD37)/AB38</f>
        <v>5.8524112352121842E-2</v>
      </c>
    </row>
    <row r="39" spans="1:31" x14ac:dyDescent="0.2">
      <c r="A39" s="1">
        <v>43930</v>
      </c>
      <c r="B39">
        <v>6927</v>
      </c>
      <c r="C39">
        <f>Table2[[#This Row],[Chile]]/B38</f>
        <v>1.0655283802491924</v>
      </c>
      <c r="AB39">
        <v>38</v>
      </c>
      <c r="AC39" s="11">
        <v>43930</v>
      </c>
      <c r="AD39">
        <f>Table2[[#This Row],[Chile]]/B38</f>
        <v>1.0655283802491924</v>
      </c>
      <c r="AE39">
        <f>(Table3[[#This Row],[Factor diario CL]]+AD38)/AB39</f>
        <v>5.6687063695703532E-2</v>
      </c>
    </row>
    <row r="40" spans="1:31" x14ac:dyDescent="0.2">
      <c r="A40" s="1">
        <v>43931</v>
      </c>
      <c r="B40">
        <v>7213</v>
      </c>
      <c r="C40">
        <f>Table2[[#This Row],[Chile]]/B39</f>
        <v>1.0412877147394255</v>
      </c>
      <c r="Q40" s="6" t="e">
        <f>Table2[[#This Row],[Iran]]/P39</f>
        <v>#DIV/0!</v>
      </c>
      <c r="AB40">
        <v>39</v>
      </c>
      <c r="AC40" s="10">
        <v>43931</v>
      </c>
    </row>
    <row r="41" spans="1:31" x14ac:dyDescent="0.2">
      <c r="A41" s="1">
        <v>43932</v>
      </c>
      <c r="Q41" s="6" t="e">
        <f>Table2[[#This Row],[Iran]]/P40</f>
        <v>#DIV/0!</v>
      </c>
      <c r="AB41">
        <v>40</v>
      </c>
      <c r="AC41" s="11">
        <v>43932</v>
      </c>
    </row>
    <row r="42" spans="1:31" x14ac:dyDescent="0.2">
      <c r="A42" s="1">
        <v>43933</v>
      </c>
      <c r="Q42" s="6" t="e">
        <f>Table2[[#This Row],[Iran]]/P41</f>
        <v>#DIV/0!</v>
      </c>
      <c r="AB42">
        <v>41</v>
      </c>
      <c r="AC42" s="10">
        <v>43933</v>
      </c>
    </row>
    <row r="43" spans="1:31" x14ac:dyDescent="0.2">
      <c r="A43" s="1">
        <v>43934</v>
      </c>
      <c r="Q43" s="6" t="e">
        <f>Table2[[#This Row],[Iran]]/P42</f>
        <v>#DIV/0!</v>
      </c>
      <c r="AB43">
        <v>42</v>
      </c>
      <c r="AC43" s="11">
        <v>43934</v>
      </c>
    </row>
    <row r="44" spans="1:31" x14ac:dyDescent="0.2">
      <c r="A44" s="1">
        <v>43935</v>
      </c>
      <c r="Q44" s="6" t="e">
        <f>Table2[[#This Row],[Iran]]/P43</f>
        <v>#DIV/0!</v>
      </c>
      <c r="AB44">
        <v>43</v>
      </c>
      <c r="AC44" s="10">
        <v>43935</v>
      </c>
    </row>
    <row r="45" spans="1:31" x14ac:dyDescent="0.2">
      <c r="A45" s="1">
        <v>43936</v>
      </c>
      <c r="Q45" s="6" t="e">
        <f>Table2[[#This Row],[Iran]]/P44</f>
        <v>#DIV/0!</v>
      </c>
      <c r="AB45">
        <v>44</v>
      </c>
      <c r="AC45" s="11">
        <v>43936</v>
      </c>
    </row>
  </sheetData>
  <conditionalFormatting sqref="O2:O32">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2">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2">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2">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2">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2">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2">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40">
    <cfRule type="dataBar" priority="13">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O2:O32</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I2:I32</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E2:E32</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M2:M32</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K2:K32</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G2:G32</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Q2:Q32</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54</v>
      </c>
      <c r="B2" s="2">
        <v>0</v>
      </c>
      <c r="C2" s="2">
        <v>7</v>
      </c>
      <c r="D2" s="7">
        <v>0</v>
      </c>
      <c r="E2" s="2">
        <v>0</v>
      </c>
    </row>
    <row r="3" spans="1:5" x14ac:dyDescent="0.2">
      <c r="A3" s="2" t="s">
        <v>43</v>
      </c>
      <c r="B3" s="2">
        <v>2</v>
      </c>
      <c r="C3" s="2">
        <v>10</v>
      </c>
      <c r="D3" s="7">
        <v>0</v>
      </c>
      <c r="E3" s="2">
        <v>0</v>
      </c>
    </row>
    <row r="4" spans="1:5" x14ac:dyDescent="0.2">
      <c r="A4" s="2" t="s">
        <v>41</v>
      </c>
      <c r="B4" s="2">
        <v>3</v>
      </c>
      <c r="C4" s="2">
        <v>29</v>
      </c>
      <c r="D4" s="7">
        <v>0</v>
      </c>
      <c r="E4" s="2">
        <v>0</v>
      </c>
    </row>
    <row r="5" spans="1:5" x14ac:dyDescent="0.2">
      <c r="A5" s="2" t="s">
        <v>47</v>
      </c>
      <c r="B5" s="2">
        <v>1</v>
      </c>
      <c r="C5" s="2">
        <v>44</v>
      </c>
      <c r="D5" s="7">
        <v>0.01</v>
      </c>
      <c r="E5" s="2">
        <v>0</v>
      </c>
    </row>
    <row r="6" spans="1:5" x14ac:dyDescent="0.2">
      <c r="A6" s="2" t="s">
        <v>44</v>
      </c>
      <c r="B6" s="2">
        <v>5</v>
      </c>
      <c r="C6" s="2">
        <v>61</v>
      </c>
      <c r="D6" s="7">
        <v>0.01</v>
      </c>
      <c r="E6" s="2">
        <v>0</v>
      </c>
    </row>
    <row r="7" spans="1:5" x14ac:dyDescent="0.2">
      <c r="A7" s="2" t="s">
        <v>40</v>
      </c>
      <c r="B7" s="2">
        <v>12</v>
      </c>
      <c r="C7" s="2">
        <v>75</v>
      </c>
      <c r="D7" s="7">
        <v>0.01</v>
      </c>
      <c r="E7" s="2">
        <v>0</v>
      </c>
    </row>
    <row r="8" spans="1:5" x14ac:dyDescent="0.2">
      <c r="A8" s="2" t="s">
        <v>42</v>
      </c>
      <c r="B8" s="2">
        <v>15</v>
      </c>
      <c r="C8" s="2">
        <v>92</v>
      </c>
      <c r="D8" s="7">
        <v>0.02</v>
      </c>
      <c r="E8" s="2">
        <v>1</v>
      </c>
    </row>
    <row r="9" spans="1:5" x14ac:dyDescent="0.2">
      <c r="A9" s="2" t="s">
        <v>52</v>
      </c>
      <c r="B9" s="2">
        <v>4</v>
      </c>
      <c r="C9" s="2">
        <v>118</v>
      </c>
      <c r="D9" s="7">
        <v>0.02</v>
      </c>
      <c r="E9" s="2">
        <v>2</v>
      </c>
    </row>
    <row r="10" spans="1:5" x14ac:dyDescent="0.2">
      <c r="A10" s="2" t="s">
        <v>48</v>
      </c>
      <c r="B10" s="2">
        <v>9</v>
      </c>
      <c r="C10" s="2">
        <v>128</v>
      </c>
      <c r="D10" s="7">
        <v>0.02</v>
      </c>
      <c r="E10" s="2">
        <v>2</v>
      </c>
    </row>
    <row r="11" spans="1:5" x14ac:dyDescent="0.2">
      <c r="A11" s="2" t="s">
        <v>45</v>
      </c>
      <c r="B11" s="2">
        <v>5</v>
      </c>
      <c r="C11" s="2">
        <v>230</v>
      </c>
      <c r="D11" s="7">
        <v>0.04</v>
      </c>
      <c r="E11" s="2">
        <v>2</v>
      </c>
    </row>
    <row r="12" spans="1:5" x14ac:dyDescent="0.2">
      <c r="A12" s="2" t="s">
        <v>55</v>
      </c>
      <c r="B12" s="2">
        <v>20</v>
      </c>
      <c r="C12" s="2">
        <v>286</v>
      </c>
      <c r="D12" s="7">
        <v>0.05</v>
      </c>
      <c r="E12" s="2">
        <v>3</v>
      </c>
    </row>
    <row r="13" spans="1:5" x14ac:dyDescent="0.2">
      <c r="A13" s="2" t="s">
        <v>53</v>
      </c>
      <c r="B13" s="2">
        <v>15</v>
      </c>
      <c r="C13" s="2">
        <v>340</v>
      </c>
      <c r="D13" s="7">
        <v>0.06</v>
      </c>
      <c r="E13" s="2">
        <v>2</v>
      </c>
    </row>
    <row r="14" spans="1:5" x14ac:dyDescent="0.2">
      <c r="A14" s="2" t="s">
        <v>50</v>
      </c>
      <c r="B14" s="2">
        <v>21</v>
      </c>
      <c r="C14" s="2">
        <v>460</v>
      </c>
      <c r="D14" s="7">
        <v>0.08</v>
      </c>
      <c r="E14" s="2">
        <v>2</v>
      </c>
    </row>
    <row r="15" spans="1:5" x14ac:dyDescent="0.2">
      <c r="A15" s="2" t="s">
        <v>49</v>
      </c>
      <c r="B15" s="2">
        <v>10</v>
      </c>
      <c r="C15" s="2">
        <v>571</v>
      </c>
      <c r="D15" s="7">
        <v>0.1</v>
      </c>
      <c r="E15" s="2">
        <v>6</v>
      </c>
    </row>
    <row r="16" spans="1:5" x14ac:dyDescent="0.2">
      <c r="A16" s="2" t="s">
        <v>51</v>
      </c>
      <c r="B16" s="2">
        <v>20</v>
      </c>
      <c r="C16" s="2">
        <v>689</v>
      </c>
      <c r="D16" s="7">
        <v>0.12</v>
      </c>
      <c r="E16" s="2">
        <v>16</v>
      </c>
    </row>
    <row r="17" spans="1:5" x14ac:dyDescent="0.2">
      <c r="A17" s="2" t="s">
        <v>46</v>
      </c>
      <c r="B17" s="2">
        <v>284</v>
      </c>
      <c r="C17" s="8">
        <v>2832</v>
      </c>
      <c r="D17" s="7">
        <v>0.47</v>
      </c>
      <c r="E17" s="2">
        <v>21</v>
      </c>
    </row>
    <row r="18" spans="1:5" x14ac:dyDescent="0.2">
      <c r="A18" s="3" t="s">
        <v>57</v>
      </c>
      <c r="B18" s="4">
        <f>SUM(B2:B17)</f>
        <v>426</v>
      </c>
      <c r="C18" s="4">
        <f>SUM(C2:C17)</f>
        <v>5972</v>
      </c>
      <c r="D18" s="5">
        <f>SUM(D2:D17)</f>
        <v>1.01</v>
      </c>
      <c r="E18" s="4">
        <f>SUM(E2:E17)</f>
        <v>57</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2020-04-12T17:26:17Z</dcterms:modified>
</cp:coreProperties>
</file>