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9E6FC6CC-F834-A240-B69E-A29C69112EAE}" xr6:coauthVersionLast="40" xr6:coauthVersionMax="40" xr10:uidLastSave="{00000000-0000-0000-0000-000000000000}"/>
  <bookViews>
    <workbookView xWindow="18800" yWindow="460" windowWidth="10000" windowHeight="17540"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4" l="1"/>
  <c r="D16" i="4"/>
  <c r="D15" i="4"/>
  <c r="D14" i="4"/>
  <c r="D13" i="4"/>
  <c r="D12" i="4"/>
  <c r="D11" i="4"/>
  <c r="D10" i="4"/>
  <c r="D9" i="4"/>
  <c r="D8" i="4"/>
  <c r="D7" i="4"/>
  <c r="D6" i="4"/>
  <c r="D5" i="4"/>
  <c r="D4" i="4"/>
  <c r="D3" i="4"/>
  <c r="D2" i="4"/>
  <c r="X5" i="1"/>
  <c r="E31" i="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<sst xmlns="http://schemas.openxmlformats.org/spreadsheetml/2006/main" count="59" uniqueCount="58">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</sst>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9" fontId="2" fillId="0" borderId="0" xfId="0" applyNumberFormat="1" applyFont="1"/>
    <xf numFmtId="3"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Table6[[#This Row],[Casos totales]]/C18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abSelected="1" topLeftCell="B1" workbookViewId="0">
      <selection activeCell="X9" sqref="X9"/>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31</v>
      </c>
      <c r="T2">
        <f>SUM(Table2[[#This Row],[Factor_Chile]]:C38)</f>
        <v>40.390612699357497</v>
      </c>
      <c r="U2">
        <f>SUM(Table2[[#This Row],[Factor_China]]:E38)</f>
        <v>30.017360976748211</v>
      </c>
      <c r="V2">
        <f>SUM(Table2[[#This Row],[Factor_Italia]]:G38)</f>
        <v>34.339129003333689</v>
      </c>
      <c r="W2">
        <f>SUM(Table2[[#This Row],[Factor_EEUU]]:I38)</f>
        <v>39.602304822687259</v>
      </c>
      <c r="X2">
        <f>SUM(Table2[[#This Row],[Factor_España]]:K38)</f>
        <v>37.833756229390339</v>
      </c>
      <c r="Y2">
        <f>SUM(Table2[[#This Row],[Factor_Alemania]]:M38)</f>
        <v>36.995641889907127</v>
      </c>
      <c r="Z2">
        <f>SUM(Table2[[#This Row],[Factor_Francia]]:O38)</f>
        <v>36.41983112622745</v>
      </c>
      <c r="AA2">
        <f>SUM(Table2[[#This Row],[Factor_Iran]]:Q38)</f>
        <v>33.785227667155837</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30</v>
      </c>
      <c r="T5">
        <f>T2/Table4[Dias_CL]</f>
        <v>1.3029229903018547</v>
      </c>
      <c r="U5">
        <f>U2/S5</f>
        <v>1.0005786992249404</v>
      </c>
      <c r="V5">
        <f>V2/S5</f>
        <v>1.1446376334444563</v>
      </c>
      <c r="W5">
        <f>W2/S5</f>
        <v>1.3200768274229087</v>
      </c>
      <c r="X5">
        <f>X2/S5</f>
        <v>1.2611252076463446</v>
      </c>
      <c r="Y5">
        <f>Y2/S5</f>
        <v>1.2331880629969043</v>
      </c>
      <c r="Z5">
        <f>Z2/S5</f>
        <v>1.2139943708742484</v>
      </c>
      <c r="AA5">
        <f>AA2/S5</f>
        <v>1.1261742555718612</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row>
    <row r="30" spans="1:17"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row>
    <row r="31" spans="1:17" x14ac:dyDescent="0.2">
      <c r="A31" s="1">
        <v>43922</v>
      </c>
      <c r="B31">
        <v>3031</v>
      </c>
      <c r="C31">
        <f>Table2[[#This Row],[Chile]]/B30</f>
        <v>1.1070124178232286</v>
      </c>
      <c r="D31">
        <v>81554</v>
      </c>
      <c r="E31">
        <f>Table2[[#This Row],[China]]/D30</f>
        <v>1</v>
      </c>
      <c r="F31">
        <v>110574</v>
      </c>
      <c r="G31">
        <f>Table2[[#This Row],[Italia]]/F30</f>
        <v>1.0452019056261344</v>
      </c>
      <c r="H31">
        <v>212747</v>
      </c>
      <c r="I31">
        <f>Table2[[#This Row],[EEUU]]/H30</f>
        <v>1.1432970410894121</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row>
    <row r="32" spans="1:17" x14ac:dyDescent="0.2">
      <c r="A32" s="1">
        <v>43923</v>
      </c>
      <c r="B32">
        <v>3404</v>
      </c>
      <c r="C32">
        <f>Table2[[#This Row],[Chile]]/B31</f>
        <v>1.1230616958099637</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31">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1">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1">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1">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32">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31">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1">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1">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O2:O31</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I2:I31</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E2:E31</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M2:M31</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C2:C32</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K2:K31</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G2:G31</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D20" sqref="D20"/>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1</v>
      </c>
      <c r="C2" s="2">
        <v>7</v>
      </c>
      <c r="D2" s="6">
        <f>Table6[[#This Row],[Casos totales]]/C18</f>
        <v>2.0564042303172739E-3</v>
      </c>
      <c r="E2" s="2">
        <v>0</v>
      </c>
    </row>
    <row r="3" spans="1:5" x14ac:dyDescent="0.2">
      <c r="A3" s="2" t="s">
        <v>41</v>
      </c>
      <c r="B3" s="2">
        <v>2</v>
      </c>
      <c r="C3" s="2">
        <v>12</v>
      </c>
      <c r="D3" s="6">
        <f>Table6[[#This Row],[Casos totales]]/C18</f>
        <v>3.5252643948296123E-3</v>
      </c>
      <c r="E3" s="2">
        <v>0</v>
      </c>
    </row>
    <row r="4" spans="1:5" x14ac:dyDescent="0.2">
      <c r="A4" s="2" t="s">
        <v>42</v>
      </c>
      <c r="B4" s="2">
        <v>8</v>
      </c>
      <c r="C4" s="2">
        <v>47</v>
      </c>
      <c r="D4" s="6">
        <f>Table6[[#This Row],[Casos totales]]/C18</f>
        <v>1.3807285546415981E-2</v>
      </c>
      <c r="E4" s="2">
        <v>0</v>
      </c>
    </row>
    <row r="5" spans="1:5" x14ac:dyDescent="0.2">
      <c r="A5" s="2" t="s">
        <v>43</v>
      </c>
      <c r="B5" s="2">
        <v>0</v>
      </c>
      <c r="C5" s="2">
        <v>3</v>
      </c>
      <c r="D5" s="6">
        <f>Table6[[#This Row],[Casos totales]]/C18</f>
        <v>8.8131609870740308E-4</v>
      </c>
      <c r="E5" s="2">
        <v>0</v>
      </c>
    </row>
    <row r="6" spans="1:5" x14ac:dyDescent="0.2">
      <c r="A6" s="2" t="s">
        <v>44</v>
      </c>
      <c r="B6" s="2">
        <v>4</v>
      </c>
      <c r="C6" s="2">
        <v>34</v>
      </c>
      <c r="D6" s="6">
        <f>Table6[[#This Row],[Casos totales]]/C18</f>
        <v>9.9882491186839006E-3</v>
      </c>
      <c r="E6" s="2">
        <v>0</v>
      </c>
    </row>
    <row r="7" spans="1:5" x14ac:dyDescent="0.2">
      <c r="A7" s="2" t="s">
        <v>45</v>
      </c>
      <c r="B7" s="2">
        <v>20</v>
      </c>
      <c r="C7" s="2">
        <v>156</v>
      </c>
      <c r="D7" s="6">
        <f>Table6[[#This Row],[Casos totales]]/C18</f>
        <v>4.5828437132784956E-2</v>
      </c>
      <c r="E7" s="2">
        <v>1</v>
      </c>
    </row>
    <row r="8" spans="1:5" x14ac:dyDescent="0.2">
      <c r="A8" s="2" t="s">
        <v>46</v>
      </c>
      <c r="B8" s="2">
        <v>115</v>
      </c>
      <c r="C8" s="7">
        <v>1636</v>
      </c>
      <c r="D8" s="6">
        <f>Table6[[#This Row],[Casos totales]]/C18</f>
        <v>0.48061104582843711</v>
      </c>
      <c r="E8" s="2">
        <v>6</v>
      </c>
    </row>
    <row r="9" spans="1:5" x14ac:dyDescent="0.2">
      <c r="A9" s="2" t="s">
        <v>47</v>
      </c>
      <c r="B9" s="2">
        <v>6</v>
      </c>
      <c r="C9" s="2">
        <v>32</v>
      </c>
      <c r="D9" s="6">
        <f>Table6[[#This Row],[Casos totales]]/C18</f>
        <v>9.4007050528789656E-3</v>
      </c>
      <c r="E9" s="2">
        <v>0</v>
      </c>
    </row>
    <row r="10" spans="1:5" x14ac:dyDescent="0.2">
      <c r="A10" s="2" t="s">
        <v>48</v>
      </c>
      <c r="B10" s="2">
        <v>11</v>
      </c>
      <c r="C10" s="2">
        <v>82</v>
      </c>
      <c r="D10" s="6">
        <f>Table6[[#This Row],[Casos totales]]/C18</f>
        <v>2.4089306698002352E-2</v>
      </c>
      <c r="E10" s="2">
        <v>1</v>
      </c>
    </row>
    <row r="11" spans="1:5" x14ac:dyDescent="0.2">
      <c r="A11" s="2" t="s">
        <v>49</v>
      </c>
      <c r="B11" s="2">
        <v>82</v>
      </c>
      <c r="C11" s="2">
        <v>341</v>
      </c>
      <c r="D11" s="6">
        <f>Table6[[#This Row],[Casos totales]]/C18</f>
        <v>0.10017626321974148</v>
      </c>
      <c r="E11" s="2">
        <v>0</v>
      </c>
    </row>
    <row r="12" spans="1:5" x14ac:dyDescent="0.2">
      <c r="A12" s="2" t="s">
        <v>50</v>
      </c>
      <c r="B12" s="2">
        <v>35</v>
      </c>
      <c r="C12" s="2">
        <v>275</v>
      </c>
      <c r="D12" s="6">
        <f>Table6[[#This Row],[Casos totales]]/C18</f>
        <v>8.0787309048178615E-2</v>
      </c>
      <c r="E12" s="2">
        <v>2</v>
      </c>
    </row>
    <row r="13" spans="1:5" x14ac:dyDescent="0.2">
      <c r="A13" s="2" t="s">
        <v>51</v>
      </c>
      <c r="B13" s="2">
        <v>46</v>
      </c>
      <c r="C13" s="2">
        <v>389</v>
      </c>
      <c r="D13" s="6">
        <f>Table6[[#This Row],[Casos totales]]/C18</f>
        <v>0.11427732079905993</v>
      </c>
      <c r="E13" s="2">
        <v>7</v>
      </c>
    </row>
    <row r="14" spans="1:5" x14ac:dyDescent="0.2">
      <c r="A14" s="2" t="s">
        <v>52</v>
      </c>
      <c r="B14" s="2">
        <v>4</v>
      </c>
      <c r="C14" s="2">
        <v>68</v>
      </c>
      <c r="D14" s="6">
        <f>Table6[[#This Row],[Casos totales]]/C18</f>
        <v>1.9976498237367801E-2</v>
      </c>
      <c r="E14" s="2">
        <v>1</v>
      </c>
    </row>
    <row r="15" spans="1:5" x14ac:dyDescent="0.2">
      <c r="A15" s="2" t="s">
        <v>53</v>
      </c>
      <c r="B15" s="2">
        <v>22</v>
      </c>
      <c r="C15" s="2">
        <v>203</v>
      </c>
      <c r="D15" s="6">
        <f>Table6[[#This Row],[Casos totales]]/C18</f>
        <v>5.9635722679200941E-2</v>
      </c>
      <c r="E15" s="2">
        <v>0</v>
      </c>
    </row>
    <row r="16" spans="1:5" x14ac:dyDescent="0.2">
      <c r="A16" s="2" t="s">
        <v>54</v>
      </c>
      <c r="B16" s="2">
        <v>2</v>
      </c>
      <c r="C16" s="2">
        <v>5</v>
      </c>
      <c r="D16" s="6">
        <f>Table6[[#This Row],[Casos totales]]/C18</f>
        <v>1.4688601645123384E-3</v>
      </c>
      <c r="E16" s="2">
        <v>0</v>
      </c>
    </row>
    <row r="17" spans="1:5" x14ac:dyDescent="0.2">
      <c r="A17" s="2" t="s">
        <v>55</v>
      </c>
      <c r="B17" s="2">
        <v>15</v>
      </c>
      <c r="C17" s="2">
        <v>114</v>
      </c>
      <c r="D17" s="6">
        <f>Table6[[#This Row],[Casos totales]]/C18</f>
        <v>3.3490011750881316E-2</v>
      </c>
      <c r="E17" s="2">
        <v>0</v>
      </c>
    </row>
    <row r="18" spans="1:5" x14ac:dyDescent="0.2">
      <c r="A18" s="3" t="s">
        <v>57</v>
      </c>
      <c r="B18" s="4">
        <f>SUM(B2:B17)</f>
        <v>373</v>
      </c>
      <c r="C18" s="4">
        <f>SUM(C2:C17)</f>
        <v>3404</v>
      </c>
      <c r="D18" s="5">
        <f>SUM(D2:D17)</f>
        <v>0.99999999999999989</v>
      </c>
      <c r="E18" s="4">
        <f>SUM(E2:E17)</f>
        <v>18</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2020-04-02T14:27:07Z</dcterms:modified>
</cp:coreProperties>
</file>