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 defaultThemeVersion="124226"/>
  <xr:revisionPtr revIDLastSave="0" documentId="13_ncr:1_{6D7D490E-6DA1-4A41-A75F-91EB9C078352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GDP per cap preditction" sheetId="9" r:id="rId6"/>
    <sheet name="時系列分析2" sheetId="8" r:id="rId7"/>
    <sheet name="国内投入量" sheetId="7" r:id="rId8"/>
    <sheet name="時系列分析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0" l="1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43" i="7"/>
  <c r="M49" i="7"/>
  <c r="N49" i="7"/>
  <c r="O49" i="7"/>
  <c r="P49" i="7"/>
  <c r="Q49" i="7"/>
  <c r="R49" i="7"/>
  <c r="S49" i="7"/>
  <c r="L49" i="7"/>
  <c r="K43" i="10"/>
  <c r="G36" i="7"/>
  <c r="E47" i="6"/>
  <c r="D49" i="6"/>
  <c r="K35" i="10"/>
  <c r="R34" i="9"/>
  <c r="U36" i="9"/>
  <c r="R36" i="9" s="1"/>
  <c r="U35" i="9"/>
  <c r="R35" i="9" s="1"/>
  <c r="U33" i="9"/>
  <c r="R33" i="9" s="1"/>
  <c r="U32" i="9"/>
  <c r="R32" i="9" s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20" i="10"/>
  <c r="P21" i="10"/>
  <c r="P22" i="10"/>
  <c r="P23" i="10"/>
  <c r="P24" i="10"/>
  <c r="P25" i="10"/>
  <c r="P27" i="10"/>
  <c r="P28" i="10"/>
  <c r="P29" i="10"/>
  <c r="P30" i="10"/>
  <c r="P31" i="10"/>
  <c r="P32" i="10"/>
  <c r="P3" i="10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37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20" i="10"/>
  <c r="N21" i="10"/>
  <c r="N22" i="10"/>
  <c r="N23" i="10"/>
  <c r="N24" i="10"/>
  <c r="N25" i="10"/>
  <c r="N27" i="10"/>
  <c r="N28" i="10"/>
  <c r="N29" i="10"/>
  <c r="N30" i="10"/>
  <c r="N31" i="10"/>
  <c r="N32" i="10"/>
  <c r="J42" i="10"/>
  <c r="J43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2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46" i="10"/>
  <c r="E26" i="7"/>
  <c r="F40" i="10"/>
  <c r="F41" i="10"/>
  <c r="F42" i="10"/>
  <c r="F43" i="10"/>
  <c r="F44" i="10"/>
  <c r="F45" i="10"/>
  <c r="F46" i="10"/>
  <c r="F47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" i="10"/>
  <c r="E48" i="10"/>
  <c r="E49" i="10"/>
  <c r="E37" i="10"/>
  <c r="E38" i="10"/>
  <c r="E39" i="10"/>
  <c r="E40" i="10"/>
  <c r="E41" i="10"/>
  <c r="E42" i="10"/>
  <c r="E43" i="10"/>
  <c r="E44" i="10"/>
  <c r="E45" i="10"/>
  <c r="E46" i="10"/>
  <c r="E47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19" i="10"/>
  <c r="K29" i="10" l="1"/>
  <c r="K39" i="10"/>
  <c r="K30" i="10"/>
  <c r="K40" i="10"/>
  <c r="K32" i="10"/>
  <c r="K24" i="10"/>
  <c r="K18" i="10"/>
  <c r="K31" i="10"/>
  <c r="K17" i="10"/>
  <c r="K10" i="10"/>
  <c r="K9" i="10"/>
  <c r="K37" i="10"/>
  <c r="K15" i="10"/>
  <c r="K36" i="10"/>
  <c r="K14" i="10"/>
  <c r="K41" i="10"/>
  <c r="K33" i="10"/>
  <c r="K25" i="10"/>
  <c r="K11" i="10"/>
  <c r="K38" i="10"/>
  <c r="K22" i="10"/>
  <c r="K16" i="10"/>
  <c r="K8" i="10"/>
  <c r="K23" i="10"/>
  <c r="K21" i="10"/>
  <c r="K7" i="10"/>
  <c r="K28" i="10"/>
  <c r="K6" i="10"/>
  <c r="K27" i="10"/>
  <c r="K3" i="10"/>
  <c r="K13" i="10"/>
  <c r="K5" i="10"/>
  <c r="K20" i="10"/>
  <c r="K2" i="10"/>
  <c r="K19" i="10"/>
  <c r="K42" i="10"/>
  <c r="K34" i="10"/>
  <c r="K26" i="10"/>
  <c r="K12" i="10"/>
  <c r="K4" i="10"/>
  <c r="I52" i="9"/>
  <c r="D37" i="8"/>
  <c r="L37" i="8" s="1"/>
  <c r="D38" i="8"/>
  <c r="L38" i="8" s="1"/>
  <c r="D39" i="8"/>
  <c r="L39" i="8" s="1"/>
  <c r="D40" i="8"/>
  <c r="L40" i="8" s="1"/>
  <c r="D41" i="8"/>
  <c r="L41" i="8" s="1"/>
  <c r="D42" i="8"/>
  <c r="L42" i="8" s="1"/>
  <c r="D43" i="8"/>
  <c r="L43" i="8" s="1"/>
  <c r="D44" i="8"/>
  <c r="L44" i="8" s="1"/>
  <c r="D45" i="8"/>
  <c r="L45" i="8" s="1"/>
  <c r="D46" i="8"/>
  <c r="L46" i="8" s="1"/>
  <c r="D47" i="8"/>
  <c r="L47" i="8" s="1"/>
  <c r="I72" i="9"/>
  <c r="I47" i="9"/>
  <c r="E72" i="9"/>
  <c r="E52" i="9"/>
  <c r="E47" i="9"/>
  <c r="E43" i="9"/>
  <c r="H43" i="9" s="1"/>
  <c r="E44" i="9"/>
  <c r="H44" i="9" s="1"/>
  <c r="E45" i="9"/>
  <c r="H45" i="9" s="1"/>
  <c r="E46" i="9"/>
  <c r="H46" i="9" s="1"/>
  <c r="H47" i="9"/>
  <c r="E42" i="9"/>
  <c r="H42" i="9" s="1"/>
  <c r="M42" i="9"/>
  <c r="M43" i="9"/>
  <c r="M44" i="9"/>
  <c r="M45" i="9"/>
  <c r="M46" i="9"/>
  <c r="M47" i="9"/>
  <c r="M37" i="9"/>
  <c r="I38" i="9"/>
  <c r="I39" i="9"/>
  <c r="I40" i="9"/>
  <c r="I41" i="9"/>
  <c r="I42" i="9"/>
  <c r="I43" i="9"/>
  <c r="I44" i="9"/>
  <c r="I45" i="9"/>
  <c r="I46" i="9"/>
  <c r="I37" i="9"/>
  <c r="M39" i="9"/>
  <c r="G3" i="9"/>
  <c r="M3" i="9" s="1"/>
  <c r="G4" i="9"/>
  <c r="M4" i="9" s="1"/>
  <c r="G5" i="9"/>
  <c r="M5" i="9" s="1"/>
  <c r="G6" i="9"/>
  <c r="M6" i="9" s="1"/>
  <c r="G7" i="9"/>
  <c r="M7" i="9" s="1"/>
  <c r="G8" i="9"/>
  <c r="M8" i="9" s="1"/>
  <c r="G9" i="9"/>
  <c r="M9" i="9" s="1"/>
  <c r="G10" i="9"/>
  <c r="M10" i="9" s="1"/>
  <c r="G11" i="9"/>
  <c r="M11" i="9" s="1"/>
  <c r="G12" i="9"/>
  <c r="M12" i="9" s="1"/>
  <c r="G13" i="9"/>
  <c r="M13" i="9" s="1"/>
  <c r="G14" i="9"/>
  <c r="M14" i="9" s="1"/>
  <c r="G15" i="9"/>
  <c r="M15" i="9" s="1"/>
  <c r="G16" i="9"/>
  <c r="M16" i="9" s="1"/>
  <c r="G17" i="9"/>
  <c r="M17" i="9" s="1"/>
  <c r="G18" i="9"/>
  <c r="M18" i="9" s="1"/>
  <c r="G19" i="9"/>
  <c r="M19" i="9" s="1"/>
  <c r="G20" i="9"/>
  <c r="M20" i="9" s="1"/>
  <c r="G21" i="9"/>
  <c r="M21" i="9" s="1"/>
  <c r="G22" i="9"/>
  <c r="M22" i="9" s="1"/>
  <c r="G23" i="9"/>
  <c r="M23" i="9" s="1"/>
  <c r="G24" i="9"/>
  <c r="M24" i="9" s="1"/>
  <c r="G25" i="9"/>
  <c r="M25" i="9" s="1"/>
  <c r="G26" i="9"/>
  <c r="M26" i="9" s="1"/>
  <c r="G27" i="9"/>
  <c r="M27" i="9" s="1"/>
  <c r="G28" i="9"/>
  <c r="M28" i="9" s="1"/>
  <c r="G29" i="9"/>
  <c r="M29" i="9" s="1"/>
  <c r="G30" i="9"/>
  <c r="M30" i="9" s="1"/>
  <c r="G31" i="9"/>
  <c r="M31" i="9" s="1"/>
  <c r="G32" i="9"/>
  <c r="M32" i="9" s="1"/>
  <c r="G33" i="9"/>
  <c r="M33" i="9" s="1"/>
  <c r="G34" i="9"/>
  <c r="M34" i="9" s="1"/>
  <c r="G35" i="9"/>
  <c r="M35" i="9" s="1"/>
  <c r="G36" i="9"/>
  <c r="M36" i="9" s="1"/>
  <c r="G2" i="9"/>
  <c r="M2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H38" i="9" s="1"/>
  <c r="E39" i="9"/>
  <c r="H39" i="9" s="1"/>
  <c r="E40" i="9"/>
  <c r="M40" i="9" s="1"/>
  <c r="E41" i="9"/>
  <c r="H41" i="9" s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B31" i="6"/>
  <c r="B32" i="6"/>
  <c r="B33" i="6"/>
  <c r="B34" i="6"/>
  <c r="B35" i="6"/>
  <c r="B20" i="6"/>
  <c r="B21" i="6"/>
  <c r="B22" i="6"/>
  <c r="B23" i="6"/>
  <c r="B24" i="6"/>
  <c r="B25" i="6"/>
  <c r="B26" i="6"/>
  <c r="B27" i="6"/>
  <c r="B28" i="6"/>
  <c r="B29" i="6"/>
  <c r="B30" i="6"/>
  <c r="B19" i="6"/>
  <c r="B5" i="7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R24" i="9" l="1"/>
  <c r="D24" i="8" s="1"/>
  <c r="L24" i="8" s="1"/>
  <c r="D34" i="8"/>
  <c r="L34" i="8" s="1"/>
  <c r="R26" i="9"/>
  <c r="D26" i="8" s="1"/>
  <c r="I26" i="8" s="1"/>
  <c r="R18" i="9"/>
  <c r="D18" i="8" s="1"/>
  <c r="I18" i="8" s="1"/>
  <c r="R10" i="9"/>
  <c r="D10" i="8" s="1"/>
  <c r="I10" i="8" s="1"/>
  <c r="D33" i="8"/>
  <c r="L33" i="8" s="1"/>
  <c r="R25" i="9"/>
  <c r="D25" i="8" s="1"/>
  <c r="L25" i="8" s="1"/>
  <c r="R17" i="9"/>
  <c r="D17" i="8" s="1"/>
  <c r="L17" i="8" s="1"/>
  <c r="R9" i="9"/>
  <c r="D9" i="8" s="1"/>
  <c r="L9" i="8" s="1"/>
  <c r="D32" i="8"/>
  <c r="L32" i="8" s="1"/>
  <c r="R31" i="9"/>
  <c r="D31" i="8" s="1"/>
  <c r="L31" i="8" s="1"/>
  <c r="R7" i="9"/>
  <c r="D7" i="8" s="1"/>
  <c r="L7" i="8" s="1"/>
  <c r="R30" i="9"/>
  <c r="D30" i="8" s="1"/>
  <c r="L30" i="8" s="1"/>
  <c r="R22" i="9"/>
  <c r="D22" i="8" s="1"/>
  <c r="L22" i="8" s="1"/>
  <c r="R14" i="9"/>
  <c r="D14" i="8" s="1"/>
  <c r="L14" i="8" s="1"/>
  <c r="R6" i="9"/>
  <c r="D6" i="8" s="1"/>
  <c r="L6" i="8" s="1"/>
  <c r="R2" i="9"/>
  <c r="D2" i="8" s="1"/>
  <c r="I2" i="8" s="1"/>
  <c r="R29" i="9"/>
  <c r="D29" i="8" s="1"/>
  <c r="L29" i="8" s="1"/>
  <c r="R21" i="9"/>
  <c r="D21" i="8" s="1"/>
  <c r="L21" i="8" s="1"/>
  <c r="R13" i="9"/>
  <c r="D13" i="8" s="1"/>
  <c r="I13" i="8" s="1"/>
  <c r="R5" i="9"/>
  <c r="D5" i="8" s="1"/>
  <c r="L5" i="8" s="1"/>
  <c r="R16" i="9"/>
  <c r="D16" i="8" s="1"/>
  <c r="L16" i="8" s="1"/>
  <c r="R23" i="9"/>
  <c r="D23" i="8" s="1"/>
  <c r="L23" i="8" s="1"/>
  <c r="D36" i="8"/>
  <c r="L36" i="8" s="1"/>
  <c r="R28" i="9"/>
  <c r="D28" i="8" s="1"/>
  <c r="L28" i="8" s="1"/>
  <c r="R20" i="9"/>
  <c r="D20" i="8" s="1"/>
  <c r="I20" i="8" s="1"/>
  <c r="R12" i="9"/>
  <c r="D12" i="8" s="1"/>
  <c r="I12" i="8" s="1"/>
  <c r="R4" i="9"/>
  <c r="D4" i="8" s="1"/>
  <c r="L4" i="8" s="1"/>
  <c r="R8" i="9"/>
  <c r="D8" i="8" s="1"/>
  <c r="L8" i="8" s="1"/>
  <c r="R15" i="9"/>
  <c r="D15" i="8" s="1"/>
  <c r="L15" i="8" s="1"/>
  <c r="D35" i="8"/>
  <c r="L35" i="8" s="1"/>
  <c r="R27" i="9"/>
  <c r="D27" i="8" s="1"/>
  <c r="L27" i="8" s="1"/>
  <c r="R19" i="9"/>
  <c r="D19" i="8" s="1"/>
  <c r="L19" i="8" s="1"/>
  <c r="R11" i="9"/>
  <c r="D11" i="8" s="1"/>
  <c r="L11" i="8" s="1"/>
  <c r="R3" i="9"/>
  <c r="D3" i="8" s="1"/>
  <c r="I3" i="8" s="1"/>
  <c r="H40" i="9"/>
  <c r="M38" i="9"/>
  <c r="M41" i="9"/>
  <c r="L20" i="8"/>
  <c r="I19" i="8"/>
  <c r="I11" i="8"/>
  <c r="L13" i="8"/>
  <c r="I29" i="8"/>
  <c r="I28" i="8"/>
  <c r="I9" i="8"/>
  <c r="L2" i="8"/>
  <c r="I24" i="8"/>
  <c r="I30" i="8"/>
  <c r="L26" i="8"/>
  <c r="E9" i="7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I32" i="8" l="1"/>
  <c r="I14" i="8"/>
  <c r="I27" i="8"/>
  <c r="J7" i="9"/>
  <c r="I25" i="8"/>
  <c r="I17" i="8"/>
  <c r="L10" i="8"/>
  <c r="I16" i="8"/>
  <c r="L18" i="8"/>
  <c r="I21" i="8"/>
  <c r="I23" i="8"/>
  <c r="I22" i="8"/>
  <c r="I8" i="8"/>
  <c r="L12" i="8"/>
  <c r="I4" i="8"/>
  <c r="L3" i="8"/>
  <c r="I15" i="8"/>
  <c r="I7" i="8"/>
  <c r="I6" i="8"/>
  <c r="I31" i="8"/>
  <c r="I5" i="8"/>
  <c r="J4" i="9"/>
  <c r="J8" i="9"/>
  <c r="J3" i="9" s="1"/>
  <c r="H4" i="7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O24" i="9" l="1"/>
  <c r="O57" i="9"/>
  <c r="D57" i="8" s="1"/>
  <c r="L57" i="8" s="1"/>
  <c r="O6" i="9"/>
  <c r="O32" i="9"/>
  <c r="O10" i="9"/>
  <c r="O17" i="9"/>
  <c r="O39" i="9"/>
  <c r="O30" i="9"/>
  <c r="O37" i="9"/>
  <c r="O8" i="9"/>
  <c r="O20" i="9"/>
  <c r="O51" i="9"/>
  <c r="D51" i="8" s="1"/>
  <c r="L51" i="8" s="1"/>
  <c r="O66" i="9"/>
  <c r="D66" i="8" s="1"/>
  <c r="L66" i="8" s="1"/>
  <c r="O2" i="9"/>
  <c r="O9" i="9"/>
  <c r="O31" i="9"/>
  <c r="O22" i="9"/>
  <c r="O29" i="9"/>
  <c r="O15" i="9"/>
  <c r="O12" i="9"/>
  <c r="O43" i="9"/>
  <c r="O58" i="9"/>
  <c r="D58" i="8" s="1"/>
  <c r="L58" i="8" s="1"/>
  <c r="O65" i="9"/>
  <c r="D65" i="8" s="1"/>
  <c r="L65" i="8" s="1"/>
  <c r="O64" i="9"/>
  <c r="D64" i="8" s="1"/>
  <c r="L64" i="8" s="1"/>
  <c r="O7" i="9"/>
  <c r="O14" i="9"/>
  <c r="O21" i="9"/>
  <c r="O68" i="9"/>
  <c r="D68" i="8" s="1"/>
  <c r="L68" i="8" s="1"/>
  <c r="O4" i="9"/>
  <c r="O35" i="9"/>
  <c r="O50" i="9"/>
  <c r="D50" i="8" s="1"/>
  <c r="L50" i="8" s="1"/>
  <c r="O70" i="9"/>
  <c r="D70" i="8" s="1"/>
  <c r="L70" i="8" s="1"/>
  <c r="O60" i="9"/>
  <c r="D60" i="8" s="1"/>
  <c r="L60" i="8" s="1"/>
  <c r="O72" i="9"/>
  <c r="O42" i="9"/>
  <c r="O71" i="9"/>
  <c r="O5" i="9"/>
  <c r="O19" i="9"/>
  <c r="O41" i="9"/>
  <c r="O54" i="9"/>
  <c r="D54" i="8" s="1"/>
  <c r="L54" i="8" s="1"/>
  <c r="O56" i="9"/>
  <c r="D56" i="8" s="1"/>
  <c r="L56" i="8" s="1"/>
  <c r="O11" i="9"/>
  <c r="O26" i="9"/>
  <c r="O33" i="9"/>
  <c r="O55" i="9"/>
  <c r="D55" i="8" s="1"/>
  <c r="L55" i="8" s="1"/>
  <c r="O46" i="9"/>
  <c r="O53" i="9"/>
  <c r="D53" i="8" s="1"/>
  <c r="L53" i="8" s="1"/>
  <c r="O48" i="9"/>
  <c r="D48" i="8" s="1"/>
  <c r="L48" i="8" s="1"/>
  <c r="O36" i="9"/>
  <c r="O67" i="9"/>
  <c r="D67" i="8" s="1"/>
  <c r="L67" i="8" s="1"/>
  <c r="O3" i="9"/>
  <c r="O13" i="9"/>
  <c r="O27" i="9"/>
  <c r="O49" i="9"/>
  <c r="D49" i="8" s="1"/>
  <c r="L49" i="8" s="1"/>
  <c r="O62" i="9"/>
  <c r="D62" i="8" s="1"/>
  <c r="L62" i="8" s="1"/>
  <c r="O69" i="9"/>
  <c r="D69" i="8" s="1"/>
  <c r="L69" i="8" s="1"/>
  <c r="O52" i="9"/>
  <c r="D52" i="8" s="1"/>
  <c r="L52" i="8" s="1"/>
  <c r="O16" i="9"/>
  <c r="O34" i="9"/>
  <c r="O63" i="9"/>
  <c r="D63" i="8" s="1"/>
  <c r="L63" i="8" s="1"/>
  <c r="O61" i="9"/>
  <c r="D61" i="8" s="1"/>
  <c r="L61" i="8" s="1"/>
  <c r="O44" i="9"/>
  <c r="O23" i="9"/>
  <c r="O18" i="9"/>
  <c r="O25" i="9"/>
  <c r="O47" i="9"/>
  <c r="O38" i="9"/>
  <c r="O45" i="9"/>
  <c r="O40" i="9"/>
  <c r="O28" i="9"/>
  <c r="O59" i="9"/>
  <c r="D59" i="8" s="1"/>
  <c r="L59" i="8" s="1"/>
  <c r="F6" i="6"/>
  <c r="F4" i="6"/>
  <c r="J3" i="7"/>
  <c r="F7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J19" i="6" s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F18" i="5" l="1"/>
  <c r="G18" i="5" s="1"/>
  <c r="C2" i="8" s="1"/>
  <c r="Q2" i="8"/>
  <c r="P2" i="8" s="1"/>
  <c r="G20" i="6"/>
  <c r="I28" i="6"/>
  <c r="E25" i="6"/>
  <c r="D20" i="6"/>
  <c r="J20" i="6" s="1"/>
  <c r="F24" i="7"/>
  <c r="F24" i="6" s="1"/>
  <c r="D21" i="7"/>
  <c r="G21" i="7"/>
  <c r="I29" i="7"/>
  <c r="J20" i="7"/>
  <c r="B21" i="7"/>
  <c r="H22" i="7"/>
  <c r="H22" i="6" s="1"/>
  <c r="F19" i="5" l="1"/>
  <c r="G19" i="5" s="1"/>
  <c r="C3" i="8" s="1"/>
  <c r="Q3" i="8"/>
  <c r="J2" i="8"/>
  <c r="M2" i="8"/>
  <c r="E26" i="6"/>
  <c r="I29" i="6"/>
  <c r="G21" i="6"/>
  <c r="D21" i="6"/>
  <c r="J21" i="6" s="1"/>
  <c r="J21" i="7"/>
  <c r="H23" i="7"/>
  <c r="H23" i="6" s="1"/>
  <c r="D22" i="7"/>
  <c r="G22" i="7"/>
  <c r="B22" i="7"/>
  <c r="F25" i="7"/>
  <c r="F25" i="6" s="1"/>
  <c r="E27" i="7"/>
  <c r="I30" i="7"/>
  <c r="F20" i="5" l="1"/>
  <c r="G20" i="5" s="1"/>
  <c r="C4" i="8" s="1"/>
  <c r="Q4" i="8"/>
  <c r="M3" i="8"/>
  <c r="J3" i="8"/>
  <c r="G22" i="6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J22" i="6" l="1"/>
  <c r="M4" i="8"/>
  <c r="J4" i="8"/>
  <c r="I31" i="6"/>
  <c r="E28" i="6"/>
  <c r="D23" i="6"/>
  <c r="J23" i="6" s="1"/>
  <c r="D24" i="7"/>
  <c r="I32" i="7"/>
  <c r="F27" i="7"/>
  <c r="F27" i="6" s="1"/>
  <c r="H25" i="7"/>
  <c r="H25" i="6" s="1"/>
  <c r="G24" i="7"/>
  <c r="B24" i="7"/>
  <c r="J23" i="7"/>
  <c r="E29" i="7"/>
  <c r="F21" i="5" l="1"/>
  <c r="G21" i="5" s="1"/>
  <c r="C5" i="8" s="1"/>
  <c r="Q5" i="8"/>
  <c r="Q6" i="8"/>
  <c r="F22" i="5"/>
  <c r="G22" i="5" s="1"/>
  <c r="C6" i="8" s="1"/>
  <c r="G24" i="6"/>
  <c r="E29" i="6"/>
  <c r="I32" i="6"/>
  <c r="D24" i="6"/>
  <c r="J24" i="6" s="1"/>
  <c r="J24" i="7"/>
  <c r="H26" i="7"/>
  <c r="H26" i="6" s="1"/>
  <c r="F28" i="7"/>
  <c r="F28" i="6" s="1"/>
  <c r="B25" i="7"/>
  <c r="I33" i="7"/>
  <c r="D25" i="7"/>
  <c r="E30" i="7"/>
  <c r="G25" i="7"/>
  <c r="M6" i="8" l="1"/>
  <c r="J6" i="8"/>
  <c r="M5" i="8"/>
  <c r="J5" i="8"/>
  <c r="F23" i="5"/>
  <c r="G23" i="5" s="1"/>
  <c r="C7" i="8" s="1"/>
  <c r="Q7" i="8"/>
  <c r="E30" i="6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M7" i="8" l="1"/>
  <c r="J7" i="8"/>
  <c r="J25" i="6"/>
  <c r="G26" i="6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J26" i="6" l="1"/>
  <c r="F24" i="5"/>
  <c r="G24" i="5" s="1"/>
  <c r="C8" i="8" s="1"/>
  <c r="Q8" i="8"/>
  <c r="D27" i="6"/>
  <c r="J27" i="6" s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M8" i="8" l="1"/>
  <c r="J8" i="8"/>
  <c r="F26" i="5"/>
  <c r="G26" i="5" s="1"/>
  <c r="C10" i="8" s="1"/>
  <c r="Q10" i="8"/>
  <c r="F25" i="5"/>
  <c r="G25" i="5" s="1"/>
  <c r="C9" i="8" s="1"/>
  <c r="Q9" i="8"/>
  <c r="I36" i="6"/>
  <c r="E33" i="6"/>
  <c r="G28" i="6"/>
  <c r="D28" i="6"/>
  <c r="J28" i="6" s="1"/>
  <c r="D29" i="7"/>
  <c r="J28" i="7"/>
  <c r="E34" i="7"/>
  <c r="H30" i="7"/>
  <c r="H30" i="6" s="1"/>
  <c r="B29" i="7"/>
  <c r="I37" i="7"/>
  <c r="F32" i="7"/>
  <c r="F32" i="6" s="1"/>
  <c r="G29" i="7"/>
  <c r="J10" i="8" l="1"/>
  <c r="M10" i="8"/>
  <c r="M9" i="8"/>
  <c r="J9" i="8"/>
  <c r="F27" i="5"/>
  <c r="G27" i="5" s="1"/>
  <c r="C11" i="8" s="1"/>
  <c r="Q11" i="8"/>
  <c r="E34" i="6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J11" i="8" l="1"/>
  <c r="M11" i="8"/>
  <c r="J29" i="6"/>
  <c r="I38" i="6"/>
  <c r="E35" i="6"/>
  <c r="G30" i="6"/>
  <c r="D30" i="6"/>
  <c r="J30" i="6" s="1"/>
  <c r="D31" i="7"/>
  <c r="I39" i="7"/>
  <c r="H32" i="7"/>
  <c r="H32" i="6" s="1"/>
  <c r="E36" i="7"/>
  <c r="J30" i="7"/>
  <c r="G31" i="7"/>
  <c r="F34" i="7"/>
  <c r="F34" i="6" s="1"/>
  <c r="F28" i="5" l="1"/>
  <c r="G28" i="5" s="1"/>
  <c r="C12" i="8" s="1"/>
  <c r="Q12" i="8"/>
  <c r="F29" i="5"/>
  <c r="G29" i="5" s="1"/>
  <c r="C13" i="8" s="1"/>
  <c r="Q13" i="8"/>
  <c r="G31" i="6"/>
  <c r="D31" i="6"/>
  <c r="J31" i="6" s="1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F30" i="5" l="1"/>
  <c r="G30" i="5" s="1"/>
  <c r="C14" i="8" s="1"/>
  <c r="Q14" i="8"/>
  <c r="M13" i="8"/>
  <c r="J13" i="8"/>
  <c r="J12" i="8"/>
  <c r="M12" i="8"/>
  <c r="E37" i="6"/>
  <c r="I40" i="6"/>
  <c r="D32" i="6"/>
  <c r="J32" i="6" s="1"/>
  <c r="E38" i="7"/>
  <c r="H34" i="7"/>
  <c r="H34" i="6" s="1"/>
  <c r="F36" i="7"/>
  <c r="F36" i="6" s="1"/>
  <c r="I41" i="7"/>
  <c r="J32" i="7"/>
  <c r="D33" i="7"/>
  <c r="G33" i="7"/>
  <c r="B33" i="7"/>
  <c r="F31" i="5" l="1"/>
  <c r="G31" i="5" s="1"/>
  <c r="C15" i="8" s="1"/>
  <c r="Q15" i="8"/>
  <c r="M14" i="8"/>
  <c r="J14" i="8"/>
  <c r="D33" i="6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J33" i="6" l="1"/>
  <c r="J15" i="8"/>
  <c r="M15" i="8"/>
  <c r="G34" i="6"/>
  <c r="E39" i="6"/>
  <c r="D34" i="6"/>
  <c r="J34" i="6" s="1"/>
  <c r="I42" i="6"/>
  <c r="G35" i="7"/>
  <c r="H36" i="7"/>
  <c r="H36" i="6" s="1"/>
  <c r="D35" i="7"/>
  <c r="B35" i="7"/>
  <c r="E40" i="7"/>
  <c r="F38" i="7"/>
  <c r="F38" i="6" s="1"/>
  <c r="J34" i="7"/>
  <c r="F33" i="5" l="1"/>
  <c r="G33" i="5" s="1"/>
  <c r="C17" i="8" s="1"/>
  <c r="Q17" i="8"/>
  <c r="F32" i="5"/>
  <c r="G32" i="5" s="1"/>
  <c r="C16" i="8" s="1"/>
  <c r="Q16" i="8"/>
  <c r="G35" i="6"/>
  <c r="E40" i="6"/>
  <c r="D35" i="6"/>
  <c r="J35" i="6" s="1"/>
  <c r="I43" i="6"/>
  <c r="D36" i="7"/>
  <c r="F39" i="7"/>
  <c r="F39" i="6" s="1"/>
  <c r="E41" i="7"/>
  <c r="I44" i="7"/>
  <c r="H37" i="7"/>
  <c r="H37" i="6" s="1"/>
  <c r="J35" i="7"/>
  <c r="B36" i="7"/>
  <c r="B36" i="6" s="1"/>
  <c r="J16" i="8" l="1"/>
  <c r="M16" i="8"/>
  <c r="F34" i="5"/>
  <c r="G34" i="5" s="1"/>
  <c r="Q18" i="8"/>
  <c r="J17" i="8"/>
  <c r="M17" i="8"/>
  <c r="C18" i="8"/>
  <c r="M18" i="8" s="1"/>
  <c r="I44" i="6"/>
  <c r="G36" i="6"/>
  <c r="D36" i="6"/>
  <c r="J36" i="6" s="1"/>
  <c r="E41" i="6"/>
  <c r="I45" i="7"/>
  <c r="E42" i="7"/>
  <c r="G37" i="7"/>
  <c r="G37" i="6" s="1"/>
  <c r="H38" i="7"/>
  <c r="H38" i="6" s="1"/>
  <c r="F40" i="7"/>
  <c r="F40" i="6" s="1"/>
  <c r="J36" i="7"/>
  <c r="N19" i="10" s="1"/>
  <c r="P19" i="10" s="1"/>
  <c r="B37" i="7"/>
  <c r="B37" i="6" s="1"/>
  <c r="D37" i="7"/>
  <c r="F35" i="5" l="1"/>
  <c r="G35" i="5" s="1"/>
  <c r="C19" i="8" s="1"/>
  <c r="M19" i="8" s="1"/>
  <c r="Q19" i="8"/>
  <c r="J18" i="8"/>
  <c r="I45" i="6"/>
  <c r="E42" i="6"/>
  <c r="D37" i="6"/>
  <c r="J37" i="6" s="1"/>
  <c r="F41" i="7"/>
  <c r="F41" i="6" s="1"/>
  <c r="H39" i="7"/>
  <c r="H39" i="6" s="1"/>
  <c r="I46" i="7"/>
  <c r="E43" i="7"/>
  <c r="D38" i="7"/>
  <c r="J37" i="7"/>
  <c r="B38" i="7"/>
  <c r="B38" i="6" s="1"/>
  <c r="G38" i="7"/>
  <c r="F36" i="5" l="1"/>
  <c r="G36" i="5" s="1"/>
  <c r="Q20" i="8"/>
  <c r="C20" i="8"/>
  <c r="M20" i="8" s="1"/>
  <c r="J19" i="8"/>
  <c r="G38" i="6"/>
  <c r="D38" i="6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J38" i="6" l="1"/>
  <c r="F37" i="5"/>
  <c r="G37" i="5" s="1"/>
  <c r="C21" i="8" s="1"/>
  <c r="J21" i="8" s="1"/>
  <c r="Q21" i="8"/>
  <c r="J20" i="8"/>
  <c r="I47" i="6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M21" i="8" l="1"/>
  <c r="J39" i="6"/>
  <c r="G40" i="6"/>
  <c r="E45" i="6"/>
  <c r="I48" i="6"/>
  <c r="D40" i="6"/>
  <c r="J40" i="6" s="1"/>
  <c r="B41" i="7"/>
  <c r="B41" i="6" s="1"/>
  <c r="J40" i="7"/>
  <c r="H42" i="7"/>
  <c r="H42" i="6" s="1"/>
  <c r="I49" i="7"/>
  <c r="D41" i="7"/>
  <c r="F44" i="7"/>
  <c r="F44" i="6" s="1"/>
  <c r="G41" i="7"/>
  <c r="E46" i="7"/>
  <c r="F39" i="5" l="1"/>
  <c r="G39" i="5" s="1"/>
  <c r="C23" i="8" s="1"/>
  <c r="Q23" i="8"/>
  <c r="F38" i="5"/>
  <c r="G38" i="5" s="1"/>
  <c r="C22" i="8" s="1"/>
  <c r="Q22" i="8"/>
  <c r="M23" i="8"/>
  <c r="J23" i="8"/>
  <c r="J22" i="8"/>
  <c r="M22" i="8"/>
  <c r="I49" i="6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G42" i="6"/>
  <c r="D42" i="6"/>
  <c r="B43" i="7"/>
  <c r="B43" i="6" s="1"/>
  <c r="H44" i="7"/>
  <c r="H44" i="6" s="1"/>
  <c r="E48" i="7"/>
  <c r="F46" i="7"/>
  <c r="F46" i="6" s="1"/>
  <c r="G43" i="7"/>
  <c r="J42" i="7"/>
  <c r="D43" i="7"/>
  <c r="J42" i="6" l="1"/>
  <c r="F40" i="5"/>
  <c r="G40" i="5" s="1"/>
  <c r="C24" i="8" s="1"/>
  <c r="J24" i="8" s="1"/>
  <c r="Q24" i="8"/>
  <c r="D43" i="6"/>
  <c r="E48" i="6"/>
  <c r="G43" i="6"/>
  <c r="G44" i="7"/>
  <c r="H45" i="7"/>
  <c r="H45" i="6" s="1"/>
  <c r="B44" i="7"/>
  <c r="B44" i="6" s="1"/>
  <c r="E49" i="7"/>
  <c r="J43" i="7"/>
  <c r="N26" i="10" s="1"/>
  <c r="P26" i="10" s="1"/>
  <c r="D44" i="7"/>
  <c r="F47" i="7"/>
  <c r="F47" i="6" s="1"/>
  <c r="M24" i="8" l="1"/>
  <c r="F41" i="5"/>
  <c r="G41" i="5" s="1"/>
  <c r="C25" i="8" s="1"/>
  <c r="Q25" i="8"/>
  <c r="J43" i="6"/>
  <c r="G44" i="6"/>
  <c r="E49" i="6"/>
  <c r="D44" i="6"/>
  <c r="B45" i="7"/>
  <c r="B45" i="6" s="1"/>
  <c r="F48" i="7"/>
  <c r="F48" i="6" s="1"/>
  <c r="J44" i="7"/>
  <c r="D45" i="7"/>
  <c r="G45" i="7"/>
  <c r="H46" i="7"/>
  <c r="H46" i="6" s="1"/>
  <c r="J44" i="6" l="1"/>
  <c r="F42" i="5"/>
  <c r="G42" i="5" s="1"/>
  <c r="C26" i="8" s="1"/>
  <c r="J26" i="8" s="1"/>
  <c r="Q26" i="8"/>
  <c r="M25" i="8"/>
  <c r="J25" i="8"/>
  <c r="D45" i="6"/>
  <c r="G45" i="6"/>
  <c r="D46" i="7"/>
  <c r="G46" i="7"/>
  <c r="G46" i="6" s="1"/>
  <c r="F49" i="7"/>
  <c r="F49" i="6" s="1"/>
  <c r="H47" i="7"/>
  <c r="H47" i="6" s="1"/>
  <c r="J45" i="7"/>
  <c r="B46" i="7"/>
  <c r="B46" i="6" s="1"/>
  <c r="M26" i="8" l="1"/>
  <c r="F43" i="5"/>
  <c r="G43" i="5" s="1"/>
  <c r="C27" i="8" s="1"/>
  <c r="Q27" i="8"/>
  <c r="J45" i="6"/>
  <c r="D46" i="6"/>
  <c r="J46" i="6" s="1"/>
  <c r="B47" i="7"/>
  <c r="B47" i="6" s="1"/>
  <c r="J46" i="7"/>
  <c r="H48" i="7"/>
  <c r="H48" i="6" s="1"/>
  <c r="G47" i="7"/>
  <c r="D47" i="7"/>
  <c r="F45" i="5" l="1"/>
  <c r="G45" i="5" s="1"/>
  <c r="C29" i="8" s="1"/>
  <c r="Q29" i="8"/>
  <c r="F44" i="5"/>
  <c r="G44" i="5" s="1"/>
  <c r="C28" i="8" s="1"/>
  <c r="M28" i="8" s="1"/>
  <c r="Q28" i="8"/>
  <c r="J27" i="8"/>
  <c r="M27" i="8"/>
  <c r="M29" i="8"/>
  <c r="J29" i="8"/>
  <c r="D47" i="6"/>
  <c r="G47" i="6"/>
  <c r="H49" i="7"/>
  <c r="H49" i="6" s="1"/>
  <c r="D48" i="7"/>
  <c r="G48" i="7"/>
  <c r="G48" i="6" s="1"/>
  <c r="J47" i="7"/>
  <c r="B48" i="7"/>
  <c r="B48" i="6" s="1"/>
  <c r="J28" i="8" l="1"/>
  <c r="J47" i="6"/>
  <c r="D48" i="6"/>
  <c r="J48" i="6" s="1"/>
  <c r="J48" i="7"/>
  <c r="B49" i="7"/>
  <c r="B49" i="6" s="1"/>
  <c r="G49" i="7"/>
  <c r="D49" i="7"/>
  <c r="F47" i="5" l="1"/>
  <c r="G47" i="5" s="1"/>
  <c r="C31" i="8" s="1"/>
  <c r="Q31" i="8"/>
  <c r="F46" i="5"/>
  <c r="G46" i="5" s="1"/>
  <c r="C30" i="8" s="1"/>
  <c r="M30" i="8" s="1"/>
  <c r="Q30" i="8"/>
  <c r="M31" i="8"/>
  <c r="J31" i="8"/>
  <c r="G49" i="6"/>
  <c r="J49" i="7"/>
  <c r="J30" i="8" l="1"/>
  <c r="J49" i="6"/>
  <c r="F48" i="5" l="1"/>
  <c r="G48" i="5" s="1"/>
  <c r="C32" i="8" s="1"/>
  <c r="M32" i="8" s="1"/>
  <c r="Q32" i="8"/>
  <c r="J32" i="8" l="1"/>
  <c r="G6" i="8" s="1"/>
  <c r="G7" i="8"/>
  <c r="N8" i="8" s="1"/>
  <c r="P8" i="8" s="1"/>
  <c r="N32" i="8" l="1"/>
  <c r="N36" i="8"/>
  <c r="P36" i="8" s="1"/>
  <c r="B36" i="10" s="1"/>
  <c r="N33" i="8"/>
  <c r="N30" i="8"/>
  <c r="G2" i="8"/>
  <c r="N2" i="8"/>
  <c r="P33" i="8"/>
  <c r="B33" i="10" s="1"/>
  <c r="N41" i="8"/>
  <c r="P41" i="8" s="1"/>
  <c r="B41" i="10" s="1"/>
  <c r="N49" i="8"/>
  <c r="P49" i="8" s="1"/>
  <c r="B49" i="10" s="1"/>
  <c r="N57" i="8"/>
  <c r="P57" i="8" s="1"/>
  <c r="B57" i="10" s="1"/>
  <c r="N65" i="8"/>
  <c r="P65" i="8" s="1"/>
  <c r="B65" i="10" s="1"/>
  <c r="N5" i="8"/>
  <c r="N13" i="8"/>
  <c r="N21" i="8"/>
  <c r="N29" i="8"/>
  <c r="N34" i="8"/>
  <c r="P34" i="8" s="1"/>
  <c r="B34" i="10" s="1"/>
  <c r="N42" i="8"/>
  <c r="P42" i="8" s="1"/>
  <c r="B42" i="10" s="1"/>
  <c r="N50" i="8"/>
  <c r="P50" i="8" s="1"/>
  <c r="B50" i="10" s="1"/>
  <c r="N58" i="8"/>
  <c r="P58" i="8" s="1"/>
  <c r="B58" i="10" s="1"/>
  <c r="N66" i="8"/>
  <c r="P66" i="8" s="1"/>
  <c r="B66" i="10" s="1"/>
  <c r="N6" i="8"/>
  <c r="N14" i="8"/>
  <c r="N22" i="8"/>
  <c r="N35" i="8"/>
  <c r="P35" i="8" s="1"/>
  <c r="B35" i="10" s="1"/>
  <c r="N43" i="8"/>
  <c r="P43" i="8" s="1"/>
  <c r="B43" i="10" s="1"/>
  <c r="M43" i="10" s="1"/>
  <c r="P43" i="10" s="1"/>
  <c r="J60" i="7" s="1"/>
  <c r="N51" i="8"/>
  <c r="P51" i="8" s="1"/>
  <c r="B51" i="10" s="1"/>
  <c r="N59" i="8"/>
  <c r="P59" i="8" s="1"/>
  <c r="B59" i="10" s="1"/>
  <c r="N67" i="8"/>
  <c r="P67" i="8" s="1"/>
  <c r="B67" i="10" s="1"/>
  <c r="N7" i="8"/>
  <c r="N15" i="8"/>
  <c r="N23" i="8"/>
  <c r="N31" i="8"/>
  <c r="N44" i="8"/>
  <c r="P44" i="8" s="1"/>
  <c r="B44" i="10" s="1"/>
  <c r="N52" i="8"/>
  <c r="P52" i="8" s="1"/>
  <c r="B52" i="10" s="1"/>
  <c r="N60" i="8"/>
  <c r="P60" i="8" s="1"/>
  <c r="B60" i="10" s="1"/>
  <c r="N68" i="8"/>
  <c r="P68" i="8" s="1"/>
  <c r="B68" i="10" s="1"/>
  <c r="B8" i="10"/>
  <c r="N16" i="8"/>
  <c r="N24" i="8"/>
  <c r="N37" i="8"/>
  <c r="P37" i="8" s="1"/>
  <c r="B37" i="10" s="1"/>
  <c r="N45" i="8"/>
  <c r="P45" i="8" s="1"/>
  <c r="B45" i="10" s="1"/>
  <c r="N53" i="8"/>
  <c r="P53" i="8" s="1"/>
  <c r="B53" i="10" s="1"/>
  <c r="N61" i="8"/>
  <c r="P61" i="8" s="1"/>
  <c r="B61" i="10" s="1"/>
  <c r="N69" i="8"/>
  <c r="P69" i="8" s="1"/>
  <c r="B69" i="10" s="1"/>
  <c r="N9" i="8"/>
  <c r="N17" i="8"/>
  <c r="N25" i="8"/>
  <c r="B2" i="10"/>
  <c r="N38" i="8"/>
  <c r="P38" i="8" s="1"/>
  <c r="B38" i="10" s="1"/>
  <c r="N46" i="8"/>
  <c r="P46" i="8" s="1"/>
  <c r="B46" i="10" s="1"/>
  <c r="N54" i="8"/>
  <c r="P54" i="8" s="1"/>
  <c r="B54" i="10" s="1"/>
  <c r="N62" i="8"/>
  <c r="P62" i="8" s="1"/>
  <c r="B62" i="10" s="1"/>
  <c r="N70" i="8"/>
  <c r="P70" i="8" s="1"/>
  <c r="B70" i="10" s="1"/>
  <c r="N10" i="8"/>
  <c r="N18" i="8"/>
  <c r="N26" i="8"/>
  <c r="N39" i="8"/>
  <c r="P39" i="8" s="1"/>
  <c r="B39" i="10" s="1"/>
  <c r="M39" i="10" s="1"/>
  <c r="P39" i="10" s="1"/>
  <c r="J56" i="7" s="1"/>
  <c r="N47" i="8"/>
  <c r="P47" i="8" s="1"/>
  <c r="B47" i="10" s="1"/>
  <c r="N55" i="8"/>
  <c r="P55" i="8" s="1"/>
  <c r="B55" i="10" s="1"/>
  <c r="N63" i="8"/>
  <c r="P63" i="8" s="1"/>
  <c r="B63" i="10" s="1"/>
  <c r="N3" i="8"/>
  <c r="N11" i="8"/>
  <c r="N19" i="8"/>
  <c r="N27" i="8"/>
  <c r="N48" i="8"/>
  <c r="P48" i="8" s="1"/>
  <c r="B48" i="10" s="1"/>
  <c r="N40" i="8"/>
  <c r="P40" i="8" s="1"/>
  <c r="B40" i="10" s="1"/>
  <c r="N56" i="8"/>
  <c r="P56" i="8" s="1"/>
  <c r="B56" i="10" s="1"/>
  <c r="N64" i="8"/>
  <c r="P64" i="8" s="1"/>
  <c r="B64" i="10" s="1"/>
  <c r="N4" i="8"/>
  <c r="N12" i="8"/>
  <c r="N20" i="8"/>
  <c r="N28" i="8"/>
  <c r="G3" i="8"/>
  <c r="E56" i="7" l="1"/>
  <c r="F54" i="10" s="1"/>
  <c r="F56" i="7"/>
  <c r="I56" i="7"/>
  <c r="J50" i="10" s="1"/>
  <c r="G56" i="7"/>
  <c r="H54" i="10" s="1"/>
  <c r="B56" i="7"/>
  <c r="D56" i="7"/>
  <c r="E56" i="10" s="1"/>
  <c r="E60" i="7"/>
  <c r="F58" i="10" s="1"/>
  <c r="F60" i="7"/>
  <c r="I60" i="7"/>
  <c r="J54" i="10" s="1"/>
  <c r="G60" i="7"/>
  <c r="H58" i="10" s="1"/>
  <c r="B60" i="7"/>
  <c r="D60" i="7"/>
  <c r="E60" i="10" s="1"/>
  <c r="M36" i="10"/>
  <c r="P36" i="10" s="1"/>
  <c r="J53" i="7" s="1"/>
  <c r="M34" i="10"/>
  <c r="P34" i="10" s="1"/>
  <c r="J51" i="7" s="1"/>
  <c r="P26" i="8"/>
  <c r="B26" i="10" s="1"/>
  <c r="P19" i="8"/>
  <c r="B19" i="10" s="1"/>
  <c r="P25" i="8"/>
  <c r="B25" i="10" s="1"/>
  <c r="P32" i="8"/>
  <c r="B32" i="10" s="1"/>
  <c r="M33" i="10" s="1"/>
  <c r="P33" i="10" s="1"/>
  <c r="J50" i="7" s="1"/>
  <c r="P12" i="8"/>
  <c r="B12" i="10" s="1"/>
  <c r="P4" i="8"/>
  <c r="B4" i="10" s="1"/>
  <c r="P9" i="8"/>
  <c r="B9" i="10" s="1"/>
  <c r="M9" i="10" s="1"/>
  <c r="P5" i="8"/>
  <c r="B5" i="10" s="1"/>
  <c r="P20" i="8"/>
  <c r="B20" i="10" s="1"/>
  <c r="P18" i="8"/>
  <c r="B18" i="10" s="1"/>
  <c r="P10" i="8"/>
  <c r="B10" i="10" s="1"/>
  <c r="P24" i="8"/>
  <c r="B24" i="10" s="1"/>
  <c r="M24" i="10" s="1"/>
  <c r="P31" i="8"/>
  <c r="B31" i="10" s="1"/>
  <c r="P3" i="8"/>
  <c r="B3" i="10" s="1"/>
  <c r="M3" i="10" s="1"/>
  <c r="P16" i="8"/>
  <c r="B16" i="10" s="1"/>
  <c r="P30" i="8"/>
  <c r="B30" i="10" s="1"/>
  <c r="P15" i="8"/>
  <c r="B15" i="10" s="1"/>
  <c r="P22" i="8"/>
  <c r="B22" i="10" s="1"/>
  <c r="P29" i="8"/>
  <c r="B29" i="10" s="1"/>
  <c r="P28" i="8"/>
  <c r="B28" i="10" s="1"/>
  <c r="P11" i="8"/>
  <c r="B11" i="10" s="1"/>
  <c r="P7" i="8"/>
  <c r="B7" i="10" s="1"/>
  <c r="P14" i="8"/>
  <c r="B14" i="10" s="1"/>
  <c r="P21" i="8"/>
  <c r="B21" i="10" s="1"/>
  <c r="P27" i="8"/>
  <c r="B27" i="10" s="1"/>
  <c r="M27" i="10" s="1"/>
  <c r="P17" i="8"/>
  <c r="B17" i="10" s="1"/>
  <c r="P23" i="8"/>
  <c r="B23" i="10" s="1"/>
  <c r="P6" i="8"/>
  <c r="B6" i="10" s="1"/>
  <c r="P13" i="8"/>
  <c r="B13" i="10" s="1"/>
  <c r="M42" i="10"/>
  <c r="P42" i="10" s="1"/>
  <c r="J59" i="7" s="1"/>
  <c r="M37" i="10"/>
  <c r="P37" i="10" s="1"/>
  <c r="J54" i="7" s="1"/>
  <c r="M41" i="10"/>
  <c r="P41" i="10" s="1"/>
  <c r="J58" i="7" s="1"/>
  <c r="M35" i="10"/>
  <c r="P35" i="10" s="1"/>
  <c r="J52" i="7" s="1"/>
  <c r="M40" i="10"/>
  <c r="P40" i="10" s="1"/>
  <c r="J57" i="7" s="1"/>
  <c r="M38" i="10"/>
  <c r="P38" i="10" s="1"/>
  <c r="J55" i="7" s="1"/>
  <c r="E63" i="7" l="1"/>
  <c r="F61" i="10" s="1"/>
  <c r="G57" i="7"/>
  <c r="H55" i="10" s="1"/>
  <c r="B57" i="7"/>
  <c r="D57" i="7"/>
  <c r="E57" i="10" s="1"/>
  <c r="I57" i="7"/>
  <c r="J51" i="10" s="1"/>
  <c r="E57" i="7"/>
  <c r="F55" i="10" s="1"/>
  <c r="F57" i="7"/>
  <c r="B55" i="7"/>
  <c r="D55" i="7"/>
  <c r="E55" i="10" s="1"/>
  <c r="F55" i="7"/>
  <c r="G55" i="7"/>
  <c r="H53" i="10" s="1"/>
  <c r="E55" i="7"/>
  <c r="F53" i="10" s="1"/>
  <c r="I55" i="7"/>
  <c r="J49" i="10" s="1"/>
  <c r="B71" i="7"/>
  <c r="G71" i="7"/>
  <c r="H69" i="10" s="1"/>
  <c r="D71" i="7"/>
  <c r="E54" i="7"/>
  <c r="F52" i="10" s="1"/>
  <c r="D54" i="7"/>
  <c r="E54" i="10" s="1"/>
  <c r="K54" i="10" s="1"/>
  <c r="M54" i="10" s="1"/>
  <c r="P54" i="10" s="1"/>
  <c r="J71" i="7" s="1"/>
  <c r="E71" i="7" s="1"/>
  <c r="F69" i="10" s="1"/>
  <c r="F54" i="7"/>
  <c r="B54" i="7"/>
  <c r="D70" i="10" s="1"/>
  <c r="G54" i="7"/>
  <c r="H52" i="10" s="1"/>
  <c r="I54" i="7"/>
  <c r="J48" i="10" s="1"/>
  <c r="B51" i="7"/>
  <c r="D67" i="10" s="1"/>
  <c r="I51" i="7"/>
  <c r="J45" i="10" s="1"/>
  <c r="K45" i="10" s="1"/>
  <c r="M45" i="10" s="1"/>
  <c r="P45" i="10" s="1"/>
  <c r="J62" i="7" s="1"/>
  <c r="I62" i="7" s="1"/>
  <c r="J56" i="10" s="1"/>
  <c r="K56" i="10" s="1"/>
  <c r="M56" i="10" s="1"/>
  <c r="P56" i="10" s="1"/>
  <c r="J73" i="7" s="1"/>
  <c r="D51" i="7"/>
  <c r="E51" i="10" s="1"/>
  <c r="F51" i="7"/>
  <c r="E51" i="7"/>
  <c r="F49" i="10" s="1"/>
  <c r="G51" i="7"/>
  <c r="H49" i="10" s="1"/>
  <c r="F50" i="7"/>
  <c r="G50" i="7"/>
  <c r="H48" i="10" s="1"/>
  <c r="B50" i="7"/>
  <c r="D66" i="10" s="1"/>
  <c r="I50" i="7"/>
  <c r="J44" i="10" s="1"/>
  <c r="K44" i="10" s="1"/>
  <c r="M44" i="10" s="1"/>
  <c r="P44" i="10" s="1"/>
  <c r="J61" i="7" s="1"/>
  <c r="G61" i="7" s="1"/>
  <c r="H59" i="10" s="1"/>
  <c r="D50" i="7"/>
  <c r="E50" i="10" s="1"/>
  <c r="E50" i="7"/>
  <c r="F48" i="10" s="1"/>
  <c r="E52" i="7"/>
  <c r="F50" i="10" s="1"/>
  <c r="F52" i="7"/>
  <c r="I52" i="7"/>
  <c r="J46" i="10" s="1"/>
  <c r="K46" i="10" s="1"/>
  <c r="M46" i="10" s="1"/>
  <c r="P46" i="10" s="1"/>
  <c r="J63" i="7" s="1"/>
  <c r="D63" i="7" s="1"/>
  <c r="E63" i="10" s="1"/>
  <c r="G52" i="7"/>
  <c r="H50" i="10" s="1"/>
  <c r="B52" i="7"/>
  <c r="D68" i="10" s="1"/>
  <c r="D52" i="7"/>
  <c r="E52" i="10" s="1"/>
  <c r="K52" i="10" s="1"/>
  <c r="M52" i="10" s="1"/>
  <c r="P52" i="10" s="1"/>
  <c r="J69" i="7" s="1"/>
  <c r="G69" i="7" s="1"/>
  <c r="H67" i="10" s="1"/>
  <c r="F58" i="7"/>
  <c r="D58" i="7"/>
  <c r="E58" i="10" s="1"/>
  <c r="E58" i="7"/>
  <c r="F56" i="10" s="1"/>
  <c r="B58" i="7"/>
  <c r="G58" i="7"/>
  <c r="H56" i="10" s="1"/>
  <c r="I58" i="7"/>
  <c r="J52" i="10" s="1"/>
  <c r="B59" i="7"/>
  <c r="D59" i="7"/>
  <c r="E59" i="10" s="1"/>
  <c r="F59" i="7"/>
  <c r="E59" i="7"/>
  <c r="F57" i="10" s="1"/>
  <c r="G59" i="7"/>
  <c r="H57" i="10" s="1"/>
  <c r="I59" i="7"/>
  <c r="J53" i="10" s="1"/>
  <c r="G53" i="7"/>
  <c r="H51" i="10" s="1"/>
  <c r="I53" i="7"/>
  <c r="J47" i="10" s="1"/>
  <c r="K47" i="10" s="1"/>
  <c r="M47" i="10" s="1"/>
  <c r="P47" i="10" s="1"/>
  <c r="J64" i="7" s="1"/>
  <c r="B53" i="7"/>
  <c r="D69" i="10" s="1"/>
  <c r="D53" i="7"/>
  <c r="E53" i="10" s="1"/>
  <c r="K53" i="10" s="1"/>
  <c r="M53" i="10" s="1"/>
  <c r="P53" i="10" s="1"/>
  <c r="J70" i="7" s="1"/>
  <c r="I70" i="7" s="1"/>
  <c r="J64" i="10" s="1"/>
  <c r="E53" i="7"/>
  <c r="F51" i="10" s="1"/>
  <c r="F53" i="7"/>
  <c r="M28" i="10"/>
  <c r="M4" i="10"/>
  <c r="M12" i="10"/>
  <c r="M15" i="10"/>
  <c r="M6" i="10"/>
  <c r="M17" i="10"/>
  <c r="M31" i="10"/>
  <c r="M13" i="10"/>
  <c r="M25" i="10"/>
  <c r="M29" i="10"/>
  <c r="M11" i="10"/>
  <c r="M22" i="10"/>
  <c r="M10" i="10"/>
  <c r="M18" i="10"/>
  <c r="M20" i="10"/>
  <c r="M21" i="10"/>
  <c r="M19" i="10"/>
  <c r="M14" i="10"/>
  <c r="M8" i="10"/>
  <c r="M7" i="10"/>
  <c r="M16" i="10"/>
  <c r="M23" i="10"/>
  <c r="M5" i="10"/>
  <c r="M26" i="10"/>
  <c r="M30" i="10"/>
  <c r="M32" i="10"/>
  <c r="B73" i="7" l="1"/>
  <c r="G73" i="7"/>
  <c r="I73" i="7"/>
  <c r="J67" i="10" s="1"/>
  <c r="F73" i="7"/>
  <c r="E70" i="7"/>
  <c r="F68" i="10" s="1"/>
  <c r="E61" i="7"/>
  <c r="F59" i="10" s="1"/>
  <c r="K50" i="10"/>
  <c r="M50" i="10" s="1"/>
  <c r="P50" i="10" s="1"/>
  <c r="J67" i="7" s="1"/>
  <c r="K51" i="10"/>
  <c r="M51" i="10" s="1"/>
  <c r="P51" i="10" s="1"/>
  <c r="J68" i="7" s="1"/>
  <c r="G62" i="7"/>
  <c r="H60" i="10" s="1"/>
  <c r="F71" i="7"/>
  <c r="I63" i="7"/>
  <c r="J57" i="10" s="1"/>
  <c r="K57" i="10" s="1"/>
  <c r="M57" i="10" s="1"/>
  <c r="P57" i="10" s="1"/>
  <c r="J74" i="7" s="1"/>
  <c r="G70" i="7"/>
  <c r="H68" i="10" s="1"/>
  <c r="B62" i="7"/>
  <c r="F69" i="7"/>
  <c r="G63" i="7"/>
  <c r="H61" i="10" s="1"/>
  <c r="B70" i="7"/>
  <c r="F62" i="7"/>
  <c r="E69" i="7"/>
  <c r="F67" i="10" s="1"/>
  <c r="F63" i="7"/>
  <c r="D70" i="7"/>
  <c r="E70" i="10" s="1"/>
  <c r="F61" i="7"/>
  <c r="D62" i="7"/>
  <c r="E62" i="10" s="1"/>
  <c r="D61" i="7"/>
  <c r="E61" i="10" s="1"/>
  <c r="B69" i="7"/>
  <c r="I61" i="7"/>
  <c r="J55" i="10" s="1"/>
  <c r="K55" i="10" s="1"/>
  <c r="M55" i="10" s="1"/>
  <c r="P55" i="10" s="1"/>
  <c r="J72" i="7" s="1"/>
  <c r="I69" i="7"/>
  <c r="J63" i="10" s="1"/>
  <c r="B63" i="7"/>
  <c r="E62" i="7"/>
  <c r="F60" i="10" s="1"/>
  <c r="I71" i="7"/>
  <c r="J65" i="10" s="1"/>
  <c r="D69" i="7"/>
  <c r="E69" i="10" s="1"/>
  <c r="F70" i="7"/>
  <c r="B64" i="7"/>
  <c r="E64" i="7"/>
  <c r="F62" i="10" s="1"/>
  <c r="I64" i="7"/>
  <c r="J58" i="10" s="1"/>
  <c r="K58" i="10" s="1"/>
  <c r="M58" i="10" s="1"/>
  <c r="P58" i="10" s="1"/>
  <c r="J75" i="7" s="1"/>
  <c r="F64" i="7"/>
  <c r="G64" i="7"/>
  <c r="H62" i="10" s="1"/>
  <c r="D64" i="7"/>
  <c r="E64" i="10" s="1"/>
  <c r="B61" i="7"/>
  <c r="K49" i="10"/>
  <c r="M49" i="10" s="1"/>
  <c r="P49" i="10" s="1"/>
  <c r="J66" i="7" s="1"/>
  <c r="K48" i="10"/>
  <c r="M48" i="10" s="1"/>
  <c r="P48" i="10" s="1"/>
  <c r="J65" i="7" s="1"/>
  <c r="E73" i="7"/>
  <c r="E72" i="7"/>
  <c r="F70" i="10" s="1"/>
  <c r="F72" i="7"/>
  <c r="D72" i="7"/>
  <c r="I72" i="7"/>
  <c r="J66" i="10" s="1"/>
  <c r="G72" i="7"/>
  <c r="H70" i="10" s="1"/>
  <c r="B72" i="7"/>
  <c r="D73" i="7"/>
  <c r="E65" i="7" l="1"/>
  <c r="F63" i="10" s="1"/>
  <c r="F65" i="7"/>
  <c r="G65" i="7"/>
  <c r="H63" i="10" s="1"/>
  <c r="D65" i="7"/>
  <c r="E65" i="10" s="1"/>
  <c r="K65" i="10" s="1"/>
  <c r="M65" i="10" s="1"/>
  <c r="P65" i="10" s="1"/>
  <c r="J82" i="7" s="1"/>
  <c r="D82" i="7" s="1"/>
  <c r="I65" i="7"/>
  <c r="J59" i="10" s="1"/>
  <c r="B65" i="7"/>
  <c r="I68" i="7"/>
  <c r="J62" i="10" s="1"/>
  <c r="D68" i="7"/>
  <c r="E68" i="10" s="1"/>
  <c r="G68" i="7"/>
  <c r="H66" i="10" s="1"/>
  <c r="B68" i="7"/>
  <c r="E68" i="7"/>
  <c r="F66" i="10" s="1"/>
  <c r="F68" i="7"/>
  <c r="G67" i="7"/>
  <c r="H65" i="10" s="1"/>
  <c r="E67" i="7"/>
  <c r="F65" i="10" s="1"/>
  <c r="D67" i="7"/>
  <c r="E67" i="10" s="1"/>
  <c r="K67" i="10" s="1"/>
  <c r="M67" i="10" s="1"/>
  <c r="P67" i="10" s="1"/>
  <c r="J84" i="7" s="1"/>
  <c r="I67" i="7"/>
  <c r="J61" i="10" s="1"/>
  <c r="K61" i="10" s="1"/>
  <c r="M61" i="10" s="1"/>
  <c r="P61" i="10" s="1"/>
  <c r="J78" i="7" s="1"/>
  <c r="F67" i="7"/>
  <c r="B67" i="7"/>
  <c r="K59" i="10"/>
  <c r="M59" i="10" s="1"/>
  <c r="P59" i="10" s="1"/>
  <c r="J76" i="7" s="1"/>
  <c r="K60" i="10"/>
  <c r="M60" i="10" s="1"/>
  <c r="P60" i="10" s="1"/>
  <c r="J77" i="7" s="1"/>
  <c r="I74" i="7"/>
  <c r="J68" i="10" s="1"/>
  <c r="E74" i="7"/>
  <c r="D74" i="7"/>
  <c r="B74" i="7"/>
  <c r="G74" i="7"/>
  <c r="D66" i="7"/>
  <c r="E66" i="10" s="1"/>
  <c r="E66" i="7"/>
  <c r="F64" i="10" s="1"/>
  <c r="K64" i="10" s="1"/>
  <c r="M64" i="10" s="1"/>
  <c r="P64" i="10" s="1"/>
  <c r="J81" i="7" s="1"/>
  <c r="B66" i="7"/>
  <c r="F66" i="7"/>
  <c r="G66" i="7"/>
  <c r="H64" i="10" s="1"/>
  <c r="I66" i="7"/>
  <c r="J60" i="10" s="1"/>
  <c r="K62" i="10"/>
  <c r="M62" i="10" s="1"/>
  <c r="P62" i="10" s="1"/>
  <c r="J79" i="7" s="1"/>
  <c r="B75" i="7"/>
  <c r="G75" i="7"/>
  <c r="I75" i="7"/>
  <c r="J69" i="10" s="1"/>
  <c r="K69" i="10" s="1"/>
  <c r="M69" i="10" s="1"/>
  <c r="P69" i="10" s="1"/>
  <c r="J86" i="7" s="1"/>
  <c r="D75" i="7"/>
  <c r="F75" i="7"/>
  <c r="E75" i="7"/>
  <c r="F74" i="7"/>
  <c r="G84" i="7"/>
  <c r="E84" i="7"/>
  <c r="D84" i="7"/>
  <c r="F84" i="7"/>
  <c r="B78" i="7" l="1"/>
  <c r="G78" i="7"/>
  <c r="E78" i="7"/>
  <c r="D78" i="7"/>
  <c r="I78" i="7"/>
  <c r="F78" i="7"/>
  <c r="F86" i="7"/>
  <c r="D86" i="7"/>
  <c r="E86" i="7"/>
  <c r="B86" i="7"/>
  <c r="G86" i="7"/>
  <c r="I86" i="7"/>
  <c r="D81" i="7"/>
  <c r="B81" i="7"/>
  <c r="I81" i="7"/>
  <c r="E81" i="7"/>
  <c r="F81" i="7"/>
  <c r="G81" i="7"/>
  <c r="E76" i="7"/>
  <c r="B76" i="7"/>
  <c r="I76" i="7"/>
  <c r="J70" i="10" s="1"/>
  <c r="K70" i="10" s="1"/>
  <c r="M70" i="10" s="1"/>
  <c r="P70" i="10" s="1"/>
  <c r="J87" i="7" s="1"/>
  <c r="G76" i="7"/>
  <c r="F76" i="7"/>
  <c r="D76" i="7"/>
  <c r="I82" i="7"/>
  <c r="K66" i="10"/>
  <c r="M66" i="10" s="1"/>
  <c r="P66" i="10" s="1"/>
  <c r="J83" i="7" s="1"/>
  <c r="K63" i="10"/>
  <c r="M63" i="10" s="1"/>
  <c r="P63" i="10" s="1"/>
  <c r="J80" i="7" s="1"/>
  <c r="K68" i="10"/>
  <c r="M68" i="10" s="1"/>
  <c r="P68" i="10" s="1"/>
  <c r="J85" i="7" s="1"/>
  <c r="E77" i="7"/>
  <c r="B77" i="7"/>
  <c r="I77" i="7"/>
  <c r="D77" i="7"/>
  <c r="G77" i="7"/>
  <c r="F77" i="7"/>
  <c r="B82" i="7"/>
  <c r="B84" i="7"/>
  <c r="I84" i="7"/>
  <c r="G82" i="7"/>
  <c r="E82" i="7"/>
  <c r="I79" i="7"/>
  <c r="G79" i="7"/>
  <c r="F79" i="7"/>
  <c r="B79" i="7"/>
  <c r="D79" i="7"/>
  <c r="E79" i="7"/>
  <c r="F82" i="7"/>
  <c r="E87" i="7" l="1"/>
  <c r="I87" i="7"/>
  <c r="B87" i="7"/>
  <c r="F87" i="7"/>
  <c r="G87" i="7"/>
  <c r="D87" i="7"/>
  <c r="D85" i="7"/>
  <c r="I85" i="7"/>
  <c r="G85" i="7"/>
  <c r="B85" i="7"/>
  <c r="F85" i="7"/>
  <c r="E85" i="7"/>
  <c r="E80" i="7"/>
  <c r="G80" i="7"/>
  <c r="B80" i="7"/>
  <c r="I80" i="7"/>
  <c r="D80" i="7"/>
  <c r="F80" i="7"/>
  <c r="I83" i="7"/>
  <c r="F83" i="7"/>
  <c r="E83" i="7"/>
  <c r="G83" i="7"/>
  <c r="D83" i="7"/>
  <c r="B83" i="7"/>
</calcChain>
</file>

<file path=xl/sharedStrings.xml><?xml version="1.0" encoding="utf-8"?>
<sst xmlns="http://schemas.openxmlformats.org/spreadsheetml/2006/main" count="185" uniqueCount="68">
  <si>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</si>
  <si>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</si>
  <si>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</si>
  <si>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</si>
  <si>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</si>
  <si>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</si>
  <si>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</si>
  <si>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</si>
  <si>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</si>
  <si>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</si>
  <si>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</si>
  <si>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</si>
  <si>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</si>
  <si>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</si>
  <si>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</si>
  <si>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</si>
  <si>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</si>
  <si>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</si>
  <si>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</si>
  <si>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</si>
  <si>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</si>
  <si>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</si>
  <si>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</si>
  <si>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</si>
  <si>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</si>
  <si>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</si>
  <si>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</si>
  <si>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</si>
  <si>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</si>
  <si>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</si>
  <si>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</si>
  <si>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</si>
  <si>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</si>
  <si>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</si>
  <si>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</si>
  <si>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</si>
  <si>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</si>
  <si>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</si>
  <si>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</si>
  <si>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</si>
  <si>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</si>
  <si>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</si>
  <si>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</si>
  <si>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</si>
  <si>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</si>
  <si>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</si>
  <si>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</si>
  <si>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</si>
  <si>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</si>
  <si>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</si>
  <si>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</si>
  <si>
    <t>pred. steel stock [ton]</t>
    <phoneticPr fontId="1"/>
  </si>
  <si>
    <t>K [ton/cap]</t>
    <phoneticPr fontId="1"/>
  </si>
  <si>
    <t>Y=ln(K/y -1)</t>
  </si>
  <si>
    <t>K [$/cap]</t>
    <phoneticPr fontId="1"/>
  </si>
  <si>
    <t>pred. GDP per capita [$/cap]</t>
    <phoneticPr fontId="1"/>
  </si>
  <si>
    <t>割合予測</t>
    <rPh sb="0" eb="4">
      <t xml:space="preserve">ワリアイヨソク </t>
    </rPh>
    <phoneticPr fontId="1"/>
  </si>
  <si>
    <t>線形予測</t>
    <rPh sb="0" eb="4">
      <t xml:space="preserve">センケイヨソク </t>
    </rPh>
    <phoneticPr fontId="1"/>
  </si>
  <si>
    <t>combined GDP per capita [$/cap]</t>
    <phoneticPr fontId="1"/>
  </si>
  <si>
    <t>↑ここまで、先生データ</t>
    <rPh sb="6" eb="8">
      <t xml:space="preserve">センセイデータ </t>
    </rPh>
    <phoneticPr fontId="1"/>
  </si>
  <si>
    <t>↑ロジスティックを元にした予測</t>
    <rPh sb="9" eb="10">
      <t xml:space="preserve">モトニシタ </t>
    </rPh>
    <rPh sb="13" eb="15">
      <t xml:space="preserve">ヨソク </t>
    </rPh>
    <phoneticPr fontId="1"/>
  </si>
  <si>
    <t>需要量 [ton]</t>
    <rPh sb="0" eb="3">
      <t xml:space="preserve">ジュヨウリョウ </t>
    </rPh>
    <phoneticPr fontId="1"/>
  </si>
  <si>
    <t>投入量</t>
    <rPh sb="0" eb="3">
      <t xml:space="preserve">トウニュウリョウ </t>
    </rPh>
    <phoneticPr fontId="1"/>
  </si>
  <si>
    <t>steel stock [ton]</t>
    <phoneticPr fontId="1"/>
  </si>
  <si>
    <t>combined 投入量 [ton]</t>
    <rPh sb="9" eb="12">
      <t xml:space="preserve">トウニュウリョウ </t>
    </rPh>
    <phoneticPr fontId="1"/>
  </si>
  <si>
    <t>↑ここまで、先生データとの平均</t>
    <rPh sb="6" eb="8">
      <t xml:space="preserve">センセイデータ </t>
    </rPh>
    <phoneticPr fontId="1"/>
  </si>
  <si>
    <t>ならした後</t>
    <phoneticPr fontId="1"/>
  </si>
  <si>
    <t>廃棄量 [ton]</t>
    <rPh sb="0" eb="2">
      <t xml:space="preserve">ハイキリョウ </t>
    </rPh>
    <rPh sb="2" eb="3">
      <t xml:space="preserve">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</si>
</sst>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3" formatCode="#,##0.000_);[Red]\(#,##0.000\)"/>
  </numFmts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  <font>
      <sz val="11"/>
      <color theme="4"/>
      <name val="ＭＳ Ｐゴシック"/>
      <family val="2"/>
      <scheme val="minor"/>
    </font>
    <font>
      <sz val="11"/>
      <color theme="8" tint="0.59999389629810485"/>
      <name val="ＭＳ Ｐゴシック"/>
      <family val="2"/>
      <scheme val="minor"/>
    </font>
    <font>
      <sz val="11"/>
      <color theme="8" tint="-0.249977111117893"/>
      <name val="ＭＳ Ｐゴシック"/>
      <family val="2"/>
      <charset val="128"/>
      <scheme val="minor"/>
    </font>
    <font>
      <sz val="11"/>
      <color theme="8" tint="-0.249977111117893"/>
      <name val="ＭＳ Ｐゴシック"/>
      <family val="3"/>
      <charset val="128"/>
    </font>
    <font>
      <sz val="11"/>
      <color theme="8" tint="-0.249977111117893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3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  <xf numFmtId="0" fontId="0" fillId="0" borderId="0" xfId="0" applyFill="1"/>
    <xf numFmtId="0" fontId="8" fillId="0" borderId="0" xfId="0" applyFont="1"/>
    <xf numFmtId="176" fontId="0" fillId="0" borderId="0" xfId="0" applyNumberFormat="1" applyFont="1" applyAlignment="1"/>
    <xf numFmtId="176" fontId="9" fillId="0" borderId="0" xfId="0" applyNumberFormat="1" applyFont="1"/>
    <xf numFmtId="179" fontId="10" fillId="0" borderId="1" xfId="0" applyNumberFormat="1" applyFont="1" applyFill="1" applyBorder="1"/>
    <xf numFmtId="178" fontId="10" fillId="0" borderId="0" xfId="0" applyNumberFormat="1" applyFont="1"/>
    <xf numFmtId="0" fontId="10" fillId="0" borderId="0" xfId="0" applyFont="1"/>
    <xf numFmtId="179" fontId="11" fillId="0" borderId="1" xfId="0" applyNumberFormat="1" applyFont="1" applyFill="1" applyBorder="1"/>
    <xf numFmtId="178" fontId="12" fillId="0" borderId="0" xfId="0" applyNumberFormat="1" applyFont="1"/>
    <xf numFmtId="178" fontId="12" fillId="0" borderId="0" xfId="0" applyNumberFormat="1" applyFont="1" applyFill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preditction'!$R$1</c:f>
              <c:strCache>
                <c:ptCount val="1"/>
                <c:pt idx="0">
                  <c:v>combined GDP per capita [$/cap]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preditction'!$R$2:$R$72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8600.5729798981865</c:v>
                </c:pt>
                <c:pt idx="31">
                  <c:v>8886.901969650793</c:v>
                </c:pt>
                <c:pt idx="32">
                  <c:v>9457.3022231016548</c:v>
                </c:pt>
                <c:pt idx="33">
                  <c:v>9873.223993868829</c:v>
                </c:pt>
                <c:pt idx="34">
                  <c:v>10285.1109700284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9E46-849D-F06B1A67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85184"/>
        <c:axId val="1869930656"/>
      </c:scatterChart>
      <c:valAx>
        <c:axId val="16464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9930656"/>
        <c:crosses val="autoZero"/>
        <c:crossBetween val="midCat"/>
      </c:valAx>
      <c:valAx>
        <c:axId val="1869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4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8.6005729798981859E-3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pred. steel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時系列分析2!$P$1</c:f>
              <c:strCache>
                <c:ptCount val="1"/>
                <c:pt idx="0">
                  <c:v>pred. steel stock [ton]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時系列分析2!$P$2:$P$70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17725413.105039876</c:v>
                </c:pt>
                <c:pt idx="2">
                  <c:v>18898894.176673848</c:v>
                </c:pt>
                <c:pt idx="3">
                  <c:v>20085566.434084449</c:v>
                </c:pt>
                <c:pt idx="4">
                  <c:v>21198194.209621351</c:v>
                </c:pt>
                <c:pt idx="5">
                  <c:v>22202998.079872295</c:v>
                </c:pt>
                <c:pt idx="6">
                  <c:v>23265334.718187667</c:v>
                </c:pt>
                <c:pt idx="7">
                  <c:v>25215420.214848407</c:v>
                </c:pt>
                <c:pt idx="8">
                  <c:v>28369295.908776652</c:v>
                </c:pt>
                <c:pt idx="9">
                  <c:v>32544281.270080525</c:v>
                </c:pt>
                <c:pt idx="10">
                  <c:v>37283550.886578359</c:v>
                </c:pt>
                <c:pt idx="11">
                  <c:v>41967540.895421386</c:v>
                </c:pt>
                <c:pt idx="12">
                  <c:v>46940686.973460525</c:v>
                </c:pt>
                <c:pt idx="13">
                  <c:v>53439608.592503771</c:v>
                </c:pt>
                <c:pt idx="14">
                  <c:v>61248223.203721248</c:v>
                </c:pt>
                <c:pt idx="15">
                  <c:v>71881636.834599003</c:v>
                </c:pt>
                <c:pt idx="16">
                  <c:v>80193284.350061581</c:v>
                </c:pt>
                <c:pt idx="17">
                  <c:v>79675583.806942686</c:v>
                </c:pt>
                <c:pt idx="18">
                  <c:v>67587977.032273859</c:v>
                </c:pt>
                <c:pt idx="19">
                  <c:v>74252677.326107457</c:v>
                </c:pt>
                <c:pt idx="20">
                  <c:v>83302137.324141726</c:v>
                </c:pt>
                <c:pt idx="21">
                  <c:v>88079090.962444291</c:v>
                </c:pt>
                <c:pt idx="22">
                  <c:v>98368031.968764648</c:v>
                </c:pt>
                <c:pt idx="23">
                  <c:v>114577825.73397169</c:v>
                </c:pt>
                <c:pt idx="24">
                  <c:v>131321669.95538582</c:v>
                </c:pt>
                <c:pt idx="25">
                  <c:v>152177774.54546148</c:v>
                </c:pt>
                <c:pt idx="26">
                  <c:v>178456108.12507519</c:v>
                </c:pt>
                <c:pt idx="27">
                  <c:v>205869960.37891829</c:v>
                </c:pt>
                <c:pt idx="28">
                  <c:v>222258732.07399714</c:v>
                </c:pt>
                <c:pt idx="29">
                  <c:v>212842077.03962228</c:v>
                </c:pt>
                <c:pt idx="30">
                  <c:v>247397418.11301404</c:v>
                </c:pt>
                <c:pt idx="31">
                  <c:v>265258971.05856636</c:v>
                </c:pt>
                <c:pt idx="32">
                  <c:v>300627246.94802344</c:v>
                </c:pt>
                <c:pt idx="33">
                  <c:v>327422291.32324272</c:v>
                </c:pt>
                <c:pt idx="34">
                  <c:v>353864439.77127409</c:v>
                </c:pt>
                <c:pt idx="35">
                  <c:v>387746655.96998489</c:v>
                </c:pt>
                <c:pt idx="36">
                  <c:v>417887894.14744037</c:v>
                </c:pt>
                <c:pt idx="37">
                  <c:v>447272413.15477192</c:v>
                </c:pt>
                <c:pt idx="38">
                  <c:v>475413882.96489918</c:v>
                </c:pt>
                <c:pt idx="39">
                  <c:v>501463968.58293265</c:v>
                </c:pt>
                <c:pt idx="40">
                  <c:v>525534516.92117625</c:v>
                </c:pt>
                <c:pt idx="41">
                  <c:v>547452779.64731371</c:v>
                </c:pt>
                <c:pt idx="42">
                  <c:v>567157132.82995224</c:v>
                </c:pt>
                <c:pt idx="43">
                  <c:v>584681515.66719937</c:v>
                </c:pt>
                <c:pt idx="44">
                  <c:v>599555882.53683281</c:v>
                </c:pt>
                <c:pt idx="45">
                  <c:v>612495528.94197869</c:v>
                </c:pt>
                <c:pt idx="46">
                  <c:v>623694848.48011494</c:v>
                </c:pt>
                <c:pt idx="47">
                  <c:v>633359440.77902746</c:v>
                </c:pt>
                <c:pt idx="48">
                  <c:v>641692627.23363984</c:v>
                </c:pt>
                <c:pt idx="49">
                  <c:v>648205895.09509528</c:v>
                </c:pt>
                <c:pt idx="50">
                  <c:v>653744499.73476458</c:v>
                </c:pt>
                <c:pt idx="51">
                  <c:v>658466255.42655241</c:v>
                </c:pt>
                <c:pt idx="52">
                  <c:v>662508160.19474638</c:v>
                </c:pt>
                <c:pt idx="53">
                  <c:v>665987268.87834489</c:v>
                </c:pt>
                <c:pt idx="54">
                  <c:v>668362278.66368222</c:v>
                </c:pt>
                <c:pt idx="55">
                  <c:v>670352313.53128898</c:v>
                </c:pt>
                <c:pt idx="56">
                  <c:v>672026720.92888892</c:v>
                </c:pt>
                <c:pt idx="57">
                  <c:v>673442609.22104371</c:v>
                </c:pt>
                <c:pt idx="58">
                  <c:v>674646804.11648774</c:v>
                </c:pt>
                <c:pt idx="59">
                  <c:v>675124425.74716699</c:v>
                </c:pt>
                <c:pt idx="60">
                  <c:v>675458675.16627371</c:v>
                </c:pt>
                <c:pt idx="61">
                  <c:v>675675274.01723528</c:v>
                </c:pt>
                <c:pt idx="62">
                  <c:v>675795152.05670142</c:v>
                </c:pt>
                <c:pt idx="63">
                  <c:v>675835342.51380944</c:v>
                </c:pt>
                <c:pt idx="64">
                  <c:v>675397376.45176339</c:v>
                </c:pt>
                <c:pt idx="65">
                  <c:v>674904534.40000463</c:v>
                </c:pt>
                <c:pt idx="66">
                  <c:v>674366133.79362428</c:v>
                </c:pt>
                <c:pt idx="67">
                  <c:v>673789793.68302751</c:v>
                </c:pt>
                <c:pt idx="68">
                  <c:v>673181757.67579389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0C48-8579-39E49571A83D}"/>
            </c:ext>
          </c:extLst>
        </c:ser>
        <c:ser>
          <c:idx val="1"/>
          <c:order val="1"/>
          <c:tx>
            <c:strRef>
              <c:f>時系列分析2!$Q$1</c:f>
              <c:strCache>
                <c:ptCount val="1"/>
                <c:pt idx="0">
                  <c:v>steel stock [ton]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時系列分析2!$Q$2:$Q$70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13727344.851741269</c:v>
                </c:pt>
                <c:pt idx="2">
                  <c:v>15099898.285116339</c:v>
                </c:pt>
                <c:pt idx="3">
                  <c:v>16316639.426822273</c:v>
                </c:pt>
                <c:pt idx="4">
                  <c:v>17688819.202794563</c:v>
                </c:pt>
                <c:pt idx="5">
                  <c:v>19780515.030189048</c:v>
                </c:pt>
                <c:pt idx="6">
                  <c:v>22473686.65658389</c:v>
                </c:pt>
                <c:pt idx="7">
                  <c:v>25764440.631580058</c:v>
                </c:pt>
                <c:pt idx="8">
                  <c:v>30331294.302097969</c:v>
                </c:pt>
                <c:pt idx="9">
                  <c:v>35166784.957641721</c:v>
                </c:pt>
                <c:pt idx="10">
                  <c:v>41355916.238792427</c:v>
                </c:pt>
                <c:pt idx="11">
                  <c:v>47600679.997575</c:v>
                </c:pt>
                <c:pt idx="12">
                  <c:v>53907371.372558787</c:v>
                </c:pt>
                <c:pt idx="13">
                  <c:v>61271728.10759405</c:v>
                </c:pt>
                <c:pt idx="14">
                  <c:v>68391272.047675326</c:v>
                </c:pt>
                <c:pt idx="15">
                  <c:v>74497604.182043448</c:v>
                </c:pt>
                <c:pt idx="16">
                  <c:v>77113249.614224151</c:v>
                </c:pt>
                <c:pt idx="17">
                  <c:v>82322796.844932288</c:v>
                </c:pt>
                <c:pt idx="18">
                  <c:v>87545709.869220838</c:v>
                </c:pt>
                <c:pt idx="19">
                  <c:v>93643884.654855713</c:v>
                </c:pt>
                <c:pt idx="20">
                  <c:v>102031966.94866894</c:v>
                </c:pt>
                <c:pt idx="21">
                  <c:v>111118371.69819073</c:v>
                </c:pt>
                <c:pt idx="22">
                  <c:v>121595041.15610303</c:v>
                </c:pt>
                <c:pt idx="23">
                  <c:v>133016348.95938137</c:v>
                </c:pt>
                <c:pt idx="24">
                  <c:v>143042139.44993308</c:v>
                </c:pt>
                <c:pt idx="25">
                  <c:v>152761147.43833542</c:v>
                </c:pt>
                <c:pt idx="26">
                  <c:v>162953422.5472016</c:v>
                </c:pt>
                <c:pt idx="27">
                  <c:v>170328085.33304921</c:v>
                </c:pt>
                <c:pt idx="28">
                  <c:v>180154619.88844687</c:v>
                </c:pt>
                <c:pt idx="29">
                  <c:v>190199116.16042081</c:v>
                </c:pt>
                <c:pt idx="30">
                  <c:v>201486271.92306522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6-D943-B5DF-DCD3B4DC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5056"/>
        <c:axId val="21234432"/>
      </c:scatterChart>
      <c:valAx>
        <c:axId val="1642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4432"/>
        <c:crosses val="autoZero"/>
        <c:crossBetween val="midCat"/>
      </c:valAx>
      <c:valAx>
        <c:axId val="2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pred. steel stock [ton]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時系列分析2!$N$1</c:f>
              <c:strCache>
                <c:ptCount val="1"/>
                <c:pt idx="0">
                  <c:v>pred. steel stock [ton/cap]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時系列分析2!$N$2:$N$70</c:f>
              <c:numCache>
                <c:formatCode>General</c:formatCode>
                <c:ptCount val="69"/>
                <c:pt idx="0">
                  <c:v>0.33439125740296366</c:v>
                </c:pt>
                <c:pt idx="1">
                  <c:v>0.35146736644630411</c:v>
                </c:pt>
                <c:pt idx="2">
                  <c:v>0.36704864313547508</c:v>
                </c:pt>
                <c:pt idx="3">
                  <c:v>0.38225457101692739</c:v>
                </c:pt>
                <c:pt idx="4">
                  <c:v>0.39718860589203325</c:v>
                </c:pt>
                <c:pt idx="5">
                  <c:v>0.40967813388894969</c:v>
                </c:pt>
                <c:pt idx="6">
                  <c:v>0.42283848798453821</c:v>
                </c:pt>
                <c:pt idx="7">
                  <c:v>0.45150571405022266</c:v>
                </c:pt>
                <c:pt idx="8">
                  <c:v>0.50057868665460892</c:v>
                </c:pt>
                <c:pt idx="9">
                  <c:v>0.56730562263067796</c:v>
                </c:pt>
                <c:pt idx="10">
                  <c:v>0.64215775608214898</c:v>
                </c:pt>
                <c:pt idx="11">
                  <c:v>0.71430221495035828</c:v>
                </c:pt>
                <c:pt idx="12">
                  <c:v>0.78962778314420889</c:v>
                </c:pt>
                <c:pt idx="13">
                  <c:v>0.88858677406890207</c:v>
                </c:pt>
                <c:pt idx="14">
                  <c:v>1.0110070616347797</c:v>
                </c:pt>
                <c:pt idx="15">
                  <c:v>1.1779472071848391</c:v>
                </c:pt>
                <c:pt idx="16">
                  <c:v>1.3047153359201225</c:v>
                </c:pt>
                <c:pt idx="17">
                  <c:v>1.2870496983623887</c:v>
                </c:pt>
                <c:pt idx="18">
                  <c:v>1.084061414859959</c:v>
                </c:pt>
                <c:pt idx="19">
                  <c:v>1.1773655445671487</c:v>
                </c:pt>
                <c:pt idx="20">
                  <c:v>1.3059504241351905</c:v>
                </c:pt>
                <c:pt idx="21">
                  <c:v>1.3654318170358954</c:v>
                </c:pt>
                <c:pt idx="22">
                  <c:v>1.5081061286532813</c:v>
                </c:pt>
                <c:pt idx="23">
                  <c:v>1.7374492119912002</c:v>
                </c:pt>
                <c:pt idx="24">
                  <c:v>1.9781947914935964</c:v>
                </c:pt>
                <c:pt idx="25">
                  <c:v>2.2773194720615217</c:v>
                </c:pt>
                <c:pt idx="26">
                  <c:v>2.6531568903162746</c:v>
                </c:pt>
                <c:pt idx="27">
                  <c:v>3.0408972528806082</c:v>
                </c:pt>
                <c:pt idx="28">
                  <c:v>3.2618431745989396</c:v>
                </c:pt>
                <c:pt idx="29">
                  <c:v>3.1072289674246671</c:v>
                </c:pt>
                <c:pt idx="30">
                  <c:v>3.5928116602479565</c:v>
                </c:pt>
                <c:pt idx="31">
                  <c:v>3.8321699397357132</c:v>
                </c:pt>
                <c:pt idx="32">
                  <c:v>4.3206606439877469</c:v>
                </c:pt>
                <c:pt idx="33">
                  <c:v>4.6815409331452082</c:v>
                </c:pt>
                <c:pt idx="34">
                  <c:v>5.037947712995682</c:v>
                </c:pt>
                <c:pt idx="35">
                  <c:v>5.4967870413631985</c:v>
                </c:pt>
                <c:pt idx="36">
                  <c:v>5.8989220166095029</c:v>
                </c:pt>
                <c:pt idx="37">
                  <c:v>6.2870197035623292</c:v>
                </c:pt>
                <c:pt idx="38">
                  <c:v>6.6544501625757482</c:v>
                </c:pt>
                <c:pt idx="39">
                  <c:v>6.9958700974181456</c:v>
                </c:pt>
                <c:pt idx="40">
                  <c:v>7.3075144530663989</c:v>
                </c:pt>
                <c:pt idx="41">
                  <c:v>7.5872824742538709</c:v>
                </c:pt>
                <c:pt idx="42">
                  <c:v>7.8346359744989336</c:v>
                </c:pt>
                <c:pt idx="43">
                  <c:v>8.0503595812524011</c:v>
                </c:pt>
                <c:pt idx="44">
                  <c:v>8.2362460304421852</c:v>
                </c:pt>
                <c:pt idx="45">
                  <c:v>8.3947655882269387</c:v>
                </c:pt>
                <c:pt idx="46">
                  <c:v>8.5287637700279912</c:v>
                </c:pt>
                <c:pt idx="47">
                  <c:v>8.6412130777871869</c:v>
                </c:pt>
                <c:pt idx="48">
                  <c:v>8.7350280040516157</c:v>
                </c:pt>
                <c:pt idx="49">
                  <c:v>8.8129407802834372</c:v>
                </c:pt>
                <c:pt idx="50">
                  <c:v>8.8774286640462758</c:v>
                </c:pt>
                <c:pt idx="51">
                  <c:v>8.9306810101959062</c:v>
                </c:pt>
                <c:pt idx="52">
                  <c:v>8.9745945591563636</c:v>
                </c:pt>
                <c:pt idx="53">
                  <c:v>9.0107870231138527</c:v>
                </c:pt>
                <c:pt idx="54">
                  <c:v>9.0406212283126752</c:v>
                </c:pt>
                <c:pt idx="55">
                  <c:v>9.0652342135686474</c:v>
                </c:pt>
                <c:pt idx="56">
                  <c:v>9.0855675134775922</c:v>
                </c:pt>
                <c:pt idx="57">
                  <c:v>9.1023962795402813</c:v>
                </c:pt>
                <c:pt idx="58">
                  <c:v>9.116355928280738</c:v>
                </c:pt>
                <c:pt idx="59">
                  <c:v>9.1279657142049189</c:v>
                </c:pt>
                <c:pt idx="60">
                  <c:v>9.1376490815292364</c:v>
                </c:pt>
                <c:pt idx="61">
                  <c:v>9.1457509213389976</c:v>
                </c:pt>
                <c:pt idx="62">
                  <c:v>9.1525520073554301</c:v>
                </c:pt>
                <c:pt idx="63">
                  <c:v>9.1582809474057782</c:v>
                </c:pt>
                <c:pt idx="64">
                  <c:v>9.1631240004743493</c:v>
                </c:pt>
                <c:pt idx="65">
                  <c:v>9.1672330925519585</c:v>
                </c:pt>
                <c:pt idx="66">
                  <c:v>9.1707323327198917</c:v>
                </c:pt>
                <c:pt idx="67">
                  <c:v>9.1737232930465922</c:v>
                </c:pt>
                <c:pt idx="68">
                  <c:v>9.1762892773516427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C-864F-8339-0BFD3081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20959"/>
        <c:axId val="1870242960"/>
      </c:scatterChart>
      <c:valAx>
        <c:axId val="7081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242960"/>
        <c:crosses val="autoZero"/>
        <c:crossBetween val="midCat"/>
      </c:valAx>
      <c:valAx>
        <c:axId val="1870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1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時系列分析3!$R$1</c:f>
              <c:strCache>
                <c:ptCount val="1"/>
                <c:pt idx="0">
                  <c:v>ならした後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時系列分析3!$R$3:$R$70</c:f>
              <c:numCache>
                <c:formatCode>General</c:formatCode>
                <c:ptCount val="68"/>
                <c:pt idx="1">
                  <c:v>1601616.2277127381</c:v>
                </c:pt>
                <c:pt idx="2">
                  <c:v>1637203.0277460963</c:v>
                </c:pt>
                <c:pt idx="3">
                  <c:v>1915204.5772110398</c:v>
                </c:pt>
                <c:pt idx="4">
                  <c:v>2503753.2262798287</c:v>
                </c:pt>
                <c:pt idx="5">
                  <c:v>3329516.7803118546</c:v>
                </c:pt>
                <c:pt idx="6">
                  <c:v>4335706.6607360197</c:v>
                </c:pt>
                <c:pt idx="7">
                  <c:v>5164506.6249250909</c:v>
                </c:pt>
                <c:pt idx="8">
                  <c:v>6132580.996074561</c:v>
                </c:pt>
                <c:pt idx="9">
                  <c:v>6682272.2477077916</c:v>
                </c:pt>
                <c:pt idx="10">
                  <c:v>7208697.4971882487</c:v>
                </c:pt>
                <c:pt idx="11">
                  <c:v>7648216.7720591212</c:v>
                </c:pt>
                <c:pt idx="12">
                  <c:v>7957776.7541308226</c:v>
                </c:pt>
                <c:pt idx="13">
                  <c:v>7842560.7685757698</c:v>
                </c:pt>
                <c:pt idx="14">
                  <c:v>6228234.1892004991</c:v>
                </c:pt>
                <c:pt idx="15">
                  <c:v>5464965.6681072777</c:v>
                </c:pt>
                <c:pt idx="16">
                  <c:v>5141941.9032772081</c:v>
                </c:pt>
                <c:pt idx="17">
                  <c:v>6281151.3585091466</c:v>
                </c:pt>
                <c:pt idx="18">
                  <c:v>7404062.5654552951</c:v>
                </c:pt>
                <c:pt idx="19">
                  <c:v>8757162.0678859968</c:v>
                </c:pt>
                <c:pt idx="20">
                  <c:v>10342216.223079776</c:v>
                </c:pt>
                <c:pt idx="21">
                  <c:v>11547728.655879075</c:v>
                </c:pt>
                <c:pt idx="22">
                  <c:v>12047108.341734091</c:v>
                </c:pt>
                <c:pt idx="23">
                  <c:v>12065746.372538446</c:v>
                </c:pt>
                <c:pt idx="24">
                  <c:v>11940509.986117283</c:v>
                </c:pt>
                <c:pt idx="25">
                  <c:v>11377208.209934855</c:v>
                </c:pt>
                <c:pt idx="26">
                  <c:v>11797712.949833928</c:v>
                </c:pt>
                <c:pt idx="27">
                  <c:v>12133242.820710681</c:v>
                </c:pt>
                <c:pt idx="28">
                  <c:v>13861501.591808826</c:v>
                </c:pt>
                <c:pt idx="29">
                  <c:v>16457750.236723235</c:v>
                </c:pt>
                <c:pt idx="30">
                  <c:v>24772757.722897097</c:v>
                </c:pt>
                <c:pt idx="31">
                  <c:v>29482892.489548463</c:v>
                </c:pt>
                <c:pt idx="32">
                  <c:v>32477202.274571538</c:v>
                </c:pt>
                <c:pt idx="33">
                  <c:v>32339297.555433825</c:v>
                </c:pt>
                <c:pt idx="34">
                  <c:v>34218001.226280794</c:v>
                </c:pt>
                <c:pt idx="35">
                  <c:v>36038844.339948379</c:v>
                </c:pt>
                <c:pt idx="36">
                  <c:v>34958194.275647484</c:v>
                </c:pt>
                <c:pt idx="37">
                  <c:v>34387116.826427698</c:v>
                </c:pt>
                <c:pt idx="38">
                  <c:v>33299797.794549257</c:v>
                </c:pt>
                <c:pt idx="39">
                  <c:v>32070845.541209787</c:v>
                </c:pt>
                <c:pt idx="40">
                  <c:v>30642970.349081252</c:v>
                </c:pt>
                <c:pt idx="41">
                  <c:v>29817117.78323723</c:v>
                </c:pt>
                <c:pt idx="42">
                  <c:v>28014159.757767875</c:v>
                </c:pt>
                <c:pt idx="43">
                  <c:v>26558359.076767046</c:v>
                </c:pt>
                <c:pt idx="44">
                  <c:v>25168072.239660066</c:v>
                </c:pt>
                <c:pt idx="45">
                  <c:v>25939375.313527171</c:v>
                </c:pt>
                <c:pt idx="46">
                  <c:v>25866329.878889814</c:v>
                </c:pt>
                <c:pt idx="47">
                  <c:v>24856820.070756193</c:v>
                </c:pt>
                <c:pt idx="48">
                  <c:v>23499385.287128597</c:v>
                </c:pt>
                <c:pt idx="49">
                  <c:v>22910925.064868096</c:v>
                </c:pt>
                <c:pt idx="50">
                  <c:v>23189143.425168741</c:v>
                </c:pt>
                <c:pt idx="51">
                  <c:v>22984248.90221104</c:v>
                </c:pt>
                <c:pt idx="52">
                  <c:v>22885571.940416187</c:v>
                </c:pt>
                <c:pt idx="53">
                  <c:v>22483952.819435988</c:v>
                </c:pt>
                <c:pt idx="54">
                  <c:v>21998719.247424915</c:v>
                </c:pt>
                <c:pt idx="55">
                  <c:v>21340912.6606079</c:v>
                </c:pt>
                <c:pt idx="56">
                  <c:v>20818008.846309733</c:v>
                </c:pt>
                <c:pt idx="57">
                  <c:v>19753070.974841639</c:v>
                </c:pt>
                <c:pt idx="58">
                  <c:v>18548778.642695658</c:v>
                </c:pt>
                <c:pt idx="59">
                  <c:v>17845640.259293128</c:v>
                </c:pt>
                <c:pt idx="60">
                  <c:v>17929189.516413819</c:v>
                </c:pt>
                <c:pt idx="61">
                  <c:v>18705502.601147171</c:v>
                </c:pt>
                <c:pt idx="62">
                  <c:v>19810209.339986738</c:v>
                </c:pt>
                <c:pt idx="63">
                  <c:v>24081031.796116251</c:v>
                </c:pt>
                <c:pt idx="64">
                  <c:v>26345910.319164351</c:v>
                </c:pt>
                <c:pt idx="65">
                  <c:v>27935776.7296983</c:v>
                </c:pt>
                <c:pt idx="66">
                  <c:v>27657345.116234228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3-9F42-9D50-EDEB837C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時系列分析3!$K$1</c:f>
              <c:strCache>
                <c:ptCount val="1"/>
                <c:pt idx="0">
                  <c:v>廃棄量 [ton]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cat>
          <c:val>
            <c:numRef>
              <c:f>時系列分析3!$K$2:$K$70</c:f>
              <c:numCache>
                <c:formatCode>General</c:formatCode>
                <c:ptCount val="69"/>
                <c:pt idx="0">
                  <c:v>234758.96685045716</c:v>
                </c:pt>
                <c:pt idx="1">
                  <c:v>254274.15667571884</c:v>
                </c:pt>
                <c:pt idx="2">
                  <c:v>315989.53066288284</c:v>
                </c:pt>
                <c:pt idx="3">
                  <c:v>341195.69787765696</c:v>
                </c:pt>
                <c:pt idx="4">
                  <c:v>292950.50364445394</c:v>
                </c:pt>
                <c:pt idx="5">
                  <c:v>430851.78503829718</c:v>
                </c:pt>
                <c:pt idx="6">
                  <c:v>630410.16039511678</c:v>
                </c:pt>
                <c:pt idx="7">
                  <c:v>851666.96671665716</c:v>
                </c:pt>
                <c:pt idx="8">
                  <c:v>974263.58318737033</c:v>
                </c:pt>
                <c:pt idx="9">
                  <c:v>974491.02381341544</c:v>
                </c:pt>
                <c:pt idx="10">
                  <c:v>857512.77401052311</c:v>
                </c:pt>
                <c:pt idx="11">
                  <c:v>945427.24982239935</c:v>
                </c:pt>
                <c:pt idx="12">
                  <c:v>1082566.0528147731</c:v>
                </c:pt>
                <c:pt idx="13">
                  <c:v>1000845.1447385737</c:v>
                </c:pt>
                <c:pt idx="14">
                  <c:v>999327.01473880024</c:v>
                </c:pt>
                <c:pt idx="15">
                  <c:v>937277.33676527464</c:v>
                </c:pt>
                <c:pt idx="16">
                  <c:v>906576.70946733502</c:v>
                </c:pt>
                <c:pt idx="17">
                  <c:v>619518.16083226749</c:v>
                </c:pt>
                <c:pt idx="18">
                  <c:v>851625.1523546176</c:v>
                </c:pt>
                <c:pt idx="19">
                  <c:v>841675.7217089819</c:v>
                </c:pt>
                <c:pt idx="20">
                  <c:v>809716.71856561711</c:v>
                </c:pt>
                <c:pt idx="21">
                  <c:v>1047431.9344134961</c:v>
                </c:pt>
                <c:pt idx="22">
                  <c:v>1218343.5150128992</c:v>
                </c:pt>
                <c:pt idx="23">
                  <c:v>1393028.507498401</c:v>
                </c:pt>
                <c:pt idx="24">
                  <c:v>1606185.2509486345</c:v>
                </c:pt>
                <c:pt idx="25">
                  <c:v>2031919.0769359104</c:v>
                </c:pt>
                <c:pt idx="26">
                  <c:v>2246352.0426470777</c:v>
                </c:pt>
                <c:pt idx="27">
                  <c:v>2567407.6271054521</c:v>
                </c:pt>
                <c:pt idx="28">
                  <c:v>3185906.7296378282</c:v>
                </c:pt>
                <c:pt idx="29">
                  <c:v>3400720.4921695874</c:v>
                </c:pt>
                <c:pt idx="30">
                  <c:v>3839690.9636030253</c:v>
                </c:pt>
                <c:pt idx="31">
                  <c:v>2939634.2742263647</c:v>
                </c:pt>
                <c:pt idx="32">
                  <c:v>3021963.3332080459</c:v>
                </c:pt>
                <c:pt idx="33">
                  <c:v>2462206.6509823003</c:v>
                </c:pt>
                <c:pt idx="34">
                  <c:v>3341968.1268165326</c:v>
                </c:pt>
                <c:pt idx="35">
                  <c:v>4094308.8665411938</c:v>
                </c:pt>
                <c:pt idx="36">
                  <c:v>4752123.8612870136</c:v>
                </c:pt>
                <c:pt idx="37">
                  <c:v>5862126.908519106</c:v>
                </c:pt>
                <c:pt idx="38">
                  <c:v>6593105.0622220524</c:v>
                </c:pt>
                <c:pt idx="39">
                  <c:v>7130044.0730496645</c:v>
                </c:pt>
                <c:pt idx="40">
                  <c:v>7914140.4819717221</c:v>
                </c:pt>
                <c:pt idx="41">
                  <c:v>9129455.3861934319</c:v>
                </c:pt>
                <c:pt idx="42">
                  <c:v>9192150.9320590179</c:v>
                </c:pt>
                <c:pt idx="43">
                  <c:v>11982748.285436116</c:v>
                </c:pt>
                <c:pt idx="44">
                  <c:v>10764477.166289406</c:v>
                </c:pt>
                <c:pt idx="45">
                  <c:v>11589455.666549159</c:v>
                </c:pt>
                <c:pt idx="46">
                  <c:v>14136951.073226061</c:v>
                </c:pt>
                <c:pt idx="47">
                  <c:v>18288160.958611637</c:v>
                </c:pt>
                <c:pt idx="48">
                  <c:v>15976779.313170597</c:v>
                </c:pt>
                <c:pt idx="49">
                  <c:v>15794473.325506002</c:v>
                </c:pt>
                <c:pt idx="50">
                  <c:v>18341844.266972087</c:v>
                </c:pt>
                <c:pt idx="51">
                  <c:v>17822829.409213625</c:v>
                </c:pt>
                <c:pt idx="52">
                  <c:v>19100491.499669425</c:v>
                </c:pt>
                <c:pt idx="53">
                  <c:v>19786656.654169753</c:v>
                </c:pt>
                <c:pt idx="54">
                  <c:v>19873544.430279583</c:v>
                </c:pt>
                <c:pt idx="55">
                  <c:v>19947504.037316021</c:v>
                </c:pt>
                <c:pt idx="56">
                  <c:v>20135657.224135116</c:v>
                </c:pt>
                <c:pt idx="57">
                  <c:v>18859246.163011082</c:v>
                </c:pt>
                <c:pt idx="58">
                  <c:v>19164632.566584244</c:v>
                </c:pt>
                <c:pt idx="59">
                  <c:v>18137629.376651514</c:v>
                </c:pt>
                <c:pt idx="60">
                  <c:v>16328008.039621213</c:v>
                </c:pt>
                <c:pt idx="61">
                  <c:v>18042813.460859124</c:v>
                </c:pt>
                <c:pt idx="62">
                  <c:v>18746020.739226684</c:v>
                </c:pt>
                <c:pt idx="63">
                  <c:v>18951006.255819973</c:v>
                </c:pt>
                <c:pt idx="64">
                  <c:v>22011498.590385441</c:v>
                </c:pt>
                <c:pt idx="65">
                  <c:v>32171208.198840141</c:v>
                </c:pt>
                <c:pt idx="66">
                  <c:v>26324232.88845263</c:v>
                </c:pt>
                <c:pt idx="67">
                  <c:v>26919471.870538011</c:v>
                </c:pt>
                <c:pt idx="68">
                  <c:v>31451107.313922778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B844-8FBD-F43D5F8A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767468</xdr:colOff>
      <xdr:row>6</xdr:row>
      <xdr:rowOff>39617</xdr:rowOff>
    </xdr:from>
    <xdr:to>
      <xdr:col>21</xdr:col>
      <xdr:colOff>149440</xdr:colOff>
      <xdr:row>35</xdr:row>
      <xdr:rowOff>24677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698801" y="1157217"/>
          <a:ext cx="14418772" cy="538679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499534</xdr:colOff>
      <xdr:row>9</xdr:row>
      <xdr:rowOff>169334</xdr:rowOff>
    </xdr:from>
    <xdr:to>
      <xdr:col>24</xdr:col>
      <xdr:colOff>93134</xdr:colOff>
      <xdr:row>22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41790B7-8E12-4440-B73F-B307E65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657677</xdr:colOff>
      <xdr:row>9</xdr:row>
      <xdr:rowOff>87003</xdr:rowOff>
    </xdr:from>
    <xdr:to>
      <xdr:col>10</xdr:col>
      <xdr:colOff>174424</xdr:colOff>
      <xdr:row>25</xdr:row>
      <xdr:rowOff>3072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790897</xdr:colOff>
      <xdr:row>7</xdr:row>
      <xdr:rowOff>131574</xdr:rowOff>
    </xdr:from>
    <xdr:to>
      <xdr:col>13</xdr:col>
      <xdr:colOff>1377107</xdr:colOff>
      <xdr:row>23</xdr:row>
      <xdr:rowOff>16493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AE95-571F-2640-AB9F-64BD1B1D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341405</xdr:colOff>
      <xdr:row>9</xdr:row>
      <xdr:rowOff>112516</xdr:rowOff>
    </xdr:from>
    <xdr:to>
      <xdr:col>4</xdr:col>
      <xdr:colOff>463803</xdr:colOff>
      <xdr:row>24</xdr:row>
      <xdr:rowOff>163868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235716-121B-BF4E-881E-6DB3AB81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848406</xdr:colOff>
      <xdr:row>3</xdr:row>
      <xdr:rowOff>45844</xdr:rowOff>
    </xdr:from>
    <xdr:to>
      <xdr:col>16</xdr:col>
      <xdr:colOff>804379</xdr:colOff>
      <xdr:row>18</xdr:row>
      <xdr:rowOff>154470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49A5FA-06D2-694D-9E94-80F88A68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787401</xdr:colOff>
      <xdr:row>3</xdr:row>
      <xdr:rowOff>134648</xdr:rowOff>
    </xdr:from>
    <xdr:to>
      <xdr:col>9</xdr:col>
      <xdr:colOff>546047</xdr:colOff>
      <xdr:row>19</xdr:row>
      <xdr:rowOff>65747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F032550-417A-4549-9C6A-70F0A5ADB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zoomScale="75" zoomScaleNormal="85" workbookViewId="0">
      <selection activeCell="J49" sqref="J49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0" spans="1:25">
      <c r="A50" s="4">
        <v>2013</v>
      </c>
    </row>
    <row r="51" spans="1:25">
      <c r="A51" s="4">
        <v>2014</v>
      </c>
    </row>
    <row r="52" spans="1:25">
      <c r="A52" s="4">
        <v>2015</v>
      </c>
    </row>
    <row r="53" spans="1:25">
      <c r="A53" s="4">
        <v>2016</v>
      </c>
      <c r="B53"/>
      <c r="C53"/>
      <c r="D53"/>
      <c r="E53"/>
      <c r="F53"/>
      <c r="G53"/>
      <c r="H53"/>
      <c r="I53"/>
    </row>
    <row r="54" spans="1:25">
      <c r="A54" s="4">
        <v>2017</v>
      </c>
      <c r="B54"/>
      <c r="C54"/>
      <c r="D54"/>
      <c r="E54"/>
      <c r="F54"/>
      <c r="G54"/>
      <c r="H54"/>
      <c r="I54"/>
    </row>
    <row r="55" spans="1:25">
      <c r="A55" s="4">
        <v>2018</v>
      </c>
      <c r="B55"/>
      <c r="C55"/>
      <c r="D55"/>
      <c r="E55"/>
      <c r="F55"/>
      <c r="G55"/>
      <c r="H55"/>
      <c r="I55"/>
    </row>
    <row r="56" spans="1:25">
      <c r="A56" s="4">
        <v>2019</v>
      </c>
      <c r="B56"/>
      <c r="C56"/>
      <c r="D56"/>
      <c r="E56"/>
      <c r="F56"/>
      <c r="G56"/>
      <c r="H56"/>
      <c r="I56"/>
    </row>
    <row r="57" spans="1:25">
      <c r="A57" s="4">
        <v>2020</v>
      </c>
      <c r="B57"/>
      <c r="C57"/>
      <c r="D57"/>
      <c r="E57"/>
      <c r="F57"/>
      <c r="G57"/>
      <c r="H57"/>
      <c r="I57"/>
    </row>
    <row r="58" spans="1:25">
      <c r="A58" s="4">
        <v>2021</v>
      </c>
      <c r="B58"/>
      <c r="C58"/>
      <c r="D58"/>
      <c r="E58"/>
      <c r="F58"/>
      <c r="G58"/>
      <c r="H58"/>
      <c r="I58"/>
    </row>
    <row r="59" spans="1:25">
      <c r="A59" s="4">
        <v>2022</v>
      </c>
      <c r="B59"/>
      <c r="C59"/>
      <c r="D59"/>
      <c r="E59"/>
      <c r="F59"/>
      <c r="G59"/>
      <c r="H59"/>
      <c r="I59"/>
    </row>
    <row r="60" spans="1:25">
      <c r="A60" s="4">
        <v>2023</v>
      </c>
      <c r="B60"/>
      <c r="C60"/>
      <c r="D60"/>
      <c r="E60"/>
      <c r="F60"/>
      <c r="G60"/>
      <c r="H60"/>
      <c r="I60"/>
    </row>
    <row r="61" spans="1:25">
      <c r="A61" s="4">
        <v>2024</v>
      </c>
      <c r="B61"/>
      <c r="C61"/>
      <c r="D61"/>
      <c r="E61"/>
      <c r="F61"/>
      <c r="G61"/>
      <c r="H61"/>
      <c r="I61"/>
    </row>
    <row r="62" spans="1:25">
      <c r="A62" s="4">
        <v>2025</v>
      </c>
      <c r="B62"/>
      <c r="C62"/>
      <c r="D62"/>
      <c r="E62"/>
      <c r="F62"/>
      <c r="G62"/>
      <c r="H62"/>
      <c r="I62"/>
    </row>
    <row r="63" spans="1:25">
      <c r="A63" s="4">
        <v>2026</v>
      </c>
      <c r="B63"/>
      <c r="C63"/>
      <c r="D63"/>
      <c r="E63"/>
      <c r="F63"/>
      <c r="G63"/>
      <c r="H63"/>
      <c r="I63"/>
    </row>
    <row r="64" spans="1:25">
      <c r="A64" s="4">
        <v>2027</v>
      </c>
      <c r="B64"/>
      <c r="C64"/>
      <c r="D64"/>
      <c r="E64"/>
      <c r="F64"/>
      <c r="G64"/>
      <c r="H64"/>
      <c r="I64"/>
    </row>
    <row r="65" spans="1:9">
      <c r="A65" s="4">
        <v>2028</v>
      </c>
      <c r="B65"/>
      <c r="C65"/>
      <c r="D65"/>
      <c r="E65"/>
      <c r="F65"/>
      <c r="G65"/>
      <c r="H65"/>
      <c r="I65"/>
    </row>
    <row r="66" spans="1:9">
      <c r="A66" s="4">
        <v>2029</v>
      </c>
      <c r="B66"/>
      <c r="C66"/>
      <c r="D66"/>
      <c r="E66"/>
      <c r="F66"/>
      <c r="G66"/>
      <c r="H66"/>
      <c r="I66"/>
    </row>
    <row r="67" spans="1:9">
      <c r="A67" s="4">
        <v>2030</v>
      </c>
      <c r="B67"/>
      <c r="C67"/>
      <c r="D67"/>
      <c r="E67"/>
      <c r="F67"/>
      <c r="G67"/>
      <c r="H67"/>
      <c r="I67"/>
    </row>
    <row r="68" spans="1:9">
      <c r="A68" s="4">
        <v>2031</v>
      </c>
      <c r="B68"/>
      <c r="C68"/>
      <c r="D68"/>
      <c r="E68"/>
      <c r="F68"/>
      <c r="G68"/>
      <c r="H68"/>
      <c r="I68"/>
    </row>
    <row r="69" spans="1:9">
      <c r="A69" s="4">
        <v>2032</v>
      </c>
      <c r="B69"/>
      <c r="C69"/>
      <c r="D69"/>
      <c r="E69"/>
      <c r="F69"/>
      <c r="G69"/>
      <c r="H69"/>
      <c r="I69"/>
    </row>
    <row r="70" spans="1:9">
      <c r="A70" s="4">
        <v>2033</v>
      </c>
      <c r="B70"/>
      <c r="C70"/>
      <c r="D70"/>
      <c r="E70"/>
      <c r="F70"/>
      <c r="G70"/>
      <c r="H70"/>
      <c r="I70"/>
    </row>
    <row r="71" spans="1:9">
      <c r="A71" s="4">
        <v>2034</v>
      </c>
      <c r="B71"/>
      <c r="C71"/>
      <c r="D71"/>
      <c r="E71"/>
      <c r="F71"/>
      <c r="G71"/>
      <c r="H71"/>
      <c r="I71"/>
    </row>
    <row r="72" spans="1:9">
      <c r="A72" s="4">
        <v>2035</v>
      </c>
      <c r="B72"/>
      <c r="C72"/>
      <c r="D72"/>
      <c r="E72"/>
      <c r="F72"/>
      <c r="G72"/>
      <c r="H72"/>
      <c r="I72"/>
    </row>
    <row r="73" spans="1:9">
      <c r="A73" s="4">
        <v>2036</v>
      </c>
      <c r="B73"/>
      <c r="C73"/>
      <c r="D73"/>
      <c r="E73"/>
      <c r="F73"/>
      <c r="G73"/>
      <c r="H73"/>
      <c r="I73"/>
    </row>
    <row r="74" spans="1:9">
      <c r="A74" s="4">
        <v>2037</v>
      </c>
      <c r="B74"/>
      <c r="C74"/>
      <c r="D74"/>
      <c r="E74"/>
      <c r="F74"/>
      <c r="G74"/>
      <c r="H74"/>
      <c r="I74"/>
    </row>
    <row r="75" spans="1:9">
      <c r="A75" s="4">
        <v>2038</v>
      </c>
      <c r="B75"/>
      <c r="C75"/>
      <c r="D75"/>
      <c r="E75"/>
      <c r="F75"/>
      <c r="G75"/>
      <c r="H75"/>
      <c r="I75"/>
    </row>
    <row r="76" spans="1:9">
      <c r="A76" s="4">
        <v>2039</v>
      </c>
      <c r="B76"/>
      <c r="C76"/>
      <c r="D76"/>
      <c r="E76"/>
      <c r="F76"/>
      <c r="G76"/>
      <c r="H76"/>
      <c r="I76"/>
    </row>
    <row r="77" spans="1:9">
      <c r="A77" s="4">
        <v>2040</v>
      </c>
      <c r="B77"/>
      <c r="C77"/>
      <c r="D77"/>
      <c r="E77"/>
      <c r="F77"/>
      <c r="G77"/>
      <c r="H77"/>
      <c r="I77"/>
    </row>
    <row r="78" spans="1:9">
      <c r="A78" s="4">
        <v>2041</v>
      </c>
      <c r="B78"/>
      <c r="C78"/>
      <c r="D78"/>
      <c r="E78"/>
      <c r="F78"/>
      <c r="G78"/>
      <c r="H78"/>
      <c r="I78"/>
    </row>
    <row r="79" spans="1:9">
      <c r="A79" s="4">
        <v>2042</v>
      </c>
      <c r="B79"/>
      <c r="C79"/>
      <c r="D79"/>
      <c r="E79"/>
      <c r="F79"/>
      <c r="G79"/>
      <c r="H79"/>
      <c r="I79"/>
    </row>
    <row r="80" spans="1:9">
      <c r="A80" s="4">
        <v>2043</v>
      </c>
      <c r="B80"/>
      <c r="C80"/>
      <c r="D80"/>
      <c r="E80"/>
      <c r="F80"/>
      <c r="G80"/>
      <c r="H80"/>
      <c r="I80"/>
    </row>
    <row r="81" spans="1:9">
      <c r="A81" s="4">
        <v>2044</v>
      </c>
      <c r="B81"/>
      <c r="C81"/>
      <c r="D81"/>
      <c r="E81"/>
      <c r="F81"/>
      <c r="G81"/>
      <c r="H81"/>
      <c r="I81"/>
    </row>
    <row r="82" spans="1:9">
      <c r="A82" s="4">
        <v>2045</v>
      </c>
    </row>
    <row r="83" spans="1:9">
      <c r="A83" s="4">
        <v>2046</v>
      </c>
      <c r="B83"/>
      <c r="C83"/>
      <c r="D83"/>
      <c r="E83"/>
      <c r="F83"/>
      <c r="G83"/>
      <c r="H83"/>
      <c r="I83"/>
    </row>
    <row r="84" spans="1:9">
      <c r="A84" s="4">
        <v>2047</v>
      </c>
      <c r="B84"/>
      <c r="C84"/>
      <c r="D84"/>
      <c r="E84"/>
      <c r="F84"/>
      <c r="G84"/>
      <c r="H84"/>
      <c r="I84"/>
    </row>
    <row r="85" spans="1:9">
      <c r="A85" s="4">
        <v>2048</v>
      </c>
      <c r="B85"/>
      <c r="C85"/>
      <c r="D85"/>
      <c r="E85"/>
      <c r="F85"/>
      <c r="G85"/>
      <c r="H85"/>
      <c r="I85"/>
    </row>
    <row r="86" spans="1:9">
      <c r="A86" s="4">
        <v>2049</v>
      </c>
      <c r="B86"/>
      <c r="C86"/>
      <c r="D86"/>
      <c r="E86"/>
      <c r="F86"/>
      <c r="G86"/>
      <c r="H86"/>
      <c r="I86"/>
    </row>
    <row r="87" spans="1:9">
      <c r="A87" s="4">
        <v>2050</v>
      </c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H46" sqref="H46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J39" sqref="J39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topLeftCell="A49" zoomScale="115" zoomScaleNormal="75" workbookViewId="0">
      <selection activeCell="A50" sqref="A50:XFD87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 s="42" customFormat="1">
      <c r="A50" s="41"/>
      <c r="E50" s="43"/>
    </row>
    <row r="51" spans="1:10" s="42" customFormat="1">
      <c r="A51" s="41"/>
      <c r="E51" s="43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8" zoomScaleNormal="63" workbookViewId="0">
      <selection activeCell="F47" sqref="F47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44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 t="shared" ref="G18:G48" si="1"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si="1"/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W72"/>
  <sheetViews>
    <sheetView topLeftCell="L19" zoomScale="173" zoomScaleNormal="50" workbookViewId="0">
      <selection activeCell="V35" sqref="V35"/>
    </sheetView>
  </sheetViews>
  <sheetFormatPr baseColWidth="10" defaultRowHeight="14"/>
  <cols>
    <col min="1" max="1" width="11" style="31" bestFit="1" customWidth="1"/>
    <col min="2" max="2" width="16.6640625" style="31" bestFit="1" customWidth="1"/>
    <col min="3" max="3" width="16.6640625" style="31" customWidth="1"/>
    <col min="4" max="4" width="13.33203125" style="31" bestFit="1" customWidth="1"/>
    <col min="5" max="5" width="11" style="31" bestFit="1" customWidth="1"/>
    <col min="6" max="6" width="10.83203125" style="31"/>
    <col min="7" max="7" width="11" style="31" bestFit="1" customWidth="1"/>
    <col min="8" max="9" width="10.83203125" style="31"/>
    <col min="10" max="10" width="13" style="31" bestFit="1" customWidth="1"/>
    <col min="11" max="11" width="10.83203125" style="31"/>
    <col min="12" max="12" width="11.1640625" style="31" bestFit="1" customWidth="1"/>
    <col min="13" max="13" width="11" style="31" bestFit="1" customWidth="1"/>
    <col min="14" max="14" width="10.83203125" style="31"/>
    <col min="15" max="15" width="11" style="31" bestFit="1" customWidth="1"/>
    <col min="16" max="16384" width="10.83203125" style="31"/>
  </cols>
  <sheetData>
    <row r="1" spans="1:18">
      <c r="B1" s="31" t="s">
        <v>47</v>
      </c>
      <c r="C1" s="31" t="s">
        <v>49</v>
      </c>
      <c r="D1" s="31" t="s">
        <v>48</v>
      </c>
      <c r="E1" s="31" t="s">
        <v>49</v>
      </c>
      <c r="G1" s="31" t="s">
        <v>50</v>
      </c>
      <c r="L1" s="31" t="s">
        <v>43</v>
      </c>
      <c r="M1" s="31" t="s">
        <v>53</v>
      </c>
      <c r="O1" s="31" t="s">
        <v>55</v>
      </c>
      <c r="R1" s="31" t="s">
        <v>58</v>
      </c>
    </row>
    <row r="2" spans="1:18" ht="17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  <c r="I2" t="s">
        <v>39</v>
      </c>
      <c r="J2"/>
      <c r="K2"/>
      <c r="L2" s="31">
        <v>1980</v>
      </c>
      <c r="M2" s="31">
        <f t="shared" ref="M2:M41" si="0">LN($J$5/G2-1)</f>
        <v>3.2690033649941088</v>
      </c>
      <c r="O2" s="31">
        <f t="shared" ref="O2:O33" si="1">$J$5/(1+EXP($J$7*L2+$J$8))</f>
        <v>1377.2428841538924</v>
      </c>
      <c r="R2" s="31">
        <f t="shared" ref="R2:R47" si="2">G2</f>
        <v>1099.5</v>
      </c>
    </row>
    <row r="3" spans="1:18" ht="17">
      <c r="A3" s="31">
        <v>1981</v>
      </c>
      <c r="B3" s="32">
        <v>1236.5</v>
      </c>
      <c r="C3" s="32">
        <f t="shared" ref="C3:C26" si="3">B3/$B$27</f>
        <v>0.18090603712633724</v>
      </c>
      <c r="D3" s="33">
        <v>1793.21</v>
      </c>
      <c r="E3" s="31">
        <f t="shared" ref="E3:E46" si="4">D3/$D$27</f>
        <v>0.17483968405791167</v>
      </c>
      <c r="G3" s="31">
        <f t="shared" ref="G3:G36" si="5">B3</f>
        <v>1236.5</v>
      </c>
      <c r="I3" t="s">
        <v>37</v>
      </c>
      <c r="J3">
        <f>POWER(10,J8)</f>
        <v>2.16821731173378E+142</v>
      </c>
      <c r="K3"/>
      <c r="L3" s="31">
        <v>1981</v>
      </c>
      <c r="M3" s="31">
        <f t="shared" si="0"/>
        <v>3.14682241427017</v>
      </c>
      <c r="O3" s="31">
        <f t="shared" si="1"/>
        <v>1472.7001346814591</v>
      </c>
      <c r="R3" s="31">
        <f t="shared" si="2"/>
        <v>1236.5</v>
      </c>
    </row>
    <row r="4" spans="1:18" ht="17">
      <c r="A4" s="31">
        <v>1982</v>
      </c>
      <c r="B4" s="32">
        <v>1356.04</v>
      </c>
      <c r="C4" s="32">
        <f t="shared" si="3"/>
        <v>0.19839532760598327</v>
      </c>
      <c r="D4" s="33">
        <v>1968.07</v>
      </c>
      <c r="E4" s="31">
        <f t="shared" si="4"/>
        <v>0.19188870071204947</v>
      </c>
      <c r="G4" s="31">
        <f t="shared" si="5"/>
        <v>1356.04</v>
      </c>
      <c r="I4" t="s">
        <v>38</v>
      </c>
      <c r="J4">
        <f>-J7</f>
        <v>7.035453752198069E-2</v>
      </c>
      <c r="K4"/>
      <c r="L4" s="31">
        <v>1982</v>
      </c>
      <c r="M4" s="31">
        <f t="shared" si="0"/>
        <v>3.0503739130825043</v>
      </c>
      <c r="O4" s="31">
        <f t="shared" si="1"/>
        <v>1574.4096386869189</v>
      </c>
      <c r="R4" s="31">
        <f t="shared" si="2"/>
        <v>1356.04</v>
      </c>
    </row>
    <row r="5" spans="1:18" ht="17">
      <c r="A5" s="31">
        <v>1983</v>
      </c>
      <c r="B5" s="32">
        <v>1468.1</v>
      </c>
      <c r="C5" s="32">
        <f t="shared" si="3"/>
        <v>0.21479025726257636</v>
      </c>
      <c r="D5" s="33">
        <v>2119.7800000000002</v>
      </c>
      <c r="E5" s="31">
        <f t="shared" si="4"/>
        <v>0.20668057030257475</v>
      </c>
      <c r="G5" s="31">
        <f t="shared" si="5"/>
        <v>1468.1</v>
      </c>
      <c r="I5" t="s">
        <v>54</v>
      </c>
      <c r="J5" s="29">
        <v>30000</v>
      </c>
      <c r="K5" s="34"/>
      <c r="L5" s="31">
        <v>1983</v>
      </c>
      <c r="M5" s="31">
        <f t="shared" si="0"/>
        <v>2.9670537118096973</v>
      </c>
      <c r="O5" s="31">
        <f t="shared" si="1"/>
        <v>1682.7291896058707</v>
      </c>
      <c r="R5" s="31">
        <f t="shared" si="2"/>
        <v>1468.1</v>
      </c>
    </row>
    <row r="6" spans="1:18" ht="17">
      <c r="A6" s="31">
        <v>1984</v>
      </c>
      <c r="B6" s="32">
        <v>1574.08</v>
      </c>
      <c r="C6" s="32">
        <f t="shared" si="3"/>
        <v>0.23029565298813173</v>
      </c>
      <c r="D6" s="33">
        <v>2280.91</v>
      </c>
      <c r="E6" s="31">
        <f t="shared" si="4"/>
        <v>0.22239089887103647</v>
      </c>
      <c r="G6" s="31">
        <f t="shared" si="5"/>
        <v>1574.08</v>
      </c>
      <c r="I6"/>
      <c r="J6"/>
      <c r="K6"/>
      <c r="L6" s="31">
        <v>1984</v>
      </c>
      <c r="M6" s="31">
        <f t="shared" si="0"/>
        <v>2.8936304303631082</v>
      </c>
      <c r="O6" s="31">
        <f t="shared" si="1"/>
        <v>1798.029743941893</v>
      </c>
      <c r="R6" s="31">
        <f t="shared" si="2"/>
        <v>1574.08</v>
      </c>
    </row>
    <row r="7" spans="1:18" ht="17">
      <c r="A7" s="31">
        <v>1985</v>
      </c>
      <c r="B7" s="32">
        <v>1659.83</v>
      </c>
      <c r="C7" s="32">
        <f t="shared" si="3"/>
        <v>0.24284130012406657</v>
      </c>
      <c r="D7" s="33">
        <v>2418.19</v>
      </c>
      <c r="E7" s="31">
        <f t="shared" si="4"/>
        <v>0.23577582970873542</v>
      </c>
      <c r="G7" s="31">
        <f t="shared" si="5"/>
        <v>1659.83</v>
      </c>
      <c r="I7" t="s">
        <v>40</v>
      </c>
      <c r="J7">
        <f>INDEX(LINEST(M2:M47,L2:L47),1,1)</f>
        <v>-7.035453752198069E-2</v>
      </c>
      <c r="K7"/>
      <c r="L7" s="31">
        <v>1985</v>
      </c>
      <c r="M7" s="31">
        <f t="shared" si="0"/>
        <v>2.8375650453474379</v>
      </c>
      <c r="O7" s="31">
        <f t="shared" si="1"/>
        <v>1920.6948236779665</v>
      </c>
      <c r="R7" s="31">
        <f t="shared" si="2"/>
        <v>1659.83</v>
      </c>
    </row>
    <row r="8" spans="1:18" ht="17">
      <c r="A8" s="31">
        <v>1986</v>
      </c>
      <c r="B8" s="32">
        <v>1747.53</v>
      </c>
      <c r="C8" s="32">
        <f t="shared" si="3"/>
        <v>0.25567224185959408</v>
      </c>
      <c r="D8" s="33">
        <v>2556.54</v>
      </c>
      <c r="E8" s="31">
        <f t="shared" si="4"/>
        <v>0.24926508656622121</v>
      </c>
      <c r="G8" s="31">
        <f t="shared" si="5"/>
        <v>1747.53</v>
      </c>
      <c r="I8" t="s">
        <v>41</v>
      </c>
      <c r="J8">
        <f>INDEX(LINEST(M2:M47,L2:L47),1,2)</f>
        <v>142.33610280764361</v>
      </c>
      <c r="K8"/>
      <c r="L8" s="31">
        <v>1986</v>
      </c>
      <c r="M8" s="31">
        <f t="shared" si="0"/>
        <v>2.7829775250382269</v>
      </c>
      <c r="O8" s="31">
        <f t="shared" si="1"/>
        <v>2051.1197187720954</v>
      </c>
      <c r="R8" s="31">
        <f t="shared" si="2"/>
        <v>1747.53</v>
      </c>
    </row>
    <row r="9" spans="1:18" ht="17">
      <c r="A9" s="31">
        <v>1987</v>
      </c>
      <c r="B9" s="32">
        <v>1929.91</v>
      </c>
      <c r="C9" s="32">
        <f t="shared" si="3"/>
        <v>0.28235533369226812</v>
      </c>
      <c r="D9" s="33">
        <v>2817.78</v>
      </c>
      <c r="E9" s="31">
        <f t="shared" si="4"/>
        <v>0.27473623554670251</v>
      </c>
      <c r="G9" s="31">
        <f t="shared" si="5"/>
        <v>1929.91</v>
      </c>
      <c r="L9" s="31">
        <v>1987</v>
      </c>
      <c r="M9" s="31">
        <f t="shared" si="0"/>
        <v>2.6772312269335594</v>
      </c>
      <c r="O9" s="31">
        <f t="shared" si="1"/>
        <v>2189.710466179522</v>
      </c>
      <c r="R9" s="31">
        <f t="shared" si="2"/>
        <v>1929.91</v>
      </c>
    </row>
    <row r="10" spans="1:18" ht="17">
      <c r="A10" s="31">
        <v>1988</v>
      </c>
      <c r="B10" s="32">
        <v>2218.04</v>
      </c>
      <c r="C10" s="32">
        <f t="shared" si="3"/>
        <v>0.32451017111823777</v>
      </c>
      <c r="D10" s="33">
        <v>3247.85</v>
      </c>
      <c r="E10" s="31">
        <f t="shared" si="4"/>
        <v>0.31666847043429852</v>
      </c>
      <c r="G10" s="31">
        <f t="shared" si="5"/>
        <v>2218.04</v>
      </c>
      <c r="L10" s="31">
        <v>1988</v>
      </c>
      <c r="M10" s="31">
        <f t="shared" si="0"/>
        <v>2.527762966162344</v>
      </c>
      <c r="O10" s="31">
        <f t="shared" si="1"/>
        <v>2336.8825811571746</v>
      </c>
      <c r="R10" s="31">
        <f t="shared" si="2"/>
        <v>2218.04</v>
      </c>
    </row>
    <row r="11" spans="1:18" ht="17">
      <c r="A11" s="31">
        <v>1989</v>
      </c>
      <c r="B11" s="32">
        <v>2569.81</v>
      </c>
      <c r="C11" s="32">
        <f t="shared" si="3"/>
        <v>0.37597585383552984</v>
      </c>
      <c r="D11" s="33">
        <v>3726.96</v>
      </c>
      <c r="E11" s="31">
        <f t="shared" si="4"/>
        <v>0.36338215206053642</v>
      </c>
      <c r="G11" s="31">
        <f t="shared" si="5"/>
        <v>2569.81</v>
      </c>
      <c r="L11" s="31">
        <v>1989</v>
      </c>
      <c r="M11" s="31">
        <f t="shared" si="0"/>
        <v>2.367812265435004</v>
      </c>
      <c r="O11" s="31">
        <f t="shared" si="1"/>
        <v>2493.059516321222</v>
      </c>
      <c r="R11" s="31">
        <f t="shared" si="2"/>
        <v>2569.81</v>
      </c>
    </row>
    <row r="12" spans="1:18" ht="17">
      <c r="A12" s="31">
        <v>1990</v>
      </c>
      <c r="B12" s="32">
        <v>2921.08</v>
      </c>
      <c r="C12" s="32">
        <f t="shared" si="3"/>
        <v>0.42736838409138789</v>
      </c>
      <c r="D12" s="33">
        <v>4255.8500000000004</v>
      </c>
      <c r="E12" s="31">
        <f t="shared" si="4"/>
        <v>0.41494943113068938</v>
      </c>
      <c r="G12" s="31">
        <f t="shared" si="5"/>
        <v>2921.08</v>
      </c>
      <c r="L12" s="31">
        <v>1990</v>
      </c>
      <c r="M12" s="31">
        <f t="shared" si="0"/>
        <v>2.2268021545057373</v>
      </c>
      <c r="O12" s="31">
        <f t="shared" si="1"/>
        <v>2658.6708241533292</v>
      </c>
      <c r="R12" s="31">
        <f t="shared" si="2"/>
        <v>2921.08</v>
      </c>
    </row>
    <row r="13" spans="1:18" ht="17">
      <c r="A13" s="31">
        <v>1991</v>
      </c>
      <c r="B13" s="32">
        <v>3225.46</v>
      </c>
      <c r="C13" s="32">
        <f t="shared" si="3"/>
        <v>0.47190067651396334</v>
      </c>
      <c r="D13" s="33">
        <v>4713.3</v>
      </c>
      <c r="E13" s="31">
        <f t="shared" si="4"/>
        <v>0.45955124211339171</v>
      </c>
      <c r="G13" s="31">
        <f t="shared" si="5"/>
        <v>3225.46</v>
      </c>
      <c r="L13" s="31">
        <v>1991</v>
      </c>
      <c r="M13" s="31">
        <f t="shared" si="0"/>
        <v>2.1163758602456633</v>
      </c>
      <c r="O13" s="31">
        <f t="shared" si="1"/>
        <v>2834.1499995037852</v>
      </c>
      <c r="R13" s="31">
        <f t="shared" si="2"/>
        <v>3225.46</v>
      </c>
    </row>
    <row r="14" spans="1:18" ht="17">
      <c r="A14" s="31">
        <v>1992</v>
      </c>
      <c r="B14" s="32">
        <v>3514.57</v>
      </c>
      <c r="C14" s="32">
        <f t="shared" si="3"/>
        <v>0.51419889276434372</v>
      </c>
      <c r="D14" s="33">
        <v>5212.97</v>
      </c>
      <c r="E14" s="31">
        <f t="shared" si="4"/>
        <v>0.50826954333478613</v>
      </c>
      <c r="G14" s="31">
        <f t="shared" si="5"/>
        <v>3514.57</v>
      </c>
      <c r="L14" s="31">
        <v>1992</v>
      </c>
      <c r="M14" s="31">
        <f t="shared" si="0"/>
        <v>2.0196775855495748</v>
      </c>
      <c r="O14" s="31">
        <f t="shared" si="1"/>
        <v>3019.9319802466212</v>
      </c>
      <c r="R14" s="31">
        <f t="shared" si="2"/>
        <v>3514.57</v>
      </c>
    </row>
    <row r="15" spans="1:18" ht="17">
      <c r="A15" s="31">
        <v>1993</v>
      </c>
      <c r="B15" s="32">
        <v>3858.59</v>
      </c>
      <c r="C15" s="32">
        <f t="shared" si="3"/>
        <v>0.56453071232940844</v>
      </c>
      <c r="D15" s="33">
        <v>5747.1</v>
      </c>
      <c r="E15" s="31">
        <f t="shared" si="4"/>
        <v>0.56034772739903538</v>
      </c>
      <c r="G15" s="31">
        <f t="shared" si="5"/>
        <v>3858.59</v>
      </c>
      <c r="L15" s="31">
        <v>1993</v>
      </c>
      <c r="M15" s="31">
        <f t="shared" si="0"/>
        <v>1.9132188152928571</v>
      </c>
      <c r="O15" s="31">
        <f t="shared" si="1"/>
        <v>3216.4502867387391</v>
      </c>
      <c r="R15" s="31">
        <f t="shared" si="2"/>
        <v>3858.59</v>
      </c>
    </row>
    <row r="16" spans="1:18" ht="17">
      <c r="A16" s="31">
        <v>1994</v>
      </c>
      <c r="B16" s="32">
        <v>4239.6899999999996</v>
      </c>
      <c r="C16" s="32">
        <f t="shared" si="3"/>
        <v>0.6202875184344202</v>
      </c>
      <c r="D16" s="33">
        <v>6281.35</v>
      </c>
      <c r="E16" s="31">
        <f t="shared" si="4"/>
        <v>0.6124376115776532</v>
      </c>
      <c r="G16" s="31">
        <f t="shared" si="5"/>
        <v>4239.6899999999996</v>
      </c>
      <c r="L16" s="31">
        <v>1994</v>
      </c>
      <c r="M16" s="31">
        <f t="shared" si="0"/>
        <v>1.8043447819618152</v>
      </c>
      <c r="O16" s="31">
        <f t="shared" si="1"/>
        <v>3424.1337842499788</v>
      </c>
      <c r="R16" s="31">
        <f t="shared" si="2"/>
        <v>4239.6899999999996</v>
      </c>
    </row>
    <row r="17" spans="1:23" ht="17">
      <c r="A17" s="31">
        <v>1995</v>
      </c>
      <c r="B17" s="32">
        <v>4698.95</v>
      </c>
      <c r="C17" s="32">
        <f t="shared" si="3"/>
        <v>0.68747951731079848</v>
      </c>
      <c r="D17" s="33">
        <v>6864.79</v>
      </c>
      <c r="E17" s="31">
        <f t="shared" si="4"/>
        <v>0.66932356763787371</v>
      </c>
      <c r="G17" s="31">
        <f t="shared" si="5"/>
        <v>4698.95</v>
      </c>
      <c r="L17" s="31">
        <v>1995</v>
      </c>
      <c r="M17" s="31">
        <f t="shared" si="0"/>
        <v>1.6835068173463301</v>
      </c>
      <c r="O17" s="31">
        <f t="shared" si="1"/>
        <v>3643.4030572024931</v>
      </c>
      <c r="R17" s="31">
        <f t="shared" si="2"/>
        <v>4698.95</v>
      </c>
    </row>
    <row r="18" spans="1:23" ht="17">
      <c r="A18" s="31">
        <v>1996</v>
      </c>
      <c r="B18" s="32">
        <v>5011.8100000000004</v>
      </c>
      <c r="C18" s="32">
        <f t="shared" si="3"/>
        <v>0.73325247547929495</v>
      </c>
      <c r="D18" s="33">
        <v>7304.17</v>
      </c>
      <c r="E18" s="31">
        <f t="shared" si="4"/>
        <v>0.71216353639856833</v>
      </c>
      <c r="G18" s="31">
        <f t="shared" si="5"/>
        <v>5011.8100000000004</v>
      </c>
      <c r="L18" s="31">
        <v>1996</v>
      </c>
      <c r="M18" s="31">
        <f t="shared" si="0"/>
        <v>1.6066061859552667</v>
      </c>
      <c r="O18" s="31">
        <f t="shared" si="1"/>
        <v>3874.6663899938544</v>
      </c>
      <c r="R18" s="31">
        <f t="shared" si="2"/>
        <v>5011.8100000000004</v>
      </c>
    </row>
    <row r="19" spans="1:23" ht="17">
      <c r="A19" s="31">
        <v>1997</v>
      </c>
      <c r="B19" s="32">
        <v>4969.79</v>
      </c>
      <c r="C19" s="32">
        <f t="shared" si="3"/>
        <v>0.72710474262037972</v>
      </c>
      <c r="D19" s="33">
        <v>7140.45</v>
      </c>
      <c r="E19" s="31">
        <f t="shared" si="4"/>
        <v>0.6962006803616505</v>
      </c>
      <c r="G19" s="31">
        <f t="shared" si="5"/>
        <v>4969.79</v>
      </c>
      <c r="L19" s="31">
        <v>1997</v>
      </c>
      <c r="M19" s="31">
        <f t="shared" si="0"/>
        <v>1.6167059096458638</v>
      </c>
      <c r="O19" s="31">
        <f t="shared" si="1"/>
        <v>4118.3153564802715</v>
      </c>
      <c r="R19" s="31">
        <f t="shared" si="2"/>
        <v>4969.79</v>
      </c>
    </row>
    <row r="20" spans="1:23" ht="17">
      <c r="A20" s="31">
        <v>1998</v>
      </c>
      <c r="B20" s="32">
        <v>4448.18</v>
      </c>
      <c r="C20" s="32">
        <f t="shared" si="3"/>
        <v>0.65079063180317898</v>
      </c>
      <c r="D20" s="33">
        <v>6589.61</v>
      </c>
      <c r="E20" s="31">
        <f t="shared" si="4"/>
        <v>0.6424932553715712</v>
      </c>
      <c r="G20" s="31">
        <f t="shared" si="5"/>
        <v>4448.18</v>
      </c>
      <c r="L20" s="31">
        <v>1998</v>
      </c>
      <c r="M20" s="31">
        <f t="shared" si="0"/>
        <v>1.7482135232340965</v>
      </c>
      <c r="O20" s="31">
        <f t="shared" si="1"/>
        <v>4374.7200289244001</v>
      </c>
      <c r="R20" s="31">
        <f t="shared" si="2"/>
        <v>4448.18</v>
      </c>
    </row>
    <row r="21" spans="1:23" ht="17">
      <c r="A21" s="31">
        <v>1999</v>
      </c>
      <c r="B21" s="32">
        <v>4697.45</v>
      </c>
      <c r="C21" s="32">
        <f t="shared" si="3"/>
        <v>0.68726005992649641</v>
      </c>
      <c r="D21" s="33">
        <v>6910.35</v>
      </c>
      <c r="E21" s="31">
        <f t="shared" si="4"/>
        <v>0.67376571105982563</v>
      </c>
      <c r="G21" s="31">
        <f t="shared" si="5"/>
        <v>4697.45</v>
      </c>
      <c r="L21" s="31">
        <v>1999</v>
      </c>
      <c r="M21" s="31">
        <f t="shared" si="0"/>
        <v>1.6838853728790029</v>
      </c>
      <c r="O21" s="31">
        <f t="shared" si="1"/>
        <v>4644.2238273845933</v>
      </c>
      <c r="R21" s="31">
        <f t="shared" si="2"/>
        <v>4697.45</v>
      </c>
    </row>
    <row r="22" spans="1:23" ht="17">
      <c r="A22" s="31">
        <v>2000</v>
      </c>
      <c r="B22" s="32">
        <v>5014.7299999999996</v>
      </c>
      <c r="C22" s="32">
        <f t="shared" si="3"/>
        <v>0.73367968585406951</v>
      </c>
      <c r="D22" s="33">
        <v>7302.9</v>
      </c>
      <c r="E22" s="31">
        <f t="shared" si="4"/>
        <v>0.71203971018816714</v>
      </c>
      <c r="G22" s="31">
        <f t="shared" si="5"/>
        <v>5014.7299999999996</v>
      </c>
      <c r="L22" s="31">
        <v>2000</v>
      </c>
      <c r="M22" s="31">
        <f t="shared" si="0"/>
        <v>1.6059068697416599</v>
      </c>
      <c r="O22" s="31">
        <f t="shared" si="1"/>
        <v>4927.1380420983505</v>
      </c>
      <c r="R22" s="31">
        <f t="shared" si="2"/>
        <v>5014.7299999999996</v>
      </c>
    </row>
    <row r="23" spans="1:23" ht="17">
      <c r="A23" s="31">
        <v>2001</v>
      </c>
      <c r="B23" s="32">
        <v>5152.71</v>
      </c>
      <c r="C23" s="32">
        <f t="shared" si="3"/>
        <v>0.7538668391114024</v>
      </c>
      <c r="D23" s="33">
        <v>7648.84</v>
      </c>
      <c r="E23" s="31">
        <f t="shared" si="4"/>
        <v>0.74576918989383123</v>
      </c>
      <c r="G23" s="31">
        <f t="shared" si="5"/>
        <v>5152.71</v>
      </c>
      <c r="L23" s="31">
        <v>2001</v>
      </c>
      <c r="M23" s="31">
        <f t="shared" si="0"/>
        <v>1.5732259024037707</v>
      </c>
      <c r="O23" s="31">
        <f t="shared" si="1"/>
        <v>5223.7360742790543</v>
      </c>
      <c r="R23" s="31">
        <f t="shared" si="2"/>
        <v>5152.71</v>
      </c>
    </row>
    <row r="24" spans="1:23" ht="17">
      <c r="A24" s="31">
        <v>2002</v>
      </c>
      <c r="B24" s="32">
        <v>5464.57</v>
      </c>
      <c r="C24" s="32">
        <f t="shared" si="3"/>
        <v>0.79949349235703082</v>
      </c>
      <c r="D24" s="33">
        <v>8179.41</v>
      </c>
      <c r="E24" s="31">
        <f t="shared" si="4"/>
        <v>0.79750027056514483</v>
      </c>
      <c r="G24" s="31">
        <f t="shared" si="5"/>
        <v>5464.57</v>
      </c>
      <c r="L24" s="31">
        <v>2002</v>
      </c>
      <c r="M24" s="31">
        <f t="shared" si="0"/>
        <v>1.5018327593638683</v>
      </c>
      <c r="O24" s="31">
        <f>$J$5/(1+EXP($J$7*L24+$J$8))</f>
        <v>5534.2474547037527</v>
      </c>
      <c r="R24" s="31">
        <f t="shared" si="2"/>
        <v>5464.57</v>
      </c>
    </row>
    <row r="25" spans="1:23" ht="17">
      <c r="A25" s="31">
        <v>2003</v>
      </c>
      <c r="B25" s="32">
        <v>5919.62</v>
      </c>
      <c r="C25" s="32">
        <f t="shared" si="3"/>
        <v>0.86606954750813459</v>
      </c>
      <c r="D25" s="33">
        <v>8863.74</v>
      </c>
      <c r="E25" s="31">
        <f t="shared" si="4"/>
        <v>0.86422309778078088</v>
      </c>
      <c r="G25" s="31">
        <f t="shared" si="5"/>
        <v>5919.62</v>
      </c>
      <c r="L25" s="31">
        <v>2003</v>
      </c>
      <c r="M25" s="31">
        <f t="shared" si="0"/>
        <v>1.4031251434004919</v>
      </c>
      <c r="O25" s="31">
        <f t="shared" si="1"/>
        <v>5858.8517142256178</v>
      </c>
      <c r="R25" s="31">
        <f t="shared" si="2"/>
        <v>5919.62</v>
      </c>
    </row>
    <row r="26" spans="1:23" ht="17">
      <c r="A26" s="31">
        <v>2004</v>
      </c>
      <c r="B26" s="32">
        <v>6350.11</v>
      </c>
      <c r="C26" s="32">
        <f t="shared" si="3"/>
        <v>0.92905235375359907</v>
      </c>
      <c r="D26" s="33">
        <v>9608.5400000000009</v>
      </c>
      <c r="E26" s="31">
        <f t="shared" si="4"/>
        <v>0.93684180762866975</v>
      </c>
      <c r="G26" s="31">
        <f t="shared" si="5"/>
        <v>6350.11</v>
      </c>
      <c r="L26" s="31">
        <v>2004</v>
      </c>
      <c r="M26" s="31">
        <f t="shared" si="0"/>
        <v>1.3148863281751273</v>
      </c>
      <c r="O26" s="31">
        <f t="shared" si="1"/>
        <v>6197.6721954981795</v>
      </c>
      <c r="R26" s="31">
        <f t="shared" si="2"/>
        <v>6350.11</v>
      </c>
    </row>
    <row r="27" spans="1:23" ht="17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4"/>
        <v>1</v>
      </c>
      <c r="G27" s="31">
        <f t="shared" si="5"/>
        <v>6835.04</v>
      </c>
      <c r="L27" s="31">
        <v>2005</v>
      </c>
      <c r="M27" s="31">
        <f t="shared" si="0"/>
        <v>1.2205784697342379</v>
      </c>
      <c r="O27" s="31">
        <f t="shared" si="1"/>
        <v>6550.7699102412198</v>
      </c>
      <c r="R27" s="31">
        <f t="shared" si="2"/>
        <v>6835.04</v>
      </c>
    </row>
    <row r="28" spans="1:23" ht="17">
      <c r="A28" s="31">
        <v>2006</v>
      </c>
      <c r="B28" s="32">
        <v>7387.38</v>
      </c>
      <c r="C28" s="32">
        <f t="shared" ref="C28:C35" si="6">B28/$B$27</f>
        <v>1.0808100610969358</v>
      </c>
      <c r="D28" s="33">
        <v>11024.84</v>
      </c>
      <c r="E28" s="31">
        <f t="shared" si="4"/>
        <v>1.074932407464283</v>
      </c>
      <c r="G28" s="31">
        <f t="shared" si="5"/>
        <v>7387.38</v>
      </c>
      <c r="L28" s="31">
        <v>2006</v>
      </c>
      <c r="M28" s="31">
        <f t="shared" si="0"/>
        <v>1.1187350185612044</v>
      </c>
      <c r="O28" s="31">
        <f t="shared" si="1"/>
        <v>6918.1375606970132</v>
      </c>
      <c r="R28" s="31">
        <f t="shared" si="2"/>
        <v>7387.38</v>
      </c>
    </row>
    <row r="29" spans="1:23" ht="17">
      <c r="A29" s="31">
        <v>2007</v>
      </c>
      <c r="B29" s="32">
        <v>7910.28</v>
      </c>
      <c r="C29" s="32">
        <f t="shared" si="6"/>
        <v>1.1573129052646363</v>
      </c>
      <c r="D29" s="33">
        <v>11869.69</v>
      </c>
      <c r="E29" s="31">
        <f t="shared" si="4"/>
        <v>1.1573060876670072</v>
      </c>
      <c r="G29" s="31">
        <f t="shared" si="5"/>
        <v>7910.28</v>
      </c>
      <c r="L29" s="31">
        <v>2007</v>
      </c>
      <c r="M29" s="31">
        <f t="shared" si="0"/>
        <v>1.0269491625498022</v>
      </c>
      <c r="O29" s="31">
        <f t="shared" si="1"/>
        <v>7299.6938568128371</v>
      </c>
      <c r="R29" s="31">
        <f t="shared" si="2"/>
        <v>7910.28</v>
      </c>
    </row>
    <row r="30" spans="1:23" ht="17">
      <c r="A30" s="31">
        <v>2008</v>
      </c>
      <c r="B30" s="32">
        <v>8192.77</v>
      </c>
      <c r="C30" s="32">
        <f t="shared" si="6"/>
        <v>1.1986425829256304</v>
      </c>
      <c r="D30" s="33">
        <v>12244.81</v>
      </c>
      <c r="E30" s="31">
        <f t="shared" si="4"/>
        <v>1.1938806451833066</v>
      </c>
      <c r="G30" s="31">
        <f t="shared" si="5"/>
        <v>8192.77</v>
      </c>
      <c r="L30" s="31">
        <v>2008</v>
      </c>
      <c r="M30" s="31">
        <f t="shared" si="0"/>
        <v>0.97898950816642449</v>
      </c>
      <c r="O30" s="31">
        <f t="shared" si="1"/>
        <v>7695.2782713604802</v>
      </c>
      <c r="R30" s="31">
        <f t="shared" si="2"/>
        <v>8192.77</v>
      </c>
    </row>
    <row r="31" spans="1:23" ht="17">
      <c r="A31" s="31">
        <v>2009</v>
      </c>
      <c r="B31" s="32">
        <v>7996.1</v>
      </c>
      <c r="C31" s="32">
        <f t="shared" si="6"/>
        <v>1.1698687937451719</v>
      </c>
      <c r="D31" s="33">
        <v>12191.41</v>
      </c>
      <c r="E31" s="31">
        <f t="shared" si="4"/>
        <v>1.1886740942892717</v>
      </c>
      <c r="G31" s="31">
        <f t="shared" si="5"/>
        <v>7996.1</v>
      </c>
      <c r="L31" s="31">
        <v>2009</v>
      </c>
      <c r="M31" s="31">
        <f t="shared" si="0"/>
        <v>1.0122657875615577</v>
      </c>
      <c r="O31" s="31">
        <f t="shared" si="1"/>
        <v>8104.646382840263</v>
      </c>
      <c r="R31" s="31">
        <f t="shared" si="2"/>
        <v>7996.1</v>
      </c>
      <c r="S31" s="31" t="s">
        <v>59</v>
      </c>
      <c r="T31" s="31">
        <v>1</v>
      </c>
      <c r="U31" s="31">
        <v>0</v>
      </c>
      <c r="W31" s="31">
        <v>1</v>
      </c>
    </row>
    <row r="32" spans="1:23" ht="17">
      <c r="A32" s="31">
        <v>2010</v>
      </c>
      <c r="B32" s="32">
        <v>8673.68</v>
      </c>
      <c r="C32" s="32">
        <f t="shared" si="6"/>
        <v>1.2690020833821016</v>
      </c>
      <c r="D32" s="33">
        <v>13195.36</v>
      </c>
      <c r="E32" s="31">
        <f t="shared" si="4"/>
        <v>1.2865601761257217</v>
      </c>
      <c r="G32" s="31">
        <f t="shared" si="5"/>
        <v>8673.68</v>
      </c>
      <c r="L32" s="31">
        <v>2010</v>
      </c>
      <c r="M32" s="31">
        <f t="shared" si="0"/>
        <v>0.89964883776951465</v>
      </c>
      <c r="O32" s="31">
        <f t="shared" si="1"/>
        <v>8527.4659597963728</v>
      </c>
      <c r="R32" s="31">
        <f>G32*T32+O32*U32</f>
        <v>8600.5729798981865</v>
      </c>
      <c r="T32" s="31">
        <v>0.5</v>
      </c>
      <c r="U32" s="31">
        <f>T36</f>
        <v>0.5</v>
      </c>
      <c r="W32" s="31">
        <v>0.83333333333333326</v>
      </c>
    </row>
    <row r="33" spans="1:23" ht="17">
      <c r="A33" s="31">
        <v>2011</v>
      </c>
      <c r="B33" s="32">
        <v>8810.49</v>
      </c>
      <c r="C33" s="32">
        <f t="shared" si="6"/>
        <v>1.2890180598796788</v>
      </c>
      <c r="D33" s="33">
        <v>13519.13</v>
      </c>
      <c r="E33" s="31">
        <f t="shared" si="4"/>
        <v>1.3181280597017835</v>
      </c>
      <c r="G33" s="31">
        <f t="shared" si="5"/>
        <v>8810.49</v>
      </c>
      <c r="L33" s="31">
        <v>2011</v>
      </c>
      <c r="M33" s="31">
        <f t="shared" si="0"/>
        <v>0.87756319088105228</v>
      </c>
      <c r="O33" s="31">
        <f t="shared" si="1"/>
        <v>8963.3139393015881</v>
      </c>
      <c r="R33" s="31">
        <f t="shared" ref="R33:R36" si="7">G33*T33+O33*U33</f>
        <v>8886.901969650793</v>
      </c>
      <c r="T33" s="31">
        <v>0.5</v>
      </c>
      <c r="U33" s="31">
        <f>T35</f>
        <v>0.5</v>
      </c>
      <c r="W33" s="31">
        <v>0.66666666666666663</v>
      </c>
    </row>
    <row r="34" spans="1:23" ht="17">
      <c r="A34" s="31">
        <v>2012</v>
      </c>
      <c r="B34" s="32">
        <v>9502.93</v>
      </c>
      <c r="C34" s="32">
        <f t="shared" si="6"/>
        <v>1.3903254406704277</v>
      </c>
      <c r="D34" s="33">
        <v>14870.98</v>
      </c>
      <c r="E34" s="31">
        <f t="shared" si="4"/>
        <v>1.4499347231119184</v>
      </c>
      <c r="G34" s="31">
        <f t="shared" si="5"/>
        <v>9502.93</v>
      </c>
      <c r="L34" s="31">
        <v>2012</v>
      </c>
      <c r="M34" s="31">
        <f t="shared" si="0"/>
        <v>0.7686817769929507</v>
      </c>
      <c r="O34" s="31">
        <f t="shared" ref="O34:O65" si="8">$J$5/(1+EXP($J$7*L34+$J$8))</f>
        <v>9411.6744462033075</v>
      </c>
      <c r="R34" s="31">
        <f t="shared" si="7"/>
        <v>9457.3022231016548</v>
      </c>
      <c r="T34" s="31">
        <v>0.5</v>
      </c>
      <c r="U34" s="31">
        <v>0.5</v>
      </c>
      <c r="W34" s="31">
        <v>0.5</v>
      </c>
    </row>
    <row r="35" spans="1:23" ht="17">
      <c r="A35" s="31">
        <v>2013</v>
      </c>
      <c r="B35" s="32">
        <v>9874.51</v>
      </c>
      <c r="C35" s="32">
        <f t="shared" si="6"/>
        <v>1.4446894239097356</v>
      </c>
      <c r="D35" s="33">
        <v>15407.67</v>
      </c>
      <c r="E35" s="31">
        <f t="shared" si="4"/>
        <v>1.5022625096160316</v>
      </c>
      <c r="G35" s="31">
        <f t="shared" si="5"/>
        <v>9874.51</v>
      </c>
      <c r="L35" s="31">
        <v>2013</v>
      </c>
      <c r="M35" s="31">
        <f t="shared" si="0"/>
        <v>0.71203048153141502</v>
      </c>
      <c r="O35" s="31">
        <f t="shared" si="8"/>
        <v>9871.9379877376559</v>
      </c>
      <c r="R35" s="31">
        <f t="shared" si="7"/>
        <v>9873.223993868829</v>
      </c>
      <c r="T35" s="31">
        <v>0.5</v>
      </c>
      <c r="U35" s="31">
        <f>T33</f>
        <v>0.5</v>
      </c>
      <c r="W35" s="31">
        <v>0.33333333333333331</v>
      </c>
    </row>
    <row r="36" spans="1:23" ht="17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4"/>
        <v>1.5093352287518611</v>
      </c>
      <c r="G36" s="31">
        <f t="shared" si="5"/>
        <v>10226.82</v>
      </c>
      <c r="H36" s="31" t="s">
        <v>56</v>
      </c>
      <c r="I36" s="31" t="s">
        <v>57</v>
      </c>
      <c r="L36" s="31">
        <v>2014</v>
      </c>
      <c r="M36" s="31">
        <f t="shared" si="0"/>
        <v>0.65931279282033051</v>
      </c>
      <c r="O36" s="31">
        <f t="shared" si="8"/>
        <v>10343.401940056801</v>
      </c>
      <c r="R36" s="31">
        <f t="shared" si="7"/>
        <v>10285.1109700284</v>
      </c>
      <c r="S36" s="31" t="s">
        <v>65</v>
      </c>
      <c r="T36" s="31">
        <v>0.5</v>
      </c>
      <c r="U36" s="31">
        <f>T32</f>
        <v>0.5</v>
      </c>
      <c r="W36" s="31">
        <v>0.16666666666666666</v>
      </c>
    </row>
    <row r="37" spans="1:23" ht="17">
      <c r="A37" s="31">
        <v>2015</v>
      </c>
      <c r="D37" s="33">
        <v>15822.37</v>
      </c>
      <c r="E37" s="31">
        <f t="shared" si="4"/>
        <v>1.5426961548549138</v>
      </c>
      <c r="G37" s="31">
        <v>10480.737888</v>
      </c>
      <c r="H37" s="31">
        <f>E37*$B$27</f>
        <v>10544.389926279529</v>
      </c>
      <c r="I37" s="31">
        <f>D37*0.6624</f>
        <v>10480.737888</v>
      </c>
      <c r="L37" s="31">
        <v>2015</v>
      </c>
      <c r="M37" s="31">
        <f t="shared" si="0"/>
        <v>0.62186269305650932</v>
      </c>
      <c r="O37" s="31">
        <f t="shared" si="8"/>
        <v>10825.272419084593</v>
      </c>
      <c r="R37" s="31">
        <f>O37</f>
        <v>10825.272419084593</v>
      </c>
      <c r="T37" s="31">
        <v>0</v>
      </c>
      <c r="U37" s="31">
        <v>1</v>
      </c>
      <c r="W37" s="31">
        <v>0</v>
      </c>
    </row>
    <row r="38" spans="1:23" ht="17">
      <c r="A38" s="31">
        <v>2016</v>
      </c>
      <c r="D38" s="33">
        <v>16616.2</v>
      </c>
      <c r="E38" s="31">
        <f t="shared" si="4"/>
        <v>1.6200953364319137</v>
      </c>
      <c r="G38" s="31">
        <v>11006.570880000001</v>
      </c>
      <c r="H38" s="31">
        <f t="shared" ref="H38:H47" si="9">E38*$B$27</f>
        <v>11073.416428325587</v>
      </c>
      <c r="I38" s="31">
        <f t="shared" ref="I38:I46" si="10">D38*0.6624</f>
        <v>11006.570880000001</v>
      </c>
      <c r="L38" s="31">
        <v>2016</v>
      </c>
      <c r="M38" s="31">
        <f t="shared" si="0"/>
        <v>0.54560063638045653</v>
      </c>
      <c r="O38" s="31">
        <f t="shared" si="8"/>
        <v>11316.667598261303</v>
      </c>
      <c r="R38" s="31">
        <f t="shared" ref="R38:R72" si="11">O38</f>
        <v>11316.667598261303</v>
      </c>
    </row>
    <row r="39" spans="1:23" ht="17">
      <c r="A39" s="31">
        <v>2017</v>
      </c>
      <c r="D39" s="33">
        <v>17422.95</v>
      </c>
      <c r="E39" s="31">
        <f t="shared" si="4"/>
        <v>1.6987542303226015</v>
      </c>
      <c r="G39" s="31">
        <v>11540.962080000001</v>
      </c>
      <c r="H39" s="31">
        <f t="shared" si="9"/>
        <v>11611.053114424194</v>
      </c>
      <c r="I39" s="31">
        <f t="shared" si="10"/>
        <v>11540.962080000001</v>
      </c>
      <c r="L39" s="31">
        <v>2017</v>
      </c>
      <c r="M39" s="31">
        <f t="shared" si="0"/>
        <v>0.46965148395109768</v>
      </c>
      <c r="O39" s="31">
        <f t="shared" si="8"/>
        <v>11816.622500854741</v>
      </c>
      <c r="R39" s="31">
        <f t="shared" si="11"/>
        <v>11816.622500854741</v>
      </c>
    </row>
    <row r="40" spans="1:23" ht="17">
      <c r="A40" s="31">
        <v>2018</v>
      </c>
      <c r="D40" s="33">
        <v>18530.21</v>
      </c>
      <c r="E40" s="31">
        <f t="shared" si="4"/>
        <v>1.8067131356209007</v>
      </c>
      <c r="G40" s="31">
        <v>12274.411103999999</v>
      </c>
      <c r="H40" s="31">
        <f t="shared" si="9"/>
        <v>12348.956550494282</v>
      </c>
      <c r="I40" s="31">
        <f t="shared" si="10"/>
        <v>12274.411103999999</v>
      </c>
      <c r="L40" s="31">
        <v>2018</v>
      </c>
      <c r="M40" s="31">
        <f t="shared" si="0"/>
        <v>0.36749259860461597</v>
      </c>
      <c r="O40" s="31">
        <f t="shared" si="8"/>
        <v>12324.095255652424</v>
      </c>
      <c r="R40" s="31">
        <f t="shared" si="11"/>
        <v>12324.095255652424</v>
      </c>
    </row>
    <row r="41" spans="1:23" ht="17">
      <c r="A41" s="31">
        <v>2019</v>
      </c>
      <c r="D41" s="33">
        <v>19233.88</v>
      </c>
      <c r="E41" s="31">
        <f t="shared" si="4"/>
        <v>1.8753216312689458</v>
      </c>
      <c r="G41" s="31">
        <v>12740.522112000001</v>
      </c>
      <c r="H41" s="31">
        <f t="shared" si="9"/>
        <v>12817.898362588496</v>
      </c>
      <c r="I41" s="31">
        <f t="shared" si="10"/>
        <v>12740.522112000001</v>
      </c>
      <c r="L41" s="31">
        <v>2019</v>
      </c>
      <c r="M41" s="31">
        <f t="shared" si="0"/>
        <v>0.3035738039636745</v>
      </c>
      <c r="O41" s="31">
        <f t="shared" si="8"/>
        <v>12837.974763385466</v>
      </c>
      <c r="R41" s="31">
        <f t="shared" si="11"/>
        <v>12837.974763385466</v>
      </c>
    </row>
    <row r="42" spans="1:23" ht="17">
      <c r="A42" s="31">
        <v>2020</v>
      </c>
      <c r="D42" s="33">
        <v>18236.36</v>
      </c>
      <c r="E42" s="31">
        <f t="shared" si="4"/>
        <v>1.7780624805607477</v>
      </c>
      <c r="G42" s="31">
        <v>12079.764864000001</v>
      </c>
      <c r="H42" s="31">
        <f t="shared" si="9"/>
        <v>12153.128177131932</v>
      </c>
      <c r="I42" s="31">
        <f t="shared" si="10"/>
        <v>12079.764864000001</v>
      </c>
      <c r="L42" s="31">
        <v>2020</v>
      </c>
      <c r="M42" s="31">
        <f t="shared" ref="M42:M47" si="12">LN($J$5/G42-1)</f>
        <v>0.39439880147270751</v>
      </c>
      <c r="O42" s="31">
        <f t="shared" si="8"/>
        <v>13357.089678821138</v>
      </c>
      <c r="R42" s="31">
        <f t="shared" si="11"/>
        <v>13357.089678821138</v>
      </c>
    </row>
    <row r="43" spans="1:23" ht="17">
      <c r="A43" s="31">
        <v>2021</v>
      </c>
      <c r="D43" s="33">
        <v>19003.68</v>
      </c>
      <c r="E43" s="31">
        <f t="shared" si="4"/>
        <v>1.8528769118718136</v>
      </c>
      <c r="G43" s="31">
        <v>12588.037632</v>
      </c>
      <c r="H43" s="31">
        <f t="shared" si="9"/>
        <v>12664.487807720321</v>
      </c>
      <c r="I43" s="31">
        <f t="shared" si="10"/>
        <v>12588.037632</v>
      </c>
      <c r="L43" s="31">
        <v>2021</v>
      </c>
      <c r="M43" s="31">
        <f t="shared" si="12"/>
        <v>0.32441049370811004</v>
      </c>
      <c r="O43" s="31">
        <f t="shared" si="8"/>
        <v>13880.218571939715</v>
      </c>
      <c r="R43" s="31">
        <f t="shared" si="11"/>
        <v>13880.218571939715</v>
      </c>
    </row>
    <row r="44" spans="1:23" ht="17">
      <c r="A44" s="31">
        <v>2022</v>
      </c>
      <c r="D44" s="33">
        <v>20492.57</v>
      </c>
      <c r="E44" s="31">
        <f t="shared" si="4"/>
        <v>1.9980451058909101</v>
      </c>
      <c r="G44" s="31">
        <v>13574.278367999999</v>
      </c>
      <c r="H44" s="31">
        <f t="shared" si="9"/>
        <v>13656.718220568606</v>
      </c>
      <c r="I44" s="31">
        <f t="shared" si="10"/>
        <v>13574.278367999999</v>
      </c>
      <c r="L44" s="31">
        <v>2022</v>
      </c>
      <c r="M44" s="31">
        <f t="shared" si="12"/>
        <v>0.19067179287074293</v>
      </c>
      <c r="O44" s="31">
        <f t="shared" si="8"/>
        <v>14406.101092909967</v>
      </c>
      <c r="R44" s="31">
        <f t="shared" si="11"/>
        <v>14406.101092909967</v>
      </c>
    </row>
    <row r="45" spans="1:23" ht="17">
      <c r="A45" s="31">
        <v>2023</v>
      </c>
      <c r="D45" s="33">
        <v>21715.45</v>
      </c>
      <c r="E45" s="31">
        <f t="shared" si="4"/>
        <v>2.1172770713833731</v>
      </c>
      <c r="G45" s="31">
        <v>14384.31408</v>
      </c>
      <c r="H45" s="31">
        <f t="shared" si="9"/>
        <v>14471.67347398821</v>
      </c>
      <c r="I45" s="31">
        <f t="shared" si="10"/>
        <v>14384.31408</v>
      </c>
      <c r="L45" s="31">
        <v>2023</v>
      </c>
      <c r="M45" s="31">
        <f t="shared" si="12"/>
        <v>8.2137603900043182E-2</v>
      </c>
      <c r="O45" s="31">
        <f t="shared" si="8"/>
        <v>14933.4499315883</v>
      </c>
      <c r="R45" s="31">
        <f t="shared" si="11"/>
        <v>14933.4499315883</v>
      </c>
    </row>
    <row r="46" spans="1:23" ht="17">
      <c r="A46" s="31">
        <v>2024</v>
      </c>
      <c r="D46" s="33">
        <v>22912.3</v>
      </c>
      <c r="E46" s="31">
        <f t="shared" si="4"/>
        <v>2.2339710870673759</v>
      </c>
      <c r="G46" s="31">
        <v>15177.10752</v>
      </c>
      <c r="H46" s="31">
        <f t="shared" si="9"/>
        <v>15269.281738948997</v>
      </c>
      <c r="I46" s="31">
        <f t="shared" si="10"/>
        <v>15177.10752</v>
      </c>
      <c r="L46" s="31">
        <v>2024</v>
      </c>
      <c r="M46" s="31">
        <f t="shared" si="12"/>
        <v>-2.361543344382188E-2</v>
      </c>
      <c r="O46" s="31">
        <f t="shared" si="8"/>
        <v>15460.963334717831</v>
      </c>
      <c r="R46" s="31">
        <f t="shared" si="11"/>
        <v>15460.963334717831</v>
      </c>
    </row>
    <row r="47" spans="1:23" ht="17">
      <c r="A47" s="31">
        <v>2025</v>
      </c>
      <c r="D47" s="33">
        <v>24193.47</v>
      </c>
      <c r="E47" s="31">
        <f>D47/$D$27</f>
        <v>2.3588863831143954</v>
      </c>
      <c r="G47" s="31">
        <v>16025.754528000001</v>
      </c>
      <c r="H47" s="31">
        <f t="shared" si="9"/>
        <v>16123.082784042217</v>
      </c>
      <c r="I47" s="31">
        <f>D47*0.6624</f>
        <v>16025.754528000001</v>
      </c>
      <c r="L47" s="31">
        <v>2025</v>
      </c>
      <c r="M47" s="31">
        <f t="shared" si="12"/>
        <v>-0.13698105981541764</v>
      </c>
      <c r="O47" s="31">
        <f t="shared" si="8"/>
        <v>15987.33792433638</v>
      </c>
      <c r="R47" s="31">
        <f t="shared" si="11"/>
        <v>15987.33792433638</v>
      </c>
    </row>
    <row r="48" spans="1:23">
      <c r="A48" s="31">
        <v>2026</v>
      </c>
      <c r="L48" s="31">
        <v>2026</v>
      </c>
      <c r="O48" s="31">
        <f t="shared" si="8"/>
        <v>16511.281550175652</v>
      </c>
      <c r="R48" s="31">
        <f t="shared" si="11"/>
        <v>16511.281550175652</v>
      </c>
    </row>
    <row r="49" spans="1:18">
      <c r="A49" s="31">
        <v>2027</v>
      </c>
      <c r="L49" s="31">
        <v>2027</v>
      </c>
      <c r="O49" s="31">
        <f t="shared" si="8"/>
        <v>17031.525907610732</v>
      </c>
      <c r="R49" s="31">
        <f t="shared" si="11"/>
        <v>17031.525907610732</v>
      </c>
    </row>
    <row r="50" spans="1:18">
      <c r="A50" s="31">
        <v>2028</v>
      </c>
      <c r="L50" s="31">
        <v>2028</v>
      </c>
      <c r="O50" s="31">
        <f t="shared" si="8"/>
        <v>17546.838661092348</v>
      </c>
      <c r="R50" s="31">
        <f t="shared" si="11"/>
        <v>17546.838661092348</v>
      </c>
    </row>
    <row r="51" spans="1:18">
      <c r="A51" s="31">
        <v>2029</v>
      </c>
      <c r="L51" s="31">
        <v>2029</v>
      </c>
      <c r="O51" s="31">
        <f t="shared" si="8"/>
        <v>18056.034830483775</v>
      </c>
      <c r="R51" s="31">
        <f t="shared" si="11"/>
        <v>18056.034830483775</v>
      </c>
    </row>
    <row r="52" spans="1:18">
      <c r="A52" s="31">
        <v>2030</v>
      </c>
      <c r="D52" s="31">
        <v>25422.2</v>
      </c>
      <c r="E52" s="31">
        <f>D52/$D$27</f>
        <v>2.4786887291823279</v>
      </c>
      <c r="I52" s="31">
        <f>D52*0.6624</f>
        <v>16839.665280000001</v>
      </c>
      <c r="L52" s="31">
        <v>2030</v>
      </c>
      <c r="O52" s="31">
        <f t="shared" si="8"/>
        <v>18557.987223408389</v>
      </c>
      <c r="R52" s="31">
        <f t="shared" si="11"/>
        <v>18557.987223408389</v>
      </c>
    </row>
    <row r="53" spans="1:18">
      <c r="A53" s="31">
        <v>2031</v>
      </c>
      <c r="L53" s="31">
        <v>2031</v>
      </c>
      <c r="O53" s="31">
        <f t="shared" si="8"/>
        <v>19051.635729232261</v>
      </c>
      <c r="R53" s="31">
        <f t="shared" si="11"/>
        <v>19051.635729232261</v>
      </c>
    </row>
    <row r="54" spans="1:18">
      <c r="A54" s="31">
        <v>2032</v>
      </c>
      <c r="L54" s="31">
        <v>2032</v>
      </c>
      <c r="O54" s="31">
        <f t="shared" si="8"/>
        <v>19535.995327993118</v>
      </c>
      <c r="R54" s="31">
        <f t="shared" si="11"/>
        <v>19535.995327993118</v>
      </c>
    </row>
    <row r="55" spans="1:18">
      <c r="A55" s="31">
        <v>2033</v>
      </c>
      <c r="L55" s="31">
        <v>2033</v>
      </c>
      <c r="O55" s="31">
        <f t="shared" si="8"/>
        <v>20010.16270857937</v>
      </c>
      <c r="R55" s="31">
        <f t="shared" si="11"/>
        <v>20010.16270857937</v>
      </c>
    </row>
    <row r="56" spans="1:18">
      <c r="A56" s="31">
        <v>2034</v>
      </c>
      <c r="L56" s="31">
        <v>2034</v>
      </c>
      <c r="O56" s="31">
        <f t="shared" si="8"/>
        <v>20473.321432830748</v>
      </c>
      <c r="R56" s="31">
        <f t="shared" si="11"/>
        <v>20473.321432830748</v>
      </c>
    </row>
    <row r="57" spans="1:18">
      <c r="A57" s="31">
        <v>2035</v>
      </c>
      <c r="L57" s="31">
        <v>2035</v>
      </c>
      <c r="O57" s="31">
        <f t="shared" si="8"/>
        <v>20924.745624100455</v>
      </c>
      <c r="R57" s="31">
        <f t="shared" si="11"/>
        <v>20924.745624100455</v>
      </c>
    </row>
    <row r="58" spans="1:18">
      <c r="A58" s="31">
        <v>2036</v>
      </c>
      <c r="L58" s="31">
        <v>2036</v>
      </c>
      <c r="O58" s="31">
        <f t="shared" si="8"/>
        <v>21363.802198479436</v>
      </c>
      <c r="R58" s="31">
        <f t="shared" si="11"/>
        <v>21363.802198479436</v>
      </c>
    </row>
    <row r="59" spans="1:18">
      <c r="A59" s="31">
        <v>2037</v>
      </c>
      <c r="L59" s="31">
        <v>2037</v>
      </c>
      <c r="O59" s="31">
        <f t="shared" si="8"/>
        <v>21789.951692883231</v>
      </c>
      <c r="R59" s="31">
        <f t="shared" si="11"/>
        <v>21789.951692883231</v>
      </c>
    </row>
    <row r="60" spans="1:18">
      <c r="A60" s="31">
        <v>2038</v>
      </c>
      <c r="L60" s="31">
        <v>2038</v>
      </c>
      <c r="O60" s="31">
        <f t="shared" si="8"/>
        <v>22202.747775404456</v>
      </c>
      <c r="R60" s="31">
        <f t="shared" si="11"/>
        <v>22202.747775404456</v>
      </c>
    </row>
    <row r="61" spans="1:18">
      <c r="A61" s="31">
        <v>2039</v>
      </c>
      <c r="L61" s="31">
        <v>2039</v>
      </c>
      <c r="O61" s="31">
        <f t="shared" si="8"/>
        <v>22601.835548953841</v>
      </c>
      <c r="R61" s="31">
        <f t="shared" si="11"/>
        <v>22601.835548953841</v>
      </c>
    </row>
    <row r="62" spans="1:18">
      <c r="A62" s="31">
        <v>2040</v>
      </c>
      <c r="L62" s="31">
        <v>2040</v>
      </c>
      <c r="O62" s="31">
        <f t="shared" si="8"/>
        <v>22986.948778819566</v>
      </c>
      <c r="R62" s="31">
        <f t="shared" si="11"/>
        <v>22986.948778819566</v>
      </c>
    </row>
    <row r="63" spans="1:18">
      <c r="A63" s="31">
        <v>2041</v>
      </c>
      <c r="L63" s="31">
        <v>2041</v>
      </c>
      <c r="O63" s="31">
        <f t="shared" si="8"/>
        <v>23357.906188274217</v>
      </c>
      <c r="R63" s="31">
        <f t="shared" si="11"/>
        <v>23357.906188274217</v>
      </c>
    </row>
    <row r="64" spans="1:18">
      <c r="A64" s="31">
        <v>2042</v>
      </c>
      <c r="L64" s="31">
        <v>2042</v>
      </c>
      <c r="O64" s="31">
        <f t="shared" si="8"/>
        <v>23714.606973959875</v>
      </c>
      <c r="R64" s="31">
        <f t="shared" si="11"/>
        <v>23714.606973959875</v>
      </c>
    </row>
    <row r="65" spans="1:19">
      <c r="A65" s="31">
        <v>2043</v>
      </c>
      <c r="L65" s="31">
        <v>2043</v>
      </c>
      <c r="O65" s="31">
        <f t="shared" si="8"/>
        <v>24057.025694921118</v>
      </c>
      <c r="R65" s="31">
        <f t="shared" si="11"/>
        <v>24057.025694921118</v>
      </c>
    </row>
    <row r="66" spans="1:19">
      <c r="A66" s="31">
        <v>2044</v>
      </c>
      <c r="L66" s="31">
        <v>2044</v>
      </c>
      <c r="O66" s="31">
        <f t="shared" ref="O66:O72" si="13">$J$5/(1+EXP($J$7*L66+$J$8))</f>
        <v>24385.206686485228</v>
      </c>
      <c r="R66" s="31">
        <f t="shared" si="11"/>
        <v>24385.206686485228</v>
      </c>
    </row>
    <row r="67" spans="1:19">
      <c r="A67" s="31">
        <v>2045</v>
      </c>
      <c r="L67" s="31">
        <v>2045</v>
      </c>
      <c r="O67" s="31">
        <f t="shared" si="13"/>
        <v>24699.258143445197</v>
      </c>
      <c r="R67" s="31">
        <f t="shared" si="11"/>
        <v>24699.258143445197</v>
      </c>
    </row>
    <row r="68" spans="1:19">
      <c r="A68" s="31">
        <v>2046</v>
      </c>
      <c r="L68" s="31">
        <v>2046</v>
      </c>
      <c r="O68" s="31">
        <f t="shared" si="13"/>
        <v>24999.346007014839</v>
      </c>
      <c r="R68" s="31">
        <f t="shared" si="11"/>
        <v>24999.346007014839</v>
      </c>
    </row>
    <row r="69" spans="1:19">
      <c r="A69" s="31">
        <v>2047</v>
      </c>
      <c r="L69" s="31">
        <v>2047</v>
      </c>
      <c r="O69" s="31">
        <f t="shared" si="13"/>
        <v>25285.68777762022</v>
      </c>
      <c r="R69" s="31">
        <f t="shared" si="11"/>
        <v>25285.68777762022</v>
      </c>
    </row>
    <row r="70" spans="1:19">
      <c r="A70" s="31">
        <v>2048</v>
      </c>
      <c r="L70" s="31">
        <v>2048</v>
      </c>
      <c r="O70" s="31">
        <f t="shared" si="13"/>
        <v>25558.546361563796</v>
      </c>
      <c r="R70" s="31">
        <f t="shared" si="11"/>
        <v>25558.546361563796</v>
      </c>
    </row>
    <row r="71" spans="1:19">
      <c r="A71" s="31">
        <v>2049</v>
      </c>
      <c r="L71" s="31">
        <v>2049</v>
      </c>
      <c r="O71" s="31">
        <f t="shared" si="13"/>
        <v>25818.224044675731</v>
      </c>
      <c r="R71" s="31">
        <f t="shared" si="11"/>
        <v>25818.224044675731</v>
      </c>
    </row>
    <row r="72" spans="1:19">
      <c r="A72" s="31">
        <v>2050</v>
      </c>
      <c r="D72" s="31">
        <v>38127</v>
      </c>
      <c r="E72" s="31">
        <f>D72/$D$27</f>
        <v>3.7174188377691393</v>
      </c>
      <c r="I72" s="31">
        <f>D72*0.6624</f>
        <v>25255.324799999999</v>
      </c>
      <c r="L72" s="31">
        <v>2050</v>
      </c>
      <c r="O72" s="31">
        <f t="shared" si="13"/>
        <v>26065.05667088904</v>
      </c>
      <c r="R72" s="31">
        <f t="shared" si="11"/>
        <v>26065.05667088904</v>
      </c>
      <c r="S72" s="31" t="s">
        <v>60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Q70"/>
  <sheetViews>
    <sheetView zoomScale="75" zoomScaleNormal="171" workbookViewId="0">
      <pane xSplit="1" topLeftCell="B1" activePane="topRight" state="frozen"/>
      <selection pane="topRight" activeCell="M44" sqref="M44"/>
    </sheetView>
  </sheetViews>
  <sheetFormatPr baseColWidth="10" defaultRowHeight="14"/>
  <cols>
    <col min="2" max="2" width="16.83203125" bestFit="1" customWidth="1"/>
    <col min="3" max="3" width="19.5" bestFit="1" customWidth="1"/>
    <col min="4" max="4" width="21.83203125" bestFit="1" customWidth="1"/>
    <col min="10" max="10" width="11.83203125" bestFit="1" customWidth="1"/>
    <col min="12" max="12" width="21.83203125" bestFit="1" customWidth="1"/>
    <col min="13" max="13" width="19.5" bestFit="1" customWidth="1"/>
    <col min="14" max="14" width="24.1640625" bestFit="1" customWidth="1"/>
    <col min="16" max="16" width="20.1640625" style="1" bestFit="1" customWidth="1"/>
    <col min="17" max="17" width="15.5" style="36" bestFit="1" customWidth="1"/>
  </cols>
  <sheetData>
    <row r="1" spans="1:17">
      <c r="A1" t="s">
        <v>34</v>
      </c>
      <c r="B1" t="s">
        <v>46</v>
      </c>
      <c r="C1" t="s">
        <v>33</v>
      </c>
      <c r="D1" t="s">
        <v>36</v>
      </c>
      <c r="F1" t="s">
        <v>39</v>
      </c>
      <c r="I1" t="s">
        <v>43</v>
      </c>
      <c r="J1" t="s">
        <v>42</v>
      </c>
      <c r="L1" t="s">
        <v>36</v>
      </c>
      <c r="M1" t="s">
        <v>33</v>
      </c>
      <c r="N1" t="s">
        <v>45</v>
      </c>
      <c r="P1" s="1" t="s">
        <v>51</v>
      </c>
      <c r="Q1" s="36" t="s">
        <v>63</v>
      </c>
    </row>
    <row r="2" spans="1:17">
      <c r="A2">
        <v>1982</v>
      </c>
      <c r="B2">
        <v>49376.4</v>
      </c>
      <c r="C2">
        <f>時系列分析!G18</f>
        <v>0.2516029748807187</v>
      </c>
      <c r="D2">
        <f>'GDP per cap preditction'!R2/1000000</f>
        <v>1.0995E-3</v>
      </c>
      <c r="F2" t="s">
        <v>37</v>
      </c>
      <c r="G2">
        <f>POWER(10,G7)</f>
        <v>4929.5757393074746</v>
      </c>
      <c r="I2">
        <f>D2</f>
        <v>1.0995E-3</v>
      </c>
      <c r="J2">
        <f>LN($G$4/C2-1)</f>
        <v>3.5713773432827374</v>
      </c>
      <c r="L2">
        <f>D2</f>
        <v>1.0995E-3</v>
      </c>
      <c r="M2">
        <f t="shared" ref="M2:M32" si="0">C2</f>
        <v>0.2516029748807187</v>
      </c>
      <c r="N2">
        <f>$G$4/(1+EXP($G$6*L2+$G$7))</f>
        <v>0.33439125740296366</v>
      </c>
      <c r="P2" s="1">
        <f>Q2</f>
        <v>12423249.128900321</v>
      </c>
      <c r="Q2" s="36">
        <f>ストック量!J19</f>
        <v>12423249.128900321</v>
      </c>
    </row>
    <row r="3" spans="1:17">
      <c r="A3">
        <v>1983</v>
      </c>
      <c r="B3">
        <v>50432.6</v>
      </c>
      <c r="C3">
        <f>時系列分析!G19</f>
        <v>0.27219189277850575</v>
      </c>
      <c r="D3">
        <f>'GDP per cap preditction'!R3/1000000</f>
        <v>1.2365E-3</v>
      </c>
      <c r="F3" t="s">
        <v>38</v>
      </c>
      <c r="G3">
        <f>-G6</f>
        <v>377.61382093424436</v>
      </c>
      <c r="I3">
        <f t="shared" ref="I3:I32" si="1">D3</f>
        <v>1.2365E-3</v>
      </c>
      <c r="J3">
        <f t="shared" ref="J3:J32" si="2">LN($G$4/C3-1)</f>
        <v>3.4904188853108575</v>
      </c>
      <c r="L3">
        <f t="shared" ref="L3:L66" si="3">D3</f>
        <v>1.2365E-3</v>
      </c>
      <c r="M3">
        <f t="shared" si="0"/>
        <v>0.27219189277850575</v>
      </c>
      <c r="N3">
        <f t="shared" ref="N3:N66" si="4">$G$4/(1+EXP($G$6*L3+$G$7))</f>
        <v>0.35146736644630411</v>
      </c>
      <c r="P3" s="1">
        <f>N3*B3*1000</f>
        <v>17725413.105039876</v>
      </c>
      <c r="Q3" s="36">
        <f>ストック量!J20</f>
        <v>13727344.851741269</v>
      </c>
    </row>
    <row r="4" spans="1:17">
      <c r="A4">
        <v>1984</v>
      </c>
      <c r="B4">
        <v>51488.800000000003</v>
      </c>
      <c r="C4">
        <f>時系列分析!G20</f>
        <v>0.29326568661760105</v>
      </c>
      <c r="D4">
        <f>'GDP per cap preditction'!R4/1000000</f>
        <v>1.35604E-3</v>
      </c>
      <c r="F4" t="s">
        <v>52</v>
      </c>
      <c r="G4" s="29">
        <v>9.1999999999999993</v>
      </c>
      <c r="I4">
        <f t="shared" si="1"/>
        <v>1.35604E-3</v>
      </c>
      <c r="J4">
        <f t="shared" si="2"/>
        <v>3.4134839556139616</v>
      </c>
      <c r="L4">
        <f t="shared" si="3"/>
        <v>1.35604E-3</v>
      </c>
      <c r="M4">
        <f>C4</f>
        <v>0.29326568661760105</v>
      </c>
      <c r="N4">
        <f t="shared" si="4"/>
        <v>0.36704864313547508</v>
      </c>
      <c r="P4" s="1">
        <f t="shared" ref="P4:P66" si="5">N4*B4*1000</f>
        <v>18898894.176673848</v>
      </c>
      <c r="Q4" s="36">
        <f>ストック量!J21</f>
        <v>15099898.285116339</v>
      </c>
    </row>
    <row r="5" spans="1:17">
      <c r="A5">
        <v>1985</v>
      </c>
      <c r="B5">
        <v>52545</v>
      </c>
      <c r="C5">
        <f>時系列分析!G21</f>
        <v>0.3105269659686416</v>
      </c>
      <c r="D5">
        <f>'GDP per cap preditction'!R5/1000000</f>
        <v>1.4681E-3</v>
      </c>
      <c r="I5">
        <f t="shared" si="1"/>
        <v>1.4681E-3</v>
      </c>
      <c r="J5">
        <f t="shared" si="2"/>
        <v>3.3543523059666049</v>
      </c>
      <c r="L5">
        <f t="shared" si="3"/>
        <v>1.4681E-3</v>
      </c>
      <c r="M5">
        <f t="shared" si="0"/>
        <v>0.3105269659686416</v>
      </c>
      <c r="N5">
        <f t="shared" si="4"/>
        <v>0.38225457101692739</v>
      </c>
      <c r="P5" s="1">
        <f t="shared" si="5"/>
        <v>20085566.434084449</v>
      </c>
      <c r="Q5" s="36">
        <f>ストック量!J22</f>
        <v>16316639.426822273</v>
      </c>
    </row>
    <row r="6" spans="1:17">
      <c r="A6">
        <v>1986</v>
      </c>
      <c r="B6">
        <v>53370.6</v>
      </c>
      <c r="C6">
        <f>時系列分析!G22</f>
        <v>0.33143377070511792</v>
      </c>
      <c r="D6">
        <f>'GDP per cap preditction'!R6/1000000</f>
        <v>1.5740799999999998E-3</v>
      </c>
      <c r="F6" t="s">
        <v>40</v>
      </c>
      <c r="G6">
        <f>INDEX(LINEST(J2:J32,I2:I32),1,1)</f>
        <v>-377.61382093424436</v>
      </c>
      <c r="I6">
        <f t="shared" si="1"/>
        <v>1.5740799999999998E-3</v>
      </c>
      <c r="J6">
        <f t="shared" si="2"/>
        <v>3.28684041658865</v>
      </c>
      <c r="L6">
        <f t="shared" si="3"/>
        <v>1.5740799999999998E-3</v>
      </c>
      <c r="M6">
        <f t="shared" si="0"/>
        <v>0.33143377070511792</v>
      </c>
      <c r="N6">
        <f t="shared" si="4"/>
        <v>0.39718860589203325</v>
      </c>
      <c r="P6" s="1">
        <f t="shared" si="5"/>
        <v>21198194.209621351</v>
      </c>
      <c r="Q6" s="36">
        <f>ストック量!J23</f>
        <v>17688819.202794563</v>
      </c>
    </row>
    <row r="7" spans="1:17">
      <c r="A7">
        <v>1987</v>
      </c>
      <c r="B7">
        <v>54196.2</v>
      </c>
      <c r="C7">
        <f>時系列分析!G23</f>
        <v>0.36497974083402618</v>
      </c>
      <c r="D7">
        <f>'GDP per cap preditction'!R7/1000000</f>
        <v>1.6598299999999999E-3</v>
      </c>
      <c r="F7" t="s">
        <v>41</v>
      </c>
      <c r="G7">
        <f>INDEX(LINEST(J2:J32,I2:I32),1,2)</f>
        <v>3.6928095436167272</v>
      </c>
      <c r="I7">
        <f t="shared" si="1"/>
        <v>1.6598299999999999E-3</v>
      </c>
      <c r="J7">
        <f t="shared" si="2"/>
        <v>3.1866368303312584</v>
      </c>
      <c r="L7">
        <f t="shared" si="3"/>
        <v>1.6598299999999999E-3</v>
      </c>
      <c r="M7">
        <f t="shared" si="0"/>
        <v>0.36497974083402618</v>
      </c>
      <c r="N7">
        <f t="shared" si="4"/>
        <v>0.40967813388894969</v>
      </c>
      <c r="P7" s="1">
        <f t="shared" si="5"/>
        <v>22202998.079872295</v>
      </c>
      <c r="Q7" s="36">
        <f>ストック量!J24</f>
        <v>19780515.030189048</v>
      </c>
    </row>
    <row r="8" spans="1:17">
      <c r="A8">
        <v>1988</v>
      </c>
      <c r="B8">
        <v>55021.8</v>
      </c>
      <c r="C8">
        <f>時系列分析!G24</f>
        <v>0.4084505897041516</v>
      </c>
      <c r="D8">
        <f>'GDP per cap preditction'!R8/1000000</f>
        <v>1.74753E-3</v>
      </c>
      <c r="I8">
        <f t="shared" si="1"/>
        <v>1.74753E-3</v>
      </c>
      <c r="J8">
        <f t="shared" si="2"/>
        <v>3.0691752932560172</v>
      </c>
      <c r="L8">
        <f t="shared" si="3"/>
        <v>1.74753E-3</v>
      </c>
      <c r="M8">
        <f t="shared" si="0"/>
        <v>0.4084505897041516</v>
      </c>
      <c r="N8">
        <f>$G$4/(1+EXP($G$6*L8+$G$7))</f>
        <v>0.42283848798453821</v>
      </c>
      <c r="P8" s="1">
        <f t="shared" si="5"/>
        <v>23265334.718187667</v>
      </c>
      <c r="Q8" s="36">
        <f>ストック量!J25</f>
        <v>22473686.65658389</v>
      </c>
    </row>
    <row r="9" spans="1:17">
      <c r="A9">
        <v>1989</v>
      </c>
      <c r="B9">
        <v>55847.4</v>
      </c>
      <c r="C9">
        <f>時系列分析!G25</f>
        <v>0.46133643878819891</v>
      </c>
      <c r="D9">
        <f>'GDP per cap preditction'!R9/1000000</f>
        <v>1.9299100000000002E-3</v>
      </c>
      <c r="I9">
        <f t="shared" si="1"/>
        <v>1.9299100000000002E-3</v>
      </c>
      <c r="J9">
        <f t="shared" si="2"/>
        <v>2.9413849673769032</v>
      </c>
      <c r="L9">
        <f t="shared" si="3"/>
        <v>1.9299100000000002E-3</v>
      </c>
      <c r="M9">
        <f t="shared" si="0"/>
        <v>0.46133643878819891</v>
      </c>
      <c r="N9">
        <f t="shared" si="4"/>
        <v>0.45150571405022266</v>
      </c>
      <c r="P9" s="1">
        <f t="shared" si="5"/>
        <v>25215420.214848407</v>
      </c>
      <c r="Q9" s="36">
        <f>ストック量!J26</f>
        <v>25764440.631580058</v>
      </c>
    </row>
    <row r="10" spans="1:17">
      <c r="A10">
        <v>1990</v>
      </c>
      <c r="B10">
        <v>56673</v>
      </c>
      <c r="C10">
        <f>時系列分析!G26</f>
        <v>0.5351983184602539</v>
      </c>
      <c r="D10">
        <f>'GDP per cap preditction'!R10/1000000</f>
        <v>2.2180400000000001E-3</v>
      </c>
      <c r="I10">
        <f t="shared" si="1"/>
        <v>2.2180400000000001E-3</v>
      </c>
      <c r="J10">
        <f t="shared" si="2"/>
        <v>2.7843869476684486</v>
      </c>
      <c r="L10">
        <f t="shared" si="3"/>
        <v>2.2180400000000001E-3</v>
      </c>
      <c r="M10">
        <f t="shared" si="0"/>
        <v>0.5351983184602539</v>
      </c>
      <c r="N10">
        <f t="shared" si="4"/>
        <v>0.50057868665460892</v>
      </c>
      <c r="P10" s="1">
        <f t="shared" si="5"/>
        <v>28369295.908776652</v>
      </c>
      <c r="Q10" s="36">
        <f>ストック量!J27</f>
        <v>30331294.302097969</v>
      </c>
    </row>
    <row r="11" spans="1:17">
      <c r="A11">
        <v>1991</v>
      </c>
      <c r="B11">
        <v>57366.400000000001</v>
      </c>
      <c r="C11">
        <f>時系列分析!G27</f>
        <v>0.61302060017086168</v>
      </c>
      <c r="D11">
        <f>'GDP per cap preditction'!R11/1000000</f>
        <v>2.5698100000000001E-3</v>
      </c>
      <c r="I11">
        <f t="shared" si="1"/>
        <v>2.5698100000000001E-3</v>
      </c>
      <c r="J11">
        <f t="shared" si="2"/>
        <v>2.6396037708039963</v>
      </c>
      <c r="L11">
        <f t="shared" si="3"/>
        <v>2.5698100000000001E-3</v>
      </c>
      <c r="M11">
        <f t="shared" si="0"/>
        <v>0.61302060017086168</v>
      </c>
      <c r="N11">
        <f t="shared" si="4"/>
        <v>0.56730562263067796</v>
      </c>
      <c r="P11" s="1">
        <f t="shared" si="5"/>
        <v>32544281.270080525</v>
      </c>
      <c r="Q11" s="36">
        <f>ストック量!J28</f>
        <v>35166784.957641721</v>
      </c>
    </row>
    <row r="12" spans="1:17">
      <c r="A12">
        <v>1992</v>
      </c>
      <c r="B12">
        <v>58059.8</v>
      </c>
      <c r="C12">
        <f>時系列分析!G28</f>
        <v>0.712298634146043</v>
      </c>
      <c r="D12">
        <f>'GDP per cap preditction'!R12/1000000</f>
        <v>2.9210799999999999E-3</v>
      </c>
      <c r="I12">
        <f t="shared" si="1"/>
        <v>2.9210799999999999E-3</v>
      </c>
      <c r="J12">
        <f t="shared" si="2"/>
        <v>2.4778762431194683</v>
      </c>
      <c r="L12">
        <f t="shared" si="3"/>
        <v>2.9210799999999999E-3</v>
      </c>
      <c r="M12">
        <f t="shared" si="0"/>
        <v>0.712298634146043</v>
      </c>
      <c r="N12">
        <f t="shared" si="4"/>
        <v>0.64215775608214898</v>
      </c>
      <c r="P12" s="1">
        <f t="shared" si="5"/>
        <v>37283550.886578359</v>
      </c>
      <c r="Q12" s="36">
        <f>ストック量!J29</f>
        <v>41355916.238792427</v>
      </c>
    </row>
    <row r="13" spans="1:17">
      <c r="A13">
        <v>1993</v>
      </c>
      <c r="B13">
        <v>58753.2</v>
      </c>
      <c r="C13">
        <f>時系列分析!G29</f>
        <v>0.81018021141954821</v>
      </c>
      <c r="D13">
        <f>'GDP per cap preditction'!R13/1000000</f>
        <v>3.2254599999999999E-3</v>
      </c>
      <c r="I13">
        <f t="shared" si="1"/>
        <v>3.2254599999999999E-3</v>
      </c>
      <c r="J13">
        <f t="shared" si="2"/>
        <v>2.3375176137647671</v>
      </c>
      <c r="L13">
        <f t="shared" si="3"/>
        <v>3.2254599999999999E-3</v>
      </c>
      <c r="M13">
        <f t="shared" si="0"/>
        <v>0.81018021141954821</v>
      </c>
      <c r="N13">
        <f t="shared" si="4"/>
        <v>0.71430221495035828</v>
      </c>
      <c r="P13" s="1">
        <f t="shared" si="5"/>
        <v>41967540.895421386</v>
      </c>
      <c r="Q13" s="36">
        <f>ストック量!J30</f>
        <v>47600679.997575</v>
      </c>
    </row>
    <row r="14" spans="1:17">
      <c r="A14">
        <v>1994</v>
      </c>
      <c r="B14">
        <v>59446.6</v>
      </c>
      <c r="C14">
        <f>時系列分析!G30</f>
        <v>0.90682009353871862</v>
      </c>
      <c r="D14">
        <f>'GDP per cap preditction'!R14/1000000</f>
        <v>3.5145700000000003E-3</v>
      </c>
      <c r="I14">
        <f t="shared" si="1"/>
        <v>3.5145700000000003E-3</v>
      </c>
      <c r="J14">
        <f t="shared" si="2"/>
        <v>2.2132446808686437</v>
      </c>
      <c r="L14">
        <f t="shared" si="3"/>
        <v>3.5145700000000003E-3</v>
      </c>
      <c r="M14">
        <f t="shared" si="0"/>
        <v>0.90682009353871862</v>
      </c>
      <c r="N14">
        <f t="shared" si="4"/>
        <v>0.78962778314420889</v>
      </c>
      <c r="P14" s="1">
        <f>N14*B14*1000</f>
        <v>46940686.973460525</v>
      </c>
      <c r="Q14" s="36">
        <f>ストック量!J31</f>
        <v>53907371.372558787</v>
      </c>
    </row>
    <row r="15" spans="1:17">
      <c r="A15">
        <v>1995</v>
      </c>
      <c r="B15">
        <v>60140</v>
      </c>
      <c r="C15">
        <f>時系列分析!G31</f>
        <v>1.0188182259327245</v>
      </c>
      <c r="D15">
        <f>'GDP per cap preditction'!R15/1000000</f>
        <v>3.8585900000000003E-3</v>
      </c>
      <c r="I15">
        <f t="shared" si="1"/>
        <v>3.8585900000000003E-3</v>
      </c>
      <c r="J15">
        <f t="shared" si="2"/>
        <v>2.0831932577658314</v>
      </c>
      <c r="L15">
        <f t="shared" si="3"/>
        <v>3.8585900000000003E-3</v>
      </c>
      <c r="M15">
        <f t="shared" si="0"/>
        <v>1.0188182259327245</v>
      </c>
      <c r="N15">
        <f t="shared" si="4"/>
        <v>0.88858677406890207</v>
      </c>
      <c r="P15" s="1">
        <f t="shared" si="5"/>
        <v>53439608.592503771</v>
      </c>
      <c r="Q15" s="36">
        <f>ストック量!J32</f>
        <v>61271728.10759405</v>
      </c>
    </row>
    <row r="16" spans="1:17">
      <c r="A16">
        <v>1996</v>
      </c>
      <c r="B16">
        <v>60581.4</v>
      </c>
      <c r="C16">
        <f>時系列分析!G32</f>
        <v>1.1289153444402957</v>
      </c>
      <c r="D16">
        <f>'GDP per cap preditction'!R16/1000000</f>
        <v>4.23969E-3</v>
      </c>
      <c r="I16">
        <f t="shared" si="1"/>
        <v>4.23969E-3</v>
      </c>
      <c r="J16">
        <f t="shared" si="2"/>
        <v>1.9670305795683749</v>
      </c>
      <c r="L16">
        <f t="shared" si="3"/>
        <v>4.23969E-3</v>
      </c>
      <c r="M16">
        <f t="shared" si="0"/>
        <v>1.1289153444402957</v>
      </c>
      <c r="N16">
        <f t="shared" si="4"/>
        <v>1.0110070616347797</v>
      </c>
      <c r="P16" s="1">
        <f t="shared" si="5"/>
        <v>61248223.203721248</v>
      </c>
      <c r="Q16" s="36">
        <f>ストック量!J33</f>
        <v>68391272.047675326</v>
      </c>
    </row>
    <row r="17" spans="1:17">
      <c r="A17">
        <v>1997</v>
      </c>
      <c r="B17">
        <v>61022.8</v>
      </c>
      <c r="C17">
        <f>時系列分析!G33</f>
        <v>1.220815894748249</v>
      </c>
      <c r="D17">
        <f>'GDP per cap preditction'!R17/1000000</f>
        <v>4.6989499999999995E-3</v>
      </c>
      <c r="I17">
        <f t="shared" si="1"/>
        <v>4.6989499999999995E-3</v>
      </c>
      <c r="J17">
        <f t="shared" si="2"/>
        <v>1.877316762377147</v>
      </c>
      <c r="L17">
        <f t="shared" si="3"/>
        <v>4.6989499999999995E-3</v>
      </c>
      <c r="M17">
        <f t="shared" si="0"/>
        <v>1.220815894748249</v>
      </c>
      <c r="N17">
        <f t="shared" si="4"/>
        <v>1.1779472071848391</v>
      </c>
      <c r="P17" s="1">
        <f>N17*B17*1000</f>
        <v>71881636.834599003</v>
      </c>
      <c r="Q17" s="36">
        <f>ストック量!J34</f>
        <v>74497604.182043448</v>
      </c>
    </row>
    <row r="18" spans="1:17">
      <c r="A18">
        <v>1998</v>
      </c>
      <c r="B18">
        <v>61464.2</v>
      </c>
      <c r="C18">
        <f>時系列分析!G34</f>
        <v>1.2546042999701315</v>
      </c>
      <c r="D18">
        <f>'GDP per cap preditction'!R18/1000000</f>
        <v>5.0118100000000002E-3</v>
      </c>
      <c r="I18">
        <f t="shared" si="1"/>
        <v>5.0118100000000002E-3</v>
      </c>
      <c r="J18">
        <f t="shared" si="2"/>
        <v>1.8457723796229226</v>
      </c>
      <c r="L18">
        <f t="shared" si="3"/>
        <v>5.0118100000000002E-3</v>
      </c>
      <c r="M18">
        <f t="shared" si="0"/>
        <v>1.2546042999701315</v>
      </c>
      <c r="N18">
        <f t="shared" si="4"/>
        <v>1.3047153359201225</v>
      </c>
      <c r="P18" s="1">
        <f t="shared" si="5"/>
        <v>80193284.350061581</v>
      </c>
      <c r="Q18" s="36">
        <f>ストック量!J35</f>
        <v>77113249.614224151</v>
      </c>
    </row>
    <row r="19" spans="1:17">
      <c r="A19">
        <v>1999</v>
      </c>
      <c r="B19">
        <v>61905.599999999999</v>
      </c>
      <c r="C19">
        <f>時系列分析!G35</f>
        <v>1.3298117915815739</v>
      </c>
      <c r="D19">
        <f>'GDP per cap preditction'!R19/1000000</f>
        <v>4.96979E-3</v>
      </c>
      <c r="I19">
        <f t="shared" si="1"/>
        <v>4.96979E-3</v>
      </c>
      <c r="J19">
        <f t="shared" si="2"/>
        <v>1.7780445546778574</v>
      </c>
      <c r="L19">
        <f t="shared" si="3"/>
        <v>4.96979E-3</v>
      </c>
      <c r="M19">
        <f t="shared" si="0"/>
        <v>1.3298117915815739</v>
      </c>
      <c r="N19">
        <f t="shared" si="4"/>
        <v>1.2870496983623887</v>
      </c>
      <c r="P19" s="1">
        <f t="shared" si="5"/>
        <v>79675583.806942686</v>
      </c>
      <c r="Q19" s="36">
        <f>ストック量!J36</f>
        <v>82322796.844932288</v>
      </c>
    </row>
    <row r="20" spans="1:17">
      <c r="A20">
        <v>2000</v>
      </c>
      <c r="B20">
        <v>62347</v>
      </c>
      <c r="C20">
        <f>時系列分析!G36</f>
        <v>1.4041687630394539</v>
      </c>
      <c r="D20">
        <f>'GDP per cap preditction'!R20/1000000</f>
        <v>4.4481800000000004E-3</v>
      </c>
      <c r="I20">
        <f t="shared" si="1"/>
        <v>4.4481800000000004E-3</v>
      </c>
      <c r="J20">
        <f t="shared" si="2"/>
        <v>1.7141436340476328</v>
      </c>
      <c r="L20">
        <f t="shared" si="3"/>
        <v>4.4481800000000004E-3</v>
      </c>
      <c r="M20">
        <f t="shared" si="0"/>
        <v>1.4041687630394539</v>
      </c>
      <c r="N20">
        <f t="shared" si="4"/>
        <v>1.084061414859959</v>
      </c>
      <c r="P20" s="1">
        <f t="shared" si="5"/>
        <v>67587977.032273859</v>
      </c>
      <c r="Q20" s="36">
        <f>ストック量!J37</f>
        <v>87545709.869220838</v>
      </c>
    </row>
    <row r="21" spans="1:17">
      <c r="A21">
        <v>2001</v>
      </c>
      <c r="B21">
        <v>63066.8</v>
      </c>
      <c r="C21">
        <f>時系列分析!G37</f>
        <v>1.484836469503062</v>
      </c>
      <c r="D21">
        <f>'GDP per cap preditction'!R21/1000000</f>
        <v>4.6974499999999997E-3</v>
      </c>
      <c r="I21">
        <f t="shared" si="1"/>
        <v>4.6974499999999997E-3</v>
      </c>
      <c r="J21">
        <f t="shared" si="2"/>
        <v>1.6478830373815205</v>
      </c>
      <c r="L21">
        <f t="shared" si="3"/>
        <v>4.6974499999999997E-3</v>
      </c>
      <c r="M21">
        <f t="shared" si="0"/>
        <v>1.484836469503062</v>
      </c>
      <c r="N21">
        <f t="shared" si="4"/>
        <v>1.1773655445671487</v>
      </c>
      <c r="P21" s="1">
        <f t="shared" si="5"/>
        <v>74252677.326107457</v>
      </c>
      <c r="Q21" s="36">
        <f>ストック量!J38</f>
        <v>93643884.654855713</v>
      </c>
    </row>
    <row r="22" spans="1:17">
      <c r="A22">
        <v>2002</v>
      </c>
      <c r="B22">
        <v>63786.6</v>
      </c>
      <c r="C22">
        <f>時系列分析!G38</f>
        <v>1.5995830934501751</v>
      </c>
      <c r="D22">
        <f>'GDP per cap preditction'!R22/1000000</f>
        <v>5.0147299999999994E-3</v>
      </c>
      <c r="I22">
        <f t="shared" si="1"/>
        <v>5.0147299999999994E-3</v>
      </c>
      <c r="J22">
        <f t="shared" si="2"/>
        <v>1.5584600732139982</v>
      </c>
      <c r="L22">
        <f t="shared" si="3"/>
        <v>5.0147299999999994E-3</v>
      </c>
      <c r="M22">
        <f t="shared" si="0"/>
        <v>1.5995830934501751</v>
      </c>
      <c r="N22">
        <f t="shared" si="4"/>
        <v>1.3059504241351905</v>
      </c>
      <c r="P22" s="1">
        <f t="shared" si="5"/>
        <v>83302137.324141726</v>
      </c>
      <c r="Q22" s="36">
        <f>ストック量!J39</f>
        <v>102031966.94866894</v>
      </c>
    </row>
    <row r="23" spans="1:17">
      <c r="A23">
        <v>2003</v>
      </c>
      <c r="B23">
        <v>64506.400000000001</v>
      </c>
      <c r="C23">
        <f>時系列分析!G39</f>
        <v>1.7225945285768658</v>
      </c>
      <c r="D23">
        <f>'GDP per cap preditction'!R23/1000000</f>
        <v>5.1527100000000004E-3</v>
      </c>
      <c r="I23">
        <f t="shared" si="1"/>
        <v>5.1527100000000004E-3</v>
      </c>
      <c r="J23">
        <f t="shared" si="2"/>
        <v>1.4680542685973521</v>
      </c>
      <c r="L23">
        <f t="shared" si="3"/>
        <v>5.1527100000000004E-3</v>
      </c>
      <c r="M23">
        <f t="shared" si="0"/>
        <v>1.7225945285768658</v>
      </c>
      <c r="N23">
        <f t="shared" si="4"/>
        <v>1.3654318170358954</v>
      </c>
      <c r="P23" s="1">
        <f t="shared" si="5"/>
        <v>88079090.962444291</v>
      </c>
      <c r="Q23" s="36">
        <f>ストック量!J40</f>
        <v>111118371.69819073</v>
      </c>
    </row>
    <row r="24" spans="1:17">
      <c r="A24">
        <v>2004</v>
      </c>
      <c r="B24">
        <v>65226.2</v>
      </c>
      <c r="C24">
        <f>時系列分析!G40</f>
        <v>1.8642055057032763</v>
      </c>
      <c r="D24">
        <f>'GDP per cap preditction'!R24/1000000</f>
        <v>5.4645699999999993E-3</v>
      </c>
      <c r="I24">
        <f t="shared" si="1"/>
        <v>5.4645699999999993E-3</v>
      </c>
      <c r="J24">
        <f t="shared" si="2"/>
        <v>1.3699307612163063</v>
      </c>
      <c r="L24">
        <f t="shared" si="3"/>
        <v>5.4645699999999993E-3</v>
      </c>
      <c r="M24">
        <f t="shared" si="0"/>
        <v>1.8642055057032763</v>
      </c>
      <c r="N24">
        <f t="shared" si="4"/>
        <v>1.5081061286532813</v>
      </c>
      <c r="P24" s="1">
        <f t="shared" si="5"/>
        <v>98368031.968764648</v>
      </c>
      <c r="Q24" s="36">
        <f>ストック量!J41</f>
        <v>121595041.15610303</v>
      </c>
    </row>
    <row r="25" spans="1:17">
      <c r="A25">
        <v>2005</v>
      </c>
      <c r="B25">
        <v>65946</v>
      </c>
      <c r="C25">
        <f>時系列分析!G41</f>
        <v>2.0170495399172257</v>
      </c>
      <c r="D25">
        <f>'GDP per cap preditction'!R25/1000000</f>
        <v>5.9196199999999996E-3</v>
      </c>
      <c r="I25">
        <f t="shared" si="1"/>
        <v>5.9196199999999996E-3</v>
      </c>
      <c r="J25">
        <f t="shared" si="2"/>
        <v>1.2700744063816802</v>
      </c>
      <c r="L25">
        <f t="shared" si="3"/>
        <v>5.9196199999999996E-3</v>
      </c>
      <c r="M25">
        <f t="shared" si="0"/>
        <v>2.0170495399172257</v>
      </c>
      <c r="N25">
        <f t="shared" si="4"/>
        <v>1.7374492119912002</v>
      </c>
      <c r="P25" s="1">
        <f t="shared" si="5"/>
        <v>114577825.73397169</v>
      </c>
      <c r="Q25" s="36">
        <f>ストック量!J42</f>
        <v>133016348.95938137</v>
      </c>
    </row>
    <row r="26" spans="1:17">
      <c r="A26">
        <v>2006</v>
      </c>
      <c r="B26">
        <v>66384.600000000006</v>
      </c>
      <c r="C26">
        <f>時系列分析!G42</f>
        <v>2.1547488340659289</v>
      </c>
      <c r="D26">
        <f>'GDP per cap preditction'!R26/1000000</f>
        <v>6.35011E-3</v>
      </c>
      <c r="I26">
        <f t="shared" si="1"/>
        <v>6.35011E-3</v>
      </c>
      <c r="J26">
        <f t="shared" si="2"/>
        <v>1.1846796299278686</v>
      </c>
      <c r="L26">
        <f t="shared" si="3"/>
        <v>6.35011E-3</v>
      </c>
      <c r="M26">
        <f t="shared" si="0"/>
        <v>2.1547488340659289</v>
      </c>
      <c r="N26">
        <f t="shared" si="4"/>
        <v>1.9781947914935964</v>
      </c>
      <c r="P26" s="1">
        <f t="shared" si="5"/>
        <v>131321669.95538582</v>
      </c>
      <c r="Q26" s="36">
        <f>ストック量!J43</f>
        <v>143042139.44993308</v>
      </c>
    </row>
    <row r="27" spans="1:17">
      <c r="A27">
        <v>2007</v>
      </c>
      <c r="B27">
        <v>66823.199999999997</v>
      </c>
      <c r="C27">
        <f>時系列分析!G43</f>
        <v>2.2860495671912662</v>
      </c>
      <c r="D27">
        <f>'GDP per cap preditction'!R27/1000000</f>
        <v>6.8350399999999997E-3</v>
      </c>
      <c r="I27">
        <f t="shared" si="1"/>
        <v>6.8350399999999997E-3</v>
      </c>
      <c r="J27">
        <f t="shared" si="2"/>
        <v>1.1067159242954767</v>
      </c>
      <c r="L27">
        <f t="shared" si="3"/>
        <v>6.8350399999999997E-3</v>
      </c>
      <c r="M27">
        <f t="shared" si="0"/>
        <v>2.2860495671912662</v>
      </c>
      <c r="N27">
        <f t="shared" si="4"/>
        <v>2.2773194720615217</v>
      </c>
      <c r="P27" s="1">
        <f t="shared" si="5"/>
        <v>152177774.54546148</v>
      </c>
      <c r="Q27" s="36">
        <f>ストック量!J44</f>
        <v>152761147.43833542</v>
      </c>
    </row>
    <row r="28" spans="1:17">
      <c r="A28">
        <v>2008</v>
      </c>
      <c r="B28">
        <v>67261.8</v>
      </c>
      <c r="C28">
        <f>時系列分析!G44</f>
        <v>2.4226741262826978</v>
      </c>
      <c r="D28">
        <f>'GDP per cap preditction'!R28/1000000</f>
        <v>7.3873799999999998E-3</v>
      </c>
      <c r="I28">
        <f t="shared" si="1"/>
        <v>7.3873799999999998E-3</v>
      </c>
      <c r="J28">
        <f t="shared" si="2"/>
        <v>1.0287106692905807</v>
      </c>
      <c r="L28">
        <f t="shared" si="3"/>
        <v>7.3873799999999998E-3</v>
      </c>
      <c r="M28">
        <f t="shared" si="0"/>
        <v>2.4226741262826978</v>
      </c>
      <c r="N28">
        <f t="shared" si="4"/>
        <v>2.6531568903162746</v>
      </c>
      <c r="P28" s="1">
        <f t="shared" si="5"/>
        <v>178456108.12507519</v>
      </c>
      <c r="Q28" s="36">
        <f>ストック量!J45</f>
        <v>162953422.5472016</v>
      </c>
    </row>
    <row r="29" spans="1:17">
      <c r="A29">
        <v>2009</v>
      </c>
      <c r="B29">
        <v>67700.399999999994</v>
      </c>
      <c r="C29">
        <f>時系列分析!G45</f>
        <v>2.5159095859559062</v>
      </c>
      <c r="D29">
        <f>'GDP per cap preditction'!R29/1000000</f>
        <v>7.9102800000000004E-3</v>
      </c>
      <c r="I29">
        <f t="shared" si="1"/>
        <v>7.9102800000000004E-3</v>
      </c>
      <c r="J29">
        <f t="shared" si="2"/>
        <v>0.97709573501535218</v>
      </c>
      <c r="L29">
        <f t="shared" si="3"/>
        <v>7.9102800000000004E-3</v>
      </c>
      <c r="M29">
        <f t="shared" si="0"/>
        <v>2.5159095859559062</v>
      </c>
      <c r="N29">
        <f t="shared" si="4"/>
        <v>3.0408972528806082</v>
      </c>
      <c r="P29" s="1">
        <f t="shared" si="5"/>
        <v>205869960.37891829</v>
      </c>
      <c r="Q29" s="36">
        <f>ストック量!J46</f>
        <v>170328085.33304921</v>
      </c>
    </row>
    <row r="30" spans="1:17">
      <c r="A30">
        <v>2010</v>
      </c>
      <c r="B30">
        <v>68139</v>
      </c>
      <c r="C30">
        <f>時系列分析!G46</f>
        <v>2.6439281452390975</v>
      </c>
      <c r="D30">
        <f>'GDP per cap preditction'!R30/1000000</f>
        <v>8.1927700000000003E-3</v>
      </c>
      <c r="I30">
        <f t="shared" si="1"/>
        <v>8.1927700000000003E-3</v>
      </c>
      <c r="J30">
        <f t="shared" si="2"/>
        <v>0.90812587588993321</v>
      </c>
      <c r="L30">
        <f t="shared" si="3"/>
        <v>8.1927700000000003E-3</v>
      </c>
      <c r="M30">
        <f t="shared" si="0"/>
        <v>2.6439281452390975</v>
      </c>
      <c r="N30">
        <f>$G$4/(1+EXP($G$6*L30+$G$7))</f>
        <v>3.2618431745989396</v>
      </c>
      <c r="P30" s="1">
        <f t="shared" si="5"/>
        <v>222258732.07399714</v>
      </c>
      <c r="Q30" s="36">
        <f>ストック量!J47</f>
        <v>180154619.88844687</v>
      </c>
    </row>
    <row r="31" spans="1:17">
      <c r="A31">
        <v>2011</v>
      </c>
      <c r="B31">
        <v>68499</v>
      </c>
      <c r="C31">
        <f>時系列分析!G47</f>
        <v>2.7766699683268485</v>
      </c>
      <c r="D31">
        <f>'GDP per cap preditction'!R31/1000000</f>
        <v>7.9961000000000008E-3</v>
      </c>
      <c r="I31">
        <f t="shared" si="1"/>
        <v>7.9961000000000008E-3</v>
      </c>
      <c r="J31">
        <f t="shared" si="2"/>
        <v>0.83868432316439645</v>
      </c>
      <c r="L31">
        <f t="shared" si="3"/>
        <v>7.9961000000000008E-3</v>
      </c>
      <c r="M31">
        <f t="shared" si="0"/>
        <v>2.7766699683268485</v>
      </c>
      <c r="N31">
        <f t="shared" si="4"/>
        <v>3.1072289674246671</v>
      </c>
      <c r="P31" s="1">
        <f t="shared" si="5"/>
        <v>212842077.03962228</v>
      </c>
      <c r="Q31" s="36">
        <f>ストック量!J48</f>
        <v>190199116.16042081</v>
      </c>
    </row>
    <row r="32" spans="1:17">
      <c r="A32">
        <v>2012</v>
      </c>
      <c r="B32">
        <v>68859</v>
      </c>
      <c r="C32">
        <f>時系列分析!G48</f>
        <v>2.9260702583985423</v>
      </c>
      <c r="D32">
        <f>'GDP per cap preditction'!R32/1000000</f>
        <v>8.6005729798981859E-3</v>
      </c>
      <c r="I32">
        <f t="shared" si="1"/>
        <v>8.6005729798981859E-3</v>
      </c>
      <c r="J32">
        <f t="shared" si="2"/>
        <v>0.76274259729783023</v>
      </c>
      <c r="L32">
        <f t="shared" si="3"/>
        <v>8.6005729798981859E-3</v>
      </c>
      <c r="M32">
        <f t="shared" si="0"/>
        <v>2.9260702583985423</v>
      </c>
      <c r="N32">
        <f>$G$4/(1+EXP($G$6*L32+$G$7))</f>
        <v>3.5928116602479565</v>
      </c>
      <c r="P32" s="1">
        <f t="shared" si="5"/>
        <v>247397418.11301404</v>
      </c>
      <c r="Q32" s="36">
        <f>ストック量!J49</f>
        <v>201486271.92306522</v>
      </c>
    </row>
    <row r="33" spans="1:16">
      <c r="A33">
        <v>2013</v>
      </c>
      <c r="B33">
        <v>69219</v>
      </c>
      <c r="D33">
        <f>'GDP per cap preditction'!R33/1000000</f>
        <v>8.8869019696507928E-3</v>
      </c>
      <c r="L33">
        <f t="shared" si="3"/>
        <v>8.8869019696507928E-3</v>
      </c>
      <c r="N33">
        <f>$G$4/(1+EXP($G$6*L33+$G$7))</f>
        <v>3.8321699397357132</v>
      </c>
      <c r="P33" s="1">
        <f t="shared" si="5"/>
        <v>265258971.05856636</v>
      </c>
    </row>
    <row r="34" spans="1:16">
      <c r="A34">
        <v>2014</v>
      </c>
      <c r="B34">
        <v>69579</v>
      </c>
      <c r="D34">
        <f>'GDP per cap preditction'!R34/1000000</f>
        <v>9.4573022231016542E-3</v>
      </c>
      <c r="L34">
        <f t="shared" si="3"/>
        <v>9.4573022231016542E-3</v>
      </c>
      <c r="N34">
        <f t="shared" si="4"/>
        <v>4.3206606439877469</v>
      </c>
      <c r="P34" s="1">
        <f t="shared" si="5"/>
        <v>300627246.94802344</v>
      </c>
    </row>
    <row r="35" spans="1:16">
      <c r="A35">
        <v>2015</v>
      </c>
      <c r="B35">
        <v>69939</v>
      </c>
      <c r="D35">
        <f>'GDP per cap preditction'!R35/1000000</f>
        <v>9.8732239938688297E-3</v>
      </c>
      <c r="L35">
        <f t="shared" si="3"/>
        <v>9.8732239938688297E-3</v>
      </c>
      <c r="N35">
        <f t="shared" si="4"/>
        <v>4.6815409331452082</v>
      </c>
      <c r="P35" s="1">
        <f t="shared" si="5"/>
        <v>327422291.32324272</v>
      </c>
    </row>
    <row r="36" spans="1:16">
      <c r="A36">
        <v>2016</v>
      </c>
      <c r="B36">
        <v>70239.8</v>
      </c>
      <c r="D36">
        <f>'GDP per cap preditction'!R36/1000000</f>
        <v>1.02851109700284E-2</v>
      </c>
      <c r="L36">
        <f t="shared" si="3"/>
        <v>1.02851109700284E-2</v>
      </c>
      <c r="N36">
        <f>$G$4/(1+EXP($G$6*L36+$G$7))</f>
        <v>5.037947712995682</v>
      </c>
      <c r="P36" s="1">
        <f t="shared" si="5"/>
        <v>353864439.77127409</v>
      </c>
    </row>
    <row r="37" spans="1:16">
      <c r="A37">
        <v>2017</v>
      </c>
      <c r="B37">
        <v>70540.600000000006</v>
      </c>
      <c r="D37">
        <f>'GDP per cap preditction'!R37/1000000</f>
        <v>1.0825272419084592E-2</v>
      </c>
      <c r="L37">
        <f t="shared" si="3"/>
        <v>1.0825272419084592E-2</v>
      </c>
      <c r="N37">
        <f t="shared" si="4"/>
        <v>5.4967870413631985</v>
      </c>
      <c r="P37" s="1">
        <f t="shared" si="5"/>
        <v>387746655.96998489</v>
      </c>
    </row>
    <row r="38" spans="1:16">
      <c r="A38">
        <v>2018</v>
      </c>
      <c r="B38">
        <v>70841.399999999994</v>
      </c>
      <c r="D38">
        <f>'GDP per cap preditction'!R38/1000000</f>
        <v>1.1316667598261304E-2</v>
      </c>
      <c r="L38">
        <f t="shared" si="3"/>
        <v>1.1316667598261304E-2</v>
      </c>
      <c r="N38">
        <f t="shared" si="4"/>
        <v>5.8989220166095029</v>
      </c>
      <c r="P38" s="1">
        <f t="shared" si="5"/>
        <v>417887894.14744037</v>
      </c>
    </row>
    <row r="39" spans="1:16">
      <c r="A39">
        <v>2019</v>
      </c>
      <c r="B39">
        <v>71142.2</v>
      </c>
      <c r="D39">
        <f>'GDP per cap preditction'!R39/1000000</f>
        <v>1.181662250085474E-2</v>
      </c>
      <c r="L39">
        <f t="shared" si="3"/>
        <v>1.181662250085474E-2</v>
      </c>
      <c r="N39">
        <f t="shared" si="4"/>
        <v>6.2870197035623292</v>
      </c>
      <c r="P39" s="1">
        <f t="shared" si="5"/>
        <v>447272413.15477192</v>
      </c>
    </row>
    <row r="40" spans="1:16">
      <c r="A40">
        <v>2020</v>
      </c>
      <c r="B40">
        <v>71443</v>
      </c>
      <c r="D40">
        <f>'GDP per cap preditction'!R40/1000000</f>
        <v>1.2324095255652425E-2</v>
      </c>
      <c r="L40">
        <f t="shared" si="3"/>
        <v>1.2324095255652425E-2</v>
      </c>
      <c r="N40">
        <f t="shared" si="4"/>
        <v>6.6544501625757482</v>
      </c>
      <c r="P40" s="1">
        <f t="shared" si="5"/>
        <v>475413882.96489918</v>
      </c>
    </row>
    <row r="41" spans="1:16">
      <c r="A41">
        <v>2021</v>
      </c>
      <c r="B41">
        <v>71680</v>
      </c>
      <c r="D41">
        <f>'GDP per cap preditction'!R41/1000000</f>
        <v>1.2837974763385466E-2</v>
      </c>
      <c r="L41">
        <f t="shared" si="3"/>
        <v>1.2837974763385466E-2</v>
      </c>
      <c r="N41">
        <f t="shared" si="4"/>
        <v>6.9958700974181456</v>
      </c>
      <c r="P41" s="1">
        <f t="shared" si="5"/>
        <v>501463968.58293265</v>
      </c>
    </row>
    <row r="42" spans="1:16">
      <c r="A42">
        <v>2022</v>
      </c>
      <c r="B42">
        <v>71917</v>
      </c>
      <c r="D42">
        <f>'GDP per cap preditction'!R42/1000000</f>
        <v>1.3357089678821137E-2</v>
      </c>
      <c r="L42">
        <f t="shared" si="3"/>
        <v>1.3357089678821137E-2</v>
      </c>
      <c r="N42">
        <f t="shared" si="4"/>
        <v>7.3075144530663989</v>
      </c>
      <c r="P42" s="1">
        <f t="shared" si="5"/>
        <v>525534516.92117625</v>
      </c>
    </row>
    <row r="43" spans="1:16">
      <c r="A43">
        <v>2023</v>
      </c>
      <c r="B43">
        <v>72154</v>
      </c>
      <c r="D43">
        <f>'GDP per cap preditction'!R43/1000000</f>
        <v>1.3880218571939714E-2</v>
      </c>
      <c r="L43">
        <f t="shared" si="3"/>
        <v>1.3880218571939714E-2</v>
      </c>
      <c r="N43">
        <f t="shared" si="4"/>
        <v>7.5872824742538709</v>
      </c>
      <c r="P43" s="1">
        <f t="shared" si="5"/>
        <v>547452779.64731371</v>
      </c>
    </row>
    <row r="44" spans="1:16">
      <c r="A44">
        <v>2024</v>
      </c>
      <c r="B44">
        <v>72391</v>
      </c>
      <c r="D44">
        <f>'GDP per cap preditction'!R44/1000000</f>
        <v>1.4406101092909967E-2</v>
      </c>
      <c r="L44">
        <f t="shared" si="3"/>
        <v>1.4406101092909967E-2</v>
      </c>
      <c r="N44">
        <f t="shared" si="4"/>
        <v>7.8346359744989336</v>
      </c>
      <c r="P44" s="1">
        <f t="shared" si="5"/>
        <v>567157132.82995224</v>
      </c>
    </row>
    <row r="45" spans="1:16">
      <c r="A45">
        <v>2025</v>
      </c>
      <c r="B45">
        <v>72628</v>
      </c>
      <c r="D45">
        <f>'GDP per cap preditction'!R45/1000000</f>
        <v>1.4933449931588301E-2</v>
      </c>
      <c r="L45">
        <f t="shared" si="3"/>
        <v>1.4933449931588301E-2</v>
      </c>
      <c r="N45">
        <f t="shared" si="4"/>
        <v>8.0503595812524011</v>
      </c>
      <c r="P45" s="1">
        <f t="shared" si="5"/>
        <v>584681515.66719937</v>
      </c>
    </row>
    <row r="46" spans="1:16">
      <c r="A46">
        <v>2026</v>
      </c>
      <c r="B46">
        <v>72794.8</v>
      </c>
      <c r="D46">
        <f>'GDP per cap preditction'!R46/1000000</f>
        <v>1.5460963334717831E-2</v>
      </c>
      <c r="L46">
        <f t="shared" si="3"/>
        <v>1.5460963334717831E-2</v>
      </c>
      <c r="N46">
        <f t="shared" si="4"/>
        <v>8.2362460304421852</v>
      </c>
      <c r="P46" s="1">
        <f t="shared" si="5"/>
        <v>599555882.53683281</v>
      </c>
    </row>
    <row r="47" spans="1:16">
      <c r="A47">
        <v>2027</v>
      </c>
      <c r="B47">
        <v>72961.600000000006</v>
      </c>
      <c r="D47">
        <f>'GDP per cap preditction'!R47/1000000</f>
        <v>1.5987337924336379E-2</v>
      </c>
      <c r="L47">
        <f t="shared" si="3"/>
        <v>1.5987337924336379E-2</v>
      </c>
      <c r="N47">
        <f t="shared" si="4"/>
        <v>8.3947655882269387</v>
      </c>
      <c r="P47" s="1">
        <f t="shared" si="5"/>
        <v>612495528.94197869</v>
      </c>
    </row>
    <row r="48" spans="1:16">
      <c r="A48">
        <v>2028</v>
      </c>
      <c r="B48">
        <v>73128.399999999994</v>
      </c>
      <c r="D48">
        <f>'GDP per cap preditction'!R48/1000000</f>
        <v>1.6511281550175651E-2</v>
      </c>
      <c r="L48">
        <f t="shared" si="3"/>
        <v>1.6511281550175651E-2</v>
      </c>
      <c r="N48">
        <f t="shared" si="4"/>
        <v>8.5287637700279912</v>
      </c>
      <c r="P48" s="1">
        <f t="shared" si="5"/>
        <v>623694848.48011494</v>
      </c>
    </row>
    <row r="49" spans="1:16">
      <c r="A49">
        <v>2029</v>
      </c>
      <c r="B49">
        <v>73295.199999999997</v>
      </c>
      <c r="D49">
        <f>'GDP per cap preditction'!R49/1000000</f>
        <v>1.7031525907610732E-2</v>
      </c>
      <c r="L49">
        <f t="shared" si="3"/>
        <v>1.7031525907610732E-2</v>
      </c>
      <c r="N49">
        <f t="shared" si="4"/>
        <v>8.6412130777871869</v>
      </c>
      <c r="P49" s="1">
        <f t="shared" si="5"/>
        <v>633359440.77902746</v>
      </c>
    </row>
    <row r="50" spans="1:16">
      <c r="A50">
        <v>2030</v>
      </c>
      <c r="B50">
        <v>73462</v>
      </c>
      <c r="D50">
        <f>'GDP per cap preditction'!R50/1000000</f>
        <v>1.754683866109235E-2</v>
      </c>
      <c r="L50">
        <f t="shared" si="3"/>
        <v>1.754683866109235E-2</v>
      </c>
      <c r="N50">
        <f t="shared" si="4"/>
        <v>8.7350280040516157</v>
      </c>
      <c r="P50" s="1">
        <f t="shared" si="5"/>
        <v>641692627.23363984</v>
      </c>
    </row>
    <row r="51" spans="1:16">
      <c r="A51">
        <v>2031</v>
      </c>
      <c r="B51">
        <v>73551.600000000006</v>
      </c>
      <c r="D51">
        <f>'GDP per cap preditction'!R51/1000000</f>
        <v>1.8056034830483774E-2</v>
      </c>
      <c r="L51">
        <f t="shared" si="3"/>
        <v>1.8056034830483774E-2</v>
      </c>
      <c r="N51">
        <f t="shared" si="4"/>
        <v>8.8129407802834372</v>
      </c>
      <c r="P51" s="1">
        <f t="shared" si="5"/>
        <v>648205895.09509528</v>
      </c>
    </row>
    <row r="52" spans="1:16">
      <c r="A52">
        <v>2032</v>
      </c>
      <c r="B52">
        <v>73641.2</v>
      </c>
      <c r="D52">
        <f>'GDP per cap preditction'!R52/1000000</f>
        <v>1.8557987223408387E-2</v>
      </c>
      <c r="L52">
        <f t="shared" si="3"/>
        <v>1.8557987223408387E-2</v>
      </c>
      <c r="N52">
        <f t="shared" si="4"/>
        <v>8.8774286640462758</v>
      </c>
      <c r="P52" s="1">
        <f t="shared" si="5"/>
        <v>653744499.73476458</v>
      </c>
    </row>
    <row r="53" spans="1:16">
      <c r="A53">
        <v>2033</v>
      </c>
      <c r="B53">
        <v>73730.8</v>
      </c>
      <c r="D53">
        <f>'GDP per cap preditction'!R53/1000000</f>
        <v>1.9051635729232262E-2</v>
      </c>
      <c r="L53">
        <f t="shared" si="3"/>
        <v>1.9051635729232262E-2</v>
      </c>
      <c r="N53">
        <f t="shared" si="4"/>
        <v>8.9306810101959062</v>
      </c>
      <c r="P53" s="1">
        <f t="shared" si="5"/>
        <v>658466255.42655241</v>
      </c>
    </row>
    <row r="54" spans="1:16">
      <c r="A54">
        <v>2034</v>
      </c>
      <c r="B54">
        <v>73820.399999999994</v>
      </c>
      <c r="D54">
        <f>'GDP per cap preditction'!R54/1000000</f>
        <v>1.9535995327993119E-2</v>
      </c>
      <c r="L54">
        <f t="shared" si="3"/>
        <v>1.9535995327993119E-2</v>
      </c>
      <c r="N54">
        <f t="shared" si="4"/>
        <v>8.9745945591563636</v>
      </c>
      <c r="P54" s="1">
        <f t="shared" si="5"/>
        <v>662508160.19474638</v>
      </c>
    </row>
    <row r="55" spans="1:16">
      <c r="A55">
        <v>2035</v>
      </c>
      <c r="B55">
        <v>73910</v>
      </c>
      <c r="D55">
        <f>'GDP per cap preditction'!R55/1000000</f>
        <v>2.001016270857937E-2</v>
      </c>
      <c r="L55">
        <f t="shared" si="3"/>
        <v>2.001016270857937E-2</v>
      </c>
      <c r="N55">
        <f t="shared" si="4"/>
        <v>9.0107870231138527</v>
      </c>
      <c r="P55" s="1">
        <f t="shared" si="5"/>
        <v>665987268.87834489</v>
      </c>
    </row>
    <row r="56" spans="1:16">
      <c r="A56">
        <v>2036</v>
      </c>
      <c r="B56">
        <v>73928.800000000003</v>
      </c>
      <c r="D56">
        <f>'GDP per cap preditction'!R56/1000000</f>
        <v>2.0473321432830746E-2</v>
      </c>
      <c r="L56">
        <f t="shared" si="3"/>
        <v>2.0473321432830746E-2</v>
      </c>
      <c r="N56">
        <f t="shared" si="4"/>
        <v>9.0406212283126752</v>
      </c>
      <c r="P56" s="1">
        <f t="shared" si="5"/>
        <v>668362278.66368222</v>
      </c>
    </row>
    <row r="57" spans="1:16">
      <c r="A57">
        <v>2037</v>
      </c>
      <c r="B57">
        <v>73947.600000000006</v>
      </c>
      <c r="D57">
        <f>'GDP per cap preditction'!R57/1000000</f>
        <v>2.0924745624100453E-2</v>
      </c>
      <c r="L57">
        <f t="shared" si="3"/>
        <v>2.0924745624100453E-2</v>
      </c>
      <c r="N57">
        <f t="shared" si="4"/>
        <v>9.0652342135686474</v>
      </c>
      <c r="P57" s="1">
        <f t="shared" si="5"/>
        <v>670352313.53128898</v>
      </c>
    </row>
    <row r="58" spans="1:16">
      <c r="A58">
        <v>2038</v>
      </c>
      <c r="B58">
        <v>73966.399999999994</v>
      </c>
      <c r="D58">
        <f>'GDP per cap preditction'!R58/1000000</f>
        <v>2.1363802198479435E-2</v>
      </c>
      <c r="L58">
        <f t="shared" si="3"/>
        <v>2.1363802198479435E-2</v>
      </c>
      <c r="N58">
        <f t="shared" si="4"/>
        <v>9.0855675134775922</v>
      </c>
      <c r="P58" s="1">
        <f t="shared" si="5"/>
        <v>672026720.92888892</v>
      </c>
    </row>
    <row r="59" spans="1:16">
      <c r="A59">
        <v>2039</v>
      </c>
      <c r="B59">
        <v>73985.2</v>
      </c>
      <c r="D59">
        <f>'GDP per cap preditction'!R59/1000000</f>
        <v>2.1789951692883232E-2</v>
      </c>
      <c r="L59">
        <f t="shared" si="3"/>
        <v>2.1789951692883232E-2</v>
      </c>
      <c r="N59">
        <f t="shared" si="4"/>
        <v>9.1023962795402813</v>
      </c>
      <c r="P59" s="1">
        <f t="shared" si="5"/>
        <v>673442609.22104371</v>
      </c>
    </row>
    <row r="60" spans="1:16">
      <c r="A60">
        <v>2040</v>
      </c>
      <c r="B60">
        <v>74004</v>
      </c>
      <c r="D60">
        <f>'GDP per cap preditction'!R60/1000000</f>
        <v>2.2202747775404454E-2</v>
      </c>
      <c r="L60">
        <f t="shared" si="3"/>
        <v>2.2202747775404454E-2</v>
      </c>
      <c r="N60">
        <f t="shared" si="4"/>
        <v>9.116355928280738</v>
      </c>
      <c r="P60" s="1">
        <f t="shared" si="5"/>
        <v>674646804.11648774</v>
      </c>
    </row>
    <row r="61" spans="1:16">
      <c r="A61">
        <v>2041</v>
      </c>
      <c r="B61">
        <v>73962.2</v>
      </c>
      <c r="D61">
        <f>'GDP per cap preditction'!R61/1000000</f>
        <v>2.2601835548953841E-2</v>
      </c>
      <c r="L61">
        <f t="shared" si="3"/>
        <v>2.2601835548953841E-2</v>
      </c>
      <c r="N61">
        <f t="shared" si="4"/>
        <v>9.1279657142049189</v>
      </c>
      <c r="P61" s="1">
        <f t="shared" si="5"/>
        <v>675124425.74716699</v>
      </c>
    </row>
    <row r="62" spans="1:16">
      <c r="A62">
        <v>2042</v>
      </c>
      <c r="B62">
        <v>73920.399999999994</v>
      </c>
      <c r="D62">
        <f>'GDP per cap preditction'!R62/1000000</f>
        <v>2.2986948778819564E-2</v>
      </c>
      <c r="L62">
        <f t="shared" si="3"/>
        <v>2.2986948778819564E-2</v>
      </c>
      <c r="N62">
        <f t="shared" si="4"/>
        <v>9.1376490815292364</v>
      </c>
      <c r="P62" s="1">
        <f t="shared" si="5"/>
        <v>675458675.16627371</v>
      </c>
    </row>
    <row r="63" spans="1:16">
      <c r="A63">
        <v>2043</v>
      </c>
      <c r="B63">
        <v>73878.600000000006</v>
      </c>
      <c r="D63">
        <f>'GDP per cap preditction'!R63/1000000</f>
        <v>2.3357906188274217E-2</v>
      </c>
      <c r="L63">
        <f t="shared" si="3"/>
        <v>2.3357906188274217E-2</v>
      </c>
      <c r="N63">
        <f t="shared" si="4"/>
        <v>9.1457509213389976</v>
      </c>
      <c r="P63" s="1">
        <f t="shared" si="5"/>
        <v>675675274.01723528</v>
      </c>
    </row>
    <row r="64" spans="1:16">
      <c r="A64">
        <v>2044</v>
      </c>
      <c r="B64">
        <v>73836.800000000003</v>
      </c>
      <c r="D64">
        <f>'GDP per cap preditction'!R64/1000000</f>
        <v>2.3714606973959874E-2</v>
      </c>
      <c r="L64">
        <f t="shared" si="3"/>
        <v>2.3714606973959874E-2</v>
      </c>
      <c r="N64">
        <f t="shared" si="4"/>
        <v>9.1525520073554301</v>
      </c>
      <c r="P64" s="1">
        <f t="shared" si="5"/>
        <v>675795152.05670142</v>
      </c>
    </row>
    <row r="65" spans="1:16">
      <c r="A65">
        <v>2045</v>
      </c>
      <c r="B65">
        <v>73795</v>
      </c>
      <c r="D65">
        <f>'GDP per cap preditction'!R65/1000000</f>
        <v>2.4057025694921116E-2</v>
      </c>
      <c r="L65">
        <f t="shared" si="3"/>
        <v>2.4057025694921116E-2</v>
      </c>
      <c r="N65">
        <f t="shared" si="4"/>
        <v>9.1582809474057782</v>
      </c>
      <c r="P65" s="1">
        <f t="shared" si="5"/>
        <v>675835342.51380944</v>
      </c>
    </row>
    <row r="66" spans="1:16">
      <c r="A66">
        <v>2046</v>
      </c>
      <c r="B66">
        <v>73708.2</v>
      </c>
      <c r="D66">
        <f>'GDP per cap preditction'!R66/1000000</f>
        <v>2.4385206686485229E-2</v>
      </c>
      <c r="L66">
        <f t="shared" si="3"/>
        <v>2.4385206686485229E-2</v>
      </c>
      <c r="N66">
        <f t="shared" si="4"/>
        <v>9.1631240004743493</v>
      </c>
      <c r="P66" s="1">
        <f t="shared" si="5"/>
        <v>675397376.45176339</v>
      </c>
    </row>
    <row r="67" spans="1:16">
      <c r="A67">
        <v>2047</v>
      </c>
      <c r="B67">
        <v>73621.399999999994</v>
      </c>
      <c r="D67">
        <f>'GDP per cap preditction'!R67/1000000</f>
        <v>2.4699258143445198E-2</v>
      </c>
      <c r="L67">
        <f t="shared" ref="L67:L70" si="6">D67</f>
        <v>2.4699258143445198E-2</v>
      </c>
      <c r="N67">
        <f t="shared" ref="N67:N70" si="7">$G$4/(1+EXP($G$6*L67+$G$7))</f>
        <v>9.1672330925519585</v>
      </c>
      <c r="P67" s="1">
        <f t="shared" ref="P67:P70" si="8">N67*B67*1000</f>
        <v>674904534.40000463</v>
      </c>
    </row>
    <row r="68" spans="1:16">
      <c r="A68">
        <v>2048</v>
      </c>
      <c r="B68">
        <v>73534.600000000006</v>
      </c>
      <c r="D68">
        <f>'GDP per cap preditction'!R68/1000000</f>
        <v>2.4999346007014839E-2</v>
      </c>
      <c r="L68">
        <f t="shared" si="6"/>
        <v>2.4999346007014839E-2</v>
      </c>
      <c r="N68">
        <f t="shared" si="7"/>
        <v>9.1707323327198917</v>
      </c>
      <c r="P68" s="1">
        <f t="shared" si="8"/>
        <v>674366133.79362428</v>
      </c>
    </row>
    <row r="69" spans="1:16">
      <c r="A69">
        <v>2049</v>
      </c>
      <c r="B69">
        <v>73447.8</v>
      </c>
      <c r="D69">
        <f>'GDP per cap preditction'!R69/1000000</f>
        <v>2.5285687777620219E-2</v>
      </c>
      <c r="L69">
        <f t="shared" si="6"/>
        <v>2.5285687777620219E-2</v>
      </c>
      <c r="N69">
        <f t="shared" si="7"/>
        <v>9.1737232930465922</v>
      </c>
      <c r="P69" s="1">
        <f t="shared" si="8"/>
        <v>673789793.68302751</v>
      </c>
    </row>
    <row r="70" spans="1:16">
      <c r="A70">
        <v>2050</v>
      </c>
      <c r="B70">
        <v>73361</v>
      </c>
      <c r="D70">
        <f>'GDP per cap preditction'!R70/1000000</f>
        <v>2.5558546361563798E-2</v>
      </c>
      <c r="L70">
        <f t="shared" si="6"/>
        <v>2.5558546361563798E-2</v>
      </c>
      <c r="N70">
        <f t="shared" si="7"/>
        <v>9.1762892773516427</v>
      </c>
      <c r="P70" s="1">
        <f t="shared" si="8"/>
        <v>673181757.67579389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S114"/>
  <sheetViews>
    <sheetView topLeftCell="A75" zoomScaleNormal="56" workbookViewId="0">
      <selection activeCell="I59" sqref="I59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18">
        <v>1966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18">
        <v>1967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18">
        <v>1968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18">
        <v>1969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18">
        <v>1970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18">
        <v>1971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18">
        <v>1972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18">
        <v>1973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18">
        <v>1974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18">
        <v>1975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18">
        <v>1976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18">
        <v>1977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18">
        <v>1978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18">
        <v>1979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18">
        <v>1980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18">
        <v>1981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18">
        <v>1982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18">
        <v>1983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18">
        <v>1984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18">
        <v>1985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18">
        <v>1986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18">
        <v>1987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18">
        <v>1988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18">
        <v>1989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18">
        <v>1990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18">
        <v>1991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18">
        <v>1992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18">
        <v>1993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18">
        <v>1994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18">
        <v>1995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18">
        <v>1996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18">
        <v>1997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18">
        <v>1998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18">
        <v>1999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18">
        <v>2000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18">
        <v>2001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18">
        <v>2002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18">
        <v>2003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18">
        <v>2004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18">
        <v>2005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18">
        <v>2006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18">
        <v>2007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18">
        <v>2008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18">
        <v>2009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18">
        <v>2010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18">
        <v>2011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9">
      <c r="A49" s="18">
        <v>2012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  <c r="L49">
        <f>B49/$J$49</f>
        <v>0.57983089199077165</v>
      </c>
      <c r="M49">
        <f t="shared" ref="M49:T50" si="1">C49/$J$49</f>
        <v>0</v>
      </c>
      <c r="N49">
        <f t="shared" si="1"/>
        <v>9.9337735104613328E-2</v>
      </c>
      <c r="O49">
        <f t="shared" si="1"/>
        <v>5.2647850702965446E-2</v>
      </c>
      <c r="P49">
        <f t="shared" si="1"/>
        <v>3.4537011538230012E-3</v>
      </c>
      <c r="Q49">
        <f t="shared" si="1"/>
        <v>0.1945492649994677</v>
      </c>
      <c r="R49">
        <f t="shared" si="1"/>
        <v>0</v>
      </c>
      <c r="S49">
        <f t="shared" si="1"/>
        <v>7.0180556048358864E-2</v>
      </c>
    </row>
    <row r="50" spans="1:19" s="40" customFormat="1">
      <c r="A50" s="38">
        <v>2013</v>
      </c>
      <c r="B50" s="39">
        <f>$J50*L50</f>
        <v>12061170.940111313</v>
      </c>
      <c r="C50" s="39"/>
      <c r="D50" s="39">
        <f t="shared" ref="C50:I50" si="2">$J50*N50</f>
        <v>2066342.8258998429</v>
      </c>
      <c r="E50" s="39">
        <f t="shared" si="2"/>
        <v>1095137.799191341</v>
      </c>
      <c r="F50" s="39">
        <f t="shared" si="2"/>
        <v>71841.084301837909</v>
      </c>
      <c r="G50" s="39">
        <f t="shared" si="2"/>
        <v>4046855.6847242638</v>
      </c>
      <c r="H50" s="39"/>
      <c r="I50" s="39">
        <f t="shared" si="2"/>
        <v>1459838.8855500841</v>
      </c>
      <c r="J50" s="39">
        <f>時系列分析3!P33</f>
        <v>20801187.219778683</v>
      </c>
      <c r="L50" s="40">
        <v>0.57983089199077165</v>
      </c>
      <c r="M50" s="40">
        <v>0</v>
      </c>
      <c r="N50" s="40">
        <v>9.9337735104613328E-2</v>
      </c>
      <c r="O50" s="40">
        <v>5.2647850702965446E-2</v>
      </c>
      <c r="P50" s="40">
        <v>3.4537011538230012E-3</v>
      </c>
      <c r="Q50" s="40">
        <v>0.1945492649994677</v>
      </c>
      <c r="R50" s="40">
        <v>0</v>
      </c>
      <c r="S50" s="40">
        <v>7.0180556048358864E-2</v>
      </c>
    </row>
    <row r="51" spans="1:19" s="40" customFormat="1">
      <c r="A51" s="38">
        <v>2014</v>
      </c>
      <c r="B51" s="39">
        <f t="shared" ref="B51:B87" si="3">$J51*L51</f>
        <v>22259846.652217027</v>
      </c>
      <c r="C51" s="39"/>
      <c r="D51" s="39">
        <f t="shared" ref="D51:D87" si="4">$J51*N51</f>
        <v>3813599.4145038449</v>
      </c>
      <c r="E51" s="39">
        <f t="shared" ref="E51:E87" si="5">$J51*O51</f>
        <v>2021163.5830460016</v>
      </c>
      <c r="F51" s="39">
        <f t="shared" ref="F51:F87" si="6">$J51*P51</f>
        <v>132588.41349885956</v>
      </c>
      <c r="G51" s="39">
        <f t="shared" ref="G51:G87" si="7">$J51*Q51</f>
        <v>7468792.8239232358</v>
      </c>
      <c r="H51" s="39"/>
      <c r="I51" s="39">
        <f t="shared" ref="I51:I87" si="8">$J51*S51</f>
        <v>2694248.3354761545</v>
      </c>
      <c r="J51" s="39">
        <f>時系列分析3!P34</f>
        <v>38390239.222665124</v>
      </c>
      <c r="L51" s="40">
        <v>0.57983089199077165</v>
      </c>
      <c r="M51" s="40">
        <v>0</v>
      </c>
      <c r="N51" s="40">
        <v>9.9337735104613328E-2</v>
      </c>
      <c r="O51" s="40">
        <v>5.2647850702965446E-2</v>
      </c>
      <c r="P51" s="40">
        <v>3.4537011538230012E-3</v>
      </c>
      <c r="Q51" s="40">
        <v>0.1945492649994677</v>
      </c>
      <c r="R51" s="40">
        <v>0</v>
      </c>
      <c r="S51" s="40">
        <v>7.0180556048358864E-2</v>
      </c>
    </row>
    <row r="52" spans="1:19" s="40" customFormat="1">
      <c r="A52" s="38">
        <v>2015</v>
      </c>
      <c r="B52" s="39">
        <f t="shared" si="3"/>
        <v>16964257.959720384</v>
      </c>
      <c r="C52" s="39"/>
      <c r="D52" s="39">
        <f t="shared" si="4"/>
        <v>2906349.0523299896</v>
      </c>
      <c r="E52" s="39">
        <f t="shared" si="5"/>
        <v>1540331.3840066437</v>
      </c>
      <c r="F52" s="39">
        <f t="shared" si="6"/>
        <v>101045.80162688161</v>
      </c>
      <c r="G52" s="39">
        <f t="shared" si="7"/>
        <v>5691976.6830524411</v>
      </c>
      <c r="H52" s="39"/>
      <c r="I52" s="39">
        <f t="shared" si="8"/>
        <v>2053290.1454652455</v>
      </c>
      <c r="J52" s="39">
        <f>時系列分析3!P35</f>
        <v>29257251.026201587</v>
      </c>
      <c r="L52" s="40">
        <v>0.57983089199077165</v>
      </c>
      <c r="M52" s="40">
        <v>0</v>
      </c>
      <c r="N52" s="40">
        <v>9.9337735104613328E-2</v>
      </c>
      <c r="O52" s="40">
        <v>5.2647850702965446E-2</v>
      </c>
      <c r="P52" s="40">
        <v>3.4537011538230012E-3</v>
      </c>
      <c r="Q52" s="40">
        <v>0.1945492649994677</v>
      </c>
      <c r="R52" s="40">
        <v>0</v>
      </c>
      <c r="S52" s="40">
        <v>7.0180556048358864E-2</v>
      </c>
    </row>
    <row r="53" spans="1:19" s="40" customFormat="1">
      <c r="A53" s="38">
        <v>2016</v>
      </c>
      <c r="B53" s="39">
        <f t="shared" si="3"/>
        <v>17269750.880751185</v>
      </c>
      <c r="C53" s="39"/>
      <c r="D53" s="39">
        <f t="shared" si="4"/>
        <v>2958686.6826371639</v>
      </c>
      <c r="E53" s="39">
        <f t="shared" si="5"/>
        <v>1568069.7227523108</v>
      </c>
      <c r="F53" s="39">
        <f t="shared" si="6"/>
        <v>102865.43778015097</v>
      </c>
      <c r="G53" s="39">
        <f t="shared" si="7"/>
        <v>5794477.988295122</v>
      </c>
      <c r="H53" s="39"/>
      <c r="I53" s="39">
        <f t="shared" si="8"/>
        <v>2090265.8626319673</v>
      </c>
      <c r="J53" s="39">
        <f>時系列分析3!P36</f>
        <v>29784116.574847899</v>
      </c>
      <c r="L53" s="40">
        <v>0.57983089199077165</v>
      </c>
      <c r="M53" s="40">
        <v>0</v>
      </c>
      <c r="N53" s="40">
        <v>9.9337735104613328E-2</v>
      </c>
      <c r="O53" s="40">
        <v>5.2647850702965446E-2</v>
      </c>
      <c r="P53" s="40">
        <v>3.4537011538230012E-3</v>
      </c>
      <c r="Q53" s="40">
        <v>0.1945492649994677</v>
      </c>
      <c r="R53" s="40">
        <v>0</v>
      </c>
      <c r="S53" s="40">
        <v>7.0180556048358864E-2</v>
      </c>
    </row>
    <row r="54" spans="1:19" s="40" customFormat="1">
      <c r="A54" s="38">
        <v>2017</v>
      </c>
      <c r="B54" s="39">
        <f t="shared" si="3"/>
        <v>22019962.403294958</v>
      </c>
      <c r="C54" s="39"/>
      <c r="D54" s="39">
        <f t="shared" si="4"/>
        <v>3772501.9871257106</v>
      </c>
      <c r="E54" s="39">
        <f t="shared" si="5"/>
        <v>1999382.4218528119</v>
      </c>
      <c r="F54" s="39">
        <f t="shared" si="6"/>
        <v>131159.56843604892</v>
      </c>
      <c r="G54" s="39">
        <f t="shared" si="7"/>
        <v>7388305.0386786368</v>
      </c>
      <c r="H54" s="39"/>
      <c r="I54" s="39">
        <f t="shared" si="8"/>
        <v>2665213.6458638227</v>
      </c>
      <c r="J54" s="39">
        <f>時系列分析3!P37</f>
        <v>37976525.065251991</v>
      </c>
      <c r="L54" s="40">
        <v>0.57983089199077165</v>
      </c>
      <c r="M54" s="40">
        <v>0</v>
      </c>
      <c r="N54" s="40">
        <v>9.9337735104613328E-2</v>
      </c>
      <c r="O54" s="40">
        <v>5.2647850702965446E-2</v>
      </c>
      <c r="P54" s="40">
        <v>3.4537011538230012E-3</v>
      </c>
      <c r="Q54" s="40">
        <v>0.1945492649994677</v>
      </c>
      <c r="R54" s="40">
        <v>0</v>
      </c>
      <c r="S54" s="40">
        <v>7.0180556048358864E-2</v>
      </c>
    </row>
    <row r="55" spans="1:19" s="40" customFormat="1">
      <c r="A55" s="38">
        <v>2018</v>
      </c>
      <c r="B55" s="39">
        <f t="shared" si="3"/>
        <v>20232249.235480994</v>
      </c>
      <c r="C55" s="39"/>
      <c r="D55" s="39">
        <f t="shared" si="4"/>
        <v>3466227.5551139726</v>
      </c>
      <c r="E55" s="39">
        <f t="shared" si="5"/>
        <v>1837060.5151402371</v>
      </c>
      <c r="F55" s="39">
        <f t="shared" si="6"/>
        <v>120511.24473396868</v>
      </c>
      <c r="G55" s="39">
        <f t="shared" si="7"/>
        <v>6788477.9379976811</v>
      </c>
      <c r="H55" s="39"/>
      <c r="I55" s="39">
        <f t="shared" si="8"/>
        <v>2448835.5502756452</v>
      </c>
      <c r="J55" s="39">
        <f>時系列分析3!P38</f>
        <v>34893362.038742498</v>
      </c>
      <c r="L55" s="40">
        <v>0.57983089199077165</v>
      </c>
      <c r="M55" s="40">
        <v>0</v>
      </c>
      <c r="N55" s="40">
        <v>9.9337735104613328E-2</v>
      </c>
      <c r="O55" s="40">
        <v>5.2647850702965446E-2</v>
      </c>
      <c r="P55" s="40">
        <v>3.4537011538230012E-3</v>
      </c>
      <c r="Q55" s="40">
        <v>0.1945492649994677</v>
      </c>
      <c r="R55" s="40">
        <v>0</v>
      </c>
      <c r="S55" s="40">
        <v>7.0180556048358864E-2</v>
      </c>
    </row>
    <row r="56" spans="1:19" s="40" customFormat="1">
      <c r="A56" s="38">
        <v>2019</v>
      </c>
      <c r="B56" s="39">
        <f t="shared" si="3"/>
        <v>20437094.141070575</v>
      </c>
      <c r="C56" s="39"/>
      <c r="D56" s="39">
        <f t="shared" si="4"/>
        <v>3501321.9753148737</v>
      </c>
      <c r="E56" s="39">
        <f t="shared" si="5"/>
        <v>1855660.151957992</v>
      </c>
      <c r="F56" s="39">
        <f t="shared" si="6"/>
        <v>121731.38166796417</v>
      </c>
      <c r="G56" s="39">
        <f t="shared" si="7"/>
        <v>6857209.0566252349</v>
      </c>
      <c r="H56" s="39"/>
      <c r="I56" s="39">
        <f t="shared" si="8"/>
        <v>2473629.2092140159</v>
      </c>
      <c r="J56" s="39">
        <f>時系列分析3!P39</f>
        <v>35246645.915850654</v>
      </c>
      <c r="L56" s="40">
        <v>0.57983089199077165</v>
      </c>
      <c r="M56" s="40">
        <v>0</v>
      </c>
      <c r="N56" s="40">
        <v>9.9337735104613328E-2</v>
      </c>
      <c r="O56" s="40">
        <v>5.2647850702965446E-2</v>
      </c>
      <c r="P56" s="40">
        <v>3.4537011538230012E-3</v>
      </c>
      <c r="Q56" s="40">
        <v>0.1945492649994677</v>
      </c>
      <c r="R56" s="40">
        <v>0</v>
      </c>
      <c r="S56" s="40">
        <v>7.0180556048358864E-2</v>
      </c>
    </row>
    <row r="57" spans="1:19" s="40" customFormat="1">
      <c r="A57" s="38">
        <v>2020</v>
      </c>
      <c r="B57" s="39">
        <f t="shared" si="3"/>
        <v>20140179.531154543</v>
      </c>
      <c r="C57" s="39"/>
      <c r="D57" s="39">
        <f t="shared" si="4"/>
        <v>3450453.9976407937</v>
      </c>
      <c r="E57" s="39">
        <f t="shared" si="5"/>
        <v>1828700.7121104214</v>
      </c>
      <c r="F57" s="39">
        <f t="shared" si="6"/>
        <v>119962.84131418423</v>
      </c>
      <c r="G57" s="39">
        <f t="shared" si="7"/>
        <v>6757586.0114845373</v>
      </c>
      <c r="H57" s="39"/>
      <c r="I57" s="39">
        <f t="shared" si="8"/>
        <v>2437691.7786448281</v>
      </c>
      <c r="J57" s="39">
        <f>時系列分析3!P40</f>
        <v>34734574.872349307</v>
      </c>
      <c r="L57" s="40">
        <v>0.57983089199077165</v>
      </c>
      <c r="M57" s="40">
        <v>0</v>
      </c>
      <c r="N57" s="40">
        <v>9.9337735104613328E-2</v>
      </c>
      <c r="O57" s="40">
        <v>5.2647850702965446E-2</v>
      </c>
      <c r="P57" s="40">
        <v>3.4537011538230012E-3</v>
      </c>
      <c r="Q57" s="40">
        <v>0.1945492649994677</v>
      </c>
      <c r="R57" s="40">
        <v>0</v>
      </c>
      <c r="S57" s="40">
        <v>7.0180556048358864E-2</v>
      </c>
    </row>
    <row r="58" spans="1:19" s="40" customFormat="1">
      <c r="A58" s="38">
        <v>2021</v>
      </c>
      <c r="B58" s="39">
        <f t="shared" si="3"/>
        <v>19238864.195150219</v>
      </c>
      <c r="C58" s="39"/>
      <c r="D58" s="39">
        <f t="shared" si="4"/>
        <v>3296038.9339895318</v>
      </c>
      <c r="E58" s="39">
        <f t="shared" si="5"/>
        <v>1746862.5142811758</v>
      </c>
      <c r="F58" s="39">
        <f t="shared" si="6"/>
        <v>114594.25219809063</v>
      </c>
      <c r="G58" s="39">
        <f t="shared" si="7"/>
        <v>6455169.8439872386</v>
      </c>
      <c r="H58" s="39"/>
      <c r="I58" s="39">
        <f t="shared" si="8"/>
        <v>2328599.9514768757</v>
      </c>
      <c r="J58" s="39">
        <f>時系列分析3!P41</f>
        <v>33180129.691083133</v>
      </c>
      <c r="L58" s="40">
        <v>0.57983089199077165</v>
      </c>
      <c r="M58" s="40">
        <v>0</v>
      </c>
      <c r="N58" s="40">
        <v>9.9337735104613328E-2</v>
      </c>
      <c r="O58" s="40">
        <v>5.2647850702965446E-2</v>
      </c>
      <c r="P58" s="40">
        <v>3.4537011538230012E-3</v>
      </c>
      <c r="Q58" s="40">
        <v>0.1945492649994677</v>
      </c>
      <c r="R58" s="40">
        <v>0</v>
      </c>
      <c r="S58" s="40">
        <v>7.0180556048358864E-2</v>
      </c>
    </row>
    <row r="59" spans="1:19" s="40" customFormat="1">
      <c r="A59" s="38">
        <v>2022</v>
      </c>
      <c r="B59" s="39">
        <f t="shared" si="3"/>
        <v>18545710.648672715</v>
      </c>
      <c r="C59" s="39"/>
      <c r="D59" s="39">
        <f t="shared" si="4"/>
        <v>3177286.5454260376</v>
      </c>
      <c r="E59" s="39">
        <f t="shared" si="5"/>
        <v>1683925.1217875045</v>
      </c>
      <c r="F59" s="39">
        <f t="shared" si="6"/>
        <v>110465.55668304731</v>
      </c>
      <c r="G59" s="39">
        <f t="shared" si="7"/>
        <v>6222597.7012095833</v>
      </c>
      <c r="H59" s="39"/>
      <c r="I59" s="39">
        <f t="shared" si="8"/>
        <v>2244703.246436439</v>
      </c>
      <c r="J59" s="39">
        <f>時系列分析3!P42</f>
        <v>31984688.820215326</v>
      </c>
      <c r="L59" s="40">
        <v>0.57983089199077165</v>
      </c>
      <c r="M59" s="40">
        <v>0</v>
      </c>
      <c r="N59" s="40">
        <v>9.9337735104613328E-2</v>
      </c>
      <c r="O59" s="40">
        <v>5.2647850702965446E-2</v>
      </c>
      <c r="P59" s="40">
        <v>3.4537011538230012E-3</v>
      </c>
      <c r="Q59" s="40">
        <v>0.1945492649994677</v>
      </c>
      <c r="R59" s="40">
        <v>0</v>
      </c>
      <c r="S59" s="40">
        <v>7.0180556048358864E-2</v>
      </c>
    </row>
    <row r="60" spans="1:19" s="40" customFormat="1">
      <c r="A60" s="38">
        <v>2023</v>
      </c>
      <c r="B60" s="39">
        <f t="shared" si="3"/>
        <v>18002426.087350857</v>
      </c>
      <c r="C60" s="39"/>
      <c r="D60" s="39">
        <f t="shared" si="4"/>
        <v>3084209.9974454315</v>
      </c>
      <c r="E60" s="39">
        <f t="shared" si="5"/>
        <v>1634595.627845753</v>
      </c>
      <c r="F60" s="39">
        <f t="shared" si="6"/>
        <v>107229.53986812849</v>
      </c>
      <c r="G60" s="39">
        <f t="shared" si="7"/>
        <v>6040310.7386646355</v>
      </c>
      <c r="H60" s="39"/>
      <c r="I60" s="39">
        <f t="shared" si="8"/>
        <v>2178946.1211560848</v>
      </c>
      <c r="J60" s="39">
        <f>時系列分析3!P43</f>
        <v>31047718.112330891</v>
      </c>
      <c r="L60" s="40">
        <v>0.57983089199077165</v>
      </c>
      <c r="M60" s="40">
        <v>0</v>
      </c>
      <c r="N60" s="40">
        <v>9.9337735104613328E-2</v>
      </c>
      <c r="O60" s="40">
        <v>5.2647850702965446E-2</v>
      </c>
      <c r="P60" s="40">
        <v>3.4537011538230012E-3</v>
      </c>
      <c r="Q60" s="40">
        <v>0.1945492649994677</v>
      </c>
      <c r="R60" s="40">
        <v>0</v>
      </c>
      <c r="S60" s="40">
        <v>7.0180556048358864E-2</v>
      </c>
    </row>
    <row r="61" spans="1:19" s="40" customFormat="1">
      <c r="A61" s="38">
        <v>2024</v>
      </c>
      <c r="B61" s="39">
        <f t="shared" si="3"/>
        <v>16755085.756240081</v>
      </c>
      <c r="C61" s="39"/>
      <c r="D61" s="39">
        <f t="shared" si="4"/>
        <v>2870513.2711951938</v>
      </c>
      <c r="E61" s="39">
        <f t="shared" si="5"/>
        <v>1521338.8344682232</v>
      </c>
      <c r="F61" s="39">
        <f t="shared" si="6"/>
        <v>99799.889602382013</v>
      </c>
      <c r="G61" s="39">
        <f t="shared" si="7"/>
        <v>5621793.6365685016</v>
      </c>
      <c r="H61" s="39"/>
      <c r="I61" s="39">
        <f t="shared" si="8"/>
        <v>2027972.7266231636</v>
      </c>
      <c r="J61" s="39">
        <f>時系列分析3!P44</f>
        <v>28896504.114697546</v>
      </c>
      <c r="L61" s="40">
        <v>0.57983089199077165</v>
      </c>
      <c r="M61" s="40">
        <v>0</v>
      </c>
      <c r="N61" s="40">
        <v>9.9337735104613328E-2</v>
      </c>
      <c r="O61" s="40">
        <v>5.2647850702965446E-2</v>
      </c>
      <c r="P61" s="40">
        <v>3.4537011538230012E-3</v>
      </c>
      <c r="Q61" s="40">
        <v>0.1945492649994677</v>
      </c>
      <c r="R61" s="40">
        <v>0</v>
      </c>
      <c r="S61" s="40">
        <v>7.0180556048358864E-2</v>
      </c>
    </row>
    <row r="62" spans="1:19" s="40" customFormat="1">
      <c r="A62" s="38">
        <v>2025</v>
      </c>
      <c r="B62" s="39">
        <f t="shared" si="3"/>
        <v>17109146.158954088</v>
      </c>
      <c r="C62" s="39"/>
      <c r="D62" s="39">
        <f t="shared" si="4"/>
        <v>2931171.5751622003</v>
      </c>
      <c r="E62" s="39">
        <f t="shared" si="5"/>
        <v>1553487.034019853</v>
      </c>
      <c r="F62" s="39">
        <f t="shared" si="6"/>
        <v>101908.81280441773</v>
      </c>
      <c r="G62" s="39">
        <f t="shared" si="7"/>
        <v>5740590.672160944</v>
      </c>
      <c r="H62" s="39"/>
      <c r="I62" s="39">
        <f t="shared" si="8"/>
        <v>2070826.8695817459</v>
      </c>
      <c r="J62" s="39">
        <f>時系列分析3!P45</f>
        <v>29507131.122683249</v>
      </c>
      <c r="L62" s="40">
        <v>0.57983089199077165</v>
      </c>
      <c r="M62" s="40">
        <v>0</v>
      </c>
      <c r="N62" s="40">
        <v>9.9337735104613328E-2</v>
      </c>
      <c r="O62" s="40">
        <v>5.2647850702965446E-2</v>
      </c>
      <c r="P62" s="40">
        <v>3.4537011538230012E-3</v>
      </c>
      <c r="Q62" s="40">
        <v>0.1945492649994677</v>
      </c>
      <c r="R62" s="40">
        <v>0</v>
      </c>
      <c r="S62" s="40">
        <v>7.0180556048358864E-2</v>
      </c>
    </row>
    <row r="63" spans="1:19" s="40" customFormat="1">
      <c r="A63" s="38">
        <v>2026</v>
      </c>
      <c r="B63" s="39">
        <f t="shared" si="3"/>
        <v>14866193.806961415</v>
      </c>
      <c r="C63" s="39"/>
      <c r="D63" s="39">
        <f t="shared" si="4"/>
        <v>2546904.6972289984</v>
      </c>
      <c r="E63" s="39">
        <f t="shared" si="5"/>
        <v>1349830.0329998818</v>
      </c>
      <c r="F63" s="39">
        <f t="shared" si="6"/>
        <v>88548.905229554686</v>
      </c>
      <c r="G63" s="39">
        <f t="shared" si="7"/>
        <v>4988018.2626247751</v>
      </c>
      <c r="H63" s="39"/>
      <c r="I63" s="39">
        <f t="shared" si="8"/>
        <v>1799348.3308782142</v>
      </c>
      <c r="J63" s="39">
        <f>時系列分析3!P46</f>
        <v>25638844.03592284</v>
      </c>
      <c r="L63" s="40">
        <v>0.57983089199077165</v>
      </c>
      <c r="M63" s="40">
        <v>0</v>
      </c>
      <c r="N63" s="40">
        <v>9.9337735104613328E-2</v>
      </c>
      <c r="O63" s="40">
        <v>5.2647850702965446E-2</v>
      </c>
      <c r="P63" s="40">
        <v>3.4537011538230012E-3</v>
      </c>
      <c r="Q63" s="40">
        <v>0.1945492649994677</v>
      </c>
      <c r="R63" s="40">
        <v>0</v>
      </c>
      <c r="S63" s="40">
        <v>7.0180556048358864E-2</v>
      </c>
    </row>
    <row r="64" spans="1:19" s="40" customFormat="1">
      <c r="A64" s="38">
        <v>2027</v>
      </c>
      <c r="B64" s="39">
        <f t="shared" si="3"/>
        <v>14222731.133963622</v>
      </c>
      <c r="C64" s="39"/>
      <c r="D64" s="39">
        <f t="shared" si="4"/>
        <v>2436665.4439520645</v>
      </c>
      <c r="E64" s="39">
        <f t="shared" si="5"/>
        <v>1291404.5037484011</v>
      </c>
      <c r="F64" s="39">
        <f t="shared" si="6"/>
        <v>84716.188127255344</v>
      </c>
      <c r="G64" s="39">
        <f t="shared" si="7"/>
        <v>4772118.7791451914</v>
      </c>
      <c r="H64" s="39"/>
      <c r="I64" s="39">
        <f t="shared" si="8"/>
        <v>1721466.0227585095</v>
      </c>
      <c r="J64" s="39">
        <f>時系列分析3!P47</f>
        <v>24529102.071695045</v>
      </c>
      <c r="L64" s="40">
        <v>0.57983089199077165</v>
      </c>
      <c r="M64" s="40">
        <v>0</v>
      </c>
      <c r="N64" s="40">
        <v>9.9337735104613328E-2</v>
      </c>
      <c r="O64" s="40">
        <v>5.2647850702965446E-2</v>
      </c>
      <c r="P64" s="40">
        <v>3.4537011538230012E-3</v>
      </c>
      <c r="Q64" s="40">
        <v>0.1945492649994677</v>
      </c>
      <c r="R64" s="40">
        <v>0</v>
      </c>
      <c r="S64" s="40">
        <v>7.0180556048358864E-2</v>
      </c>
    </row>
    <row r="65" spans="1:19" s="40" customFormat="1">
      <c r="A65" s="38">
        <v>2028</v>
      </c>
      <c r="B65" s="39">
        <f t="shared" si="3"/>
        <v>14690752.388305778</v>
      </c>
      <c r="C65" s="39"/>
      <c r="D65" s="39">
        <f t="shared" si="4"/>
        <v>2516847.738530308</v>
      </c>
      <c r="E65" s="39">
        <f t="shared" si="5"/>
        <v>1333900.1925169337</v>
      </c>
      <c r="F65" s="39">
        <f t="shared" si="6"/>
        <v>87503.907044033782</v>
      </c>
      <c r="G65" s="39">
        <f t="shared" si="7"/>
        <v>4929152.8252681503</v>
      </c>
      <c r="H65" s="39"/>
      <c r="I65" s="39">
        <f t="shared" si="8"/>
        <v>1778113.5596970997</v>
      </c>
      <c r="J65" s="39">
        <f>時系列分析3!P48</f>
        <v>25336270.611362305</v>
      </c>
      <c r="L65" s="40">
        <v>0.57983089199077165</v>
      </c>
      <c r="M65" s="40">
        <v>0</v>
      </c>
      <c r="N65" s="40">
        <v>9.9337735104613328E-2</v>
      </c>
      <c r="O65" s="40">
        <v>5.2647850702965446E-2</v>
      </c>
      <c r="P65" s="40">
        <v>3.4537011538230012E-3</v>
      </c>
      <c r="Q65" s="40">
        <v>0.1945492649994677</v>
      </c>
      <c r="R65" s="40">
        <v>0</v>
      </c>
      <c r="S65" s="40">
        <v>7.0180556048358864E-2</v>
      </c>
    </row>
    <row r="66" spans="1:19" s="40" customFormat="1">
      <c r="A66" s="38">
        <v>2029</v>
      </c>
      <c r="B66" s="39">
        <f t="shared" si="3"/>
        <v>16207869.854908183</v>
      </c>
      <c r="C66" s="39"/>
      <c r="D66" s="39">
        <f t="shared" si="4"/>
        <v>2776763.1985405525</v>
      </c>
      <c r="E66" s="39">
        <f t="shared" si="5"/>
        <v>1471652.3802389631</v>
      </c>
      <c r="F66" s="39">
        <f t="shared" si="6"/>
        <v>96540.456178040855</v>
      </c>
      <c r="G66" s="39">
        <f t="shared" si="7"/>
        <v>5438187.6009628028</v>
      </c>
      <c r="H66" s="39"/>
      <c r="I66" s="39">
        <f t="shared" si="8"/>
        <v>1961739.7666956203</v>
      </c>
      <c r="J66" s="39">
        <f>時系列分析3!P49</f>
        <v>27952753.257524163</v>
      </c>
      <c r="L66" s="40">
        <v>0.57983089199077165</v>
      </c>
      <c r="M66" s="40">
        <v>0</v>
      </c>
      <c r="N66" s="40">
        <v>9.9337735104613328E-2</v>
      </c>
      <c r="O66" s="40">
        <v>5.2647850702965446E-2</v>
      </c>
      <c r="P66" s="40">
        <v>3.4537011538230012E-3</v>
      </c>
      <c r="Q66" s="40">
        <v>0.1945492649994677</v>
      </c>
      <c r="R66" s="40">
        <v>0</v>
      </c>
      <c r="S66" s="40">
        <v>7.0180556048358864E-2</v>
      </c>
    </row>
    <row r="67" spans="1:19" s="40" customFormat="1">
      <c r="A67" s="38">
        <v>2030</v>
      </c>
      <c r="B67" s="39">
        <f t="shared" si="3"/>
        <v>14095669.135398725</v>
      </c>
      <c r="C67" s="39"/>
      <c r="D67" s="39">
        <f t="shared" si="4"/>
        <v>2414896.9398422427</v>
      </c>
      <c r="E67" s="39">
        <f t="shared" si="5"/>
        <v>1279867.4483364387</v>
      </c>
      <c r="F67" s="39">
        <f t="shared" si="6"/>
        <v>83959.35682158971</v>
      </c>
      <c r="G67" s="39">
        <f t="shared" si="7"/>
        <v>4729485.972284398</v>
      </c>
      <c r="H67" s="39"/>
      <c r="I67" s="39">
        <f t="shared" si="8"/>
        <v>1706086.9150995782</v>
      </c>
      <c r="J67" s="39">
        <f>時系列分析3!P50</f>
        <v>24309965.767782971</v>
      </c>
      <c r="L67" s="40">
        <v>0.57983089199077165</v>
      </c>
      <c r="M67" s="40">
        <v>0</v>
      </c>
      <c r="N67" s="40">
        <v>9.9337735104613328E-2</v>
      </c>
      <c r="O67" s="40">
        <v>5.2647850702965446E-2</v>
      </c>
      <c r="P67" s="40">
        <v>3.4537011538230012E-3</v>
      </c>
      <c r="Q67" s="40">
        <v>0.1945492649994677</v>
      </c>
      <c r="R67" s="40">
        <v>0</v>
      </c>
      <c r="S67" s="40">
        <v>7.0180556048358864E-2</v>
      </c>
    </row>
    <row r="68" spans="1:19" s="40" customFormat="1">
      <c r="A68" s="38">
        <v>2031</v>
      </c>
      <c r="B68" s="39">
        <f t="shared" si="3"/>
        <v>12934717.470735129</v>
      </c>
      <c r="C68" s="39"/>
      <c r="D68" s="39">
        <f t="shared" si="4"/>
        <v>2216000.484812648</v>
      </c>
      <c r="E68" s="39">
        <f t="shared" si="5"/>
        <v>1174454.6275315392</v>
      </c>
      <c r="F68" s="39">
        <f t="shared" si="6"/>
        <v>77044.271476593625</v>
      </c>
      <c r="G68" s="39">
        <f t="shared" si="7"/>
        <v>4339954.651721702</v>
      </c>
      <c r="H68" s="39"/>
      <c r="I68" s="39">
        <f t="shared" si="8"/>
        <v>1565569.680683831</v>
      </c>
      <c r="J68" s="39">
        <f>時系列分析3!P51</f>
        <v>22307741.186961442</v>
      </c>
      <c r="L68" s="40">
        <v>0.57983089199077165</v>
      </c>
      <c r="M68" s="40">
        <v>0</v>
      </c>
      <c r="N68" s="40">
        <v>9.9337735104613328E-2</v>
      </c>
      <c r="O68" s="40">
        <v>5.2647850702965446E-2</v>
      </c>
      <c r="P68" s="40">
        <v>3.4537011538230012E-3</v>
      </c>
      <c r="Q68" s="40">
        <v>0.1945492649994677</v>
      </c>
      <c r="R68" s="40">
        <v>0</v>
      </c>
      <c r="S68" s="40">
        <v>7.0180556048358864E-2</v>
      </c>
    </row>
    <row r="69" spans="1:19" s="40" customFormat="1">
      <c r="A69" s="38">
        <v>2032</v>
      </c>
      <c r="B69" s="39">
        <f t="shared" si="3"/>
        <v>13846621.990677923</v>
      </c>
      <c r="C69" s="39"/>
      <c r="D69" s="39">
        <f t="shared" si="4"/>
        <v>2372229.7076671952</v>
      </c>
      <c r="E69" s="39">
        <f t="shared" si="5"/>
        <v>1257254.3087566502</v>
      </c>
      <c r="F69" s="39">
        <f t="shared" si="6"/>
        <v>82475.933942678588</v>
      </c>
      <c r="G69" s="39">
        <f t="shared" si="7"/>
        <v>4645923.7826444237</v>
      </c>
      <c r="H69" s="39"/>
      <c r="I69" s="39">
        <f t="shared" si="8"/>
        <v>1675943.182952516</v>
      </c>
      <c r="J69" s="39">
        <f>時系列分析3!P52</f>
        <v>23880448.906641386</v>
      </c>
      <c r="L69" s="40">
        <v>0.57983089199077165</v>
      </c>
      <c r="M69" s="40">
        <v>0</v>
      </c>
      <c r="N69" s="40">
        <v>9.9337735104613328E-2</v>
      </c>
      <c r="O69" s="40">
        <v>5.2647850702965446E-2</v>
      </c>
      <c r="P69" s="40">
        <v>3.4537011538230012E-3</v>
      </c>
      <c r="Q69" s="40">
        <v>0.1945492649994677</v>
      </c>
      <c r="R69" s="40">
        <v>0</v>
      </c>
      <c r="S69" s="40">
        <v>7.0180556048358864E-2</v>
      </c>
    </row>
    <row r="70" spans="1:19" s="40" customFormat="1">
      <c r="A70" s="38">
        <v>2033</v>
      </c>
      <c r="B70" s="39">
        <f t="shared" si="3"/>
        <v>13072046.888675539</v>
      </c>
      <c r="C70" s="39"/>
      <c r="D70" s="39">
        <f t="shared" si="4"/>
        <v>2239528.0228066957</v>
      </c>
      <c r="E70" s="39">
        <f t="shared" si="5"/>
        <v>1186923.9505578242</v>
      </c>
      <c r="F70" s="39">
        <f t="shared" si="6"/>
        <v>77862.259575789591</v>
      </c>
      <c r="G70" s="39">
        <f t="shared" si="7"/>
        <v>4386032.4611177854</v>
      </c>
      <c r="H70" s="39"/>
      <c r="I70" s="39">
        <f t="shared" si="8"/>
        <v>1582191.5182678294</v>
      </c>
      <c r="J70" s="39">
        <f>時系列分析3!P53</f>
        <v>22544585.101001464</v>
      </c>
      <c r="L70" s="40">
        <v>0.57983089199077165</v>
      </c>
      <c r="M70" s="40">
        <v>0</v>
      </c>
      <c r="N70" s="40">
        <v>9.9337735104613328E-2</v>
      </c>
      <c r="O70" s="40">
        <v>5.2647850702965446E-2</v>
      </c>
      <c r="P70" s="40">
        <v>3.4537011538230012E-3</v>
      </c>
      <c r="Q70" s="40">
        <v>0.1945492649994677</v>
      </c>
      <c r="R70" s="40">
        <v>0</v>
      </c>
      <c r="S70" s="40">
        <v>7.0180556048358864E-2</v>
      </c>
    </row>
    <row r="71" spans="1:19" s="40" customFormat="1">
      <c r="A71" s="38">
        <v>2034</v>
      </c>
      <c r="B71" s="39">
        <f t="shared" si="3"/>
        <v>13418676.270799132</v>
      </c>
      <c r="C71" s="39"/>
      <c r="D71" s="39">
        <f t="shared" si="4"/>
        <v>2298913.230143005</v>
      </c>
      <c r="E71" s="39">
        <f t="shared" si="5"/>
        <v>1218397.4236193362</v>
      </c>
      <c r="F71" s="39">
        <f t="shared" si="6"/>
        <v>79926.920692548898</v>
      </c>
      <c r="G71" s="39">
        <f t="shared" si="7"/>
        <v>4502336.184239246</v>
      </c>
      <c r="H71" s="39"/>
      <c r="I71" s="39">
        <f t="shared" si="8"/>
        <v>1624146.2383701173</v>
      </c>
      <c r="J71" s="39">
        <f>時系列分析3!P54</f>
        <v>23142396.267863385</v>
      </c>
      <c r="L71" s="40">
        <v>0.57983089199077165</v>
      </c>
      <c r="M71" s="40">
        <v>0</v>
      </c>
      <c r="N71" s="40">
        <v>9.9337735104613328E-2</v>
      </c>
      <c r="O71" s="40">
        <v>5.2647850702965446E-2</v>
      </c>
      <c r="P71" s="40">
        <v>3.4537011538230012E-3</v>
      </c>
      <c r="Q71" s="40">
        <v>0.1945492649994677</v>
      </c>
      <c r="R71" s="40">
        <v>0</v>
      </c>
      <c r="S71" s="40">
        <v>7.0180556048358864E-2</v>
      </c>
    </row>
    <row r="72" spans="1:19" s="40" customFormat="1">
      <c r="A72" s="38">
        <v>2035</v>
      </c>
      <c r="B72" s="39">
        <f t="shared" si="3"/>
        <v>13490209.468646154</v>
      </c>
      <c r="C72" s="39"/>
      <c r="D72" s="39">
        <f t="shared" si="4"/>
        <v>2311168.4341293192</v>
      </c>
      <c r="E72" s="39">
        <f t="shared" si="5"/>
        <v>1224892.5399930524</v>
      </c>
      <c r="F72" s="39">
        <f t="shared" si="6"/>
        <v>80353.000591625474</v>
      </c>
      <c r="G72" s="39">
        <f t="shared" si="7"/>
        <v>4526337.5461129099</v>
      </c>
      <c r="H72" s="39"/>
      <c r="I72" s="39">
        <f t="shared" si="8"/>
        <v>1632804.3482952111</v>
      </c>
      <c r="J72" s="39">
        <f>時系列分析3!P55</f>
        <v>23265765.337768272</v>
      </c>
      <c r="L72" s="40">
        <v>0.57983089199077165</v>
      </c>
      <c r="M72" s="40">
        <v>0</v>
      </c>
      <c r="N72" s="40">
        <v>9.9337735104613328E-2</v>
      </c>
      <c r="O72" s="40">
        <v>5.2647850702965446E-2</v>
      </c>
      <c r="P72" s="40">
        <v>3.4537011538230012E-3</v>
      </c>
      <c r="Q72" s="40">
        <v>0.1945492649994677</v>
      </c>
      <c r="R72" s="40">
        <v>0</v>
      </c>
      <c r="S72" s="40">
        <v>7.0180556048358864E-2</v>
      </c>
    </row>
    <row r="73" spans="1:19" s="40" customFormat="1">
      <c r="A73" s="38">
        <v>2036</v>
      </c>
      <c r="B73" s="39">
        <f t="shared" si="3"/>
        <v>12900399.036346197</v>
      </c>
      <c r="C73" s="39"/>
      <c r="D73" s="39">
        <f t="shared" si="4"/>
        <v>2210120.9851315808</v>
      </c>
      <c r="E73" s="39">
        <f t="shared" si="5"/>
        <v>1171338.5607006317</v>
      </c>
      <c r="F73" s="39">
        <f t="shared" si="6"/>
        <v>76839.857365369724</v>
      </c>
      <c r="G73" s="39">
        <f t="shared" si="7"/>
        <v>4328439.8699490791</v>
      </c>
      <c r="H73" s="39"/>
      <c r="I73" s="39">
        <f t="shared" si="8"/>
        <v>1561415.9061240535</v>
      </c>
      <c r="J73" s="39">
        <f>時系列分析3!P56</f>
        <v>22248554.215616912</v>
      </c>
      <c r="L73" s="40">
        <v>0.57983089199077165</v>
      </c>
      <c r="M73" s="40">
        <v>0</v>
      </c>
      <c r="N73" s="40">
        <v>9.9337735104613328E-2</v>
      </c>
      <c r="O73" s="40">
        <v>5.2647850702965446E-2</v>
      </c>
      <c r="P73" s="40">
        <v>3.4537011538230012E-3</v>
      </c>
      <c r="Q73" s="40">
        <v>0.1945492649994677</v>
      </c>
      <c r="R73" s="40">
        <v>0</v>
      </c>
      <c r="S73" s="40">
        <v>7.0180556048358864E-2</v>
      </c>
    </row>
    <row r="74" spans="1:19" s="40" customFormat="1">
      <c r="A74" s="38">
        <v>2037</v>
      </c>
      <c r="B74" s="39">
        <f t="shared" si="3"/>
        <v>12720062.751323631</v>
      </c>
      <c r="C74" s="39"/>
      <c r="D74" s="39">
        <f t="shared" si="4"/>
        <v>2179225.4285843684</v>
      </c>
      <c r="E74" s="39">
        <f t="shared" si="5"/>
        <v>1154964.2730568706</v>
      </c>
      <c r="F74" s="39">
        <f t="shared" si="6"/>
        <v>75765.70342796878</v>
      </c>
      <c r="G74" s="39">
        <f t="shared" si="7"/>
        <v>4267932.069849954</v>
      </c>
      <c r="H74" s="39"/>
      <c r="I74" s="39">
        <f t="shared" si="8"/>
        <v>1539588.6786799862</v>
      </c>
      <c r="J74" s="39">
        <f>時系列分析3!P57</f>
        <v>21937538.90492278</v>
      </c>
      <c r="L74" s="40">
        <v>0.57983089199077165</v>
      </c>
      <c r="M74" s="40">
        <v>0</v>
      </c>
      <c r="N74" s="40">
        <v>9.9337735104613328E-2</v>
      </c>
      <c r="O74" s="40">
        <v>5.2647850702965446E-2</v>
      </c>
      <c r="P74" s="40">
        <v>3.4537011538230012E-3</v>
      </c>
      <c r="Q74" s="40">
        <v>0.1945492649994677</v>
      </c>
      <c r="R74" s="40">
        <v>0</v>
      </c>
      <c r="S74" s="40">
        <v>7.0180556048358864E-2</v>
      </c>
    </row>
    <row r="75" spans="1:19" s="40" customFormat="1">
      <c r="A75" s="38">
        <v>2038</v>
      </c>
      <c r="B75" s="39">
        <f t="shared" si="3"/>
        <v>12646149.223997006</v>
      </c>
      <c r="C75" s="39"/>
      <c r="D75" s="39">
        <f t="shared" si="4"/>
        <v>2166562.4220084152</v>
      </c>
      <c r="E75" s="39">
        <f t="shared" si="5"/>
        <v>1148253.0260271356</v>
      </c>
      <c r="F75" s="39">
        <f t="shared" si="6"/>
        <v>75325.445349040558</v>
      </c>
      <c r="G75" s="39">
        <f t="shared" si="7"/>
        <v>4243132.0417494476</v>
      </c>
      <c r="H75" s="39"/>
      <c r="I75" s="39">
        <f t="shared" si="8"/>
        <v>1530642.4626040056</v>
      </c>
      <c r="J75" s="39">
        <f>時系列分析3!P58</f>
        <v>21810064.621735051</v>
      </c>
      <c r="L75" s="40">
        <v>0.57983089199077165</v>
      </c>
      <c r="M75" s="40">
        <v>0</v>
      </c>
      <c r="N75" s="40">
        <v>9.9337735104613328E-2</v>
      </c>
      <c r="O75" s="40">
        <v>5.2647850702965446E-2</v>
      </c>
      <c r="P75" s="40">
        <v>3.4537011538230012E-3</v>
      </c>
      <c r="Q75" s="40">
        <v>0.1945492649994677</v>
      </c>
      <c r="R75" s="40">
        <v>0</v>
      </c>
      <c r="S75" s="40">
        <v>7.0180556048358864E-2</v>
      </c>
    </row>
    <row r="76" spans="1:19" s="40" customFormat="1">
      <c r="A76" s="38">
        <v>2039</v>
      </c>
      <c r="B76" s="39">
        <f t="shared" si="3"/>
        <v>11756149.296371654</v>
      </c>
      <c r="C76" s="39"/>
      <c r="D76" s="39">
        <f t="shared" si="4"/>
        <v>2014085.9357176858</v>
      </c>
      <c r="E76" s="39">
        <f t="shared" si="5"/>
        <v>1067442.2517781234</v>
      </c>
      <c r="F76" s="39">
        <f t="shared" si="6"/>
        <v>70024.25526172285</v>
      </c>
      <c r="G76" s="39">
        <f t="shared" si="7"/>
        <v>3944512.5060179033</v>
      </c>
      <c r="H76" s="39"/>
      <c r="I76" s="39">
        <f t="shared" si="8"/>
        <v>1422920.2100187803</v>
      </c>
      <c r="J76" s="39">
        <f>時系列分析3!P59</f>
        <v>20275134.45516587</v>
      </c>
      <c r="L76" s="40">
        <v>0.57983089199077165</v>
      </c>
      <c r="M76" s="40">
        <v>0</v>
      </c>
      <c r="N76" s="40">
        <v>9.9337735104613328E-2</v>
      </c>
      <c r="O76" s="40">
        <v>5.2647850702965446E-2</v>
      </c>
      <c r="P76" s="40">
        <v>3.4537011538230012E-3</v>
      </c>
      <c r="Q76" s="40">
        <v>0.1945492649994677</v>
      </c>
      <c r="R76" s="40">
        <v>0</v>
      </c>
      <c r="S76" s="40">
        <v>7.0180556048358864E-2</v>
      </c>
    </row>
    <row r="77" spans="1:19" s="40" customFormat="1">
      <c r="A77" s="38">
        <v>2040</v>
      </c>
      <c r="B77" s="39">
        <f t="shared" si="3"/>
        <v>11810475.396113982</v>
      </c>
      <c r="C77" s="39"/>
      <c r="D77" s="39">
        <f t="shared" si="4"/>
        <v>2023393.1868145387</v>
      </c>
      <c r="E77" s="39">
        <f t="shared" si="5"/>
        <v>1072374.9872153276</v>
      </c>
      <c r="F77" s="39">
        <f t="shared" si="6"/>
        <v>70347.842907628699</v>
      </c>
      <c r="G77" s="39">
        <f t="shared" si="7"/>
        <v>3962740.4116385751</v>
      </c>
      <c r="H77" s="39"/>
      <c r="I77" s="39">
        <f t="shared" si="8"/>
        <v>1429495.6373382269</v>
      </c>
      <c r="J77" s="39">
        <f>時系列分析3!P60</f>
        <v>20368827.46202828</v>
      </c>
      <c r="L77" s="40">
        <v>0.57983089199077165</v>
      </c>
      <c r="M77" s="40">
        <v>0</v>
      </c>
      <c r="N77" s="40">
        <v>9.9337735104613328E-2</v>
      </c>
      <c r="O77" s="40">
        <v>5.2647850702965446E-2</v>
      </c>
      <c r="P77" s="40">
        <v>3.4537011538230012E-3</v>
      </c>
      <c r="Q77" s="40">
        <v>0.1945492649994677</v>
      </c>
      <c r="R77" s="40">
        <v>0</v>
      </c>
      <c r="S77" s="40">
        <v>7.0180556048358864E-2</v>
      </c>
    </row>
    <row r="78" spans="1:19" s="40" customFormat="1">
      <c r="A78" s="38">
        <v>2041</v>
      </c>
      <c r="B78" s="39">
        <f t="shared" si="3"/>
        <v>10793697.596212707</v>
      </c>
      <c r="C78" s="39"/>
      <c r="D78" s="39">
        <f t="shared" si="4"/>
        <v>1849196.8734721099</v>
      </c>
      <c r="E78" s="39">
        <f t="shared" si="5"/>
        <v>980052.95583217719</v>
      </c>
      <c r="F78" s="39">
        <f t="shared" si="6"/>
        <v>64291.513882723048</v>
      </c>
      <c r="G78" s="39">
        <f t="shared" si="7"/>
        <v>3621583.4012568011</v>
      </c>
      <c r="H78" s="39"/>
      <c r="I78" s="39">
        <f t="shared" si="8"/>
        <v>1306428.6666742454</v>
      </c>
      <c r="J78" s="39">
        <f>時系列分析3!P61</f>
        <v>18615251.007330764</v>
      </c>
      <c r="L78" s="40">
        <v>0.57983089199077165</v>
      </c>
      <c r="M78" s="40">
        <v>0</v>
      </c>
      <c r="N78" s="40">
        <v>9.9337735104613328E-2</v>
      </c>
      <c r="O78" s="40">
        <v>5.2647850702965446E-2</v>
      </c>
      <c r="P78" s="40">
        <v>3.4537011538230012E-3</v>
      </c>
      <c r="Q78" s="40">
        <v>0.1945492649994677</v>
      </c>
      <c r="R78" s="40">
        <v>0</v>
      </c>
      <c r="S78" s="40">
        <v>7.0180556048358864E-2</v>
      </c>
    </row>
    <row r="79" spans="1:19" s="40" customFormat="1">
      <c r="A79" s="38">
        <v>2042</v>
      </c>
      <c r="B79" s="39">
        <f t="shared" si="3"/>
        <v>9661291.6048741061</v>
      </c>
      <c r="C79" s="39"/>
      <c r="D79" s="39">
        <f t="shared" si="4"/>
        <v>1655190.9176799832</v>
      </c>
      <c r="E79" s="39">
        <f t="shared" si="5"/>
        <v>877232.04306148074</v>
      </c>
      <c r="F79" s="39">
        <f t="shared" si="6"/>
        <v>57546.45781050458</v>
      </c>
      <c r="G79" s="39">
        <f t="shared" si="7"/>
        <v>3241629.9418274183</v>
      </c>
      <c r="H79" s="39"/>
      <c r="I79" s="39">
        <f t="shared" si="8"/>
        <v>1169366.4934744413</v>
      </c>
      <c r="J79" s="39">
        <f>時系列分析3!P62</f>
        <v>16662257.458727935</v>
      </c>
      <c r="L79" s="40">
        <v>0.57983089199077165</v>
      </c>
      <c r="M79" s="40">
        <v>0</v>
      </c>
      <c r="N79" s="40">
        <v>9.9337735104613328E-2</v>
      </c>
      <c r="O79" s="40">
        <v>5.2647850702965446E-2</v>
      </c>
      <c r="P79" s="40">
        <v>3.4537011538230012E-3</v>
      </c>
      <c r="Q79" s="40">
        <v>0.1945492649994677</v>
      </c>
      <c r="R79" s="40">
        <v>0</v>
      </c>
      <c r="S79" s="40">
        <v>7.0180556048358864E-2</v>
      </c>
    </row>
    <row r="80" spans="1:19" s="40" customFormat="1">
      <c r="A80" s="38">
        <v>2043</v>
      </c>
      <c r="B80" s="39">
        <f t="shared" si="3"/>
        <v>10587371.327990267</v>
      </c>
      <c r="C80" s="39"/>
      <c r="D80" s="39">
        <f t="shared" si="4"/>
        <v>1813848.663397559</v>
      </c>
      <c r="E80" s="39">
        <f t="shared" si="5"/>
        <v>961318.81331662484</v>
      </c>
      <c r="F80" s="39">
        <f t="shared" si="6"/>
        <v>63062.553369465029</v>
      </c>
      <c r="G80" s="39">
        <f t="shared" si="7"/>
        <v>3552355.2445869464</v>
      </c>
      <c r="H80" s="39"/>
      <c r="I80" s="39">
        <f t="shared" si="8"/>
        <v>1281455.7091598257</v>
      </c>
      <c r="J80" s="39">
        <f>時系列分析3!P63</f>
        <v>18259412.31182069</v>
      </c>
      <c r="L80" s="40">
        <v>0.57983089199077165</v>
      </c>
      <c r="M80" s="40">
        <v>0</v>
      </c>
      <c r="N80" s="40">
        <v>9.9337735104613328E-2</v>
      </c>
      <c r="O80" s="40">
        <v>5.2647850702965446E-2</v>
      </c>
      <c r="P80" s="40">
        <v>3.4537011538230012E-3</v>
      </c>
      <c r="Q80" s="40">
        <v>0.1945492649994677</v>
      </c>
      <c r="R80" s="40">
        <v>0</v>
      </c>
      <c r="S80" s="40">
        <v>7.0180556048358864E-2</v>
      </c>
    </row>
    <row r="81" spans="1:19" s="40" customFormat="1">
      <c r="A81" s="38">
        <v>2044</v>
      </c>
      <c r="B81" s="39">
        <f t="shared" si="3"/>
        <v>10939030.917057071</v>
      </c>
      <c r="C81" s="39"/>
      <c r="D81" s="39">
        <f t="shared" si="4"/>
        <v>1874095.655388236</v>
      </c>
      <c r="E81" s="39">
        <f t="shared" si="5"/>
        <v>993249.02227787813</v>
      </c>
      <c r="F81" s="39">
        <f t="shared" si="6"/>
        <v>65157.176379879362</v>
      </c>
      <c r="G81" s="39">
        <f t="shared" si="7"/>
        <v>3670346.7409490449</v>
      </c>
      <c r="H81" s="39"/>
      <c r="I81" s="39">
        <f t="shared" si="8"/>
        <v>1324019.2666407169</v>
      </c>
      <c r="J81" s="39">
        <f>時系列分析3!P64</f>
        <v>18865898.778692827</v>
      </c>
      <c r="L81" s="40">
        <v>0.57983089199077165</v>
      </c>
      <c r="M81" s="40">
        <v>0</v>
      </c>
      <c r="N81" s="40">
        <v>9.9337735104613328E-2</v>
      </c>
      <c r="O81" s="40">
        <v>5.2647850702965446E-2</v>
      </c>
      <c r="P81" s="40">
        <v>3.4537011538230012E-3</v>
      </c>
      <c r="Q81" s="40">
        <v>0.1945492649994677</v>
      </c>
      <c r="R81" s="40">
        <v>0</v>
      </c>
      <c r="S81" s="40">
        <v>7.0180556048358864E-2</v>
      </c>
    </row>
    <row r="82" spans="1:19" s="40" customFormat="1">
      <c r="A82" s="38">
        <v>2045</v>
      </c>
      <c r="B82" s="39">
        <f t="shared" si="3"/>
        <v>11011682.530029248</v>
      </c>
      <c r="C82" s="39"/>
      <c r="D82" s="39">
        <f t="shared" si="4"/>
        <v>1886542.4683884443</v>
      </c>
      <c r="E82" s="39">
        <f t="shared" si="5"/>
        <v>999845.68921288115</v>
      </c>
      <c r="F82" s="39">
        <f t="shared" si="6"/>
        <v>65589.917999918995</v>
      </c>
      <c r="G82" s="39">
        <f t="shared" si="7"/>
        <v>3694723.3619604483</v>
      </c>
      <c r="H82" s="39"/>
      <c r="I82" s="39">
        <f t="shared" si="8"/>
        <v>1332812.7453370516</v>
      </c>
      <c r="J82" s="39">
        <f>時系列分析3!P65</f>
        <v>18991196.712927993</v>
      </c>
      <c r="L82" s="40">
        <v>0.57983089199077165</v>
      </c>
      <c r="M82" s="40">
        <v>0</v>
      </c>
      <c r="N82" s="40">
        <v>9.9337735104613328E-2</v>
      </c>
      <c r="O82" s="40">
        <v>5.2647850702965446E-2</v>
      </c>
      <c r="P82" s="40">
        <v>3.4537011538230012E-3</v>
      </c>
      <c r="Q82" s="40">
        <v>0.1945492649994677</v>
      </c>
      <c r="R82" s="40">
        <v>0</v>
      </c>
      <c r="S82" s="40">
        <v>7.0180556048358864E-2</v>
      </c>
    </row>
    <row r="83" spans="1:19" s="40" customFormat="1">
      <c r="A83" s="38">
        <v>2046</v>
      </c>
      <c r="B83" s="39">
        <f t="shared" si="3"/>
        <v>12509000.609298956</v>
      </c>
      <c r="C83" s="39"/>
      <c r="D83" s="39">
        <f t="shared" si="4"/>
        <v>2143065.8595709372</v>
      </c>
      <c r="E83" s="39">
        <f t="shared" si="5"/>
        <v>1135800.1196875807</v>
      </c>
      <c r="F83" s="39">
        <f t="shared" si="6"/>
        <v>74508.534185163793</v>
      </c>
      <c r="G83" s="39">
        <f t="shared" si="7"/>
        <v>4197114.8968305364</v>
      </c>
      <c r="H83" s="39"/>
      <c r="I83" s="39">
        <f t="shared" si="8"/>
        <v>1514042.5087662158</v>
      </c>
      <c r="J83" s="39">
        <f>時系列分析3!P66</f>
        <v>21573532.52833939</v>
      </c>
      <c r="L83" s="40">
        <v>0.57983089199077165</v>
      </c>
      <c r="M83" s="40">
        <v>0</v>
      </c>
      <c r="N83" s="40">
        <v>9.9337735104613328E-2</v>
      </c>
      <c r="O83" s="40">
        <v>5.2647850702965446E-2</v>
      </c>
      <c r="P83" s="40">
        <v>3.4537011538230012E-3</v>
      </c>
      <c r="Q83" s="40">
        <v>0.1945492649994677</v>
      </c>
      <c r="R83" s="40">
        <v>0</v>
      </c>
      <c r="S83" s="40">
        <v>7.0180556048358864E-2</v>
      </c>
    </row>
    <row r="84" spans="1:19" s="40" customFormat="1">
      <c r="A84" s="38">
        <v>2047</v>
      </c>
      <c r="B84" s="39">
        <f t="shared" si="3"/>
        <v>18368095.299872458</v>
      </c>
      <c r="C84" s="39"/>
      <c r="D84" s="39">
        <f t="shared" si="4"/>
        <v>3146857.1448657201</v>
      </c>
      <c r="E84" s="39">
        <f t="shared" si="5"/>
        <v>1667797.8914254149</v>
      </c>
      <c r="F84" s="39">
        <f t="shared" si="6"/>
        <v>109407.60971340245</v>
      </c>
      <c r="G84" s="39">
        <f t="shared" si="7"/>
        <v>6163002.8502987009</v>
      </c>
      <c r="H84" s="39"/>
      <c r="I84" s="39">
        <f t="shared" si="8"/>
        <v>2223205.3509056787</v>
      </c>
      <c r="J84" s="39">
        <f>時系列分析3!P67</f>
        <v>31678366.147081375</v>
      </c>
      <c r="L84" s="40">
        <v>0.57983089199077165</v>
      </c>
      <c r="M84" s="40">
        <v>0</v>
      </c>
      <c r="N84" s="40">
        <v>9.9337735104613328E-2</v>
      </c>
      <c r="O84" s="40">
        <v>5.2647850702965446E-2</v>
      </c>
      <c r="P84" s="40">
        <v>3.4537011538230012E-3</v>
      </c>
      <c r="Q84" s="40">
        <v>0.1945492649994677</v>
      </c>
      <c r="R84" s="40">
        <v>0</v>
      </c>
      <c r="S84" s="40">
        <v>7.0180556048358864E-2</v>
      </c>
    </row>
    <row r="85" spans="1:19" s="40" customFormat="1">
      <c r="A85" s="38">
        <v>2048</v>
      </c>
      <c r="B85" s="39">
        <f t="shared" si="3"/>
        <v>14951422.132838409</v>
      </c>
      <c r="C85" s="39"/>
      <c r="D85" s="39">
        <f t="shared" si="4"/>
        <v>2561506.1766884839</v>
      </c>
      <c r="E85" s="39">
        <f t="shared" si="5"/>
        <v>1357568.6482382487</v>
      </c>
      <c r="F85" s="39">
        <f t="shared" si="6"/>
        <v>89056.558704879455</v>
      </c>
      <c r="G85" s="39">
        <f t="shared" si="7"/>
        <v>5016614.71787671</v>
      </c>
      <c r="H85" s="39"/>
      <c r="I85" s="39">
        <f t="shared" si="8"/>
        <v>1809664.0477255555</v>
      </c>
      <c r="J85" s="39">
        <f>時系列分析3!P68</f>
        <v>25785832.282072287</v>
      </c>
      <c r="L85" s="40">
        <v>0.57983089199077165</v>
      </c>
      <c r="M85" s="40">
        <v>0</v>
      </c>
      <c r="N85" s="40">
        <v>9.9337735104613328E-2</v>
      </c>
      <c r="O85" s="40">
        <v>5.2647850702965446E-2</v>
      </c>
      <c r="P85" s="40">
        <v>3.4537011538230012E-3</v>
      </c>
      <c r="Q85" s="40">
        <v>0.1945492649994677</v>
      </c>
      <c r="R85" s="40">
        <v>0</v>
      </c>
      <c r="S85" s="40">
        <v>7.0180556048358864E-2</v>
      </c>
    </row>
    <row r="86" spans="1:19" s="40" customFormat="1">
      <c r="A86" s="38">
        <v>2049</v>
      </c>
      <c r="B86" s="39">
        <f t="shared" si="3"/>
        <v>15274561.586197153</v>
      </c>
      <c r="C86" s="39"/>
      <c r="D86" s="39">
        <f t="shared" si="4"/>
        <v>2616867.0445949687</v>
      </c>
      <c r="E86" s="39">
        <f t="shared" si="5"/>
        <v>1386909.2679459336</v>
      </c>
      <c r="F86" s="39">
        <f t="shared" si="6"/>
        <v>90981.304554620394</v>
      </c>
      <c r="G86" s="39">
        <f t="shared" si="7"/>
        <v>5125036.921680701</v>
      </c>
      <c r="H86" s="39"/>
      <c r="I86" s="39">
        <f t="shared" si="8"/>
        <v>1848775.6349678584</v>
      </c>
      <c r="J86" s="39">
        <f>時系列分析3!P69</f>
        <v>26343131.759941235</v>
      </c>
      <c r="L86" s="40">
        <v>0.57983089199077165</v>
      </c>
      <c r="M86" s="40">
        <v>0</v>
      </c>
      <c r="N86" s="40">
        <v>9.9337735104613328E-2</v>
      </c>
      <c r="O86" s="40">
        <v>5.2647850702965446E-2</v>
      </c>
      <c r="P86" s="40">
        <v>3.4537011538230012E-3</v>
      </c>
      <c r="Q86" s="40">
        <v>0.1945492649994677</v>
      </c>
      <c r="R86" s="40">
        <v>0</v>
      </c>
      <c r="S86" s="40">
        <v>7.0180556048358864E-2</v>
      </c>
    </row>
    <row r="87" spans="1:19" s="40" customFormat="1">
      <c r="A87" s="38">
        <v>2050</v>
      </c>
      <c r="B87" s="39">
        <f t="shared" si="3"/>
        <v>17883765.547492549</v>
      </c>
      <c r="C87" s="39"/>
      <c r="D87" s="39">
        <f t="shared" si="4"/>
        <v>3063880.8472765875</v>
      </c>
      <c r="E87" s="39">
        <f t="shared" si="5"/>
        <v>1623821.4133754882</v>
      </c>
      <c r="F87" s="39">
        <f t="shared" si="6"/>
        <v>106522.75095935745</v>
      </c>
      <c r="G87" s="39">
        <f t="shared" si="7"/>
        <v>6000496.8530425476</v>
      </c>
      <c r="H87" s="39"/>
      <c r="I87" s="39">
        <f t="shared" si="8"/>
        <v>2164583.8945426275</v>
      </c>
      <c r="J87" s="39">
        <f>時系列分析3!P70</f>
        <v>30843071.306689158</v>
      </c>
      <c r="L87" s="40">
        <v>0.57983089199077165</v>
      </c>
      <c r="M87" s="40">
        <v>0</v>
      </c>
      <c r="N87" s="40">
        <v>9.9337735104613328E-2</v>
      </c>
      <c r="O87" s="40">
        <v>5.2647850702965446E-2</v>
      </c>
      <c r="P87" s="40">
        <v>3.4537011538230012E-3</v>
      </c>
      <c r="Q87" s="40">
        <v>0.1945492649994677</v>
      </c>
      <c r="R87" s="40">
        <v>0</v>
      </c>
      <c r="S87" s="40">
        <v>7.0180556048358864E-2</v>
      </c>
    </row>
    <row r="88" spans="1:19">
      <c r="A88" s="4"/>
    </row>
    <row r="89" spans="1:19">
      <c r="A89" s="4"/>
    </row>
    <row r="90" spans="1:19">
      <c r="A90" s="4"/>
    </row>
    <row r="91" spans="1:19">
      <c r="A91" s="4"/>
    </row>
    <row r="92" spans="1:19">
      <c r="A92" s="4"/>
    </row>
    <row r="93" spans="1:19">
      <c r="A93" s="4"/>
    </row>
    <row r="94" spans="1:19">
      <c r="A94" s="4"/>
    </row>
    <row r="95" spans="1:19">
      <c r="A95" s="4"/>
    </row>
    <row r="96" spans="1:19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C77E-E924-3F47-90FC-AAF98191E3D4}">
  <dimension ref="A1:R70"/>
  <sheetViews>
    <sheetView tabSelected="1" workbookViewId="0">
      <pane xSplit="1" topLeftCell="B1" activePane="topRight" state="frozen"/>
      <selection pane="topRight" activeCell="K74" sqref="K74"/>
    </sheetView>
  </sheetViews>
  <sheetFormatPr baseColWidth="10" defaultRowHeight="14"/>
  <cols>
    <col min="2" max="2" width="20.1640625" style="1" bestFit="1" customWidth="1"/>
    <col min="10" max="10" width="12.83203125" bestFit="1" customWidth="1"/>
    <col min="13" max="13" width="18.83203125" bestFit="1" customWidth="1"/>
    <col min="14" max="14" width="12.1640625" bestFit="1" customWidth="1"/>
    <col min="16" max="16" width="20.33203125" bestFit="1" customWidth="1"/>
  </cols>
  <sheetData>
    <row r="1" spans="1:18">
      <c r="A1" t="s">
        <v>34</v>
      </c>
      <c r="B1" s="1" t="s">
        <v>51</v>
      </c>
      <c r="D1" s="9" t="s">
        <v>23</v>
      </c>
      <c r="E1" s="10" t="s">
        <v>2</v>
      </c>
      <c r="F1" s="1" t="s">
        <v>3</v>
      </c>
      <c r="G1" s="10" t="s">
        <v>4</v>
      </c>
      <c r="H1" s="1" t="s">
        <v>5</v>
      </c>
      <c r="I1" s="10" t="s">
        <v>6</v>
      </c>
      <c r="J1" s="1" t="s">
        <v>7</v>
      </c>
      <c r="K1" s="1" t="s">
        <v>67</v>
      </c>
      <c r="M1" s="1" t="s">
        <v>61</v>
      </c>
      <c r="N1" s="1" t="s">
        <v>62</v>
      </c>
      <c r="O1" s="1"/>
      <c r="P1" s="1" t="s">
        <v>64</v>
      </c>
      <c r="R1" s="1" t="s">
        <v>66</v>
      </c>
    </row>
    <row r="2" spans="1:18">
      <c r="A2">
        <v>1982</v>
      </c>
      <c r="B2" s="1">
        <f>時系列分析2!P2</f>
        <v>12423249.128900321</v>
      </c>
      <c r="D2" s="35">
        <v>0</v>
      </c>
      <c r="F2">
        <f>国内投入量!E4</f>
        <v>3626.9058319299229</v>
      </c>
      <c r="G2" s="35">
        <v>0</v>
      </c>
      <c r="H2">
        <f>国内投入量!G4</f>
        <v>4927.3830354362817</v>
      </c>
      <c r="I2">
        <f>国内投入量!H18</f>
        <v>152820.34736260175</v>
      </c>
      <c r="J2">
        <f>国内投入量!I8</f>
        <v>73384.3306204892</v>
      </c>
      <c r="K2">
        <f>SUM(D2:J2)</f>
        <v>234758.96685045716</v>
      </c>
      <c r="M2" s="1"/>
    </row>
    <row r="3" spans="1:18">
      <c r="A3">
        <v>1983</v>
      </c>
      <c r="B3" s="1">
        <f>時系列分析2!P3</f>
        <v>17725413.105039876</v>
      </c>
      <c r="D3" s="35">
        <v>0</v>
      </c>
      <c r="E3">
        <f>国内投入量!D3</f>
        <v>0</v>
      </c>
      <c r="F3">
        <f>国内投入量!E5</f>
        <v>1554.3882136842526</v>
      </c>
      <c r="G3" s="35">
        <v>0</v>
      </c>
      <c r="H3">
        <f>国内投入量!G5</f>
        <v>2111.735586615549</v>
      </c>
      <c r="I3">
        <f>国内投入量!H19</f>
        <v>128444.70601895759</v>
      </c>
      <c r="J3">
        <f>国内投入量!I9</f>
        <v>122163.32685646144</v>
      </c>
      <c r="K3">
        <f t="shared" ref="K3:K66" si="0">SUM(D3:J3)</f>
        <v>254274.15667571884</v>
      </c>
      <c r="M3" s="1">
        <f>B3-B2+K3</f>
        <v>5556438.1328152735</v>
      </c>
      <c r="N3">
        <f>国内投入量!J20</f>
        <v>1558369.8795166665</v>
      </c>
      <c r="O3" s="1"/>
      <c r="P3">
        <f>N3</f>
        <v>1558369.8795166665</v>
      </c>
    </row>
    <row r="4" spans="1:18">
      <c r="A4">
        <v>1984</v>
      </c>
      <c r="B4" s="1">
        <f>時系列分析2!P4</f>
        <v>18898894.176673848</v>
      </c>
      <c r="D4" s="35">
        <v>0</v>
      </c>
      <c r="E4">
        <f>国内投入量!D4</f>
        <v>1710.8419715666485</v>
      </c>
      <c r="F4">
        <f>国内投入量!E6</f>
        <v>3419.6540701053559</v>
      </c>
      <c r="G4" s="35">
        <v>0</v>
      </c>
      <c r="H4">
        <f>国内投入量!G6</f>
        <v>4645.818290554208</v>
      </c>
      <c r="I4">
        <f>国内投入量!H20</f>
        <v>166351.31561866542</v>
      </c>
      <c r="J4">
        <f>国内投入量!I10</f>
        <v>139861.90071199121</v>
      </c>
      <c r="K4">
        <f t="shared" si="0"/>
        <v>315989.53066288284</v>
      </c>
      <c r="M4" s="1">
        <f>B4-B3+K4</f>
        <v>1489470.6022968551</v>
      </c>
      <c r="N4">
        <f>国内投入量!J21</f>
        <v>1688542.9640379527</v>
      </c>
      <c r="O4" s="1"/>
      <c r="P4">
        <f t="shared" ref="P4:P32" si="1">N4</f>
        <v>1688542.9640379527</v>
      </c>
      <c r="R4">
        <f>SUM(P3:P5)/3</f>
        <v>1601616.2277127381</v>
      </c>
    </row>
    <row r="5" spans="1:18">
      <c r="A5">
        <v>1985</v>
      </c>
      <c r="B5" s="1">
        <f>時系列分析2!P5</f>
        <v>20085566.434084449</v>
      </c>
      <c r="D5" s="35">
        <v>0</v>
      </c>
      <c r="E5">
        <f>国内投入量!D5</f>
        <v>733.21798781427788</v>
      </c>
      <c r="F5">
        <f>国内投入量!E7</f>
        <v>15854.759779579379</v>
      </c>
      <c r="G5" s="35">
        <v>1</v>
      </c>
      <c r="H5">
        <f>国内投入量!G7</f>
        <v>21539.702983478604</v>
      </c>
      <c r="I5">
        <f>国内投入量!H21</f>
        <v>162341.7713486701</v>
      </c>
      <c r="J5">
        <f>国内投入量!I11</f>
        <v>140725.24577811459</v>
      </c>
      <c r="K5">
        <f t="shared" si="0"/>
        <v>341195.69787765696</v>
      </c>
      <c r="M5" s="1">
        <f>B5-B4+K5</f>
        <v>1527867.9552882577</v>
      </c>
      <c r="N5">
        <f>国内投入量!J22</f>
        <v>1557935.8395835944</v>
      </c>
      <c r="O5" s="1"/>
      <c r="P5">
        <f t="shared" si="1"/>
        <v>1557935.8395835944</v>
      </c>
      <c r="R5">
        <f t="shared" ref="R5:R68" si="2">SUM(P4:P6)/3</f>
        <v>1637203.0277460963</v>
      </c>
    </row>
    <row r="6" spans="1:18">
      <c r="A6">
        <v>1986</v>
      </c>
      <c r="B6" s="1">
        <f>時系列分析2!P6</f>
        <v>21198194.209621351</v>
      </c>
      <c r="D6" s="35">
        <v>0</v>
      </c>
      <c r="E6">
        <f>国内投入量!D6</f>
        <v>1613.0795731914113</v>
      </c>
      <c r="F6">
        <f>国内投入量!E8</f>
        <v>17616.399755088198</v>
      </c>
      <c r="G6" s="35">
        <v>0</v>
      </c>
      <c r="H6">
        <f>国内投入量!G8</f>
        <v>23933.003314976224</v>
      </c>
      <c r="I6">
        <f>国内投入量!H22</f>
        <v>133240.24035676839</v>
      </c>
      <c r="J6">
        <f>国内投入量!I12</f>
        <v>116547.7806444297</v>
      </c>
      <c r="K6">
        <f t="shared" si="0"/>
        <v>292950.50364445394</v>
      </c>
      <c r="M6" s="1">
        <f>B6-B5+K6</f>
        <v>1405578.2791813561</v>
      </c>
      <c r="N6">
        <f>国内投入量!J23</f>
        <v>1665130.2796167419</v>
      </c>
      <c r="O6" s="1"/>
      <c r="P6">
        <f t="shared" si="1"/>
        <v>1665130.2796167419</v>
      </c>
      <c r="R6">
        <f t="shared" si="2"/>
        <v>1915204.5772110398</v>
      </c>
    </row>
    <row r="7" spans="1:18">
      <c r="A7">
        <v>1987</v>
      </c>
      <c r="B7" s="1">
        <f>時系列分析2!P7</f>
        <v>22202998.079872295</v>
      </c>
      <c r="D7" s="35">
        <v>0</v>
      </c>
      <c r="E7">
        <f>国内投入量!D7</f>
        <v>7478.8234757056362</v>
      </c>
      <c r="F7">
        <f>国内投入量!E9</f>
        <v>29326.124298176233</v>
      </c>
      <c r="G7" s="35">
        <v>0</v>
      </c>
      <c r="H7">
        <f>国内投入量!G9</f>
        <v>39841.411400813362</v>
      </c>
      <c r="I7">
        <f>国内投入量!H23</f>
        <v>183568.31617009515</v>
      </c>
      <c r="J7">
        <f>国内投入量!I13</f>
        <v>170637.10969350682</v>
      </c>
      <c r="K7">
        <f t="shared" si="0"/>
        <v>430851.78503829718</v>
      </c>
      <c r="M7" s="1">
        <f>B7-B6+K7</f>
        <v>1435655.6552892411</v>
      </c>
      <c r="N7">
        <f>国内投入量!J24</f>
        <v>2522547.6124327825</v>
      </c>
      <c r="O7" s="1"/>
      <c r="P7">
        <f t="shared" si="1"/>
        <v>2522547.6124327825</v>
      </c>
      <c r="R7">
        <f t="shared" si="2"/>
        <v>2503753.2262798287</v>
      </c>
    </row>
    <row r="8" spans="1:18">
      <c r="A8">
        <v>1988</v>
      </c>
      <c r="B8" s="1">
        <f>時系列分析2!P8</f>
        <v>23265334.718187667</v>
      </c>
      <c r="D8" s="35">
        <v>0</v>
      </c>
      <c r="E8">
        <f>国内投入量!D8</f>
        <v>8309.8038618951505</v>
      </c>
      <c r="F8">
        <f>国内投入量!E10</f>
        <v>33574.785415579856</v>
      </c>
      <c r="G8" s="35">
        <v>0</v>
      </c>
      <c r="H8">
        <f>国内投入量!G10</f>
        <v>45613.488670895866</v>
      </c>
      <c r="I8">
        <f>国内投入量!H24</f>
        <v>340193.33632584958</v>
      </c>
      <c r="J8">
        <f>国内投入量!I14</f>
        <v>202718.74612089634</v>
      </c>
      <c r="K8">
        <f t="shared" si="0"/>
        <v>630410.16039511678</v>
      </c>
      <c r="M8" s="1">
        <f>B8-B7+K8</f>
        <v>1692746.7987104889</v>
      </c>
      <c r="N8">
        <f>国内投入量!J25</f>
        <v>3323581.7867899621</v>
      </c>
      <c r="O8" s="1"/>
      <c r="P8">
        <f t="shared" si="1"/>
        <v>3323581.7867899621</v>
      </c>
      <c r="R8">
        <f t="shared" si="2"/>
        <v>3329516.7803118546</v>
      </c>
    </row>
    <row r="9" spans="1:18">
      <c r="A9">
        <v>1989</v>
      </c>
      <c r="B9" s="1">
        <f>時系列分析2!P9</f>
        <v>25215420.214848407</v>
      </c>
      <c r="D9" s="35">
        <v>0</v>
      </c>
      <c r="E9">
        <f>国内投入量!D9</f>
        <v>13833.379370096043</v>
      </c>
      <c r="F9">
        <f>国内投入量!E11</f>
        <v>33782.037177404425</v>
      </c>
      <c r="G9" s="35">
        <v>0</v>
      </c>
      <c r="H9">
        <f>国内投入量!G11</f>
        <v>45895.05341577794</v>
      </c>
      <c r="I9">
        <f>国内投入量!H25</f>
        <v>529710.44799022796</v>
      </c>
      <c r="J9">
        <f>国内投入量!I15</f>
        <v>228446.04876315079</v>
      </c>
      <c r="K9">
        <f t="shared" si="0"/>
        <v>851666.96671665716</v>
      </c>
      <c r="M9" s="1">
        <f>B9-B8+K9</f>
        <v>2801752.4633773966</v>
      </c>
      <c r="N9">
        <f>国内投入量!J26</f>
        <v>4142420.9417128195</v>
      </c>
      <c r="O9" s="1"/>
      <c r="P9">
        <f t="shared" si="1"/>
        <v>4142420.9417128195</v>
      </c>
      <c r="R9">
        <f t="shared" si="2"/>
        <v>4335706.6607360197</v>
      </c>
    </row>
    <row r="10" spans="1:18">
      <c r="A10">
        <v>1990</v>
      </c>
      <c r="B10" s="1">
        <f>時系列分析2!P10</f>
        <v>28369295.908776652</v>
      </c>
      <c r="D10" s="35">
        <v>0</v>
      </c>
      <c r="E10">
        <f>国内投入量!D10</f>
        <v>15837.508536788404</v>
      </c>
      <c r="F10">
        <f>国内投入量!E12</f>
        <v>27978.074842960494</v>
      </c>
      <c r="G10" s="35">
        <v>0</v>
      </c>
      <c r="H10">
        <f>国内投入量!G12</f>
        <v>38010.000185754419</v>
      </c>
      <c r="I10">
        <f>国内投入量!H26</f>
        <v>557518.11401998857</v>
      </c>
      <c r="J10">
        <f>国内投入量!I16</f>
        <v>334919.88560187846</v>
      </c>
      <c r="K10">
        <f t="shared" si="0"/>
        <v>974263.58318737033</v>
      </c>
      <c r="M10" s="1">
        <f>B10-B9+K10</f>
        <v>4128139.277115616</v>
      </c>
      <c r="N10">
        <f>国内投入量!J27</f>
        <v>5541117.253705278</v>
      </c>
      <c r="O10" s="1"/>
      <c r="P10">
        <f t="shared" si="1"/>
        <v>5541117.253705278</v>
      </c>
      <c r="R10">
        <f t="shared" si="2"/>
        <v>5164506.6249250909</v>
      </c>
    </row>
    <row r="11" spans="1:18">
      <c r="A11">
        <v>1991</v>
      </c>
      <c r="B11" s="1">
        <f>時系列分析2!P11</f>
        <v>32544281.270080525</v>
      </c>
      <c r="D11" s="35">
        <v>0</v>
      </c>
      <c r="E11">
        <f>国内投入量!D11</f>
        <v>15935.27093516364</v>
      </c>
      <c r="F11">
        <f>国内投入量!E13</f>
        <v>40962.580321940834</v>
      </c>
      <c r="G11" s="35">
        <v>0</v>
      </c>
      <c r="H11">
        <f>国内投入量!G13</f>
        <v>55650.279527281396</v>
      </c>
      <c r="I11">
        <f>国内投入量!H27</f>
        <v>608389.47662705218</v>
      </c>
      <c r="J11">
        <f>国内投入量!I17</f>
        <v>253553.41640197742</v>
      </c>
      <c r="K11">
        <f t="shared" si="0"/>
        <v>974491.02381341544</v>
      </c>
      <c r="M11" s="1">
        <f>B11-B10+K11</f>
        <v>5149476.3851172887</v>
      </c>
      <c r="N11">
        <f>国内投入量!J28</f>
        <v>5809981.6793571748</v>
      </c>
      <c r="O11" s="1"/>
      <c r="P11">
        <f t="shared" si="1"/>
        <v>5809981.6793571748</v>
      </c>
      <c r="R11">
        <f t="shared" si="2"/>
        <v>6132580.996074561</v>
      </c>
    </row>
    <row r="12" spans="1:18">
      <c r="A12">
        <v>1992</v>
      </c>
      <c r="B12" s="1">
        <f>時系列分析2!P12</f>
        <v>37283550.886578359</v>
      </c>
      <c r="D12" s="35">
        <v>0</v>
      </c>
      <c r="E12">
        <f>国内投入量!D12</f>
        <v>13197.493109298523</v>
      </c>
      <c r="F12">
        <f>国内投入量!E14</f>
        <v>48663.99188110682</v>
      </c>
      <c r="G12" s="35">
        <v>0</v>
      </c>
      <c r="H12">
        <f>国内投入量!G14</f>
        <v>66113.138620966463</v>
      </c>
      <c r="I12">
        <f>国内投入量!H28</f>
        <v>491483.10908286925</v>
      </c>
      <c r="J12">
        <f>国内投入量!I18</f>
        <v>238055.04131628198</v>
      </c>
      <c r="K12">
        <f t="shared" si="0"/>
        <v>857512.77401052311</v>
      </c>
      <c r="M12" s="1">
        <f>B12-B11+K12</f>
        <v>5596782.3905083565</v>
      </c>
      <c r="N12">
        <f>国内投入量!J29</f>
        <v>7046644.0551612303</v>
      </c>
      <c r="O12" s="1"/>
      <c r="P12">
        <f t="shared" si="1"/>
        <v>7046644.0551612303</v>
      </c>
      <c r="R12">
        <f t="shared" si="2"/>
        <v>6682272.2477077916</v>
      </c>
    </row>
    <row r="13" spans="1:18">
      <c r="A13">
        <v>1993</v>
      </c>
      <c r="B13" s="1">
        <f>時系列分析2!P13</f>
        <v>41967540.895421386</v>
      </c>
      <c r="D13" s="35">
        <v>0</v>
      </c>
      <c r="E13">
        <f>国内投入量!D13</f>
        <v>19322.393501778821</v>
      </c>
      <c r="F13">
        <f>国内投入量!E15</f>
        <v>54840.003083143311</v>
      </c>
      <c r="G13" s="35">
        <v>0</v>
      </c>
      <c r="H13">
        <f>国内投入量!G15</f>
        <v>74503.643981119691</v>
      </c>
      <c r="I13">
        <f>国内投入量!H29</f>
        <v>596677.18690002942</v>
      </c>
      <c r="J13">
        <f>国内投入量!I19</f>
        <v>200084.02235632812</v>
      </c>
      <c r="K13">
        <f t="shared" si="0"/>
        <v>945427.24982239935</v>
      </c>
      <c r="M13" s="1">
        <f>B13-B12+K13</f>
        <v>5629417.2586654266</v>
      </c>
      <c r="N13">
        <f>国内投入量!J30</f>
        <v>7190191.0086049717</v>
      </c>
      <c r="O13" s="1"/>
      <c r="P13">
        <f t="shared" si="1"/>
        <v>7190191.0086049717</v>
      </c>
      <c r="R13">
        <f t="shared" si="2"/>
        <v>7208697.4971882487</v>
      </c>
    </row>
    <row r="14" spans="1:18">
      <c r="A14">
        <v>1994</v>
      </c>
      <c r="B14" s="1">
        <f>時系列分析2!P14</f>
        <v>46940686.973460525</v>
      </c>
      <c r="D14" s="35">
        <v>0</v>
      </c>
      <c r="E14">
        <f>国内投入量!D14</f>
        <v>22955.214078407538</v>
      </c>
      <c r="F14">
        <f>国内投入量!E16</f>
        <v>80399.760286752164</v>
      </c>
      <c r="G14" s="35">
        <v>0</v>
      </c>
      <c r="H14">
        <f>国内投入量!G16</f>
        <v>109228.20532103098</v>
      </c>
      <c r="I14">
        <f>国内投入量!H30</f>
        <v>610850.04169575451</v>
      </c>
      <c r="J14">
        <f>国内投入量!I20</f>
        <v>259132.83143282778</v>
      </c>
      <c r="K14">
        <f t="shared" si="0"/>
        <v>1082566.0528147731</v>
      </c>
      <c r="M14" s="1">
        <f>B14-B13+K14</f>
        <v>6055712.1308539128</v>
      </c>
      <c r="N14">
        <f>国内投入量!J31</f>
        <v>7389257.427798545</v>
      </c>
      <c r="O14" s="1"/>
      <c r="P14">
        <f t="shared" si="1"/>
        <v>7389257.427798545</v>
      </c>
      <c r="R14">
        <f t="shared" si="2"/>
        <v>7648216.7720591212</v>
      </c>
    </row>
    <row r="15" spans="1:18">
      <c r="A15">
        <v>1995</v>
      </c>
      <c r="B15" s="1">
        <f>時系列分析2!P15</f>
        <v>53439608.592503771</v>
      </c>
      <c r="D15" s="35">
        <v>0</v>
      </c>
      <c r="E15">
        <f>国内投入量!D15</f>
        <v>25868.490482853751</v>
      </c>
      <c r="F15">
        <f>国内投入量!E17</f>
        <v>60867.194738142774</v>
      </c>
      <c r="G15" s="35">
        <v>0</v>
      </c>
      <c r="H15">
        <f>国内投入量!G17</f>
        <v>82691.968489221035</v>
      </c>
      <c r="I15">
        <f>国内投入量!H31</f>
        <v>625361.42813900672</v>
      </c>
      <c r="J15">
        <f>国内投入量!I21</f>
        <v>206056.06288934944</v>
      </c>
      <c r="K15">
        <f t="shared" si="0"/>
        <v>1000845.1447385737</v>
      </c>
      <c r="M15" s="1">
        <f>B15-B14+K15</f>
        <v>7499766.7637818195</v>
      </c>
      <c r="N15">
        <f>国内投入量!J32</f>
        <v>8365201.8797738487</v>
      </c>
      <c r="O15" s="1"/>
      <c r="P15">
        <f t="shared" si="1"/>
        <v>8365201.8797738487</v>
      </c>
      <c r="R15">
        <f t="shared" si="2"/>
        <v>7957776.7541308226</v>
      </c>
    </row>
    <row r="16" spans="1:18">
      <c r="A16">
        <v>1996</v>
      </c>
      <c r="B16" s="1">
        <f>時系列分析2!P16</f>
        <v>61248223.203721248</v>
      </c>
      <c r="D16" s="35">
        <v>0</v>
      </c>
      <c r="E16">
        <f>国内投入量!D16</f>
        <v>37925.242831375144</v>
      </c>
      <c r="F16">
        <f>国内投入量!E18</f>
        <v>57146.706062217185</v>
      </c>
      <c r="G16" s="35">
        <v>0</v>
      </c>
      <c r="H16">
        <f>国内投入量!G18</f>
        <v>77637.447187923914</v>
      </c>
      <c r="I16">
        <f>国内投入量!H32</f>
        <v>705544.31248783111</v>
      </c>
      <c r="J16">
        <f>国内投入量!I22</f>
        <v>121073.3061694528</v>
      </c>
      <c r="K16">
        <f t="shared" si="0"/>
        <v>999327.01473880024</v>
      </c>
      <c r="M16" s="1">
        <f>B16-B15+K16</f>
        <v>8807941.6259562764</v>
      </c>
      <c r="N16">
        <f>国内投入量!J33</f>
        <v>8118870.954820076</v>
      </c>
      <c r="O16" s="1"/>
      <c r="P16">
        <f t="shared" si="1"/>
        <v>8118870.954820076</v>
      </c>
      <c r="R16">
        <f t="shared" si="2"/>
        <v>7842560.7685757698</v>
      </c>
    </row>
    <row r="17" spans="1:18">
      <c r="A17">
        <v>1997</v>
      </c>
      <c r="B17" s="1">
        <f>時系列分析2!P17</f>
        <v>71881636.834599003</v>
      </c>
      <c r="D17" s="35">
        <v>0</v>
      </c>
      <c r="E17">
        <f>国内投入量!D17</f>
        <v>28711.567455867527</v>
      </c>
      <c r="F17">
        <f>国内投入量!E19</f>
        <v>48031.508806199468</v>
      </c>
      <c r="G17" s="35">
        <v>0</v>
      </c>
      <c r="H17">
        <f>国内投入量!G19</f>
        <v>65253.869999745941</v>
      </c>
      <c r="I17">
        <f>国内投入量!H33</f>
        <v>684589.09331379703</v>
      </c>
      <c r="J17">
        <f>国内投入量!I23</f>
        <v>110691.29718966471</v>
      </c>
      <c r="K17">
        <f t="shared" si="0"/>
        <v>937277.33676527464</v>
      </c>
      <c r="M17" s="1">
        <f>B17-B16+K17</f>
        <v>11570690.96764303</v>
      </c>
      <c r="N17">
        <f>国内投入量!J34</f>
        <v>7043609.4711333867</v>
      </c>
      <c r="O17" s="1"/>
      <c r="P17">
        <f t="shared" si="1"/>
        <v>7043609.4711333867</v>
      </c>
      <c r="R17">
        <f t="shared" si="2"/>
        <v>6228234.1892004991</v>
      </c>
    </row>
    <row r="18" spans="1:18">
      <c r="A18">
        <v>1998</v>
      </c>
      <c r="B18" s="1">
        <f>時系列分析2!P18</f>
        <v>80193284.350061581</v>
      </c>
      <c r="D18" s="35">
        <v>0</v>
      </c>
      <c r="E18">
        <f>国内投入量!D18</f>
        <v>26956.581670056559</v>
      </c>
      <c r="F18">
        <f>国内投入量!E20</f>
        <v>62206.570661475991</v>
      </c>
      <c r="G18" s="35">
        <v>0</v>
      </c>
      <c r="H18">
        <f>国内投入量!G20</f>
        <v>84511.596157688007</v>
      </c>
      <c r="I18">
        <f>国内投入量!H34</f>
        <v>593445.57497320278</v>
      </c>
      <c r="J18">
        <f>国内投入量!I24</f>
        <v>139456.38600491165</v>
      </c>
      <c r="K18">
        <f t="shared" si="0"/>
        <v>906576.70946733502</v>
      </c>
      <c r="M18" s="1">
        <f>B18-B17+K18</f>
        <v>9218224.224929912</v>
      </c>
      <c r="N18">
        <f>国内投入量!J35</f>
        <v>3522222.1416480346</v>
      </c>
      <c r="O18" s="1"/>
      <c r="P18">
        <f t="shared" si="1"/>
        <v>3522222.1416480346</v>
      </c>
      <c r="R18">
        <f t="shared" si="2"/>
        <v>5464965.6681072777</v>
      </c>
    </row>
    <row r="19" spans="1:18">
      <c r="A19">
        <v>1999</v>
      </c>
      <c r="B19" s="1">
        <f>時系列分析2!P19</f>
        <v>79675583.806942686</v>
      </c>
      <c r="D19">
        <f>国内投入量!B3</f>
        <v>0</v>
      </c>
      <c r="E19">
        <f>国内投入量!D19</f>
        <v>22656.866494819671</v>
      </c>
      <c r="F19">
        <f>国内投入量!E21</f>
        <v>67452.459694531091</v>
      </c>
      <c r="G19" s="35">
        <v>0</v>
      </c>
      <c r="H19">
        <f>国内投入量!G21</f>
        <v>82474.624073265266</v>
      </c>
      <c r="I19">
        <f>国内投入量!H35</f>
        <v>300240.25724240497</v>
      </c>
      <c r="J19">
        <f>国内投入量!I25</f>
        <v>146693.95332724653</v>
      </c>
      <c r="K19">
        <f t="shared" si="0"/>
        <v>619518.16083226749</v>
      </c>
      <c r="M19" s="1">
        <f>B19-B18+K19</f>
        <v>101817.61771337339</v>
      </c>
      <c r="N19">
        <f>国内投入量!J36</f>
        <v>5829065.3915404137</v>
      </c>
      <c r="O19" s="1"/>
      <c r="P19">
        <f t="shared" si="1"/>
        <v>5829065.3915404137</v>
      </c>
      <c r="R19">
        <f t="shared" si="2"/>
        <v>5141941.9032772081</v>
      </c>
    </row>
    <row r="20" spans="1:18">
      <c r="A20">
        <v>2000</v>
      </c>
      <c r="B20" s="1">
        <f>時系列分析2!P20</f>
        <v>67587977.032273859</v>
      </c>
      <c r="D20">
        <f>国内投入量!B4</f>
        <v>54923.686750179288</v>
      </c>
      <c r="E20">
        <f>国内投入量!D20</f>
        <v>29343.362338759478</v>
      </c>
      <c r="F20">
        <f>国内投入量!E22</f>
        <v>62280.980434994504</v>
      </c>
      <c r="G20" s="35">
        <v>0</v>
      </c>
      <c r="H20">
        <f>国内投入量!G22</f>
        <v>67690.149266971173</v>
      </c>
      <c r="I20">
        <f>国内投入量!H36</f>
        <v>500260.01719259139</v>
      </c>
      <c r="J20">
        <f>国内投入量!I26</f>
        <v>137126.95637112175</v>
      </c>
      <c r="K20">
        <f t="shared" si="0"/>
        <v>851625.1523546176</v>
      </c>
      <c r="M20" s="1">
        <f>B20-B19+K20</f>
        <v>-11235981.622314211</v>
      </c>
      <c r="N20">
        <f>国内投入量!J37</f>
        <v>6074538.176643176</v>
      </c>
      <c r="O20" s="1"/>
      <c r="P20">
        <f t="shared" si="1"/>
        <v>6074538.176643176</v>
      </c>
      <c r="R20">
        <f t="shared" si="2"/>
        <v>6281151.3585091466</v>
      </c>
    </row>
    <row r="21" spans="1:18">
      <c r="A21">
        <v>2001</v>
      </c>
      <c r="B21" s="1">
        <f>時系列分析2!P21</f>
        <v>74252677.326107457</v>
      </c>
      <c r="D21">
        <f>国内投入量!B5</f>
        <v>23538.72289293398</v>
      </c>
      <c r="E21">
        <f>国内投入量!D21</f>
        <v>31817.892296752954</v>
      </c>
      <c r="F21">
        <f>国内投入量!E23</f>
        <v>60894.594726947435</v>
      </c>
      <c r="G21" s="35">
        <v>0</v>
      </c>
      <c r="H21">
        <f>国内投入量!G23</f>
        <v>78216.691679578711</v>
      </c>
      <c r="I21">
        <f>国内投入量!H37</f>
        <v>524921.97440435342</v>
      </c>
      <c r="J21">
        <f>国内投入量!I27</f>
        <v>122285.84570841538</v>
      </c>
      <c r="K21">
        <f t="shared" si="0"/>
        <v>841675.7217089819</v>
      </c>
      <c r="M21" s="1">
        <f>B21-B20+K21</f>
        <v>7506376.0155425807</v>
      </c>
      <c r="N21">
        <f>国内投入量!J38</f>
        <v>6939850.507343851</v>
      </c>
      <c r="O21" s="1"/>
      <c r="P21">
        <f t="shared" si="1"/>
        <v>6939850.507343851</v>
      </c>
      <c r="R21">
        <f t="shared" si="2"/>
        <v>7404062.5654552951</v>
      </c>
    </row>
    <row r="22" spans="1:18">
      <c r="A22">
        <v>2002</v>
      </c>
      <c r="B22" s="1">
        <f>時系列分析2!P22</f>
        <v>83302137.324141726</v>
      </c>
      <c r="D22">
        <f>国内投入量!B6</f>
        <v>51785.190364454749</v>
      </c>
      <c r="E22">
        <f>国内投入量!D22</f>
        <v>29378.462054475702</v>
      </c>
      <c r="F22">
        <f>国内投入量!E24</f>
        <v>83693.597239697512</v>
      </c>
      <c r="G22" s="35">
        <v>0</v>
      </c>
      <c r="H22">
        <f>国内投入量!G24</f>
        <v>127347.46419191542</v>
      </c>
      <c r="I22">
        <f>国内投入量!H38</f>
        <v>453711.58270638698</v>
      </c>
      <c r="J22">
        <f>国内投入量!I28</f>
        <v>63800.422008686794</v>
      </c>
      <c r="K22">
        <f t="shared" si="0"/>
        <v>809716.71856561711</v>
      </c>
      <c r="M22" s="1">
        <f>B22-B21+K22</f>
        <v>9859176.7165998854</v>
      </c>
      <c r="N22">
        <f>国内投入量!J39</f>
        <v>9197799.0123788565</v>
      </c>
      <c r="O22" s="1"/>
      <c r="P22">
        <f t="shared" si="1"/>
        <v>9197799.0123788565</v>
      </c>
      <c r="R22">
        <f t="shared" si="2"/>
        <v>8757162.0678859968</v>
      </c>
    </row>
    <row r="23" spans="1:18">
      <c r="A23">
        <v>2003</v>
      </c>
      <c r="B23" s="1">
        <f>時系列分析2!P23</f>
        <v>88079090.962444291</v>
      </c>
      <c r="D23">
        <f>国内投入量!B7</f>
        <v>240094.97350792662</v>
      </c>
      <c r="E23">
        <f>国内投入量!D23</f>
        <v>47003.714608798968</v>
      </c>
      <c r="F23">
        <f>国内投入量!E25</f>
        <v>99041.808868414199</v>
      </c>
      <c r="G23" s="35">
        <v>0</v>
      </c>
      <c r="H23">
        <f>国内投入量!G25</f>
        <v>179406.15736268577</v>
      </c>
      <c r="I23">
        <f>国内投入量!H39</f>
        <v>404429.40086319885</v>
      </c>
      <c r="J23">
        <f>国内投入量!I29</f>
        <v>77455.879202471726</v>
      </c>
      <c r="K23">
        <f t="shared" si="0"/>
        <v>1047431.9344134961</v>
      </c>
      <c r="M23" s="1">
        <f>B23-B22+K23</f>
        <v>5824385.572716061</v>
      </c>
      <c r="N23">
        <f>国内投入量!J40</f>
        <v>10133836.683935281</v>
      </c>
      <c r="O23" s="1"/>
      <c r="P23">
        <f t="shared" si="1"/>
        <v>10133836.683935281</v>
      </c>
      <c r="R23">
        <f t="shared" si="2"/>
        <v>10342216.223079776</v>
      </c>
    </row>
    <row r="24" spans="1:18">
      <c r="A24">
        <v>2004</v>
      </c>
      <c r="B24" s="1">
        <f>時系列分析2!P24</f>
        <v>98368031.968764648</v>
      </c>
      <c r="D24">
        <f>国内投入量!B8</f>
        <v>266772.19278658507</v>
      </c>
      <c r="E24">
        <f>国内投入量!D24</f>
        <v>94749.536190441038</v>
      </c>
      <c r="F24">
        <f>国内投入量!E26</f>
        <v>96011.544184839542</v>
      </c>
      <c r="G24" s="35">
        <v>0</v>
      </c>
      <c r="H24">
        <f>国内投入量!G26</f>
        <v>298143.56585876283</v>
      </c>
      <c r="I24">
        <f>国内投入量!H40</f>
        <v>224779.61706401431</v>
      </c>
      <c r="J24">
        <f>国内投入量!I30</f>
        <v>237887.05892825639</v>
      </c>
      <c r="K24">
        <f t="shared" si="0"/>
        <v>1218343.5150128992</v>
      </c>
      <c r="M24" s="1">
        <f>B24-B23+K24</f>
        <v>11507284.521333257</v>
      </c>
      <c r="N24">
        <f>国内投入量!J41</f>
        <v>11695012.972925192</v>
      </c>
      <c r="O24" s="1"/>
      <c r="P24">
        <f t="shared" si="1"/>
        <v>11695012.972925192</v>
      </c>
      <c r="R24">
        <f t="shared" si="2"/>
        <v>11547728.655879075</v>
      </c>
    </row>
    <row r="25" spans="1:18">
      <c r="A25">
        <v>2005</v>
      </c>
      <c r="B25" s="1">
        <f>時系列分析2!P25</f>
        <v>114577825.73397169</v>
      </c>
      <c r="D25">
        <f>国内投入量!B9</f>
        <v>444097.23858002113</v>
      </c>
      <c r="E25">
        <f>国内投入量!D25</f>
        <v>155729.51289060732</v>
      </c>
      <c r="F25">
        <f>国内投入量!E27</f>
        <v>91736.049277042912</v>
      </c>
      <c r="G25" s="35">
        <v>0</v>
      </c>
      <c r="H25">
        <f>国内投入量!G27</f>
        <v>498517.1095055677</v>
      </c>
      <c r="I25">
        <f>国内投入量!H41</f>
        <v>0</v>
      </c>
      <c r="J25">
        <f>国内投入量!I31</f>
        <v>202948.59724516195</v>
      </c>
      <c r="K25">
        <f t="shared" si="0"/>
        <v>1393028.507498401</v>
      </c>
      <c r="M25" s="1">
        <f>B25-B24+K25</f>
        <v>17602822.272705439</v>
      </c>
      <c r="N25">
        <f>国内投入量!J42</f>
        <v>12814336.310776759</v>
      </c>
      <c r="O25" s="1"/>
      <c r="P25">
        <f t="shared" si="1"/>
        <v>12814336.310776759</v>
      </c>
      <c r="R25">
        <f t="shared" si="2"/>
        <v>12047108.341734091</v>
      </c>
    </row>
    <row r="26" spans="1:18">
      <c r="A26">
        <v>2006</v>
      </c>
      <c r="B26" s="1">
        <f>時系列分析2!P26</f>
        <v>131321669.95538582</v>
      </c>
      <c r="D26">
        <f>国内投入量!B10</f>
        <v>508436.41448737407</v>
      </c>
      <c r="E26">
        <f>国内投入量!D26</f>
        <v>232917.18449725618</v>
      </c>
      <c r="F26">
        <f>国内投入量!E28</f>
        <v>57433.943790100471</v>
      </c>
      <c r="G26" s="35">
        <v>0</v>
      </c>
      <c r="H26">
        <f>国内投入量!G28</f>
        <v>624221.42377808504</v>
      </c>
      <c r="I26">
        <f>国内投入量!H42</f>
        <v>0</v>
      </c>
      <c r="J26">
        <f>国内投入量!I32</f>
        <v>183176.28439581866</v>
      </c>
      <c r="K26">
        <f t="shared" si="0"/>
        <v>1606185.2509486345</v>
      </c>
      <c r="M26" s="1">
        <f>B26-B25+K26</f>
        <v>18350029.472362768</v>
      </c>
      <c r="N26">
        <f>国内投入量!J43</f>
        <v>11631975.741500329</v>
      </c>
      <c r="O26" s="1"/>
      <c r="P26">
        <f t="shared" si="1"/>
        <v>11631975.741500329</v>
      </c>
      <c r="R26">
        <f t="shared" si="2"/>
        <v>12065746.372538446</v>
      </c>
    </row>
    <row r="27" spans="1:18">
      <c r="A27">
        <v>2007</v>
      </c>
      <c r="B27" s="1">
        <f>時系列分析2!P27</f>
        <v>152177774.54546148</v>
      </c>
      <c r="D27">
        <f>国内投入量!B11</f>
        <v>511574.91087309853</v>
      </c>
      <c r="E27">
        <f>国内投入量!D27</f>
        <v>363490.39145938086</v>
      </c>
      <c r="F27">
        <f>国内投入量!E29</f>
        <v>69726.758417395278</v>
      </c>
      <c r="G27" s="35">
        <v>0</v>
      </c>
      <c r="H27">
        <f>国内投入量!G29</f>
        <v>909391.21103306522</v>
      </c>
      <c r="I27">
        <f>国内投入量!H43</f>
        <v>0</v>
      </c>
      <c r="J27">
        <f>国内投入量!I33</f>
        <v>177735.80515297057</v>
      </c>
      <c r="K27">
        <f t="shared" si="0"/>
        <v>2031919.0769359104</v>
      </c>
      <c r="M27" s="1">
        <f>B27-B26+K27</f>
        <v>22888023.667011566</v>
      </c>
      <c r="N27">
        <f>国内投入量!J44</f>
        <v>11750927.065338247</v>
      </c>
      <c r="O27" s="1"/>
      <c r="P27">
        <f t="shared" si="1"/>
        <v>11750927.065338247</v>
      </c>
      <c r="R27">
        <f t="shared" si="2"/>
        <v>11940509.986117283</v>
      </c>
    </row>
    <row r="28" spans="1:18">
      <c r="A28">
        <v>2008</v>
      </c>
      <c r="B28" s="1">
        <f>時系列分析2!P28</f>
        <v>178456108.12507519</v>
      </c>
      <c r="D28">
        <f>国内投入量!B12</f>
        <v>423683.18609754415</v>
      </c>
      <c r="E28">
        <f>国内投入量!D28</f>
        <v>433473.18593675399</v>
      </c>
      <c r="F28">
        <f>国内投入量!E30</f>
        <v>71382.975957000875</v>
      </c>
      <c r="G28" s="35">
        <v>0</v>
      </c>
      <c r="H28">
        <f>国内投入量!G30</f>
        <v>1163739.9404847124</v>
      </c>
      <c r="I28">
        <f>国内投入量!H44</f>
        <v>0</v>
      </c>
      <c r="J28">
        <f>国内投入量!I34</f>
        <v>154072.75417106622</v>
      </c>
      <c r="K28">
        <f t="shared" si="0"/>
        <v>2246352.0426470777</v>
      </c>
      <c r="M28" s="1">
        <f>B28-B27+K28</f>
        <v>28524685.622260794</v>
      </c>
      <c r="N28">
        <f>国内投入量!J45</f>
        <v>12438627.151513275</v>
      </c>
      <c r="O28" s="1"/>
      <c r="P28">
        <f t="shared" si="1"/>
        <v>12438627.151513275</v>
      </c>
      <c r="R28">
        <f t="shared" si="2"/>
        <v>11377208.209934855</v>
      </c>
    </row>
    <row r="29" spans="1:18">
      <c r="A29">
        <v>2009</v>
      </c>
      <c r="B29" s="1">
        <f>時系列分析2!P29</f>
        <v>205869960.37891829</v>
      </c>
      <c r="D29">
        <f>国内投入量!B13</f>
        <v>620312.74985823943</v>
      </c>
      <c r="E29">
        <f>国内投入量!D29</f>
        <v>526251.16998217267</v>
      </c>
      <c r="F29">
        <f>国内投入量!E31</f>
        <v>73078.75377295354</v>
      </c>
      <c r="G29" s="35">
        <v>0</v>
      </c>
      <c r="H29">
        <f>国内投入量!G31</f>
        <v>1231098.6694024152</v>
      </c>
      <c r="I29">
        <f>国内投入量!H45</f>
        <v>0</v>
      </c>
      <c r="J29">
        <f>国内投入量!I35</f>
        <v>116666.28408967133</v>
      </c>
      <c r="K29">
        <f t="shared" si="0"/>
        <v>2567407.6271054521</v>
      </c>
      <c r="M29" s="1">
        <f>B29-B28+K29</f>
        <v>29981259.880948551</v>
      </c>
      <c r="N29">
        <f>国内投入量!J46</f>
        <v>9942070.4129530452</v>
      </c>
      <c r="O29" s="1"/>
      <c r="P29">
        <f t="shared" si="1"/>
        <v>9942070.4129530452</v>
      </c>
      <c r="R29">
        <f t="shared" si="2"/>
        <v>11797712.949833928</v>
      </c>
    </row>
    <row r="30" spans="1:18">
      <c r="A30">
        <v>2010</v>
      </c>
      <c r="B30" s="1">
        <f>時系列分析2!P30</f>
        <v>222258732.07399714</v>
      </c>
      <c r="D30">
        <f>国内投入量!B14</f>
        <v>736938.30773349432</v>
      </c>
      <c r="E30">
        <f>国内投入量!D30</f>
        <v>673438.99721590395</v>
      </c>
      <c r="F30">
        <f>国内投入量!E32</f>
        <v>82448.799635184827</v>
      </c>
      <c r="G30" s="35">
        <v>0</v>
      </c>
      <c r="H30">
        <f>国内投入量!G32</f>
        <v>1433753.0373372005</v>
      </c>
      <c r="I30">
        <f>国内投入量!H46</f>
        <v>0</v>
      </c>
      <c r="J30">
        <f>国内投入量!I36</f>
        <v>259327.58771604422</v>
      </c>
      <c r="K30">
        <f t="shared" si="0"/>
        <v>3185906.7296378282</v>
      </c>
      <c r="M30" s="1">
        <f>B30-B29+K30</f>
        <v>19574678.424716678</v>
      </c>
      <c r="N30">
        <f>国内投入量!J47</f>
        <v>13012441.285035463</v>
      </c>
      <c r="O30" s="1"/>
      <c r="P30">
        <f t="shared" si="1"/>
        <v>13012441.285035463</v>
      </c>
      <c r="R30">
        <f t="shared" si="2"/>
        <v>12133242.820710681</v>
      </c>
    </row>
    <row r="31" spans="1:18">
      <c r="A31">
        <v>2011</v>
      </c>
      <c r="B31" s="1">
        <f>時系列分析2!P31</f>
        <v>212842077.03962228</v>
      </c>
      <c r="D31">
        <f>国内投入量!B15</f>
        <v>830464.11743055866</v>
      </c>
      <c r="E31">
        <f>国内投入量!D31</f>
        <v>758380.97527791618</v>
      </c>
      <c r="F31">
        <f>国内投入量!E33</f>
        <v>80000.005652424006</v>
      </c>
      <c r="G31" s="35">
        <v>0</v>
      </c>
      <c r="H31">
        <f>国内投入量!G33</f>
        <v>1391169.448174817</v>
      </c>
      <c r="I31">
        <f>国内投入量!H47</f>
        <v>0</v>
      </c>
      <c r="J31">
        <f>国内投入量!I37</f>
        <v>340705.94563387148</v>
      </c>
      <c r="K31">
        <f t="shared" si="0"/>
        <v>3400720.4921695874</v>
      </c>
      <c r="M31" s="1">
        <f>B31-B30+K31</f>
        <v>-6015934.542205276</v>
      </c>
      <c r="N31">
        <f>国内投入量!J48</f>
        <v>13445216.764143534</v>
      </c>
      <c r="O31" s="1"/>
      <c r="P31">
        <f t="shared" si="1"/>
        <v>13445216.764143534</v>
      </c>
      <c r="R31">
        <f t="shared" si="2"/>
        <v>13861501.591808826</v>
      </c>
    </row>
    <row r="32" spans="1:18">
      <c r="A32">
        <v>2012</v>
      </c>
      <c r="B32" s="1">
        <f>時系列分析2!P32</f>
        <v>247397418.11301404</v>
      </c>
      <c r="D32">
        <f>国内投入量!B16</f>
        <v>1217525.7515382885</v>
      </c>
      <c r="E32">
        <f>国内投入量!D32</f>
        <v>933403.00602911424</v>
      </c>
      <c r="F32">
        <f>国内投入量!E34</f>
        <v>69349.117325917847</v>
      </c>
      <c r="G32" s="35">
        <v>0</v>
      </c>
      <c r="H32">
        <f>国内投入量!G34</f>
        <v>1205954.5808142645</v>
      </c>
      <c r="I32">
        <f>国内投入量!H48</f>
        <v>0</v>
      </c>
      <c r="J32">
        <f>国内投入量!I38</f>
        <v>413458.50789543975</v>
      </c>
      <c r="K32">
        <f t="shared" si="0"/>
        <v>3839690.9636030253</v>
      </c>
      <c r="M32" s="1">
        <f>B32-B31+K32</f>
        <v>38395032.036994793</v>
      </c>
      <c r="N32">
        <f>国内投入量!J49</f>
        <v>15126846.726247484</v>
      </c>
      <c r="O32" s="1"/>
      <c r="P32">
        <f t="shared" si="1"/>
        <v>15126846.726247484</v>
      </c>
      <c r="R32">
        <f t="shared" si="2"/>
        <v>16457750.236723235</v>
      </c>
    </row>
    <row r="33" spans="1:18">
      <c r="A33">
        <v>2013</v>
      </c>
      <c r="B33" s="1">
        <f>時系列分析2!P33</f>
        <v>265258971.05856636</v>
      </c>
      <c r="D33">
        <f>国内投入量!B17</f>
        <v>921736.29315901885</v>
      </c>
      <c r="E33">
        <f>国内投入量!D33</f>
        <v>905680.20503299718</v>
      </c>
      <c r="F33">
        <f>国内投入量!E35</f>
        <v>35085.604651121539</v>
      </c>
      <c r="G33" s="35">
        <v>0</v>
      </c>
      <c r="H33">
        <f>国内投入量!G35</f>
        <v>496484.34923301224</v>
      </c>
      <c r="I33">
        <f>国内投入量!H49</f>
        <v>0</v>
      </c>
      <c r="J33">
        <f>国内投入量!I39</f>
        <v>580647.82215021492</v>
      </c>
      <c r="K33">
        <f t="shared" si="0"/>
        <v>2939634.2742263647</v>
      </c>
      <c r="M33" s="1">
        <f>B33-B32+K33</f>
        <v>20801187.219778683</v>
      </c>
      <c r="N33" s="37"/>
      <c r="O33" s="1"/>
      <c r="P33" s="1">
        <f>M33</f>
        <v>20801187.219778683</v>
      </c>
      <c r="R33">
        <f t="shared" si="2"/>
        <v>24772757.722897097</v>
      </c>
    </row>
    <row r="34" spans="1:18">
      <c r="A34">
        <v>2014</v>
      </c>
      <c r="B34" s="1">
        <f>時系列分析2!P34</f>
        <v>300627246.94802344</v>
      </c>
      <c r="D34">
        <f>国内投入量!B18</f>
        <v>865395.44394391996</v>
      </c>
      <c r="E34">
        <f>国内投入量!D34</f>
        <v>785101.4795108526</v>
      </c>
      <c r="F34">
        <f>国内投入量!E36</f>
        <v>58459.599479398355</v>
      </c>
      <c r="G34" s="35">
        <v>0</v>
      </c>
      <c r="H34">
        <f>国内投入量!G36</f>
        <v>636635.28928121307</v>
      </c>
      <c r="I34">
        <f>国内投入量!H50</f>
        <v>0</v>
      </c>
      <c r="J34">
        <f>国内投入量!I40</f>
        <v>676371.52099266159</v>
      </c>
      <c r="K34">
        <f t="shared" si="0"/>
        <v>3021963.3332080459</v>
      </c>
      <c r="M34" s="1">
        <f>B34-B33+K34</f>
        <v>38390239.222665124</v>
      </c>
      <c r="N34" s="37"/>
      <c r="O34" s="1"/>
      <c r="P34" s="1">
        <f>M34</f>
        <v>38390239.222665124</v>
      </c>
      <c r="R34">
        <f t="shared" si="2"/>
        <v>29482892.489548463</v>
      </c>
    </row>
    <row r="35" spans="1:18">
      <c r="A35">
        <v>2015</v>
      </c>
      <c r="B35" s="1">
        <f>時系列分析2!P35</f>
        <v>327422291.32324272</v>
      </c>
      <c r="D35">
        <f>国内投入量!B19</f>
        <v>727360.36336692749</v>
      </c>
      <c r="E35">
        <f>国内投入量!D35</f>
        <v>386243.81153505458</v>
      </c>
      <c r="F35">
        <f>国内投入量!E37</f>
        <v>61341.557044323286</v>
      </c>
      <c r="G35" s="35">
        <v>0</v>
      </c>
      <c r="H35">
        <f>国内投入量!G37</f>
        <v>466683.95174876408</v>
      </c>
      <c r="I35">
        <f>国内投入量!H51</f>
        <v>0</v>
      </c>
      <c r="J35">
        <f>国内投入量!I41</f>
        <v>820576.96728723077</v>
      </c>
      <c r="K35">
        <f t="shared" si="0"/>
        <v>2462206.6509823003</v>
      </c>
      <c r="M35" s="1">
        <f>B35-B34+K35</f>
        <v>29257251.026201587</v>
      </c>
      <c r="N35" s="37"/>
      <c r="O35" s="1"/>
      <c r="P35" s="1">
        <f t="shared" ref="P34:P70" si="3">M35</f>
        <v>29257251.026201587</v>
      </c>
      <c r="R35">
        <f t="shared" si="2"/>
        <v>32477202.274571538</v>
      </c>
    </row>
    <row r="36" spans="1:18">
      <c r="A36">
        <v>2016</v>
      </c>
      <c r="B36" s="1">
        <f>時系列分析2!P36</f>
        <v>353864439.77127409</v>
      </c>
      <c r="D36">
        <f>国内投入量!B20</f>
        <v>942018.99887645454</v>
      </c>
      <c r="E36">
        <f>国内投入量!D36</f>
        <v>625175.53504147765</v>
      </c>
      <c r="F36">
        <f>国内投入量!E38</f>
        <v>142270.39390560449</v>
      </c>
      <c r="G36" s="35">
        <v>0</v>
      </c>
      <c r="H36">
        <f>国内投入量!G38</f>
        <v>733180.39683853567</v>
      </c>
      <c r="I36">
        <f>国内投入量!H52</f>
        <v>0</v>
      </c>
      <c r="J36">
        <f>国内投入量!I42</f>
        <v>899322.80215445976</v>
      </c>
      <c r="K36">
        <f t="shared" si="0"/>
        <v>3341968.1268165326</v>
      </c>
      <c r="M36" s="1">
        <f>B36-B35+K36</f>
        <v>29784116.574847899</v>
      </c>
      <c r="N36" s="37"/>
      <c r="O36" s="1"/>
      <c r="P36" s="1">
        <f t="shared" si="3"/>
        <v>29784116.574847899</v>
      </c>
      <c r="R36">
        <f t="shared" si="2"/>
        <v>32339297.555433825</v>
      </c>
    </row>
    <row r="37" spans="1:18">
      <c r="A37">
        <v>2017</v>
      </c>
      <c r="B37" s="1">
        <f>時系列分析2!P37</f>
        <v>387746655.96998489</v>
      </c>
      <c r="D37">
        <f>国内投入量!B21</f>
        <v>1114319.559566994</v>
      </c>
      <c r="E37">
        <f>国内投入量!D37</f>
        <v>636577.21915828553</v>
      </c>
      <c r="F37">
        <f>国内投入量!E39</f>
        <v>285928.95469692163</v>
      </c>
      <c r="G37" s="35">
        <v>0</v>
      </c>
      <c r="H37">
        <f>国内投入量!G39</f>
        <v>1241507.7742890241</v>
      </c>
      <c r="I37">
        <f>国内投入量!H53</f>
        <v>0</v>
      </c>
      <c r="J37">
        <f>国内投入量!I43</f>
        <v>815975.35882996884</v>
      </c>
      <c r="K37">
        <f t="shared" si="0"/>
        <v>4094308.8665411938</v>
      </c>
      <c r="M37" s="1">
        <f>B37-B36+K37</f>
        <v>37976525.065251991</v>
      </c>
      <c r="N37" s="37"/>
      <c r="O37" s="1"/>
      <c r="P37" s="1">
        <f t="shared" si="3"/>
        <v>37976525.065251991</v>
      </c>
      <c r="R37">
        <f t="shared" si="2"/>
        <v>34218001.226280794</v>
      </c>
    </row>
    <row r="38" spans="1:18">
      <c r="A38">
        <v>2018</v>
      </c>
      <c r="B38" s="1">
        <f>時系列分析2!P38</f>
        <v>417887894.14744037</v>
      </c>
      <c r="D38">
        <f>国内投入量!B22</f>
        <v>1114626.8732899851</v>
      </c>
      <c r="E38">
        <f>国内投入量!D38</f>
        <v>718620.39014466223</v>
      </c>
      <c r="F38">
        <f>国内投入量!E40</f>
        <v>424218.39407389722</v>
      </c>
      <c r="G38" s="35">
        <v>0</v>
      </c>
      <c r="H38">
        <f>国内投入量!G40</f>
        <v>1670386.9874480839</v>
      </c>
      <c r="I38">
        <f>国内投入量!H54</f>
        <v>0</v>
      </c>
      <c r="J38">
        <f>国内投入量!I44</f>
        <v>824271.21633038472</v>
      </c>
      <c r="K38">
        <f t="shared" si="0"/>
        <v>4752123.8612870136</v>
      </c>
      <c r="M38" s="1">
        <f>B38-B37+K38</f>
        <v>34893362.038742498</v>
      </c>
      <c r="N38" s="37"/>
      <c r="O38" s="1"/>
      <c r="P38" s="1">
        <f t="shared" si="3"/>
        <v>34893362.038742498</v>
      </c>
      <c r="R38">
        <f t="shared" si="2"/>
        <v>36038844.339948379</v>
      </c>
    </row>
    <row r="39" spans="1:18">
      <c r="A39">
        <v>2019</v>
      </c>
      <c r="B39" s="1">
        <f>時系列分析2!P39</f>
        <v>447272413.15477192</v>
      </c>
      <c r="D39">
        <f>国内投入量!B23</f>
        <v>1158404.8410565369</v>
      </c>
      <c r="E39">
        <f>国内投入量!D39</f>
        <v>940781.63119439594</v>
      </c>
      <c r="F39">
        <f>国内投入量!E41</f>
        <v>615578.10448611481</v>
      </c>
      <c r="G39" s="35">
        <v>0</v>
      </c>
      <c r="H39">
        <f>国内投入量!G41</f>
        <v>2274741.8209570623</v>
      </c>
      <c r="I39">
        <f>国内投入量!H55</f>
        <v>0</v>
      </c>
      <c r="J39">
        <f>国内投入量!I45</f>
        <v>872620.51082499605</v>
      </c>
      <c r="K39">
        <f t="shared" si="0"/>
        <v>5862126.908519106</v>
      </c>
      <c r="M39" s="1">
        <f>B39-B38+K39</f>
        <v>35246645.915850654</v>
      </c>
      <c r="N39" s="37"/>
      <c r="O39" s="1"/>
      <c r="P39" s="1">
        <f t="shared" si="3"/>
        <v>35246645.915850654</v>
      </c>
      <c r="R39">
        <f t="shared" si="2"/>
        <v>34958194.275647484</v>
      </c>
    </row>
    <row r="40" spans="1:18">
      <c r="A40">
        <v>2020</v>
      </c>
      <c r="B40" s="1">
        <f>時系列分析2!P40</f>
        <v>475413882.96489918</v>
      </c>
      <c r="D40">
        <f>国内投入量!B24</f>
        <v>1705236.6832242224</v>
      </c>
      <c r="E40">
        <f>国内投入量!D40</f>
        <v>1023459.4315381307</v>
      </c>
      <c r="F40">
        <f>国内投入量!E42</f>
        <v>674651.43178653566</v>
      </c>
      <c r="G40" s="35">
        <v>0</v>
      </c>
      <c r="H40">
        <f>国内投入量!G42</f>
        <v>2493035.108411673</v>
      </c>
      <c r="I40">
        <f>国内投入量!H56</f>
        <v>0</v>
      </c>
      <c r="J40">
        <f>国内投入量!I46</f>
        <v>696722.40726149059</v>
      </c>
      <c r="K40">
        <f t="shared" si="0"/>
        <v>6593105.0622220524</v>
      </c>
      <c r="M40" s="1">
        <f>B40-B39+K40</f>
        <v>34734574.872349307</v>
      </c>
      <c r="N40" s="37"/>
      <c r="O40" s="1"/>
      <c r="P40" s="1">
        <f t="shared" si="3"/>
        <v>34734574.872349307</v>
      </c>
      <c r="R40">
        <f t="shared" si="2"/>
        <v>34387116.826427698</v>
      </c>
    </row>
    <row r="41" spans="1:18">
      <c r="A41">
        <v>2021</v>
      </c>
      <c r="B41" s="1">
        <f>時系列分析2!P41</f>
        <v>501463968.58293265</v>
      </c>
      <c r="D41">
        <f>国内投入量!B25</f>
        <v>2181570.5527867805</v>
      </c>
      <c r="E41">
        <f>国内投入量!D41</f>
        <v>1161493.467694348</v>
      </c>
      <c r="F41">
        <f>国内投入量!E43</f>
        <v>612126.08289078146</v>
      </c>
      <c r="G41" s="35">
        <v>0</v>
      </c>
      <c r="H41">
        <f>国内投入量!G43</f>
        <v>2261985.5876983977</v>
      </c>
      <c r="I41">
        <f>国内投入量!H57</f>
        <v>0</v>
      </c>
      <c r="J41">
        <f>国内投入量!I47</f>
        <v>912868.38197935757</v>
      </c>
      <c r="K41">
        <f t="shared" si="0"/>
        <v>7130044.0730496645</v>
      </c>
      <c r="M41" s="1">
        <f>B41-B40+K41</f>
        <v>33180129.691083133</v>
      </c>
      <c r="N41" s="37"/>
      <c r="O41" s="1"/>
      <c r="P41" s="1">
        <f t="shared" si="3"/>
        <v>33180129.691083133</v>
      </c>
      <c r="R41">
        <f t="shared" si="2"/>
        <v>33299797.794549257</v>
      </c>
    </row>
    <row r="42" spans="1:18">
      <c r="A42">
        <v>2022</v>
      </c>
      <c r="B42" s="1">
        <f>時系列分析2!P42</f>
        <v>525534516.92117625</v>
      </c>
      <c r="D42">
        <f>国内投入量!B26</f>
        <v>2794588.365123807</v>
      </c>
      <c r="E42">
        <f>国内投入量!D42</f>
        <v>1272955.0081136378</v>
      </c>
      <c r="F42">
        <f>国内投入量!E44</f>
        <v>618349.44576687529</v>
      </c>
      <c r="G42" s="35">
        <v>0</v>
      </c>
      <c r="H42">
        <f>国内投入量!G44</f>
        <v>2284982.7406154261</v>
      </c>
      <c r="I42">
        <f>国内投入量!H58</f>
        <v>0</v>
      </c>
      <c r="J42">
        <f>国内投入量!I48</f>
        <v>943264.92235197523</v>
      </c>
      <c r="K42">
        <f t="shared" si="0"/>
        <v>7914140.4819717221</v>
      </c>
      <c r="M42" s="1">
        <f>B42-B41+K42</f>
        <v>31984688.820215326</v>
      </c>
      <c r="N42" s="37"/>
      <c r="O42" s="1"/>
      <c r="P42" s="1">
        <f t="shared" si="3"/>
        <v>31984688.820215326</v>
      </c>
      <c r="R42">
        <f t="shared" si="2"/>
        <v>32070845.541209787</v>
      </c>
    </row>
    <row r="43" spans="1:18">
      <c r="A43">
        <v>2023</v>
      </c>
      <c r="B43" s="1">
        <f>時系列分析2!P43</f>
        <v>547452779.64731371</v>
      </c>
      <c r="D43">
        <f>国内投入量!B27</f>
        <v>3839231.7894314374</v>
      </c>
      <c r="E43">
        <f>国内投入量!D43</f>
        <v>1154980.0772665539</v>
      </c>
      <c r="F43">
        <f>国内投入量!E45</f>
        <v>654619.98252910899</v>
      </c>
      <c r="G43" s="35">
        <v>0</v>
      </c>
      <c r="H43">
        <f>国内投入量!G45</f>
        <v>2419013.0224599862</v>
      </c>
      <c r="I43">
        <f>国内投入量!H59</f>
        <v>0</v>
      </c>
      <c r="J43">
        <f>国内投入量!I49</f>
        <v>1061610.5145063454</v>
      </c>
      <c r="K43">
        <f>SUM(D43:J43)</f>
        <v>9129455.3861934319</v>
      </c>
      <c r="M43" s="1">
        <f>B43-B42+K43</f>
        <v>31047718.112330891</v>
      </c>
      <c r="N43" s="37"/>
      <c r="O43" s="1"/>
      <c r="P43" s="1">
        <f t="shared" si="3"/>
        <v>31047718.112330891</v>
      </c>
      <c r="R43">
        <f t="shared" si="2"/>
        <v>30642970.349081252</v>
      </c>
    </row>
    <row r="44" spans="1:18">
      <c r="A44">
        <v>2024</v>
      </c>
      <c r="B44" s="1">
        <f>時系列分析2!P44</f>
        <v>567157132.82995224</v>
      </c>
      <c r="D44">
        <f>国内投入量!B28</f>
        <v>4111522.7628306416</v>
      </c>
      <c r="E44">
        <f>国内投入量!D44</f>
        <v>1166722.5276152529</v>
      </c>
      <c r="F44">
        <f>国内投入量!E46</f>
        <v>522665.24154693412</v>
      </c>
      <c r="G44" s="35">
        <v>0</v>
      </c>
      <c r="H44">
        <f>国内投入量!G46</f>
        <v>1931401.5145161059</v>
      </c>
      <c r="I44">
        <f>国内投入量!H60</f>
        <v>0</v>
      </c>
      <c r="J44">
        <f>国内投入量!I50</f>
        <v>1459838.8855500841</v>
      </c>
      <c r="K44">
        <f t="shared" si="0"/>
        <v>9192150.9320590179</v>
      </c>
      <c r="M44" s="1">
        <f>B44-B43+K44</f>
        <v>28896504.114697546</v>
      </c>
      <c r="N44" s="37"/>
      <c r="O44" s="1"/>
      <c r="P44" s="1">
        <f t="shared" si="3"/>
        <v>28896504.114697546</v>
      </c>
      <c r="R44">
        <f t="shared" si="2"/>
        <v>29817117.78323723</v>
      </c>
    </row>
    <row r="45" spans="1:18">
      <c r="A45">
        <v>2025</v>
      </c>
      <c r="B45" s="1">
        <f>時系列分析2!P45</f>
        <v>584681515.66719937</v>
      </c>
      <c r="D45">
        <f>国内投入量!B29</f>
        <v>4837942.790264531</v>
      </c>
      <c r="E45">
        <f>国内投入量!D45</f>
        <v>1235158.9960537634</v>
      </c>
      <c r="F45">
        <f>国内投入量!E47</f>
        <v>684813.0164826574</v>
      </c>
      <c r="G45" s="35">
        <v>0</v>
      </c>
      <c r="H45">
        <f>国内投入量!G47</f>
        <v>2530585.1471590097</v>
      </c>
      <c r="I45">
        <f>国内投入量!H61</f>
        <v>0</v>
      </c>
      <c r="J45">
        <f>国内投入量!I51</f>
        <v>2694248.3354761545</v>
      </c>
      <c r="K45">
        <f t="shared" si="0"/>
        <v>11982748.285436116</v>
      </c>
      <c r="M45" s="1">
        <f>B45-B44+K45</f>
        <v>29507131.122683249</v>
      </c>
      <c r="N45" s="37"/>
      <c r="O45" s="1"/>
      <c r="P45" s="1">
        <f t="shared" si="3"/>
        <v>29507131.122683249</v>
      </c>
      <c r="R45">
        <f t="shared" si="2"/>
        <v>28014159.757767875</v>
      </c>
    </row>
    <row r="46" spans="1:18">
      <c r="A46">
        <v>2026</v>
      </c>
      <c r="B46" s="1">
        <f>時系列分析2!P46</f>
        <v>599555882.53683281</v>
      </c>
      <c r="D46">
        <f>国内投入量!B30</f>
        <v>4402540.707530247</v>
      </c>
      <c r="E46">
        <f>国内投入量!D46</f>
        <v>986182.35350400745</v>
      </c>
      <c r="F46">
        <f>国内投入量!E48</f>
        <v>707615.80702084454</v>
      </c>
      <c r="G46">
        <f>国内投入量!F3</f>
        <v>0</v>
      </c>
      <c r="H46">
        <f>国内投入量!G48</f>
        <v>2614848.1527690608</v>
      </c>
      <c r="I46">
        <f>国内投入量!H62</f>
        <v>0</v>
      </c>
      <c r="J46">
        <f>国内投入量!I52</f>
        <v>2053290.1454652455</v>
      </c>
      <c r="K46">
        <f>SUM(D46:J46)</f>
        <v>10764477.166289406</v>
      </c>
      <c r="M46" s="1">
        <f>B46-B45+K46</f>
        <v>25638844.03592284</v>
      </c>
      <c r="N46" s="37"/>
      <c r="O46" s="1"/>
      <c r="P46" s="1">
        <f t="shared" si="3"/>
        <v>25638844.03592284</v>
      </c>
      <c r="R46">
        <f t="shared" si="2"/>
        <v>26558359.076767046</v>
      </c>
    </row>
    <row r="47" spans="1:18">
      <c r="A47">
        <v>2027</v>
      </c>
      <c r="B47" s="1">
        <f>時系列分析2!P47</f>
        <v>612495528.94197869</v>
      </c>
      <c r="D47">
        <f>国内投入量!B31</f>
        <v>4466885.4897364667</v>
      </c>
      <c r="E47">
        <f>国内投入量!D47</f>
        <v>1292128.2278236228</v>
      </c>
      <c r="F47">
        <f>国内投入量!E49</f>
        <v>796395.96805011912</v>
      </c>
      <c r="G47">
        <f>国内投入量!F4</f>
        <v>863.20595592999621</v>
      </c>
      <c r="H47">
        <f>国内投入量!G49</f>
        <v>2942916.9123510523</v>
      </c>
      <c r="I47">
        <f>国内投入量!H63</f>
        <v>0</v>
      </c>
      <c r="J47">
        <f>国内投入量!I53</f>
        <v>2090265.8626319673</v>
      </c>
      <c r="K47">
        <f t="shared" si="0"/>
        <v>11589455.666549159</v>
      </c>
      <c r="M47" s="1">
        <f>B47-B46+K47</f>
        <v>24529102.071695045</v>
      </c>
      <c r="N47" s="37"/>
      <c r="O47" s="1"/>
      <c r="P47" s="1">
        <f t="shared" si="3"/>
        <v>24529102.071695045</v>
      </c>
      <c r="R47">
        <f t="shared" si="2"/>
        <v>25168072.239660066</v>
      </c>
    </row>
    <row r="48" spans="1:18">
      <c r="A48">
        <v>2028</v>
      </c>
      <c r="B48" s="1">
        <f>時系列分析2!P48</f>
        <v>623694848.48011494</v>
      </c>
      <c r="D48">
        <f>国内投入量!B32</f>
        <v>4994220.6982325455</v>
      </c>
      <c r="E48">
        <f>国内投入量!D48</f>
        <v>1335153.2998044023</v>
      </c>
      <c r="F48">
        <f>国内投入量!E50</f>
        <v>1095137.799191341</v>
      </c>
      <c r="G48">
        <f>国内投入量!F5</f>
        <v>369.94540968428407</v>
      </c>
      <c r="H48">
        <f>国内投入量!G50</f>
        <v>4046855.6847242638</v>
      </c>
      <c r="I48">
        <f>国内投入量!H64</f>
        <v>0</v>
      </c>
      <c r="J48">
        <f>国内投入量!I54</f>
        <v>2665213.6458638227</v>
      </c>
      <c r="K48">
        <f t="shared" si="0"/>
        <v>14136951.073226061</v>
      </c>
      <c r="M48" s="1">
        <f>B48-B47+K48</f>
        <v>25336270.611362305</v>
      </c>
      <c r="N48" s="37"/>
      <c r="O48" s="1"/>
      <c r="P48" s="1">
        <f t="shared" si="3"/>
        <v>25336270.611362305</v>
      </c>
      <c r="R48">
        <f t="shared" si="2"/>
        <v>25939375.313527171</v>
      </c>
    </row>
    <row r="49" spans="1:18">
      <c r="A49">
        <v>2029</v>
      </c>
      <c r="B49" s="1">
        <f>時系列分析2!P49</f>
        <v>633359440.77902746</v>
      </c>
      <c r="D49">
        <f>国内投入量!B33</f>
        <v>4845888.4284053892</v>
      </c>
      <c r="E49">
        <f>国内投入量!D49</f>
        <v>1502666.6930600598</v>
      </c>
      <c r="F49">
        <f>国内投入量!E51</f>
        <v>2021163.5830460016</v>
      </c>
      <c r="G49">
        <f>国内投入量!F6</f>
        <v>813.87990130542494</v>
      </c>
      <c r="H49">
        <f>国内投入量!G51</f>
        <v>7468792.8239232358</v>
      </c>
      <c r="I49">
        <f>国内投入量!H65</f>
        <v>0</v>
      </c>
      <c r="J49">
        <f>国内投入量!I55</f>
        <v>2448835.5502756452</v>
      </c>
      <c r="K49">
        <f>SUM(D49:J49)</f>
        <v>18288160.958611637</v>
      </c>
      <c r="M49" s="1">
        <f>B49-B48+K49</f>
        <v>27952753.257524163</v>
      </c>
      <c r="N49" s="37"/>
      <c r="O49" s="1"/>
      <c r="P49" s="1">
        <f t="shared" si="3"/>
        <v>27952753.257524163</v>
      </c>
      <c r="R49">
        <f t="shared" si="2"/>
        <v>25866329.878889814</v>
      </c>
    </row>
    <row r="50" spans="1:18">
      <c r="A50">
        <v>2030</v>
      </c>
      <c r="B50" s="1">
        <f>時系列分析2!P50</f>
        <v>641692627.23363984</v>
      </c>
      <c r="D50">
        <f>国内投入量!B34</f>
        <v>4200725.7678188719</v>
      </c>
      <c r="E50">
        <f>国内投入量!D50</f>
        <v>2066342.8258998429</v>
      </c>
      <c r="F50">
        <f>国内投入量!E52</f>
        <v>1540331.3840066437</v>
      </c>
      <c r="G50">
        <f>国内投入量!F7</f>
        <v>3773.443178779698</v>
      </c>
      <c r="H50">
        <f>国内投入量!G52</f>
        <v>5691976.6830524411</v>
      </c>
      <c r="I50">
        <f>国内投入量!H66</f>
        <v>0</v>
      </c>
      <c r="J50">
        <f>国内投入量!I56</f>
        <v>2473629.2092140159</v>
      </c>
      <c r="K50">
        <f t="shared" si="0"/>
        <v>15976779.313170597</v>
      </c>
      <c r="M50" s="1">
        <f>B50-B49+K50</f>
        <v>24309965.767782971</v>
      </c>
      <c r="N50" s="37"/>
      <c r="O50" s="1"/>
      <c r="P50" s="1">
        <f t="shared" si="3"/>
        <v>24309965.767782971</v>
      </c>
      <c r="R50">
        <f t="shared" si="2"/>
        <v>24856820.070756193</v>
      </c>
    </row>
    <row r="51" spans="1:18">
      <c r="A51">
        <v>2031</v>
      </c>
      <c r="B51" s="1">
        <f>時系列分析2!P51</f>
        <v>648205895.09509528</v>
      </c>
      <c r="D51">
        <f>国内投入量!B35</f>
        <v>2176441.7066668076</v>
      </c>
      <c r="E51">
        <f>国内投入量!D51</f>
        <v>3813599.4145038449</v>
      </c>
      <c r="F51">
        <f>国内投入量!E53</f>
        <v>1568069.7227523108</v>
      </c>
      <c r="G51">
        <f>国内投入量!F8</f>
        <v>4192.7146430885532</v>
      </c>
      <c r="H51">
        <f>国内投入量!G53</f>
        <v>5794477.988295122</v>
      </c>
      <c r="I51">
        <f>国内投入量!H67</f>
        <v>0</v>
      </c>
      <c r="J51">
        <f>国内投入量!I57</f>
        <v>2437691.7786448281</v>
      </c>
      <c r="K51">
        <f t="shared" si="0"/>
        <v>15794473.325506002</v>
      </c>
      <c r="M51" s="1">
        <f>B51-B50+K51</f>
        <v>22307741.186961442</v>
      </c>
      <c r="N51" s="37"/>
      <c r="O51" s="1"/>
      <c r="P51" s="1">
        <f t="shared" si="3"/>
        <v>22307741.186961442</v>
      </c>
      <c r="R51">
        <f t="shared" si="2"/>
        <v>23499385.287128597</v>
      </c>
    </row>
    <row r="52" spans="1:18">
      <c r="A52">
        <v>2032</v>
      </c>
      <c r="B52" s="1">
        <f>時系列分析2!P52</f>
        <v>653744499.73476458</v>
      </c>
      <c r="D52">
        <f>国内投入量!B36</f>
        <v>3712228.1659043953</v>
      </c>
      <c r="E52">
        <f>国内投入量!D52</f>
        <v>2906349.0523299896</v>
      </c>
      <c r="F52">
        <f>国内投入量!E54</f>
        <v>1999382.4218528119</v>
      </c>
      <c r="G52">
        <f>国内投入量!F9</f>
        <v>6979.6367293768262</v>
      </c>
      <c r="H52">
        <f>国内投入量!G54</f>
        <v>7388305.0386786368</v>
      </c>
      <c r="I52">
        <f>国内投入量!H68</f>
        <v>0</v>
      </c>
      <c r="J52">
        <f>国内投入量!I58</f>
        <v>2328599.9514768757</v>
      </c>
      <c r="K52">
        <f>SUM(D52:J52)</f>
        <v>18341844.266972087</v>
      </c>
      <c r="M52" s="1">
        <f>B52-B51+K52</f>
        <v>23880448.906641386</v>
      </c>
      <c r="N52" s="37"/>
      <c r="P52" s="1">
        <f t="shared" si="3"/>
        <v>23880448.906641386</v>
      </c>
      <c r="R52">
        <f t="shared" si="2"/>
        <v>22910925.064868096</v>
      </c>
    </row>
    <row r="53" spans="1:18">
      <c r="A53">
        <v>2033</v>
      </c>
      <c r="B53" s="1">
        <f>時系列分析2!P53</f>
        <v>658466255.42655241</v>
      </c>
      <c r="D53">
        <f>国内投入量!B37</f>
        <v>3985910.2061529229</v>
      </c>
      <c r="E53">
        <f>国内投入量!D53</f>
        <v>2958686.6826371639</v>
      </c>
      <c r="F53">
        <f>国内投入量!E55</f>
        <v>1837060.5151402371</v>
      </c>
      <c r="G53">
        <f>国内投入量!F10</f>
        <v>7990.8208491805362</v>
      </c>
      <c r="H53">
        <f>国内投入量!G55</f>
        <v>6788477.9379976811</v>
      </c>
      <c r="I53">
        <f>国内投入量!H69</f>
        <v>0</v>
      </c>
      <c r="J53">
        <f>国内投入量!I59</f>
        <v>2244703.246436439</v>
      </c>
      <c r="K53">
        <f t="shared" si="0"/>
        <v>17822829.409213625</v>
      </c>
      <c r="M53" s="1">
        <f>B53-B52+K53</f>
        <v>22544585.101001464</v>
      </c>
      <c r="N53" s="37"/>
      <c r="P53" s="1">
        <f t="shared" si="3"/>
        <v>22544585.101001464</v>
      </c>
      <c r="R53">
        <f t="shared" si="2"/>
        <v>23189143.425168741</v>
      </c>
    </row>
    <row r="54" spans="1:18">
      <c r="A54">
        <v>2034</v>
      </c>
      <c r="B54" s="1">
        <f>時系列分析2!P54</f>
        <v>662508160.19474638</v>
      </c>
      <c r="D54">
        <f>国内投入量!B38</f>
        <v>4428134.0359005956</v>
      </c>
      <c r="E54">
        <f>国内投入量!D54</f>
        <v>3772501.9871257106</v>
      </c>
      <c r="F54">
        <f>国内投入量!E56</f>
        <v>1855660.151957992</v>
      </c>
      <c r="G54">
        <f>国内投入量!F11</f>
        <v>8040.1469038051073</v>
      </c>
      <c r="H54">
        <f>国内投入量!G56</f>
        <v>6857209.0566252349</v>
      </c>
      <c r="I54">
        <f>国内投入量!H70</f>
        <v>0</v>
      </c>
      <c r="J54">
        <f>国内投入量!I60</f>
        <v>2178946.1211560848</v>
      </c>
      <c r="K54">
        <f t="shared" si="0"/>
        <v>19100491.499669425</v>
      </c>
      <c r="M54" s="1">
        <f>B54-B53+K54</f>
        <v>23142396.267863385</v>
      </c>
      <c r="N54" s="37"/>
      <c r="P54" s="1">
        <f t="shared" si="3"/>
        <v>23142396.267863385</v>
      </c>
      <c r="R54">
        <f t="shared" si="2"/>
        <v>22984248.90221104</v>
      </c>
    </row>
    <row r="55" spans="1:18">
      <c r="A55">
        <v>2035</v>
      </c>
      <c r="B55" s="1">
        <f>時系列分析2!P55</f>
        <v>665987268.87834489</v>
      </c>
      <c r="D55">
        <f>国内投入量!B39</f>
        <v>5699510.8487587348</v>
      </c>
      <c r="E55">
        <f>国内投入量!D55</f>
        <v>3466227.5551139726</v>
      </c>
      <c r="F55">
        <f>国内投入量!E57</f>
        <v>1828700.7121104214</v>
      </c>
      <c r="G55">
        <f>国内投入量!F12</f>
        <v>6658.8000789222924</v>
      </c>
      <c r="H55">
        <f>国内投入量!G57</f>
        <v>6757586.0114845373</v>
      </c>
      <c r="I55">
        <f>国内投入量!H71</f>
        <v>0</v>
      </c>
      <c r="J55">
        <f>国内投入量!I61</f>
        <v>2027972.7266231636</v>
      </c>
      <c r="K55">
        <f t="shared" si="0"/>
        <v>19786656.654169753</v>
      </c>
      <c r="M55" s="1">
        <f>B55-B54+K55</f>
        <v>23265765.337768272</v>
      </c>
      <c r="N55" s="37"/>
      <c r="P55" s="1">
        <f t="shared" si="3"/>
        <v>23265765.337768272</v>
      </c>
      <c r="R55">
        <f t="shared" si="2"/>
        <v>22885571.940416187</v>
      </c>
    </row>
    <row r="56" spans="1:18">
      <c r="A56">
        <v>2036</v>
      </c>
      <c r="B56" s="1">
        <f>時系列分析2!P56</f>
        <v>668362278.66368222</v>
      </c>
      <c r="D56">
        <f>国内投入量!B40</f>
        <v>6089614.1062543159</v>
      </c>
      <c r="E56">
        <f>国内投入量!D56</f>
        <v>3501321.9753148737</v>
      </c>
      <c r="F56">
        <f>国内投入量!E58</f>
        <v>1746862.5142811758</v>
      </c>
      <c r="G56">
        <f>国内投入量!F13</f>
        <v>9749.1208602306433</v>
      </c>
      <c r="H56">
        <f>国内投入量!G58</f>
        <v>6455169.8439872386</v>
      </c>
      <c r="I56">
        <f>国内投入量!H72</f>
        <v>0</v>
      </c>
      <c r="J56">
        <f>国内投入量!I62</f>
        <v>2070826.8695817459</v>
      </c>
      <c r="K56">
        <f t="shared" si="0"/>
        <v>19873544.430279583</v>
      </c>
      <c r="M56" s="1">
        <f>B56-B55+K56</f>
        <v>22248554.215616912</v>
      </c>
      <c r="N56" s="37"/>
      <c r="P56" s="1">
        <f t="shared" si="3"/>
        <v>22248554.215616912</v>
      </c>
      <c r="R56">
        <f t="shared" si="2"/>
        <v>22483952.819435988</v>
      </c>
    </row>
    <row r="57" spans="1:18">
      <c r="A57">
        <v>2037</v>
      </c>
      <c r="B57" s="1">
        <f>時系列分析2!P57</f>
        <v>670352313.53128898</v>
      </c>
      <c r="D57">
        <f>国内投入量!B41</f>
        <v>6779596.8239605222</v>
      </c>
      <c r="E57">
        <f>国内投入量!D57</f>
        <v>3450453.9976407937</v>
      </c>
      <c r="F57">
        <f>国内投入量!E59</f>
        <v>1683925.1217875045</v>
      </c>
      <c r="G57">
        <f>国内投入量!F14</f>
        <v>11582.061839402071</v>
      </c>
      <c r="H57">
        <f>国内投入量!G59</f>
        <v>6222597.7012095833</v>
      </c>
      <c r="I57">
        <f>国内投入量!H73</f>
        <v>0</v>
      </c>
      <c r="J57">
        <f>国内投入量!I63</f>
        <v>1799348.3308782142</v>
      </c>
      <c r="K57">
        <f t="shared" si="0"/>
        <v>19947504.037316021</v>
      </c>
      <c r="M57" s="1">
        <f>B57-B56+K57</f>
        <v>21937538.90492278</v>
      </c>
      <c r="N57" s="37"/>
      <c r="P57" s="1">
        <f t="shared" si="3"/>
        <v>21937538.90492278</v>
      </c>
      <c r="R57">
        <f t="shared" si="2"/>
        <v>21998719.247424915</v>
      </c>
    </row>
    <row r="58" spans="1:18">
      <c r="A58">
        <v>2038</v>
      </c>
      <c r="B58" s="1">
        <f>時系列分析2!P58</f>
        <v>672026720.92888892</v>
      </c>
      <c r="D58">
        <f>国内投入量!B42</f>
        <v>7430193.9443390099</v>
      </c>
      <c r="E58">
        <f>国内投入量!D58</f>
        <v>3296038.9339895318</v>
      </c>
      <c r="F58">
        <f>国内投入量!E60</f>
        <v>1634595.627845753</v>
      </c>
      <c r="G58">
        <f>国内投入量!F15</f>
        <v>13051.956537674811</v>
      </c>
      <c r="H58">
        <f>国内投入量!G60</f>
        <v>6040310.7386646355</v>
      </c>
      <c r="I58">
        <f>国内投入量!H74</f>
        <v>0</v>
      </c>
      <c r="J58">
        <f>国内投入量!I64</f>
        <v>1721466.0227585095</v>
      </c>
      <c r="K58">
        <f t="shared" si="0"/>
        <v>20135657.224135116</v>
      </c>
      <c r="M58" s="1">
        <f>B58-B57+K58</f>
        <v>21810064.621735051</v>
      </c>
      <c r="N58" s="37"/>
      <c r="P58" s="1">
        <f t="shared" si="3"/>
        <v>21810064.621735051</v>
      </c>
      <c r="R58">
        <f t="shared" si="2"/>
        <v>21340912.6606079</v>
      </c>
    </row>
    <row r="59" spans="1:18">
      <c r="A59">
        <v>2039</v>
      </c>
      <c r="B59" s="1">
        <f>時系列分析2!P59</f>
        <v>673442609.22104371</v>
      </c>
      <c r="D59">
        <f>国内投入量!B43</f>
        <v>6741578.3914116556</v>
      </c>
      <c r="E59">
        <f>国内投入量!D59</f>
        <v>3177286.5454260376</v>
      </c>
      <c r="F59">
        <f>国内投入量!E61</f>
        <v>1521338.8344682232</v>
      </c>
      <c r="G59">
        <f>国内投入量!F16</f>
        <v>19135.195439562598</v>
      </c>
      <c r="H59">
        <f>国内投入量!G61</f>
        <v>5621793.6365685016</v>
      </c>
      <c r="I59">
        <f>国内投入量!H75</f>
        <v>0</v>
      </c>
      <c r="J59">
        <f>国内投入量!I65</f>
        <v>1778113.5596970997</v>
      </c>
      <c r="K59">
        <f t="shared" si="0"/>
        <v>18859246.163011082</v>
      </c>
      <c r="M59" s="1">
        <f>B59-B58+K59</f>
        <v>20275134.45516587</v>
      </c>
      <c r="N59" s="37"/>
      <c r="P59" s="1">
        <f t="shared" si="3"/>
        <v>20275134.45516587</v>
      </c>
      <c r="R59">
        <f t="shared" si="2"/>
        <v>20818008.846309733</v>
      </c>
    </row>
    <row r="60" spans="1:18">
      <c r="A60">
        <v>2040</v>
      </c>
      <c r="B60" s="1">
        <f>時系列分析2!P60</f>
        <v>674646804.11648774</v>
      </c>
      <c r="D60">
        <f>国内投入量!B44</f>
        <v>6810118.6641758094</v>
      </c>
      <c r="E60">
        <f>国内投入量!D60</f>
        <v>3084209.9974454315</v>
      </c>
      <c r="F60">
        <f>国内投入量!E62</f>
        <v>1553487.034019853</v>
      </c>
      <c r="G60">
        <f>国内投入量!F17</f>
        <v>14486.43208659158</v>
      </c>
      <c r="H60">
        <f>国内投入量!G62</f>
        <v>5740590.672160944</v>
      </c>
      <c r="I60">
        <f>国内投入量!H76</f>
        <v>0</v>
      </c>
      <c r="J60">
        <f>国内投入量!I66</f>
        <v>1961739.7666956203</v>
      </c>
      <c r="K60">
        <f t="shared" si="0"/>
        <v>19164632.566584244</v>
      </c>
      <c r="M60" s="1">
        <f>B60-B59+K60</f>
        <v>20368827.46202828</v>
      </c>
      <c r="N60" s="37"/>
      <c r="P60" s="1">
        <f t="shared" si="3"/>
        <v>20368827.46202828</v>
      </c>
      <c r="R60">
        <f t="shared" si="2"/>
        <v>19753070.974841639</v>
      </c>
    </row>
    <row r="61" spans="1:18">
      <c r="A61">
        <v>2041</v>
      </c>
      <c r="B61" s="1">
        <f>時系列分析2!P61</f>
        <v>675124425.74716699</v>
      </c>
      <c r="D61">
        <f>国内投入量!B45</f>
        <v>7209579.9413793907</v>
      </c>
      <c r="E61">
        <f>国内投入量!D61</f>
        <v>2870513.2711951938</v>
      </c>
      <c r="F61">
        <f>国内投入量!E63</f>
        <v>1349830.0329998818</v>
      </c>
      <c r="G61">
        <f>国内投入量!F18</f>
        <v>13600.953352692341</v>
      </c>
      <c r="H61">
        <f>国内投入量!G63</f>
        <v>4988018.2626247751</v>
      </c>
      <c r="I61">
        <f>国内投入量!H77</f>
        <v>0</v>
      </c>
      <c r="J61">
        <f>国内投入量!I67</f>
        <v>1706086.9150995782</v>
      </c>
      <c r="K61">
        <f t="shared" si="0"/>
        <v>18137629.376651514</v>
      </c>
      <c r="M61" s="1">
        <f>B61-B60+K61</f>
        <v>18615251.007330764</v>
      </c>
      <c r="N61" s="37"/>
      <c r="P61" s="1">
        <f t="shared" si="3"/>
        <v>18615251.007330764</v>
      </c>
      <c r="R61">
        <f t="shared" si="2"/>
        <v>18548778.642695658</v>
      </c>
    </row>
    <row r="62" spans="1:18">
      <c r="A62">
        <v>2042</v>
      </c>
      <c r="B62" s="1">
        <f>時系列分析2!P62</f>
        <v>675458675.16627371</v>
      </c>
      <c r="D62">
        <f>国内投入量!B46</f>
        <v>5756311.9704269497</v>
      </c>
      <c r="E62">
        <f>国内投入量!D62</f>
        <v>2931171.5751622003</v>
      </c>
      <c r="F62">
        <f>国内投入量!E64</f>
        <v>1291404.5037484011</v>
      </c>
      <c r="G62">
        <f>国内投入量!F19</f>
        <v>11431.5304546392</v>
      </c>
      <c r="H62">
        <f>国内投入量!G64</f>
        <v>4772118.7791451914</v>
      </c>
      <c r="I62">
        <f>国内投入量!H78</f>
        <v>0</v>
      </c>
      <c r="J62">
        <f>国内投入量!I68</f>
        <v>1565569.680683831</v>
      </c>
      <c r="K62">
        <f t="shared" si="0"/>
        <v>16328008.039621213</v>
      </c>
      <c r="M62" s="1">
        <f>B62-B61+K62</f>
        <v>16662257.458727935</v>
      </c>
      <c r="N62" s="37"/>
      <c r="P62" s="1">
        <f t="shared" si="3"/>
        <v>16662257.458727935</v>
      </c>
      <c r="R62">
        <f t="shared" si="2"/>
        <v>17845640.259293128</v>
      </c>
    </row>
    <row r="63" spans="1:18">
      <c r="A63">
        <v>2043</v>
      </c>
      <c r="B63" s="1">
        <f>時系列分析2!P63</f>
        <v>675675274.01723528</v>
      </c>
      <c r="D63">
        <f>国内投入量!B47</f>
        <v>7542107.3584617293</v>
      </c>
      <c r="E63">
        <f>国内投入量!D63</f>
        <v>2546904.6972289984</v>
      </c>
      <c r="F63">
        <f>国内投入量!E65</f>
        <v>1333900.1925169337</v>
      </c>
      <c r="G63">
        <f>国内投入量!F20</f>
        <v>14805.204430795307</v>
      </c>
      <c r="H63">
        <f>国内投入量!G65</f>
        <v>4929152.8252681503</v>
      </c>
      <c r="I63">
        <f>国内投入量!H79</f>
        <v>0</v>
      </c>
      <c r="J63">
        <f>国内投入量!I69</f>
        <v>1675943.182952516</v>
      </c>
      <c r="K63">
        <f t="shared" si="0"/>
        <v>18042813.460859124</v>
      </c>
      <c r="M63" s="1">
        <f>B63-B62+K63</f>
        <v>18259412.31182069</v>
      </c>
      <c r="N63" s="37"/>
      <c r="P63" s="1">
        <f t="shared" si="3"/>
        <v>18259412.31182069</v>
      </c>
      <c r="R63">
        <f t="shared" si="2"/>
        <v>17929189.516413819</v>
      </c>
    </row>
    <row r="64" spans="1:18">
      <c r="A64">
        <v>2044</v>
      </c>
      <c r="B64" s="1">
        <f>時系列分析2!P64</f>
        <v>675795152.05670142</v>
      </c>
      <c r="D64">
        <f>国内投入量!B48</f>
        <v>7793243.2016366348</v>
      </c>
      <c r="E64">
        <f>国内投入量!D64</f>
        <v>2436665.4439520645</v>
      </c>
      <c r="F64">
        <f>国内投入量!E66</f>
        <v>1471652.3802389631</v>
      </c>
      <c r="G64">
        <f>国内投入量!F21</f>
        <v>24080.594168389856</v>
      </c>
      <c r="H64">
        <f>国内投入量!G66</f>
        <v>5438187.6009628028</v>
      </c>
      <c r="I64">
        <f>国内投入量!H80</f>
        <v>0</v>
      </c>
      <c r="J64">
        <f>国内投入量!I70</f>
        <v>1582191.5182678294</v>
      </c>
      <c r="K64">
        <f t="shared" si="0"/>
        <v>18746020.739226684</v>
      </c>
      <c r="M64" s="1">
        <f>B64-B63+K64</f>
        <v>18865898.778692827</v>
      </c>
      <c r="N64" s="37"/>
      <c r="P64" s="1">
        <f t="shared" si="3"/>
        <v>18865898.778692827</v>
      </c>
      <c r="R64">
        <f t="shared" si="2"/>
        <v>18705502.601147171</v>
      </c>
    </row>
    <row r="65" spans="1:18">
      <c r="A65">
        <v>2045</v>
      </c>
      <c r="B65" s="1">
        <f>時系列分析2!P65</f>
        <v>675835342.51380944</v>
      </c>
      <c r="D65">
        <f>国内投入量!B49</f>
        <v>8771013.0302877631</v>
      </c>
      <c r="E65">
        <f>国内投入量!D65</f>
        <v>2516847.738530308</v>
      </c>
      <c r="F65">
        <f>国内投入量!E67</f>
        <v>1279867.4483364387</v>
      </c>
      <c r="G65">
        <f>国内投入量!F22</f>
        <v>29645.828010946589</v>
      </c>
      <c r="H65">
        <f>国内投入量!G67</f>
        <v>4729485.972284398</v>
      </c>
      <c r="I65">
        <f>国内投入量!H81</f>
        <v>0</v>
      </c>
      <c r="J65">
        <f>国内投入量!I71</f>
        <v>1624146.2383701173</v>
      </c>
      <c r="K65">
        <f t="shared" si="0"/>
        <v>18951006.255819973</v>
      </c>
      <c r="M65" s="1">
        <f>B65-B64+K65</f>
        <v>18991196.712927993</v>
      </c>
      <c r="N65" s="37"/>
      <c r="P65" s="1">
        <f t="shared" si="3"/>
        <v>18991196.712927993</v>
      </c>
      <c r="R65">
        <f t="shared" si="2"/>
        <v>19810209.339986738</v>
      </c>
    </row>
    <row r="66" spans="1:18">
      <c r="A66">
        <v>2046</v>
      </c>
      <c r="B66" s="1">
        <f>時系列分析2!P66</f>
        <v>675397376.45176339</v>
      </c>
      <c r="D66">
        <f>国内投入量!B50</f>
        <v>12061170.940111313</v>
      </c>
      <c r="E66">
        <f>国内投入量!D66</f>
        <v>2776763.1985405525</v>
      </c>
      <c r="F66">
        <f>国内投入量!E68</f>
        <v>1174454.6275315392</v>
      </c>
      <c r="G66">
        <f>国内投入量!F23</f>
        <v>26350.824185119938</v>
      </c>
      <c r="H66">
        <f>国内投入量!G68</f>
        <v>4339954.651721702</v>
      </c>
      <c r="I66">
        <f>国内投入量!H82</f>
        <v>0</v>
      </c>
      <c r="J66">
        <f>国内投入量!I72</f>
        <v>1632804.3482952111</v>
      </c>
      <c r="K66">
        <f t="shared" si="0"/>
        <v>22011498.590385441</v>
      </c>
      <c r="M66" s="1">
        <f>B66-B65+K66</f>
        <v>21573532.52833939</v>
      </c>
      <c r="N66" s="37"/>
      <c r="P66" s="1">
        <f t="shared" si="3"/>
        <v>21573532.52833939</v>
      </c>
      <c r="R66">
        <f t="shared" si="2"/>
        <v>24081031.796116251</v>
      </c>
    </row>
    <row r="67" spans="1:18">
      <c r="A67">
        <v>2047</v>
      </c>
      <c r="B67" s="1">
        <f>時系列分析2!P67</f>
        <v>674904534.40000463</v>
      </c>
      <c r="D67">
        <f>国内投入量!B51</f>
        <v>22259846.652217027</v>
      </c>
      <c r="E67">
        <f>国内投入量!D67</f>
        <v>2414896.9398422427</v>
      </c>
      <c r="F67">
        <f>国内投入量!E69</f>
        <v>1257254.3087566502</v>
      </c>
      <c r="G67">
        <f>国内投入量!F24</f>
        <v>31870.609255744937</v>
      </c>
      <c r="H67">
        <f>国内投入量!G69</f>
        <v>4645923.7826444237</v>
      </c>
      <c r="I67">
        <f>国内投入量!H83</f>
        <v>0</v>
      </c>
      <c r="J67">
        <f>国内投入量!I73</f>
        <v>1561415.9061240535</v>
      </c>
      <c r="K67">
        <f t="shared" ref="K67:K70" si="4">SUM(D67:J67)</f>
        <v>32171208.198840141</v>
      </c>
      <c r="M67" s="1">
        <f>B67-B66+K67</f>
        <v>31678366.147081375</v>
      </c>
      <c r="N67" s="37"/>
      <c r="P67" s="1">
        <f t="shared" si="3"/>
        <v>31678366.147081375</v>
      </c>
      <c r="R67">
        <f t="shared" si="2"/>
        <v>26345910.319164351</v>
      </c>
    </row>
    <row r="68" spans="1:18">
      <c r="A68">
        <v>2048</v>
      </c>
      <c r="B68" s="1">
        <f>時系列分析2!P68</f>
        <v>674366133.79362428</v>
      </c>
      <c r="D68">
        <f>国内投入量!B52</f>
        <v>16964257.959720384</v>
      </c>
      <c r="E68">
        <f>国内投入量!D68</f>
        <v>2216000.484812648</v>
      </c>
      <c r="F68">
        <f>国内投入量!E70</f>
        <v>1186923.9505578242</v>
      </c>
      <c r="G68">
        <f>国内投入量!F25</f>
        <v>31429.353564000416</v>
      </c>
      <c r="H68">
        <f>国内投入量!G70</f>
        <v>4386032.4611177854</v>
      </c>
      <c r="I68">
        <f>国内投入量!H84</f>
        <v>0</v>
      </c>
      <c r="J68">
        <f>国内投入量!I74</f>
        <v>1539588.6786799862</v>
      </c>
      <c r="K68">
        <f t="shared" si="4"/>
        <v>26324232.88845263</v>
      </c>
      <c r="M68" s="1">
        <f>B68-B67+K68</f>
        <v>25785832.282072287</v>
      </c>
      <c r="N68" s="37"/>
      <c r="P68" s="1">
        <f t="shared" si="3"/>
        <v>25785832.282072287</v>
      </c>
      <c r="R68">
        <f t="shared" si="2"/>
        <v>27935776.7296983</v>
      </c>
    </row>
    <row r="69" spans="1:18">
      <c r="A69">
        <v>2049</v>
      </c>
      <c r="B69" s="1">
        <f>時系列分析2!P69</f>
        <v>673789793.68302751</v>
      </c>
      <c r="D69">
        <f>国内投入量!B53</f>
        <v>17269750.880751185</v>
      </c>
      <c r="E69">
        <f>国内投入量!D69</f>
        <v>2372229.7076671952</v>
      </c>
      <c r="F69">
        <f>国内投入量!E71</f>
        <v>1218397.4236193362</v>
      </c>
      <c r="G69">
        <f>国内投入量!F26</f>
        <v>26115.211657043823</v>
      </c>
      <c r="H69">
        <f>国内投入量!G71</f>
        <v>4502336.184239246</v>
      </c>
      <c r="I69">
        <f>国内投入量!H85</f>
        <v>0</v>
      </c>
      <c r="J69">
        <f>国内投入量!I75</f>
        <v>1530642.4626040056</v>
      </c>
      <c r="K69">
        <f t="shared" si="4"/>
        <v>26919471.870538011</v>
      </c>
      <c r="M69" s="1">
        <f>B69-B68+K69</f>
        <v>26343131.759941235</v>
      </c>
      <c r="N69" s="37"/>
      <c r="P69" s="1">
        <f t="shared" si="3"/>
        <v>26343131.759941235</v>
      </c>
      <c r="R69">
        <f t="shared" ref="R69" si="5">SUM(P68:P70)/3</f>
        <v>27657345.116234228</v>
      </c>
    </row>
    <row r="70" spans="1:18">
      <c r="A70">
        <v>2050</v>
      </c>
      <c r="B70" s="1">
        <f>時系列分析2!P70</f>
        <v>673181757.67579389</v>
      </c>
      <c r="D70">
        <f>国内投入量!B54</f>
        <v>22019962.403294958</v>
      </c>
      <c r="E70">
        <f>国内投入量!D70</f>
        <v>2239528.0228066957</v>
      </c>
      <c r="F70">
        <f>国内投入量!E72</f>
        <v>1224892.5399930524</v>
      </c>
      <c r="G70">
        <f>国内投入量!F27</f>
        <v>17466.591696381496</v>
      </c>
      <c r="H70">
        <f>国内投入量!G72</f>
        <v>4526337.5461129099</v>
      </c>
      <c r="I70">
        <f>国内投入量!H86</f>
        <v>0</v>
      </c>
      <c r="J70">
        <f>国内投入量!I76</f>
        <v>1422920.2100187803</v>
      </c>
      <c r="K70">
        <f t="shared" si="4"/>
        <v>31451107.313922778</v>
      </c>
      <c r="M70" s="1">
        <f>B70-B69+K70</f>
        <v>30843071.306689158</v>
      </c>
      <c r="N70" s="37"/>
      <c r="P70" s="1">
        <f t="shared" si="3"/>
        <v>30843071.306689158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鋼材国内消費量</vt:lpstr>
      <vt:lpstr>投入量</vt:lpstr>
      <vt:lpstr>製品使用年数</vt:lpstr>
      <vt:lpstr>ストック量</vt:lpstr>
      <vt:lpstr>時系列分析</vt:lpstr>
      <vt:lpstr>GDP per cap preditction</vt:lpstr>
      <vt:lpstr>時系列分析2</vt:lpstr>
      <vt:lpstr>国内投入量</vt:lpstr>
      <vt:lpstr>時系列分析3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2021-06-16T05:44:41Z</dcterms:modified>
</cp:coreProperties>
</file>