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42D9A8A2-EE4A-8F4C-86AE-A3D4A18A44FC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国内投入量" sheetId="7" r:id="rId6"/>
    <sheet name="GDP per cap preditction" sheetId="9" r:id="rId7"/>
    <sheet name="時系列分析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L8" i="8" s="1"/>
  <c r="D9" i="8"/>
  <c r="L9" i="8" s="1"/>
  <c r="D10" i="8"/>
  <c r="D11" i="8"/>
  <c r="L11" i="8" s="1"/>
  <c r="D12" i="8"/>
  <c r="D13" i="8"/>
  <c r="D14" i="8"/>
  <c r="D15" i="8"/>
  <c r="D16" i="8"/>
  <c r="D17" i="8"/>
  <c r="D18" i="8"/>
  <c r="I18" i="8" s="1"/>
  <c r="D19" i="8"/>
  <c r="L19" i="8" s="1"/>
  <c r="D20" i="8"/>
  <c r="D21" i="8"/>
  <c r="D22" i="8"/>
  <c r="D23" i="8"/>
  <c r="L23" i="8" s="1"/>
  <c r="D24" i="8"/>
  <c r="L24" i="8" s="1"/>
  <c r="D25" i="8"/>
  <c r="L25" i="8" s="1"/>
  <c r="D26" i="8"/>
  <c r="I26" i="8" s="1"/>
  <c r="D27" i="8"/>
  <c r="D28" i="8"/>
  <c r="D29" i="8"/>
  <c r="D30" i="8"/>
  <c r="D31" i="8"/>
  <c r="D32" i="8"/>
  <c r="L32" i="8" s="1"/>
  <c r="D33" i="8"/>
  <c r="L33" i="8" s="1"/>
  <c r="D34" i="8"/>
  <c r="D35" i="8"/>
  <c r="L35" i="8" s="1"/>
  <c r="D36" i="8"/>
  <c r="D37" i="8"/>
  <c r="D38" i="8"/>
  <c r="D39" i="8"/>
  <c r="D40" i="8"/>
  <c r="L40" i="8" s="1"/>
  <c r="D41" i="8"/>
  <c r="L41" i="8" s="1"/>
  <c r="D42" i="8"/>
  <c r="D43" i="8"/>
  <c r="D44" i="8"/>
  <c r="D45" i="8"/>
  <c r="D46" i="8"/>
  <c r="D47" i="8"/>
  <c r="D48" i="8"/>
  <c r="L48" i="8" s="1"/>
  <c r="D49" i="8"/>
  <c r="L49" i="8" s="1"/>
  <c r="D50" i="8"/>
  <c r="D51" i="8"/>
  <c r="L51" i="8" s="1"/>
  <c r="D52" i="8"/>
  <c r="D53" i="8"/>
  <c r="D54" i="8"/>
  <c r="D55" i="8"/>
  <c r="L55" i="8" s="1"/>
  <c r="D56" i="8"/>
  <c r="L56" i="8" s="1"/>
  <c r="D57" i="8"/>
  <c r="D58" i="8"/>
  <c r="D59" i="8"/>
  <c r="D60" i="8"/>
  <c r="D61" i="8"/>
  <c r="D62" i="8"/>
  <c r="D63" i="8"/>
  <c r="D64" i="8"/>
  <c r="D65" i="8"/>
  <c r="L65" i="8" s="1"/>
  <c r="D66" i="8"/>
  <c r="D67" i="8"/>
  <c r="L67" i="8" s="1"/>
  <c r="D68" i="8"/>
  <c r="D69" i="8"/>
  <c r="D70" i="8"/>
  <c r="D3" i="8"/>
  <c r="D2" i="8"/>
  <c r="L7" i="8"/>
  <c r="I10" i="8"/>
  <c r="L15" i="8"/>
  <c r="L31" i="8"/>
  <c r="L34" i="8"/>
  <c r="L39" i="8"/>
  <c r="L42" i="8"/>
  <c r="L52" i="8"/>
  <c r="L53" i="8"/>
  <c r="L59" i="8"/>
  <c r="L60" i="8"/>
  <c r="L61" i="8"/>
  <c r="L68" i="8"/>
  <c r="L69" i="8"/>
  <c r="L70" i="8"/>
  <c r="L63" i="8"/>
  <c r="L37" i="8"/>
  <c r="L45" i="8"/>
  <c r="L46" i="8"/>
  <c r="J7" i="9"/>
  <c r="R37" i="9"/>
  <c r="R38" i="9"/>
  <c r="R39" i="9"/>
  <c r="R40" i="9"/>
  <c r="R41" i="9"/>
  <c r="R42" i="9"/>
  <c r="R43" i="9"/>
  <c r="R44" i="9"/>
  <c r="R45" i="9"/>
  <c r="R46" i="9"/>
  <c r="R47" i="9"/>
  <c r="I72" i="9"/>
  <c r="I52" i="9"/>
  <c r="I47" i="9"/>
  <c r="E72" i="9"/>
  <c r="E52" i="9"/>
  <c r="E47" i="9"/>
  <c r="E43" i="9"/>
  <c r="H43" i="9" s="1"/>
  <c r="E44" i="9"/>
  <c r="H44" i="9" s="1"/>
  <c r="E45" i="9"/>
  <c r="H45" i="9" s="1"/>
  <c r="E46" i="9"/>
  <c r="H46" i="9" s="1"/>
  <c r="H47" i="9"/>
  <c r="E42" i="9"/>
  <c r="H42" i="9" s="1"/>
  <c r="M42" i="9"/>
  <c r="M43" i="9"/>
  <c r="M44" i="9"/>
  <c r="M45" i="9"/>
  <c r="M46" i="9"/>
  <c r="M47" i="9"/>
  <c r="M37" i="9"/>
  <c r="I38" i="9"/>
  <c r="I39" i="9"/>
  <c r="I40" i="9"/>
  <c r="I41" i="9"/>
  <c r="I42" i="9"/>
  <c r="I43" i="9"/>
  <c r="I44" i="9"/>
  <c r="I45" i="9"/>
  <c r="I46" i="9"/>
  <c r="I37" i="9"/>
  <c r="M39" i="9"/>
  <c r="L62" i="8"/>
  <c r="L64" i="8"/>
  <c r="L38" i="8"/>
  <c r="G3" i="9"/>
  <c r="M3" i="9" s="1"/>
  <c r="G4" i="9"/>
  <c r="M4" i="9" s="1"/>
  <c r="G5" i="9"/>
  <c r="M5" i="9" s="1"/>
  <c r="G6" i="9"/>
  <c r="M6" i="9" s="1"/>
  <c r="G7" i="9"/>
  <c r="M7" i="9" s="1"/>
  <c r="G8" i="9"/>
  <c r="M8" i="9" s="1"/>
  <c r="G9" i="9"/>
  <c r="M9" i="9" s="1"/>
  <c r="G10" i="9"/>
  <c r="M10" i="9" s="1"/>
  <c r="G11" i="9"/>
  <c r="M11" i="9" s="1"/>
  <c r="G12" i="9"/>
  <c r="M12" i="9" s="1"/>
  <c r="G13" i="9"/>
  <c r="M13" i="9" s="1"/>
  <c r="G14" i="9"/>
  <c r="M14" i="9" s="1"/>
  <c r="G15" i="9"/>
  <c r="M15" i="9" s="1"/>
  <c r="G16" i="9"/>
  <c r="M16" i="9" s="1"/>
  <c r="G17" i="9"/>
  <c r="M17" i="9" s="1"/>
  <c r="G18" i="9"/>
  <c r="M18" i="9" s="1"/>
  <c r="G19" i="9"/>
  <c r="M19" i="9" s="1"/>
  <c r="G20" i="9"/>
  <c r="M20" i="9" s="1"/>
  <c r="G21" i="9"/>
  <c r="M21" i="9" s="1"/>
  <c r="G22" i="9"/>
  <c r="M22" i="9" s="1"/>
  <c r="G23" i="9"/>
  <c r="M23" i="9" s="1"/>
  <c r="G24" i="9"/>
  <c r="M24" i="9" s="1"/>
  <c r="G25" i="9"/>
  <c r="M25" i="9" s="1"/>
  <c r="G26" i="9"/>
  <c r="M26" i="9" s="1"/>
  <c r="G27" i="9"/>
  <c r="M27" i="9" s="1"/>
  <c r="G28" i="9"/>
  <c r="M28" i="9" s="1"/>
  <c r="G29" i="9"/>
  <c r="M29" i="9" s="1"/>
  <c r="G30" i="9"/>
  <c r="M30" i="9" s="1"/>
  <c r="G31" i="9"/>
  <c r="M31" i="9" s="1"/>
  <c r="G32" i="9"/>
  <c r="M32" i="9" s="1"/>
  <c r="G33" i="9"/>
  <c r="M33" i="9" s="1"/>
  <c r="G34" i="9"/>
  <c r="M34" i="9" s="1"/>
  <c r="G35" i="9"/>
  <c r="M35" i="9" s="1"/>
  <c r="G36" i="9"/>
  <c r="M36" i="9" s="1"/>
  <c r="G2" i="9"/>
  <c r="M2" i="9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H37" i="9" s="1"/>
  <c r="E38" i="9"/>
  <c r="H38" i="9" s="1"/>
  <c r="E39" i="9"/>
  <c r="H39" i="9" s="1"/>
  <c r="E40" i="9"/>
  <c r="M40" i="9" s="1"/>
  <c r="E41" i="9"/>
  <c r="H41" i="9" s="1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" i="9"/>
  <c r="C36" i="9"/>
  <c r="C28" i="9"/>
  <c r="C29" i="9"/>
  <c r="C30" i="9"/>
  <c r="C31" i="9"/>
  <c r="C32" i="9"/>
  <c r="C33" i="9"/>
  <c r="C34" i="9"/>
  <c r="C35" i="9"/>
  <c r="C27" i="9"/>
  <c r="L57" i="8"/>
  <c r="L58" i="8"/>
  <c r="L66" i="8"/>
  <c r="L36" i="8"/>
  <c r="L43" i="8"/>
  <c r="L44" i="8"/>
  <c r="L47" i="8"/>
  <c r="L50" i="8"/>
  <c r="L54" i="8"/>
  <c r="I3" i="8"/>
  <c r="L4" i="8"/>
  <c r="L5" i="8"/>
  <c r="L6" i="8"/>
  <c r="I12" i="8"/>
  <c r="I13" i="8"/>
  <c r="L14" i="8"/>
  <c r="L16" i="8"/>
  <c r="L17" i="8"/>
  <c r="I20" i="8"/>
  <c r="L21" i="8"/>
  <c r="L22" i="8"/>
  <c r="L27" i="8"/>
  <c r="L28" i="8"/>
  <c r="L29" i="8"/>
  <c r="L30" i="8"/>
  <c r="B31" i="6"/>
  <c r="B32" i="6"/>
  <c r="B33" i="6"/>
  <c r="B34" i="6"/>
  <c r="J34" i="6" s="1"/>
  <c r="F33" i="5" s="1"/>
  <c r="B35" i="6"/>
  <c r="B20" i="6"/>
  <c r="B21" i="6"/>
  <c r="B22" i="6"/>
  <c r="B23" i="6"/>
  <c r="B24" i="6"/>
  <c r="J24" i="6" s="1"/>
  <c r="F23" i="5" s="1"/>
  <c r="B25" i="6"/>
  <c r="J25" i="6" s="1"/>
  <c r="F24" i="5" s="1"/>
  <c r="B26" i="6"/>
  <c r="J26" i="6" s="1"/>
  <c r="F25" i="5" s="1"/>
  <c r="B27" i="6"/>
  <c r="B28" i="6"/>
  <c r="B29" i="6"/>
  <c r="B30" i="6"/>
  <c r="B19" i="6"/>
  <c r="B5" i="7"/>
  <c r="I2" i="8"/>
  <c r="F22" i="5"/>
  <c r="F30" i="5"/>
  <c r="G30" i="5" s="1"/>
  <c r="F31" i="5"/>
  <c r="G31" i="5" s="1"/>
  <c r="C15" i="8" s="1"/>
  <c r="M15" i="8" s="1"/>
  <c r="J33" i="6"/>
  <c r="F32" i="5" s="1"/>
  <c r="J32" i="6"/>
  <c r="J31" i="6"/>
  <c r="J30" i="6"/>
  <c r="F29" i="5" s="1"/>
  <c r="G29" i="5" s="1"/>
  <c r="C13" i="8" s="1"/>
  <c r="M13" i="8" s="1"/>
  <c r="J29" i="6"/>
  <c r="F28" i="5" s="1"/>
  <c r="J28" i="6"/>
  <c r="F27" i="5" s="1"/>
  <c r="J27" i="6"/>
  <c r="F26" i="5" s="1"/>
  <c r="J23" i="6"/>
  <c r="J22" i="6"/>
  <c r="F21" i="5" s="1"/>
  <c r="G21" i="5" s="1"/>
  <c r="J20" i="6"/>
  <c r="F19" i="5" s="1"/>
  <c r="J21" i="6"/>
  <c r="F20" i="5" s="1"/>
  <c r="J19" i="6"/>
  <c r="F18" i="5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R24" i="9" l="1"/>
  <c r="R34" i="9"/>
  <c r="R26" i="9"/>
  <c r="R18" i="9"/>
  <c r="R10" i="9"/>
  <c r="R33" i="9"/>
  <c r="R25" i="9"/>
  <c r="R17" i="9"/>
  <c r="R9" i="9"/>
  <c r="R32" i="9"/>
  <c r="R31" i="9"/>
  <c r="R7" i="9"/>
  <c r="R30" i="9"/>
  <c r="R22" i="9"/>
  <c r="R14" i="9"/>
  <c r="R6" i="9"/>
  <c r="R2" i="9"/>
  <c r="R29" i="9"/>
  <c r="R21" i="9"/>
  <c r="R13" i="9"/>
  <c r="R5" i="9"/>
  <c r="R16" i="9"/>
  <c r="R23" i="9"/>
  <c r="R36" i="9"/>
  <c r="R28" i="9"/>
  <c r="R20" i="9"/>
  <c r="R12" i="9"/>
  <c r="R4" i="9"/>
  <c r="R8" i="9"/>
  <c r="R15" i="9"/>
  <c r="R35" i="9"/>
  <c r="R27" i="9"/>
  <c r="R19" i="9"/>
  <c r="R11" i="9"/>
  <c r="R3" i="9"/>
  <c r="H40" i="9"/>
  <c r="M38" i="9"/>
  <c r="M41" i="9"/>
  <c r="L3" i="8"/>
  <c r="I5" i="8"/>
  <c r="I31" i="8"/>
  <c r="I27" i="8"/>
  <c r="I32" i="8"/>
  <c r="I23" i="8"/>
  <c r="I16" i="8"/>
  <c r="L20" i="8"/>
  <c r="G32" i="5"/>
  <c r="C16" i="8" s="1"/>
  <c r="M16" i="8" s="1"/>
  <c r="I4" i="8"/>
  <c r="G28" i="5"/>
  <c r="G24" i="5"/>
  <c r="C8" i="8" s="1"/>
  <c r="M8" i="8" s="1"/>
  <c r="I19" i="8"/>
  <c r="G20" i="5"/>
  <c r="C4" i="8" s="1"/>
  <c r="M4" i="8" s="1"/>
  <c r="I11" i="8"/>
  <c r="L13" i="8"/>
  <c r="C14" i="8"/>
  <c r="M14" i="8" s="1"/>
  <c r="G27" i="5"/>
  <c r="G22" i="5"/>
  <c r="I29" i="8"/>
  <c r="L12" i="8"/>
  <c r="C5" i="8"/>
  <c r="M5" i="8" s="1"/>
  <c r="G25" i="5"/>
  <c r="C9" i="8" s="1"/>
  <c r="M9" i="8" s="1"/>
  <c r="G33" i="5"/>
  <c r="C17" i="8" s="1"/>
  <c r="M17" i="8" s="1"/>
  <c r="I28" i="8"/>
  <c r="C12" i="8"/>
  <c r="M12" i="8" s="1"/>
  <c r="G26" i="5"/>
  <c r="J15" i="8"/>
  <c r="G18" i="5"/>
  <c r="C2" i="8" s="1"/>
  <c r="J2" i="8" s="1"/>
  <c r="J13" i="8"/>
  <c r="G23" i="5"/>
  <c r="I9" i="8"/>
  <c r="G19" i="5"/>
  <c r="I21" i="8"/>
  <c r="I8" i="8"/>
  <c r="L2" i="8"/>
  <c r="I17" i="8"/>
  <c r="I7" i="8"/>
  <c r="I25" i="8"/>
  <c r="I15" i="8"/>
  <c r="I24" i="8"/>
  <c r="I30" i="8"/>
  <c r="I22" i="8"/>
  <c r="I14" i="8"/>
  <c r="I6" i="8"/>
  <c r="L26" i="8"/>
  <c r="L18" i="8"/>
  <c r="L10" i="8"/>
  <c r="E9" i="7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3" i="1"/>
  <c r="G3" i="7" s="1"/>
  <c r="H3" i="1"/>
  <c r="H3" i="7" s="1"/>
  <c r="H3" i="6" s="1"/>
  <c r="I3" i="1"/>
  <c r="I3" i="7" s="1"/>
  <c r="B3" i="1"/>
  <c r="B3" i="7" s="1"/>
  <c r="G6" i="8" l="1"/>
  <c r="J4" i="9"/>
  <c r="J8" i="9"/>
  <c r="J3" i="9" s="1"/>
  <c r="J4" i="8"/>
  <c r="J8" i="8"/>
  <c r="M2" i="8"/>
  <c r="J17" i="8"/>
  <c r="J16" i="8"/>
  <c r="J9" i="8"/>
  <c r="C7" i="8"/>
  <c r="M7" i="8" s="1"/>
  <c r="J14" i="8"/>
  <c r="C3" i="8"/>
  <c r="M3" i="8" s="1"/>
  <c r="C11" i="8"/>
  <c r="M11" i="8" s="1"/>
  <c r="J12" i="8"/>
  <c r="C10" i="8"/>
  <c r="M10" i="8" s="1"/>
  <c r="C6" i="8"/>
  <c r="M6" i="8" s="1"/>
  <c r="J5" i="8"/>
  <c r="H4" i="7"/>
  <c r="H4" i="6" s="1"/>
  <c r="F3" i="6"/>
  <c r="D4" i="7"/>
  <c r="F4" i="7"/>
  <c r="F5" i="6" s="1"/>
  <c r="G4" i="7"/>
  <c r="H5" i="7"/>
  <c r="H5" i="6" s="1"/>
  <c r="I11" i="7"/>
  <c r="B4" i="7"/>
  <c r="D3" i="7"/>
  <c r="I5" i="7"/>
  <c r="I6" i="7"/>
  <c r="I7" i="7"/>
  <c r="I12" i="7"/>
  <c r="E8" i="7"/>
  <c r="I4" i="7"/>
  <c r="I8" i="7"/>
  <c r="F5" i="7"/>
  <c r="E4" i="7"/>
  <c r="I9" i="7"/>
  <c r="F6" i="7"/>
  <c r="E5" i="7"/>
  <c r="I10" i="7"/>
  <c r="E6" i="7"/>
  <c r="O57" i="9" l="1"/>
  <c r="R57" i="9" s="1"/>
  <c r="O6" i="9"/>
  <c r="O32" i="9"/>
  <c r="O10" i="9"/>
  <c r="O17" i="9"/>
  <c r="O39" i="9"/>
  <c r="O30" i="9"/>
  <c r="O37" i="9"/>
  <c r="O8" i="9"/>
  <c r="O20" i="9"/>
  <c r="O51" i="9"/>
  <c r="R51" i="9" s="1"/>
  <c r="O66" i="9"/>
  <c r="R66" i="9" s="1"/>
  <c r="O2" i="9"/>
  <c r="O9" i="9"/>
  <c r="O31" i="9"/>
  <c r="O22" i="9"/>
  <c r="O29" i="9"/>
  <c r="O15" i="9"/>
  <c r="O12" i="9"/>
  <c r="O43" i="9"/>
  <c r="O58" i="9"/>
  <c r="R58" i="9" s="1"/>
  <c r="O65" i="9"/>
  <c r="R65" i="9" s="1"/>
  <c r="O64" i="9"/>
  <c r="R64" i="9" s="1"/>
  <c r="O7" i="9"/>
  <c r="O14" i="9"/>
  <c r="O21" i="9"/>
  <c r="O68" i="9"/>
  <c r="R68" i="9" s="1"/>
  <c r="O4" i="9"/>
  <c r="O35" i="9"/>
  <c r="O50" i="9"/>
  <c r="R50" i="9" s="1"/>
  <c r="O70" i="9"/>
  <c r="R70" i="9" s="1"/>
  <c r="O60" i="9"/>
  <c r="R60" i="9" s="1"/>
  <c r="O72" i="9"/>
  <c r="R72" i="9" s="1"/>
  <c r="O42" i="9"/>
  <c r="O71" i="9"/>
  <c r="R71" i="9" s="1"/>
  <c r="O5" i="9"/>
  <c r="O19" i="9"/>
  <c r="O41" i="9"/>
  <c r="O54" i="9"/>
  <c r="R54" i="9" s="1"/>
  <c r="O56" i="9"/>
  <c r="R56" i="9" s="1"/>
  <c r="O11" i="9"/>
  <c r="O26" i="9"/>
  <c r="O33" i="9"/>
  <c r="O55" i="9"/>
  <c r="R55" i="9" s="1"/>
  <c r="O46" i="9"/>
  <c r="O53" i="9"/>
  <c r="R53" i="9" s="1"/>
  <c r="O48" i="9"/>
  <c r="R48" i="9" s="1"/>
  <c r="O36" i="9"/>
  <c r="O67" i="9"/>
  <c r="R67" i="9" s="1"/>
  <c r="O3" i="9"/>
  <c r="O24" i="9"/>
  <c r="O13" i="9"/>
  <c r="O27" i="9"/>
  <c r="O49" i="9"/>
  <c r="R49" i="9" s="1"/>
  <c r="O62" i="9"/>
  <c r="R62" i="9" s="1"/>
  <c r="O69" i="9"/>
  <c r="R69" i="9" s="1"/>
  <c r="O52" i="9"/>
  <c r="R52" i="9" s="1"/>
  <c r="O16" i="9"/>
  <c r="O34" i="9"/>
  <c r="O63" i="9"/>
  <c r="R63" i="9" s="1"/>
  <c r="O61" i="9"/>
  <c r="R61" i="9" s="1"/>
  <c r="O44" i="9"/>
  <c r="O23" i="9"/>
  <c r="O18" i="9"/>
  <c r="O25" i="9"/>
  <c r="O47" i="9"/>
  <c r="O38" i="9"/>
  <c r="O45" i="9"/>
  <c r="O40" i="9"/>
  <c r="O28" i="9"/>
  <c r="O59" i="9"/>
  <c r="R59" i="9" s="1"/>
  <c r="J11" i="8"/>
  <c r="J3" i="8"/>
  <c r="J6" i="8"/>
  <c r="J10" i="8"/>
  <c r="J7" i="8"/>
  <c r="F6" i="6"/>
  <c r="F4" i="6"/>
  <c r="J3" i="7"/>
  <c r="F7" i="7"/>
  <c r="G5" i="7"/>
  <c r="I13" i="7"/>
  <c r="F8" i="7"/>
  <c r="H6" i="7"/>
  <c r="H6" i="6" s="1"/>
  <c r="D5" i="7"/>
  <c r="E10" i="7"/>
  <c r="J4" i="7"/>
  <c r="F8" i="6" l="1"/>
  <c r="F7" i="6"/>
  <c r="I13" i="6"/>
  <c r="F9" i="7"/>
  <c r="D6" i="7"/>
  <c r="I14" i="7"/>
  <c r="H7" i="7"/>
  <c r="H7" i="6" s="1"/>
  <c r="G6" i="7"/>
  <c r="J5" i="7"/>
  <c r="B6" i="7"/>
  <c r="E11" i="7"/>
  <c r="F9" i="6" l="1"/>
  <c r="I14" i="6"/>
  <c r="H8" i="7"/>
  <c r="H8" i="6" s="1"/>
  <c r="D7" i="7"/>
  <c r="E12" i="7"/>
  <c r="B7" i="7"/>
  <c r="I15" i="7"/>
  <c r="J6" i="7"/>
  <c r="G7" i="7"/>
  <c r="F10" i="7"/>
  <c r="F10" i="6" l="1"/>
  <c r="I15" i="6"/>
  <c r="G8" i="7"/>
  <c r="E13" i="7"/>
  <c r="I16" i="7"/>
  <c r="D8" i="7"/>
  <c r="F11" i="7"/>
  <c r="F11" i="6" s="1"/>
  <c r="J7" i="7"/>
  <c r="B8" i="7"/>
  <c r="H9" i="7"/>
  <c r="H9" i="6" s="1"/>
  <c r="I16" i="6" l="1"/>
  <c r="J8" i="7"/>
  <c r="B9" i="7"/>
  <c r="I17" i="7"/>
  <c r="I17" i="6" s="1"/>
  <c r="E14" i="7"/>
  <c r="F12" i="7"/>
  <c r="G9" i="7"/>
  <c r="D9" i="7"/>
  <c r="H10" i="7"/>
  <c r="H10" i="6" s="1"/>
  <c r="F12" i="6" l="1"/>
  <c r="E15" i="7"/>
  <c r="D10" i="7"/>
  <c r="I18" i="7"/>
  <c r="J9" i="7"/>
  <c r="G10" i="7"/>
  <c r="B10" i="7"/>
  <c r="F13" i="7"/>
  <c r="H11" i="7"/>
  <c r="H11" i="6" s="1"/>
  <c r="F13" i="6" l="1"/>
  <c r="I18" i="6"/>
  <c r="I19" i="7"/>
  <c r="B11" i="7"/>
  <c r="J10" i="7"/>
  <c r="D11" i="7"/>
  <c r="F14" i="7"/>
  <c r="G11" i="7"/>
  <c r="E16" i="7"/>
  <c r="H12" i="7"/>
  <c r="H12" i="6" s="1"/>
  <c r="F14" i="6" l="1"/>
  <c r="I19" i="6"/>
  <c r="D12" i="7"/>
  <c r="E17" i="7"/>
  <c r="E17" i="6" s="1"/>
  <c r="G12" i="7"/>
  <c r="J11" i="7"/>
  <c r="B12" i="7"/>
  <c r="H13" i="7"/>
  <c r="H13" i="6" s="1"/>
  <c r="F15" i="7"/>
  <c r="F15" i="6" s="1"/>
  <c r="I20" i="7"/>
  <c r="I20" i="6" l="1"/>
  <c r="H14" i="7"/>
  <c r="H14" i="6" s="1"/>
  <c r="E18" i="7"/>
  <c r="J12" i="7"/>
  <c r="D13" i="7"/>
  <c r="F16" i="7"/>
  <c r="F16" i="6" s="1"/>
  <c r="G13" i="7"/>
  <c r="I21" i="7"/>
  <c r="B13" i="7"/>
  <c r="E18" i="6" l="1"/>
  <c r="I21" i="6"/>
  <c r="G14" i="7"/>
  <c r="E19" i="7"/>
  <c r="F17" i="7"/>
  <c r="F17" i="6" s="1"/>
  <c r="I22" i="7"/>
  <c r="J13" i="7"/>
  <c r="B14" i="7"/>
  <c r="D14" i="7"/>
  <c r="H15" i="7"/>
  <c r="H15" i="6" s="1"/>
  <c r="I22" i="6" l="1"/>
  <c r="E19" i="6"/>
  <c r="D15" i="7"/>
  <c r="F18" i="7"/>
  <c r="F18" i="6" s="1"/>
  <c r="B15" i="7"/>
  <c r="J14" i="7"/>
  <c r="E20" i="7"/>
  <c r="H16" i="7"/>
  <c r="H16" i="6" s="1"/>
  <c r="I23" i="7"/>
  <c r="G15" i="7"/>
  <c r="I23" i="6" l="1"/>
  <c r="E20" i="6"/>
  <c r="J15" i="7"/>
  <c r="I24" i="7"/>
  <c r="B16" i="7"/>
  <c r="H17" i="7"/>
  <c r="H17" i="6" s="1"/>
  <c r="F19" i="7"/>
  <c r="F19" i="6" s="1"/>
  <c r="G16" i="7"/>
  <c r="E21" i="7"/>
  <c r="D16" i="7"/>
  <c r="I24" i="6" l="1"/>
  <c r="E21" i="6"/>
  <c r="H18" i="7"/>
  <c r="H18" i="6" s="1"/>
  <c r="D17" i="7"/>
  <c r="G17" i="7"/>
  <c r="J16" i="7"/>
  <c r="B17" i="7"/>
  <c r="I25" i="7"/>
  <c r="E22" i="7"/>
  <c r="E22" i="6" s="1"/>
  <c r="F20" i="7"/>
  <c r="F20" i="6" s="1"/>
  <c r="G17" i="6" l="1"/>
  <c r="I25" i="6"/>
  <c r="I26" i="7"/>
  <c r="G18" i="7"/>
  <c r="J17" i="7"/>
  <c r="F21" i="7"/>
  <c r="F21" i="6" s="1"/>
  <c r="B18" i="7"/>
  <c r="D18" i="7"/>
  <c r="E23" i="7"/>
  <c r="H19" i="7"/>
  <c r="H19" i="6" s="1"/>
  <c r="E23" i="6" l="1"/>
  <c r="I26" i="6"/>
  <c r="G18" i="6"/>
  <c r="G19" i="7"/>
  <c r="D19" i="7"/>
  <c r="J18" i="7"/>
  <c r="H20" i="7"/>
  <c r="H20" i="6" s="1"/>
  <c r="B19" i="7"/>
  <c r="E24" i="7"/>
  <c r="F22" i="7"/>
  <c r="F22" i="6" s="1"/>
  <c r="I27" i="7"/>
  <c r="D19" i="6" l="1"/>
  <c r="E24" i="6"/>
  <c r="I27" i="6"/>
  <c r="G19" i="6"/>
  <c r="E25" i="7"/>
  <c r="I28" i="7"/>
  <c r="F23" i="7"/>
  <c r="F23" i="6" s="1"/>
  <c r="H21" i="7"/>
  <c r="H21" i="6" s="1"/>
  <c r="J19" i="7"/>
  <c r="G20" i="7"/>
  <c r="D20" i="7"/>
  <c r="B20" i="7"/>
  <c r="G20" i="6" l="1"/>
  <c r="I28" i="6"/>
  <c r="E25" i="6"/>
  <c r="D20" i="6"/>
  <c r="F24" i="7"/>
  <c r="F24" i="6" s="1"/>
  <c r="D21" i="7"/>
  <c r="G21" i="7"/>
  <c r="I29" i="7"/>
  <c r="J20" i="7"/>
  <c r="B21" i="7"/>
  <c r="H22" i="7"/>
  <c r="H22" i="6" s="1"/>
  <c r="E26" i="7"/>
  <c r="E26" i="6" l="1"/>
  <c r="I29" i="6"/>
  <c r="G21" i="6"/>
  <c r="D21" i="6"/>
  <c r="J21" i="7"/>
  <c r="H23" i="7"/>
  <c r="H23" i="6" s="1"/>
  <c r="D22" i="7"/>
  <c r="G22" i="7"/>
  <c r="B22" i="7"/>
  <c r="F25" i="7"/>
  <c r="F25" i="6" s="1"/>
  <c r="E27" i="7"/>
  <c r="I30" i="7"/>
  <c r="G22" i="6" l="1"/>
  <c r="D22" i="6"/>
  <c r="I30" i="6"/>
  <c r="E27" i="6"/>
  <c r="E28" i="7"/>
  <c r="G23" i="7"/>
  <c r="G23" i="6" s="1"/>
  <c r="D23" i="7"/>
  <c r="F26" i="7"/>
  <c r="F26" i="6" s="1"/>
  <c r="H24" i="7"/>
  <c r="H24" i="6" s="1"/>
  <c r="J22" i="7"/>
  <c r="I31" i="7"/>
  <c r="B23" i="7"/>
  <c r="I31" i="6" l="1"/>
  <c r="E28" i="6"/>
  <c r="D23" i="6"/>
  <c r="D24" i="7"/>
  <c r="I32" i="7"/>
  <c r="F27" i="7"/>
  <c r="F27" i="6" s="1"/>
  <c r="H25" i="7"/>
  <c r="H25" i="6" s="1"/>
  <c r="G24" i="7"/>
  <c r="B24" i="7"/>
  <c r="J23" i="7"/>
  <c r="E29" i="7"/>
  <c r="G24" i="6" l="1"/>
  <c r="E29" i="6"/>
  <c r="I32" i="6"/>
  <c r="D24" i="6"/>
  <c r="J24" i="7"/>
  <c r="H26" i="7"/>
  <c r="H26" i="6" s="1"/>
  <c r="F28" i="7"/>
  <c r="F28" i="6" s="1"/>
  <c r="B25" i="7"/>
  <c r="I33" i="7"/>
  <c r="D25" i="7"/>
  <c r="E30" i="7"/>
  <c r="G25" i="7"/>
  <c r="E30" i="6" l="1"/>
  <c r="D25" i="6"/>
  <c r="G25" i="6"/>
  <c r="I33" i="6"/>
  <c r="D26" i="7"/>
  <c r="I34" i="7"/>
  <c r="B26" i="7"/>
  <c r="F29" i="7"/>
  <c r="F29" i="6" s="1"/>
  <c r="H27" i="7"/>
  <c r="H27" i="6" s="1"/>
  <c r="J25" i="7"/>
  <c r="G26" i="7"/>
  <c r="E31" i="7"/>
  <c r="G26" i="6" l="1"/>
  <c r="I34" i="6"/>
  <c r="E31" i="6"/>
  <c r="D26" i="6"/>
  <c r="B27" i="7"/>
  <c r="G27" i="7"/>
  <c r="J26" i="7"/>
  <c r="I35" i="7"/>
  <c r="F30" i="7"/>
  <c r="F30" i="6" s="1"/>
  <c r="E32" i="7"/>
  <c r="H28" i="7"/>
  <c r="H28" i="6" s="1"/>
  <c r="D27" i="7"/>
  <c r="D27" i="6" l="1"/>
  <c r="I35" i="6"/>
  <c r="G27" i="6"/>
  <c r="E32" i="6"/>
  <c r="G28" i="7"/>
  <c r="H29" i="7"/>
  <c r="H29" i="6" s="1"/>
  <c r="E33" i="7"/>
  <c r="J27" i="7"/>
  <c r="F31" i="7"/>
  <c r="F31" i="6" s="1"/>
  <c r="B28" i="7"/>
  <c r="D28" i="7"/>
  <c r="I36" i="7"/>
  <c r="I36" i="6" l="1"/>
  <c r="E33" i="6"/>
  <c r="G28" i="6"/>
  <c r="D28" i="6"/>
  <c r="D29" i="7"/>
  <c r="J28" i="7"/>
  <c r="E34" i="7"/>
  <c r="H30" i="7"/>
  <c r="H30" i="6" s="1"/>
  <c r="B29" i="7"/>
  <c r="I37" i="7"/>
  <c r="F32" i="7"/>
  <c r="F32" i="6" s="1"/>
  <c r="G29" i="7"/>
  <c r="E34" i="6" l="1"/>
  <c r="D29" i="6"/>
  <c r="G29" i="6"/>
  <c r="I37" i="6"/>
  <c r="F33" i="7"/>
  <c r="F33" i="6" s="1"/>
  <c r="H31" i="7"/>
  <c r="H31" i="6" s="1"/>
  <c r="I38" i="7"/>
  <c r="E35" i="7"/>
  <c r="J29" i="7"/>
  <c r="B30" i="7"/>
  <c r="D30" i="7"/>
  <c r="G30" i="7"/>
  <c r="I38" i="6" l="1"/>
  <c r="E35" i="6"/>
  <c r="G30" i="6"/>
  <c r="D30" i="6"/>
  <c r="D31" i="7"/>
  <c r="I39" i="7"/>
  <c r="H32" i="7"/>
  <c r="H32" i="6" s="1"/>
  <c r="E36" i="7"/>
  <c r="J30" i="7"/>
  <c r="G31" i="7"/>
  <c r="F34" i="7"/>
  <c r="F34" i="6" s="1"/>
  <c r="G31" i="6" l="1"/>
  <c r="D31" i="6"/>
  <c r="I39" i="6"/>
  <c r="E36" i="6"/>
  <c r="B32" i="7"/>
  <c r="J31" i="7"/>
  <c r="I40" i="7"/>
  <c r="G32" i="7"/>
  <c r="G32" i="6" s="1"/>
  <c r="H33" i="7"/>
  <c r="H33" i="6" s="1"/>
  <c r="F35" i="7"/>
  <c r="F35" i="6" s="1"/>
  <c r="E37" i="7"/>
  <c r="D32" i="7"/>
  <c r="E37" i="6" l="1"/>
  <c r="I40" i="6"/>
  <c r="D32" i="6"/>
  <c r="E38" i="7"/>
  <c r="H34" i="7"/>
  <c r="H34" i="6" s="1"/>
  <c r="F36" i="7"/>
  <c r="F36" i="6" s="1"/>
  <c r="I41" i="7"/>
  <c r="J32" i="7"/>
  <c r="D33" i="7"/>
  <c r="G33" i="7"/>
  <c r="B33" i="7"/>
  <c r="D33" i="6" l="1"/>
  <c r="G33" i="6"/>
  <c r="E38" i="6"/>
  <c r="I41" i="6"/>
  <c r="I42" i="7"/>
  <c r="H35" i="7"/>
  <c r="H35" i="6" s="1"/>
  <c r="J33" i="7"/>
  <c r="B34" i="7"/>
  <c r="F37" i="7"/>
  <c r="F37" i="6" s="1"/>
  <c r="G34" i="7"/>
  <c r="D34" i="7"/>
  <c r="E39" i="7"/>
  <c r="G34" i="6" l="1"/>
  <c r="E39" i="6"/>
  <c r="D34" i="6"/>
  <c r="I42" i="6"/>
  <c r="G35" i="7"/>
  <c r="H36" i="7"/>
  <c r="H36" i="6" s="1"/>
  <c r="I43" i="7"/>
  <c r="D35" i="7"/>
  <c r="B35" i="7"/>
  <c r="E40" i="7"/>
  <c r="F38" i="7"/>
  <c r="F38" i="6" s="1"/>
  <c r="J34" i="7"/>
  <c r="G35" i="6" l="1"/>
  <c r="E40" i="6"/>
  <c r="D35" i="6"/>
  <c r="J35" i="6" s="1"/>
  <c r="F34" i="5" s="1"/>
  <c r="G34" i="5" s="1"/>
  <c r="I43" i="6"/>
  <c r="D36" i="7"/>
  <c r="F39" i="7"/>
  <c r="F39" i="6" s="1"/>
  <c r="E41" i="7"/>
  <c r="I44" i="7"/>
  <c r="H37" i="7"/>
  <c r="H37" i="6" s="1"/>
  <c r="J35" i="7"/>
  <c r="B36" i="7"/>
  <c r="B36" i="6" s="1"/>
  <c r="G36" i="7"/>
  <c r="C18" i="8" l="1"/>
  <c r="M18" i="8" s="1"/>
  <c r="I44" i="6"/>
  <c r="G36" i="6"/>
  <c r="D36" i="6"/>
  <c r="J36" i="6" s="1"/>
  <c r="F35" i="5" s="1"/>
  <c r="G35" i="5" s="1"/>
  <c r="E41" i="6"/>
  <c r="I45" i="7"/>
  <c r="E42" i="7"/>
  <c r="G37" i="7"/>
  <c r="G37" i="6" s="1"/>
  <c r="H38" i="7"/>
  <c r="H38" i="6" s="1"/>
  <c r="F40" i="7"/>
  <c r="F40" i="6" s="1"/>
  <c r="J36" i="7"/>
  <c r="B37" i="7"/>
  <c r="B37" i="6" s="1"/>
  <c r="D37" i="7"/>
  <c r="C19" i="8" l="1"/>
  <c r="M19" i="8" s="1"/>
  <c r="J18" i="8"/>
  <c r="I45" i="6"/>
  <c r="E42" i="6"/>
  <c r="D37" i="6"/>
  <c r="J37" i="6" s="1"/>
  <c r="F36" i="5" s="1"/>
  <c r="G36" i="5" s="1"/>
  <c r="F41" i="7"/>
  <c r="F41" i="6" s="1"/>
  <c r="H39" i="7"/>
  <c r="H39" i="6" s="1"/>
  <c r="I46" i="7"/>
  <c r="E43" i="7"/>
  <c r="D38" i="7"/>
  <c r="J37" i="7"/>
  <c r="B38" i="7"/>
  <c r="B38" i="6" s="1"/>
  <c r="G38" i="7"/>
  <c r="C20" i="8" l="1"/>
  <c r="M20" i="8" s="1"/>
  <c r="J19" i="8"/>
  <c r="G38" i="6"/>
  <c r="D38" i="6"/>
  <c r="J38" i="6" s="1"/>
  <c r="F37" i="5" s="1"/>
  <c r="G37" i="5" s="1"/>
  <c r="C21" i="8" s="1"/>
  <c r="E43" i="6"/>
  <c r="I46" i="6"/>
  <c r="I47" i="7"/>
  <c r="H40" i="7"/>
  <c r="H40" i="6" s="1"/>
  <c r="G39" i="7"/>
  <c r="D39" i="7"/>
  <c r="F42" i="7"/>
  <c r="F42" i="6" s="1"/>
  <c r="J38" i="7"/>
  <c r="B39" i="7"/>
  <c r="B39" i="6" s="1"/>
  <c r="E44" i="7"/>
  <c r="J21" i="8" l="1"/>
  <c r="M21" i="8"/>
  <c r="J20" i="8"/>
  <c r="I47" i="6"/>
  <c r="D39" i="6"/>
  <c r="E44" i="6"/>
  <c r="G39" i="6"/>
  <c r="E45" i="7"/>
  <c r="F43" i="7"/>
  <c r="F43" i="6" s="1"/>
  <c r="H41" i="7"/>
  <c r="H41" i="6" s="1"/>
  <c r="J39" i="7"/>
  <c r="D40" i="7"/>
  <c r="B40" i="7"/>
  <c r="B40" i="6" s="1"/>
  <c r="G40" i="7"/>
  <c r="I48" i="7"/>
  <c r="J39" i="6" l="1"/>
  <c r="F38" i="5" s="1"/>
  <c r="G38" i="5" s="1"/>
  <c r="C22" i="8" s="1"/>
  <c r="G40" i="6"/>
  <c r="E45" i="6"/>
  <c r="I48" i="6"/>
  <c r="D40" i="6"/>
  <c r="J40" i="6" s="1"/>
  <c r="F39" i="5" s="1"/>
  <c r="G39" i="5" s="1"/>
  <c r="C23" i="8" s="1"/>
  <c r="B41" i="7"/>
  <c r="B41" i="6" s="1"/>
  <c r="J40" i="7"/>
  <c r="H42" i="7"/>
  <c r="H42" i="6" s="1"/>
  <c r="I49" i="7"/>
  <c r="D41" i="7"/>
  <c r="F44" i="7"/>
  <c r="F44" i="6" s="1"/>
  <c r="G41" i="7"/>
  <c r="E46" i="7"/>
  <c r="M23" i="8" l="1"/>
  <c r="J23" i="8"/>
  <c r="J22" i="8"/>
  <c r="M22" i="8"/>
  <c r="I49" i="6"/>
  <c r="E46" i="6"/>
  <c r="D41" i="6"/>
  <c r="G41" i="6"/>
  <c r="G42" i="7"/>
  <c r="F45" i="7"/>
  <c r="F45" i="6" s="1"/>
  <c r="E47" i="7"/>
  <c r="D42" i="7"/>
  <c r="J41" i="7"/>
  <c r="H43" i="7"/>
  <c r="H43" i="6" s="1"/>
  <c r="B42" i="7"/>
  <c r="B42" i="6" s="1"/>
  <c r="J41" i="6" l="1"/>
  <c r="F40" i="5" s="1"/>
  <c r="G40" i="5" s="1"/>
  <c r="C24" i="8" s="1"/>
  <c r="E47" i="6"/>
  <c r="G42" i="6"/>
  <c r="D42" i="6"/>
  <c r="J42" i="6" s="1"/>
  <c r="F41" i="5" s="1"/>
  <c r="G41" i="5" s="1"/>
  <c r="C25" i="8" s="1"/>
  <c r="B43" i="7"/>
  <c r="B43" i="6" s="1"/>
  <c r="H44" i="7"/>
  <c r="H44" i="6" s="1"/>
  <c r="E48" i="7"/>
  <c r="F46" i="7"/>
  <c r="F46" i="6" s="1"/>
  <c r="G43" i="7"/>
  <c r="J42" i="7"/>
  <c r="D43" i="7"/>
  <c r="J24" i="8" l="1"/>
  <c r="M24" i="8"/>
  <c r="J25" i="8"/>
  <c r="M25" i="8"/>
  <c r="D43" i="6"/>
  <c r="E48" i="6"/>
  <c r="G43" i="6"/>
  <c r="G44" i="7"/>
  <c r="H45" i="7"/>
  <c r="H45" i="6" s="1"/>
  <c r="B44" i="7"/>
  <c r="B44" i="6" s="1"/>
  <c r="E49" i="7"/>
  <c r="J43" i="7"/>
  <c r="D44" i="7"/>
  <c r="F47" i="7"/>
  <c r="F47" i="6" s="1"/>
  <c r="J43" i="6" l="1"/>
  <c r="F42" i="5" s="1"/>
  <c r="G42" i="5" s="1"/>
  <c r="C26" i="8" s="1"/>
  <c r="G44" i="6"/>
  <c r="E49" i="6"/>
  <c r="D44" i="6"/>
  <c r="J44" i="6" s="1"/>
  <c r="F43" i="5" s="1"/>
  <c r="G43" i="5" s="1"/>
  <c r="C27" i="8" s="1"/>
  <c r="B45" i="7"/>
  <c r="B45" i="6" s="1"/>
  <c r="F48" i="7"/>
  <c r="F48" i="6" s="1"/>
  <c r="J44" i="7"/>
  <c r="D45" i="7"/>
  <c r="G45" i="7"/>
  <c r="H46" i="7"/>
  <c r="H46" i="6" s="1"/>
  <c r="M26" i="8" l="1"/>
  <c r="J26" i="8"/>
  <c r="M27" i="8"/>
  <c r="J27" i="8"/>
  <c r="D45" i="6"/>
  <c r="G45" i="6"/>
  <c r="D46" i="7"/>
  <c r="G46" i="7"/>
  <c r="G46" i="6" s="1"/>
  <c r="F49" i="7"/>
  <c r="F49" i="6" s="1"/>
  <c r="H47" i="7"/>
  <c r="H47" i="6" s="1"/>
  <c r="J45" i="7"/>
  <c r="B46" i="7"/>
  <c r="B46" i="6" s="1"/>
  <c r="J45" i="6" l="1"/>
  <c r="F44" i="5" s="1"/>
  <c r="G44" i="5" s="1"/>
  <c r="C28" i="8" s="1"/>
  <c r="D46" i="6"/>
  <c r="J46" i="6" s="1"/>
  <c r="F45" i="5" s="1"/>
  <c r="G45" i="5" s="1"/>
  <c r="C29" i="8" s="1"/>
  <c r="B47" i="7"/>
  <c r="B47" i="6" s="1"/>
  <c r="J46" i="7"/>
  <c r="H48" i="7"/>
  <c r="H48" i="6" s="1"/>
  <c r="G47" i="7"/>
  <c r="D47" i="7"/>
  <c r="M29" i="8" l="1"/>
  <c r="J29" i="8"/>
  <c r="M28" i="8"/>
  <c r="J28" i="8"/>
  <c r="D47" i="6"/>
  <c r="G47" i="6"/>
  <c r="H49" i="7"/>
  <c r="H49" i="6" s="1"/>
  <c r="D48" i="7"/>
  <c r="G48" i="7"/>
  <c r="G48" i="6" s="1"/>
  <c r="J47" i="7"/>
  <c r="B48" i="7"/>
  <c r="B48" i="6" s="1"/>
  <c r="J47" i="6" l="1"/>
  <c r="F46" i="5" s="1"/>
  <c r="G46" i="5" s="1"/>
  <c r="C30" i="8" s="1"/>
  <c r="D48" i="6"/>
  <c r="J48" i="6" s="1"/>
  <c r="F47" i="5" s="1"/>
  <c r="G47" i="5" s="1"/>
  <c r="C31" i="8" s="1"/>
  <c r="J48" i="7"/>
  <c r="B49" i="7"/>
  <c r="B49" i="6" s="1"/>
  <c r="G49" i="7"/>
  <c r="D49" i="7"/>
  <c r="M31" i="8" l="1"/>
  <c r="J31" i="8"/>
  <c r="J30" i="8"/>
  <c r="M30" i="8"/>
  <c r="D49" i="6"/>
  <c r="G49" i="6"/>
  <c r="J49" i="7"/>
  <c r="J49" i="6" l="1"/>
  <c r="F48" i="5" s="1"/>
  <c r="G48" i="5" s="1"/>
  <c r="C32" i="8" s="1"/>
  <c r="J32" i="8" l="1"/>
  <c r="M32" i="8"/>
  <c r="G7" i="8" l="1"/>
  <c r="G2" i="8" l="1"/>
  <c r="N2" i="8"/>
  <c r="N33" i="8"/>
  <c r="P33" i="8" s="1"/>
  <c r="N41" i="8"/>
  <c r="P41" i="8" s="1"/>
  <c r="N49" i="8"/>
  <c r="P49" i="8" s="1"/>
  <c r="N57" i="8"/>
  <c r="P57" i="8" s="1"/>
  <c r="N65" i="8"/>
  <c r="P65" i="8" s="1"/>
  <c r="N5" i="8"/>
  <c r="P5" i="8" s="1"/>
  <c r="N13" i="8"/>
  <c r="P13" i="8" s="1"/>
  <c r="N21" i="8"/>
  <c r="P21" i="8" s="1"/>
  <c r="N29" i="8"/>
  <c r="P29" i="8" s="1"/>
  <c r="N34" i="8"/>
  <c r="P34" i="8" s="1"/>
  <c r="N42" i="8"/>
  <c r="P42" i="8" s="1"/>
  <c r="N50" i="8"/>
  <c r="P50" i="8" s="1"/>
  <c r="N58" i="8"/>
  <c r="P58" i="8" s="1"/>
  <c r="N66" i="8"/>
  <c r="P66" i="8" s="1"/>
  <c r="N6" i="8"/>
  <c r="P6" i="8" s="1"/>
  <c r="N14" i="8"/>
  <c r="P14" i="8" s="1"/>
  <c r="N22" i="8"/>
  <c r="P22" i="8" s="1"/>
  <c r="N30" i="8"/>
  <c r="P30" i="8" s="1"/>
  <c r="N35" i="8"/>
  <c r="P35" i="8" s="1"/>
  <c r="N43" i="8"/>
  <c r="P43" i="8" s="1"/>
  <c r="N51" i="8"/>
  <c r="P51" i="8" s="1"/>
  <c r="N59" i="8"/>
  <c r="P59" i="8" s="1"/>
  <c r="N67" i="8"/>
  <c r="P67" i="8" s="1"/>
  <c r="N7" i="8"/>
  <c r="P7" i="8" s="1"/>
  <c r="N15" i="8"/>
  <c r="P15" i="8" s="1"/>
  <c r="N23" i="8"/>
  <c r="P23" i="8" s="1"/>
  <c r="N31" i="8"/>
  <c r="P31" i="8" s="1"/>
  <c r="N36" i="8"/>
  <c r="P36" i="8" s="1"/>
  <c r="N44" i="8"/>
  <c r="P44" i="8" s="1"/>
  <c r="N52" i="8"/>
  <c r="P52" i="8" s="1"/>
  <c r="N60" i="8"/>
  <c r="P60" i="8" s="1"/>
  <c r="N68" i="8"/>
  <c r="P68" i="8" s="1"/>
  <c r="N8" i="8"/>
  <c r="P8" i="8" s="1"/>
  <c r="N16" i="8"/>
  <c r="P16" i="8" s="1"/>
  <c r="N24" i="8"/>
  <c r="P24" i="8" s="1"/>
  <c r="N32" i="8"/>
  <c r="P32" i="8" s="1"/>
  <c r="N37" i="8"/>
  <c r="P37" i="8" s="1"/>
  <c r="N45" i="8"/>
  <c r="P45" i="8" s="1"/>
  <c r="N53" i="8"/>
  <c r="P53" i="8" s="1"/>
  <c r="N61" i="8"/>
  <c r="P61" i="8" s="1"/>
  <c r="N69" i="8"/>
  <c r="P69" i="8" s="1"/>
  <c r="N9" i="8"/>
  <c r="P9" i="8" s="1"/>
  <c r="N17" i="8"/>
  <c r="P17" i="8" s="1"/>
  <c r="N25" i="8"/>
  <c r="P25" i="8" s="1"/>
  <c r="P2" i="8"/>
  <c r="N38" i="8"/>
  <c r="P38" i="8" s="1"/>
  <c r="N46" i="8"/>
  <c r="P46" i="8" s="1"/>
  <c r="N54" i="8"/>
  <c r="P54" i="8" s="1"/>
  <c r="N62" i="8"/>
  <c r="P62" i="8" s="1"/>
  <c r="N70" i="8"/>
  <c r="P70" i="8" s="1"/>
  <c r="N10" i="8"/>
  <c r="P10" i="8" s="1"/>
  <c r="N18" i="8"/>
  <c r="P18" i="8" s="1"/>
  <c r="N26" i="8"/>
  <c r="P26" i="8" s="1"/>
  <c r="N39" i="8"/>
  <c r="P39" i="8" s="1"/>
  <c r="N47" i="8"/>
  <c r="P47" i="8" s="1"/>
  <c r="N55" i="8"/>
  <c r="P55" i="8" s="1"/>
  <c r="N63" i="8"/>
  <c r="P63" i="8" s="1"/>
  <c r="N3" i="8"/>
  <c r="P3" i="8" s="1"/>
  <c r="N11" i="8"/>
  <c r="P11" i="8" s="1"/>
  <c r="N19" i="8"/>
  <c r="P19" i="8" s="1"/>
  <c r="N27" i="8"/>
  <c r="P27" i="8" s="1"/>
  <c r="N48" i="8"/>
  <c r="P48" i="8" s="1"/>
  <c r="N40" i="8"/>
  <c r="P40" i="8" s="1"/>
  <c r="N56" i="8"/>
  <c r="P56" i="8" s="1"/>
  <c r="N64" i="8"/>
  <c r="P64" i="8" s="1"/>
  <c r="N4" i="8"/>
  <c r="P4" i="8" s="1"/>
  <c r="N12" i="8"/>
  <c r="P12" i="8" s="1"/>
  <c r="N20" i="8"/>
  <c r="P20" i="8" s="1"/>
  <c r="N28" i="8"/>
  <c r="P28" i="8" s="1"/>
  <c r="G3" i="8"/>
</calcChain>
</file>

<file path=xl/sharedStrings.xml><?xml version="1.0" encoding="utf-8"?>
<sst xmlns="http://schemas.openxmlformats.org/spreadsheetml/2006/main" count="171" uniqueCount="63">
  <si>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</si>
  <si>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</si>
  <si>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</si>
  <si>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</si>
  <si>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</si>
  <si>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</si>
  <si>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</si>
  <si>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</si>
  <si>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</si>
  <si>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</si>
  <si>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</si>
  <si>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</si>
  <si>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</si>
  <si>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</si>
  <si>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</si>
  <si>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</si>
  <si>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</si>
  <si>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</si>
  <si>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</si>
  <si>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</si>
  <si>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</si>
  <si>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</si>
  <si>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</si>
  <si>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</si>
  <si>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</si>
  <si>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</si>
  <si>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</si>
  <si>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</si>
  <si>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</si>
  <si>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</si>
  <si>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</si>
  <si>
    <t>船舶_fillna</t>
    <rPh sb="0" eb="2">
      <t>センパク</t>
    </rPh>
    <phoneticPr fontId="1"/>
  </si>
  <si>
    <t>建築と土木_fillna</t>
    <rPh sb="0" eb="2">
      <t>ケンチク</t>
    </rPh>
    <rPh sb="3" eb="5">
      <t>ドボク</t>
    </rPh>
    <phoneticPr fontId="1"/>
  </si>
  <si>
    <t>steel stock [ton/cap]</t>
    <phoneticPr fontId="1"/>
  </si>
  <si>
    <t>year</t>
    <phoneticPr fontId="1"/>
  </si>
  <si>
    <t>ストック量（トン）</t>
    <phoneticPr fontId="1"/>
  </si>
  <si>
    <t>GDP/cap [million $/cap]</t>
    <phoneticPr fontId="1"/>
  </si>
  <si>
    <t>b</t>
    <phoneticPr fontId="1"/>
  </si>
  <si>
    <t>c</t>
    <phoneticPr fontId="1"/>
  </si>
  <si>
    <t>params</t>
    <phoneticPr fontId="1"/>
  </si>
  <si>
    <t>A=-c</t>
    <phoneticPr fontId="1"/>
  </si>
  <si>
    <t>B=ln(b)</t>
    <phoneticPr fontId="1"/>
  </si>
  <si>
    <t>Y=ln(K/y -1)</t>
    <phoneticPr fontId="1"/>
  </si>
  <si>
    <t>x</t>
    <phoneticPr fontId="1"/>
  </si>
  <si>
    <t>GDP (UDドル）</t>
    <phoneticPr fontId="1"/>
  </si>
  <si>
    <t>pred. steel stock [ton/cap]</t>
    <phoneticPr fontId="1"/>
  </si>
  <si>
    <t>cap [1000 person]</t>
    <phoneticPr fontId="1"/>
  </si>
  <si>
    <t>先生提供のデータ</t>
    <rPh sb="0" eb="2">
      <t xml:space="preserve">センセイ </t>
    </rPh>
    <rPh sb="2" eb="4">
      <t xml:space="preserve">テイキョウノ </t>
    </rPh>
    <phoneticPr fontId="1"/>
  </si>
  <si>
    <t>サイトのデータ</t>
    <phoneticPr fontId="1"/>
  </si>
  <si>
    <t>←比率2005基準</t>
    <rPh sb="1" eb="3">
      <t xml:space="preserve">ヒリツ </t>
    </rPh>
    <rPh sb="7" eb="9">
      <t xml:space="preserve">キジュン </t>
    </rPh>
    <phoneticPr fontId="1"/>
  </si>
  <si>
    <t>先生提供のデータ+pred.</t>
    <rPh sb="0" eb="4">
      <t xml:space="preserve">センセイテイキョウノ </t>
    </rPh>
    <phoneticPr fontId="1"/>
  </si>
  <si>
    <t>pred. steel stock [ton]</t>
    <phoneticPr fontId="1"/>
  </si>
  <si>
    <t>K [ton/cap]</t>
    <phoneticPr fontId="1"/>
  </si>
  <si>
    <t>Y=ln(K/y -1)</t>
  </si>
  <si>
    <t>K [$/cap]</t>
    <phoneticPr fontId="1"/>
  </si>
  <si>
    <t>pred. GDP per capita [$/cap]</t>
    <phoneticPr fontId="1"/>
  </si>
  <si>
    <t>割合予測</t>
    <rPh sb="0" eb="4">
      <t xml:space="preserve">ワリアイヨソク </t>
    </rPh>
    <phoneticPr fontId="1"/>
  </si>
  <si>
    <t>線形予測</t>
    <rPh sb="0" eb="4">
      <t xml:space="preserve">センケイヨソク </t>
    </rPh>
    <phoneticPr fontId="1"/>
  </si>
  <si>
    <t>combined GDP per capita [$/cap]</t>
    <phoneticPr fontId="1"/>
  </si>
  <si>
    <t>↑ここまで、先生データ</t>
    <rPh sb="6" eb="8">
      <t xml:space="preserve">センセイデータ </t>
    </rPh>
    <phoneticPr fontId="1"/>
  </si>
  <si>
    <t>↑サイト予測データからの予測</t>
    <rPh sb="1" eb="2">
      <t>データ</t>
    </rPh>
    <rPh sb="12" eb="14">
      <t xml:space="preserve">ヨソク </t>
    </rPh>
    <phoneticPr fontId="1"/>
  </si>
  <si>
    <t>↑サイトデータからの予測</t>
    <rPh sb="10" eb="12">
      <t xml:space="preserve">ヨソク </t>
    </rPh>
    <phoneticPr fontId="1"/>
  </si>
  <si>
    <t>↑ロジスティックを元にした予測</t>
    <rPh sb="9" eb="10">
      <t xml:space="preserve">モトニシタ </t>
    </rPh>
    <rPh sb="13" eb="15">
      <t xml:space="preserve">ヨソク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</si>
</sst>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  <numFmt numFmtId="183" formatCode="#,##0.000_);[Red]\(#,##0.000\)"/>
  </numFmts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  <font>
      <sz val="11"/>
      <color rgb="FF222222"/>
      <name val="ヒラギノ角ゴ ProN W3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  <xf numFmtId="0" fontId="0" fillId="2" borderId="0" xfId="0" applyFill="1"/>
    <xf numFmtId="183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4" fontId="7" fillId="0" borderId="0" xfId="0" applyNumberFormat="1" applyFont="1"/>
    <xf numFmtId="0" fontId="0" fillId="0" borderId="0" xfId="0" applyFill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時系列分析!$E$18:$E$48</c:f>
              <c:numCache>
                <c:formatCode>General</c:formatCode>
                <c:ptCount val="31"/>
                <c:pt idx="0">
                  <c:v>1356.04</c:v>
                </c:pt>
                <c:pt idx="1">
                  <c:v>1468.1</c:v>
                </c:pt>
                <c:pt idx="2">
                  <c:v>1574.08</c:v>
                </c:pt>
                <c:pt idx="3">
                  <c:v>1659.83</c:v>
                </c:pt>
                <c:pt idx="4">
                  <c:v>1747.53</c:v>
                </c:pt>
                <c:pt idx="5">
                  <c:v>1929.91</c:v>
                </c:pt>
                <c:pt idx="6">
                  <c:v>2218.04</c:v>
                </c:pt>
                <c:pt idx="7">
                  <c:v>2569.81</c:v>
                </c:pt>
                <c:pt idx="8">
                  <c:v>2921.08</c:v>
                </c:pt>
                <c:pt idx="9">
                  <c:v>3225.46</c:v>
                </c:pt>
                <c:pt idx="10">
                  <c:v>3514.57</c:v>
                </c:pt>
                <c:pt idx="11">
                  <c:v>3858.59</c:v>
                </c:pt>
                <c:pt idx="12">
                  <c:v>4239.6899999999996</c:v>
                </c:pt>
                <c:pt idx="13">
                  <c:v>4698.95</c:v>
                </c:pt>
                <c:pt idx="14">
                  <c:v>5011.8100000000004</c:v>
                </c:pt>
                <c:pt idx="15">
                  <c:v>4969.79</c:v>
                </c:pt>
                <c:pt idx="16">
                  <c:v>4448.18</c:v>
                </c:pt>
                <c:pt idx="17">
                  <c:v>4697.45</c:v>
                </c:pt>
                <c:pt idx="18">
                  <c:v>5014.7299999999996</c:v>
                </c:pt>
                <c:pt idx="19">
                  <c:v>5152.71</c:v>
                </c:pt>
                <c:pt idx="20">
                  <c:v>5464.57</c:v>
                </c:pt>
                <c:pt idx="21">
                  <c:v>5919.62</c:v>
                </c:pt>
                <c:pt idx="22">
                  <c:v>6350.11</c:v>
                </c:pt>
                <c:pt idx="23">
                  <c:v>6835.04</c:v>
                </c:pt>
                <c:pt idx="24">
                  <c:v>7387.38</c:v>
                </c:pt>
                <c:pt idx="25">
                  <c:v>7910.28</c:v>
                </c:pt>
                <c:pt idx="26">
                  <c:v>8192.77</c:v>
                </c:pt>
                <c:pt idx="27">
                  <c:v>7996.1</c:v>
                </c:pt>
                <c:pt idx="28">
                  <c:v>8673.68</c:v>
                </c:pt>
                <c:pt idx="29">
                  <c:v>8810.49</c:v>
                </c:pt>
                <c:pt idx="30">
                  <c:v>9502.93</c:v>
                </c:pt>
              </c:numCache>
            </c:numRef>
          </c:xVal>
          <c:y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時系列分析!$A$18:$A$48</c:f>
              <c:numCache>
                <c:formatCode>General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'GDP per cap preditction'!$G$1</c:f>
              <c:strCache>
                <c:ptCount val="1"/>
                <c:pt idx="0">
                  <c:v>先生提供のデータ+pred.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per cap preditction'!$A$2:$A$72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'GDP per cap preditction'!$G$2:$G$72</c:f>
              <c:numCache>
                <c:formatCode>General</c:formatCode>
                <c:ptCount val="71"/>
                <c:pt idx="0">
                  <c:v>1099.5</c:v>
                </c:pt>
                <c:pt idx="1">
                  <c:v>1236.5</c:v>
                </c:pt>
                <c:pt idx="2">
                  <c:v>1356.04</c:v>
                </c:pt>
                <c:pt idx="3">
                  <c:v>1468.1</c:v>
                </c:pt>
                <c:pt idx="4">
                  <c:v>1574.08</c:v>
                </c:pt>
                <c:pt idx="5">
                  <c:v>1659.83</c:v>
                </c:pt>
                <c:pt idx="6">
                  <c:v>1747.53</c:v>
                </c:pt>
                <c:pt idx="7">
                  <c:v>1929.91</c:v>
                </c:pt>
                <c:pt idx="8">
                  <c:v>2218.04</c:v>
                </c:pt>
                <c:pt idx="9">
                  <c:v>2569.81</c:v>
                </c:pt>
                <c:pt idx="10">
                  <c:v>2921.08</c:v>
                </c:pt>
                <c:pt idx="11">
                  <c:v>3225.46</c:v>
                </c:pt>
                <c:pt idx="12">
                  <c:v>3514.57</c:v>
                </c:pt>
                <c:pt idx="13">
                  <c:v>3858.59</c:v>
                </c:pt>
                <c:pt idx="14">
                  <c:v>4239.6899999999996</c:v>
                </c:pt>
                <c:pt idx="15">
                  <c:v>4698.95</c:v>
                </c:pt>
                <c:pt idx="16">
                  <c:v>5011.8100000000004</c:v>
                </c:pt>
                <c:pt idx="17">
                  <c:v>4969.79</c:v>
                </c:pt>
                <c:pt idx="18">
                  <c:v>4448.18</c:v>
                </c:pt>
                <c:pt idx="19">
                  <c:v>4697.45</c:v>
                </c:pt>
                <c:pt idx="20">
                  <c:v>5014.7299999999996</c:v>
                </c:pt>
                <c:pt idx="21">
                  <c:v>5152.71</c:v>
                </c:pt>
                <c:pt idx="22">
                  <c:v>5464.57</c:v>
                </c:pt>
                <c:pt idx="23">
                  <c:v>5919.62</c:v>
                </c:pt>
                <c:pt idx="24">
                  <c:v>6350.11</c:v>
                </c:pt>
                <c:pt idx="25">
                  <c:v>6835.04</c:v>
                </c:pt>
                <c:pt idx="26">
                  <c:v>7387.38</c:v>
                </c:pt>
                <c:pt idx="27">
                  <c:v>7910.28</c:v>
                </c:pt>
                <c:pt idx="28">
                  <c:v>8192.77</c:v>
                </c:pt>
                <c:pt idx="29">
                  <c:v>7996.1</c:v>
                </c:pt>
                <c:pt idx="30">
                  <c:v>8673.68</c:v>
                </c:pt>
                <c:pt idx="31">
                  <c:v>8810.49</c:v>
                </c:pt>
                <c:pt idx="32">
                  <c:v>9502.93</c:v>
                </c:pt>
                <c:pt idx="33">
                  <c:v>9874.51</c:v>
                </c:pt>
                <c:pt idx="34">
                  <c:v>10226.82</c:v>
                </c:pt>
                <c:pt idx="35">
                  <c:v>10480.737888</c:v>
                </c:pt>
                <c:pt idx="36">
                  <c:v>11006.570880000001</c:v>
                </c:pt>
                <c:pt idx="37">
                  <c:v>11540.962080000001</c:v>
                </c:pt>
                <c:pt idx="38">
                  <c:v>12274.411103999999</c:v>
                </c:pt>
                <c:pt idx="39">
                  <c:v>12740.522112000001</c:v>
                </c:pt>
                <c:pt idx="40">
                  <c:v>12079.764864000001</c:v>
                </c:pt>
                <c:pt idx="41">
                  <c:v>12588.037632</c:v>
                </c:pt>
                <c:pt idx="42">
                  <c:v>13574.278367999999</c:v>
                </c:pt>
                <c:pt idx="43">
                  <c:v>14384.31408</c:v>
                </c:pt>
                <c:pt idx="44">
                  <c:v>15177.10752</c:v>
                </c:pt>
                <c:pt idx="45">
                  <c:v>16025.754528000001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5-D34D-B3FE-480B48591F22}"/>
            </c:ext>
          </c:extLst>
        </c:ser>
        <c:ser>
          <c:idx val="1"/>
          <c:order val="1"/>
          <c:tx>
            <c:strRef>
              <c:f>'GDP per cap preditction'!$O$1</c:f>
              <c:strCache>
                <c:ptCount val="1"/>
                <c:pt idx="0">
                  <c:v>pred. GDP per capita [$/cap]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 per cap preditction'!$A$2:$A$72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'GDP per cap preditction'!$O$2:$O$72</c:f>
              <c:numCache>
                <c:formatCode>General</c:formatCode>
                <c:ptCount val="71"/>
                <c:pt idx="0">
                  <c:v>1377.2428841538924</c:v>
                </c:pt>
                <c:pt idx="1">
                  <c:v>1472.7001346814591</c:v>
                </c:pt>
                <c:pt idx="2">
                  <c:v>1574.4096386869189</c:v>
                </c:pt>
                <c:pt idx="3">
                  <c:v>1682.7291896058707</c:v>
                </c:pt>
                <c:pt idx="4">
                  <c:v>1798.029743941893</c:v>
                </c:pt>
                <c:pt idx="5">
                  <c:v>1920.6948236779665</c:v>
                </c:pt>
                <c:pt idx="6">
                  <c:v>2051.1197187720954</c:v>
                </c:pt>
                <c:pt idx="7">
                  <c:v>2189.710466179522</c:v>
                </c:pt>
                <c:pt idx="8">
                  <c:v>2336.8825811571746</c:v>
                </c:pt>
                <c:pt idx="9">
                  <c:v>2493.059516321222</c:v>
                </c:pt>
                <c:pt idx="10">
                  <c:v>2658.6708241533292</c:v>
                </c:pt>
                <c:pt idx="11">
                  <c:v>2834.1499995037852</c:v>
                </c:pt>
                <c:pt idx="12">
                  <c:v>3019.9319802466212</c:v>
                </c:pt>
                <c:pt idx="13">
                  <c:v>3216.4502867387391</c:v>
                </c:pt>
                <c:pt idx="14">
                  <c:v>3424.1337842499788</c:v>
                </c:pt>
                <c:pt idx="15">
                  <c:v>3643.4030572024931</c:v>
                </c:pt>
                <c:pt idx="16">
                  <c:v>3874.6663899938544</c:v>
                </c:pt>
                <c:pt idx="17">
                  <c:v>4118.3153564802715</c:v>
                </c:pt>
                <c:pt idx="18">
                  <c:v>4374.7200289244001</c:v>
                </c:pt>
                <c:pt idx="19">
                  <c:v>4644.2238273845933</c:v>
                </c:pt>
                <c:pt idx="20">
                  <c:v>4927.1380420983505</c:v>
                </c:pt>
                <c:pt idx="21">
                  <c:v>5223.7360742790543</c:v>
                </c:pt>
                <c:pt idx="22">
                  <c:v>5534.2474547037527</c:v>
                </c:pt>
                <c:pt idx="23">
                  <c:v>5858.8517142256178</c:v>
                </c:pt>
                <c:pt idx="24">
                  <c:v>6197.6721954981795</c:v>
                </c:pt>
                <c:pt idx="25">
                  <c:v>6550.7699102412198</c:v>
                </c:pt>
                <c:pt idx="26">
                  <c:v>6918.1375606970132</c:v>
                </c:pt>
                <c:pt idx="27">
                  <c:v>7299.6938568128371</c:v>
                </c:pt>
                <c:pt idx="28">
                  <c:v>7695.2782713604802</c:v>
                </c:pt>
                <c:pt idx="29">
                  <c:v>8104.646382840263</c:v>
                </c:pt>
                <c:pt idx="30">
                  <c:v>8527.4659597963728</c:v>
                </c:pt>
                <c:pt idx="31">
                  <c:v>8963.3139393015881</c:v>
                </c:pt>
                <c:pt idx="32">
                  <c:v>9411.6744462033075</c:v>
                </c:pt>
                <c:pt idx="33">
                  <c:v>9871.9379877376559</c:v>
                </c:pt>
                <c:pt idx="34">
                  <c:v>10343.401940056801</c:v>
                </c:pt>
                <c:pt idx="35">
                  <c:v>10825.272419084593</c:v>
                </c:pt>
                <c:pt idx="36">
                  <c:v>11316.667598261303</c:v>
                </c:pt>
                <c:pt idx="37">
                  <c:v>11816.622500854741</c:v>
                </c:pt>
                <c:pt idx="38">
                  <c:v>12324.095255652424</c:v>
                </c:pt>
                <c:pt idx="39">
                  <c:v>12837.974763385466</c:v>
                </c:pt>
                <c:pt idx="40">
                  <c:v>13357.089678821138</c:v>
                </c:pt>
                <c:pt idx="41">
                  <c:v>13880.218571939715</c:v>
                </c:pt>
                <c:pt idx="42">
                  <c:v>14406.101092909967</c:v>
                </c:pt>
                <c:pt idx="43">
                  <c:v>14933.4499315883</c:v>
                </c:pt>
                <c:pt idx="44">
                  <c:v>15460.963334717831</c:v>
                </c:pt>
                <c:pt idx="45">
                  <c:v>15987.33792433638</c:v>
                </c:pt>
                <c:pt idx="46">
                  <c:v>16511.281550175652</c:v>
                </c:pt>
                <c:pt idx="47">
                  <c:v>17031.525907610732</c:v>
                </c:pt>
                <c:pt idx="48">
                  <c:v>17546.838661092348</c:v>
                </c:pt>
                <c:pt idx="49">
                  <c:v>18056.034830483775</c:v>
                </c:pt>
                <c:pt idx="50">
                  <c:v>18557.987223408389</c:v>
                </c:pt>
                <c:pt idx="51">
                  <c:v>19051.635729232261</c:v>
                </c:pt>
                <c:pt idx="52">
                  <c:v>19535.995327993118</c:v>
                </c:pt>
                <c:pt idx="53">
                  <c:v>20010.16270857937</c:v>
                </c:pt>
                <c:pt idx="54">
                  <c:v>20473.321432830748</c:v>
                </c:pt>
                <c:pt idx="55">
                  <c:v>20924.745624100455</c:v>
                </c:pt>
                <c:pt idx="56">
                  <c:v>21363.802198479436</c:v>
                </c:pt>
                <c:pt idx="57">
                  <c:v>21789.951692883231</c:v>
                </c:pt>
                <c:pt idx="58">
                  <c:v>22202.747775404456</c:v>
                </c:pt>
                <c:pt idx="59">
                  <c:v>22601.835548953841</c:v>
                </c:pt>
                <c:pt idx="60">
                  <c:v>22986.948778819566</c:v>
                </c:pt>
                <c:pt idx="61">
                  <c:v>23357.906188274217</c:v>
                </c:pt>
                <c:pt idx="62">
                  <c:v>23714.606973959875</c:v>
                </c:pt>
                <c:pt idx="63">
                  <c:v>24057.025694921118</c:v>
                </c:pt>
                <c:pt idx="64">
                  <c:v>24385.206686485228</c:v>
                </c:pt>
                <c:pt idx="65">
                  <c:v>24699.258143445197</c:v>
                </c:pt>
                <c:pt idx="66">
                  <c:v>24999.346007014839</c:v>
                </c:pt>
                <c:pt idx="67">
                  <c:v>25285.68777762022</c:v>
                </c:pt>
                <c:pt idx="68">
                  <c:v>25558.546361563796</c:v>
                </c:pt>
                <c:pt idx="69">
                  <c:v>25818.224044675731</c:v>
                </c:pt>
                <c:pt idx="70">
                  <c:v>26065.05667088904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5-D34D-B3FE-480B4859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82048"/>
        <c:axId val="21340672"/>
      </c:scatterChart>
      <c:valAx>
        <c:axId val="1782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0672"/>
        <c:crosses val="autoZero"/>
        <c:crossBetween val="midCat"/>
      </c:valAx>
      <c:valAx>
        <c:axId val="213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238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7165385962045E-2"/>
          <c:y val="3.088918742613286E-2"/>
          <c:w val="0.85675374580034613"/>
          <c:h val="0.82230920771684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時系列分析2!$J$1</c:f>
              <c:strCache>
                <c:ptCount val="1"/>
                <c:pt idx="0">
                  <c:v>Y=ln(K/y 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7085404577169E-2"/>
                  <c:y val="-0.58407008807734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時系列分析2!$I$2:$I$32</c:f>
              <c:numCache>
                <c:formatCode>General</c:formatCode>
                <c:ptCount val="31"/>
                <c:pt idx="0">
                  <c:v>1.0995E-3</c:v>
                </c:pt>
                <c:pt idx="1">
                  <c:v>1.2365E-3</c:v>
                </c:pt>
                <c:pt idx="2">
                  <c:v>1.35604E-3</c:v>
                </c:pt>
                <c:pt idx="3">
                  <c:v>1.4681E-3</c:v>
                </c:pt>
                <c:pt idx="4">
                  <c:v>1.5740799999999998E-3</c:v>
                </c:pt>
                <c:pt idx="5">
                  <c:v>1.6598299999999999E-3</c:v>
                </c:pt>
                <c:pt idx="6">
                  <c:v>1.74753E-3</c:v>
                </c:pt>
                <c:pt idx="7">
                  <c:v>1.9299100000000002E-3</c:v>
                </c:pt>
                <c:pt idx="8">
                  <c:v>2.2180400000000001E-3</c:v>
                </c:pt>
                <c:pt idx="9">
                  <c:v>2.5698100000000001E-3</c:v>
                </c:pt>
                <c:pt idx="10">
                  <c:v>2.9210799999999999E-3</c:v>
                </c:pt>
                <c:pt idx="11">
                  <c:v>3.2254599999999999E-3</c:v>
                </c:pt>
                <c:pt idx="12">
                  <c:v>3.5145700000000003E-3</c:v>
                </c:pt>
                <c:pt idx="13">
                  <c:v>3.8585900000000003E-3</c:v>
                </c:pt>
                <c:pt idx="14">
                  <c:v>4.23969E-3</c:v>
                </c:pt>
                <c:pt idx="15">
                  <c:v>4.6989499999999995E-3</c:v>
                </c:pt>
                <c:pt idx="16">
                  <c:v>5.0118100000000002E-3</c:v>
                </c:pt>
                <c:pt idx="17">
                  <c:v>4.96979E-3</c:v>
                </c:pt>
                <c:pt idx="18">
                  <c:v>4.4481800000000004E-3</c:v>
                </c:pt>
                <c:pt idx="19">
                  <c:v>4.6974499999999997E-3</c:v>
                </c:pt>
                <c:pt idx="20">
                  <c:v>5.0147299999999994E-3</c:v>
                </c:pt>
                <c:pt idx="21">
                  <c:v>5.1527100000000004E-3</c:v>
                </c:pt>
                <c:pt idx="22">
                  <c:v>5.4645699999999993E-3</c:v>
                </c:pt>
                <c:pt idx="23">
                  <c:v>5.9196199999999996E-3</c:v>
                </c:pt>
                <c:pt idx="24">
                  <c:v>6.35011E-3</c:v>
                </c:pt>
                <c:pt idx="25">
                  <c:v>6.8350399999999997E-3</c:v>
                </c:pt>
                <c:pt idx="26">
                  <c:v>7.3873799999999998E-3</c:v>
                </c:pt>
                <c:pt idx="27">
                  <c:v>7.9102800000000004E-3</c:v>
                </c:pt>
                <c:pt idx="28">
                  <c:v>8.1927700000000003E-3</c:v>
                </c:pt>
                <c:pt idx="29">
                  <c:v>7.9961000000000008E-3</c:v>
                </c:pt>
                <c:pt idx="30">
                  <c:v>8.6736799999999996E-3</c:v>
                </c:pt>
              </c:numCache>
            </c:numRef>
          </c:xVal>
          <c:yVal>
            <c:numRef>
              <c:f>時系列分析2!$J$2:$J$32</c:f>
              <c:numCache>
                <c:formatCode>General</c:formatCode>
                <c:ptCount val="31"/>
                <c:pt idx="0">
                  <c:v>3.5713773432827374</c:v>
                </c:pt>
                <c:pt idx="1">
                  <c:v>3.4904188853108575</c:v>
                </c:pt>
                <c:pt idx="2">
                  <c:v>3.4134839556139616</c:v>
                </c:pt>
                <c:pt idx="3">
                  <c:v>3.3543523059666049</c:v>
                </c:pt>
                <c:pt idx="4">
                  <c:v>3.28684041658865</c:v>
                </c:pt>
                <c:pt idx="5">
                  <c:v>3.1866368303312584</c:v>
                </c:pt>
                <c:pt idx="6">
                  <c:v>3.0691752932560172</c:v>
                </c:pt>
                <c:pt idx="7">
                  <c:v>2.9413849673769032</c:v>
                </c:pt>
                <c:pt idx="8">
                  <c:v>2.7843869476684486</c:v>
                </c:pt>
                <c:pt idx="9">
                  <c:v>2.6396037708039963</c:v>
                </c:pt>
                <c:pt idx="10">
                  <c:v>2.4778762431194683</c:v>
                </c:pt>
                <c:pt idx="11">
                  <c:v>2.3375176137647671</c:v>
                </c:pt>
                <c:pt idx="12">
                  <c:v>2.2132446808686437</c:v>
                </c:pt>
                <c:pt idx="13">
                  <c:v>2.0831932577658314</c:v>
                </c:pt>
                <c:pt idx="14">
                  <c:v>1.9670305795683749</c:v>
                </c:pt>
                <c:pt idx="15">
                  <c:v>1.877316762377147</c:v>
                </c:pt>
                <c:pt idx="16">
                  <c:v>1.8457723796229226</c:v>
                </c:pt>
                <c:pt idx="17">
                  <c:v>1.7780445546778574</c:v>
                </c:pt>
                <c:pt idx="18">
                  <c:v>1.7141436340476328</c:v>
                </c:pt>
                <c:pt idx="19">
                  <c:v>1.6478830373815205</c:v>
                </c:pt>
                <c:pt idx="20">
                  <c:v>1.5584600732139982</c:v>
                </c:pt>
                <c:pt idx="21">
                  <c:v>1.4680542685973521</c:v>
                </c:pt>
                <c:pt idx="22">
                  <c:v>1.3699307612163063</c:v>
                </c:pt>
                <c:pt idx="23">
                  <c:v>1.2700744063816802</c:v>
                </c:pt>
                <c:pt idx="24">
                  <c:v>1.1846796299278686</c:v>
                </c:pt>
                <c:pt idx="25">
                  <c:v>1.1067159242954767</c:v>
                </c:pt>
                <c:pt idx="26">
                  <c:v>1.0287106692905807</c:v>
                </c:pt>
                <c:pt idx="27">
                  <c:v>0.97709573501535218</c:v>
                </c:pt>
                <c:pt idx="28">
                  <c:v>0.90812587588993321</c:v>
                </c:pt>
                <c:pt idx="29">
                  <c:v>0.83868432316439645</c:v>
                </c:pt>
                <c:pt idx="30">
                  <c:v>0.76274259729783023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2B43-A422-95905906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80843102799183"/>
          <c:y val="3.088918742613286E-2"/>
          <c:w val="0.82051132328745757"/>
          <c:h val="0.7901092011247183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時系列分析2!$L$2:$L$45</c:f>
              <c:numCache>
                <c:formatCode>General</c:formatCode>
                <c:ptCount val="44"/>
                <c:pt idx="0">
                  <c:v>1.0995E-3</c:v>
                </c:pt>
                <c:pt idx="1">
                  <c:v>1.2365E-3</c:v>
                </c:pt>
                <c:pt idx="2">
                  <c:v>1.35604E-3</c:v>
                </c:pt>
                <c:pt idx="3">
                  <c:v>1.4681E-3</c:v>
                </c:pt>
                <c:pt idx="4">
                  <c:v>1.5740799999999998E-3</c:v>
                </c:pt>
                <c:pt idx="5">
                  <c:v>1.6598299999999999E-3</c:v>
                </c:pt>
                <c:pt idx="6">
                  <c:v>1.74753E-3</c:v>
                </c:pt>
                <c:pt idx="7">
                  <c:v>1.9299100000000002E-3</c:v>
                </c:pt>
                <c:pt idx="8">
                  <c:v>2.2180400000000001E-3</c:v>
                </c:pt>
                <c:pt idx="9">
                  <c:v>2.5698100000000001E-3</c:v>
                </c:pt>
                <c:pt idx="10">
                  <c:v>2.9210799999999999E-3</c:v>
                </c:pt>
                <c:pt idx="11">
                  <c:v>3.2254599999999999E-3</c:v>
                </c:pt>
                <c:pt idx="12">
                  <c:v>3.5145700000000003E-3</c:v>
                </c:pt>
                <c:pt idx="13">
                  <c:v>3.8585900000000003E-3</c:v>
                </c:pt>
                <c:pt idx="14">
                  <c:v>4.23969E-3</c:v>
                </c:pt>
                <c:pt idx="15">
                  <c:v>4.6989499999999995E-3</c:v>
                </c:pt>
                <c:pt idx="16">
                  <c:v>5.0118100000000002E-3</c:v>
                </c:pt>
                <c:pt idx="17">
                  <c:v>4.96979E-3</c:v>
                </c:pt>
                <c:pt idx="18">
                  <c:v>4.4481800000000004E-3</c:v>
                </c:pt>
                <c:pt idx="19">
                  <c:v>4.6974499999999997E-3</c:v>
                </c:pt>
                <c:pt idx="20">
                  <c:v>5.0147299999999994E-3</c:v>
                </c:pt>
                <c:pt idx="21">
                  <c:v>5.1527100000000004E-3</c:v>
                </c:pt>
                <c:pt idx="22">
                  <c:v>5.4645699999999993E-3</c:v>
                </c:pt>
                <c:pt idx="23">
                  <c:v>5.9196199999999996E-3</c:v>
                </c:pt>
                <c:pt idx="24">
                  <c:v>6.35011E-3</c:v>
                </c:pt>
                <c:pt idx="25">
                  <c:v>6.8350399999999997E-3</c:v>
                </c:pt>
                <c:pt idx="26">
                  <c:v>7.3873799999999998E-3</c:v>
                </c:pt>
                <c:pt idx="27">
                  <c:v>7.9102800000000004E-3</c:v>
                </c:pt>
                <c:pt idx="28">
                  <c:v>8.1927700000000003E-3</c:v>
                </c:pt>
                <c:pt idx="29">
                  <c:v>7.9961000000000008E-3</c:v>
                </c:pt>
                <c:pt idx="30">
                  <c:v>8.6736799999999996E-3</c:v>
                </c:pt>
                <c:pt idx="31">
                  <c:v>8.8104899999999989E-3</c:v>
                </c:pt>
                <c:pt idx="32">
                  <c:v>9.5029299999999997E-3</c:v>
                </c:pt>
                <c:pt idx="33">
                  <c:v>9.8745099999999995E-3</c:v>
                </c:pt>
                <c:pt idx="34">
                  <c:v>1.0226819999999999E-2</c:v>
                </c:pt>
                <c:pt idx="35">
                  <c:v>1.0480737888E-2</c:v>
                </c:pt>
                <c:pt idx="36">
                  <c:v>1.1006570880000002E-2</c:v>
                </c:pt>
                <c:pt idx="37">
                  <c:v>1.1540962080000002E-2</c:v>
                </c:pt>
                <c:pt idx="38">
                  <c:v>1.2274411103999999E-2</c:v>
                </c:pt>
                <c:pt idx="39">
                  <c:v>1.2740522112E-2</c:v>
                </c:pt>
                <c:pt idx="40">
                  <c:v>1.2079764864000002E-2</c:v>
                </c:pt>
                <c:pt idx="41">
                  <c:v>1.2588037631999999E-2</c:v>
                </c:pt>
                <c:pt idx="42">
                  <c:v>1.3574278367999999E-2</c:v>
                </c:pt>
                <c:pt idx="43">
                  <c:v>1.438431408E-2</c:v>
                </c:pt>
              </c:numCache>
            </c:numRef>
          </c:xVal>
          <c:yVal>
            <c:numRef>
              <c:f>時系列分析2!$M$2:$M$45</c:f>
              <c:numCache>
                <c:formatCode>General</c:formatCode>
                <c:ptCount val="44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C-1649-BC0C-C77E8106C4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時系列分析2!$L$2:$L$45</c:f>
              <c:numCache>
                <c:formatCode>General</c:formatCode>
                <c:ptCount val="44"/>
                <c:pt idx="0">
                  <c:v>1.0995E-3</c:v>
                </c:pt>
                <c:pt idx="1">
                  <c:v>1.2365E-3</c:v>
                </c:pt>
                <c:pt idx="2">
                  <c:v>1.35604E-3</c:v>
                </c:pt>
                <c:pt idx="3">
                  <c:v>1.4681E-3</c:v>
                </c:pt>
                <c:pt idx="4">
                  <c:v>1.5740799999999998E-3</c:v>
                </c:pt>
                <c:pt idx="5">
                  <c:v>1.6598299999999999E-3</c:v>
                </c:pt>
                <c:pt idx="6">
                  <c:v>1.74753E-3</c:v>
                </c:pt>
                <c:pt idx="7">
                  <c:v>1.9299100000000002E-3</c:v>
                </c:pt>
                <c:pt idx="8">
                  <c:v>2.2180400000000001E-3</c:v>
                </c:pt>
                <c:pt idx="9">
                  <c:v>2.5698100000000001E-3</c:v>
                </c:pt>
                <c:pt idx="10">
                  <c:v>2.9210799999999999E-3</c:v>
                </c:pt>
                <c:pt idx="11">
                  <c:v>3.2254599999999999E-3</c:v>
                </c:pt>
                <c:pt idx="12">
                  <c:v>3.5145700000000003E-3</c:v>
                </c:pt>
                <c:pt idx="13">
                  <c:v>3.8585900000000003E-3</c:v>
                </c:pt>
                <c:pt idx="14">
                  <c:v>4.23969E-3</c:v>
                </c:pt>
                <c:pt idx="15">
                  <c:v>4.6989499999999995E-3</c:v>
                </c:pt>
                <c:pt idx="16">
                  <c:v>5.0118100000000002E-3</c:v>
                </c:pt>
                <c:pt idx="17">
                  <c:v>4.96979E-3</c:v>
                </c:pt>
                <c:pt idx="18">
                  <c:v>4.4481800000000004E-3</c:v>
                </c:pt>
                <c:pt idx="19">
                  <c:v>4.6974499999999997E-3</c:v>
                </c:pt>
                <c:pt idx="20">
                  <c:v>5.0147299999999994E-3</c:v>
                </c:pt>
                <c:pt idx="21">
                  <c:v>5.1527100000000004E-3</c:v>
                </c:pt>
                <c:pt idx="22">
                  <c:v>5.4645699999999993E-3</c:v>
                </c:pt>
                <c:pt idx="23">
                  <c:v>5.9196199999999996E-3</c:v>
                </c:pt>
                <c:pt idx="24">
                  <c:v>6.35011E-3</c:v>
                </c:pt>
                <c:pt idx="25">
                  <c:v>6.8350399999999997E-3</c:v>
                </c:pt>
                <c:pt idx="26">
                  <c:v>7.3873799999999998E-3</c:v>
                </c:pt>
                <c:pt idx="27">
                  <c:v>7.9102800000000004E-3</c:v>
                </c:pt>
                <c:pt idx="28">
                  <c:v>8.1927700000000003E-3</c:v>
                </c:pt>
                <c:pt idx="29">
                  <c:v>7.9961000000000008E-3</c:v>
                </c:pt>
                <c:pt idx="30">
                  <c:v>8.6736799999999996E-3</c:v>
                </c:pt>
                <c:pt idx="31">
                  <c:v>8.8104899999999989E-3</c:v>
                </c:pt>
                <c:pt idx="32">
                  <c:v>9.5029299999999997E-3</c:v>
                </c:pt>
                <c:pt idx="33">
                  <c:v>9.8745099999999995E-3</c:v>
                </c:pt>
                <c:pt idx="34">
                  <c:v>1.0226819999999999E-2</c:v>
                </c:pt>
                <c:pt idx="35">
                  <c:v>1.0480737888E-2</c:v>
                </c:pt>
                <c:pt idx="36">
                  <c:v>1.1006570880000002E-2</c:v>
                </c:pt>
                <c:pt idx="37">
                  <c:v>1.1540962080000002E-2</c:v>
                </c:pt>
                <c:pt idx="38">
                  <c:v>1.2274411103999999E-2</c:v>
                </c:pt>
                <c:pt idx="39">
                  <c:v>1.2740522112E-2</c:v>
                </c:pt>
                <c:pt idx="40">
                  <c:v>1.2079764864000002E-2</c:v>
                </c:pt>
                <c:pt idx="41">
                  <c:v>1.2588037631999999E-2</c:v>
                </c:pt>
                <c:pt idx="42">
                  <c:v>1.3574278367999999E-2</c:v>
                </c:pt>
                <c:pt idx="43">
                  <c:v>1.438431408E-2</c:v>
                </c:pt>
              </c:numCache>
            </c:numRef>
          </c:xVal>
          <c:yVal>
            <c:numRef>
              <c:f>時系列分析2!$N$2:$N$45</c:f>
              <c:numCache>
                <c:formatCode>General</c:formatCode>
                <c:ptCount val="44"/>
                <c:pt idx="0">
                  <c:v>0.33502321271200591</c:v>
                </c:pt>
                <c:pt idx="1">
                  <c:v>0.35208901845100293</c:v>
                </c:pt>
                <c:pt idx="2">
                  <c:v>0.36765915169501334</c:v>
                </c:pt>
                <c:pt idx="3">
                  <c:v>0.38285267607282752</c:v>
                </c:pt>
                <c:pt idx="4">
                  <c:v>0.3977731224203106</c:v>
                </c:pt>
                <c:pt idx="5">
                  <c:v>0.41025025706860002</c:v>
                </c:pt>
                <c:pt idx="6">
                  <c:v>0.42339657424429394</c:v>
                </c:pt>
                <c:pt idx="7">
                  <c:v>0.45202990934083243</c:v>
                </c:pt>
                <c:pt idx="8">
                  <c:v>0.50103508132111041</c:v>
                </c:pt>
                <c:pt idx="9">
                  <c:v>0.5676520940379568</c:v>
                </c:pt>
                <c:pt idx="10">
                  <c:v>0.64235969888109967</c:v>
                </c:pt>
                <c:pt idx="11">
                  <c:v>0.71434642601316545</c:v>
                </c:pt>
                <c:pt idx="12">
                  <c:v>0.78949047719794652</c:v>
                </c:pt>
                <c:pt idx="13">
                  <c:v>0.88818833728546065</c:v>
                </c:pt>
                <c:pt idx="14">
                  <c:v>1.0102553100337135</c:v>
                </c:pt>
                <c:pt idx="15">
                  <c:v>1.1766696271750217</c:v>
                </c:pt>
                <c:pt idx="16">
                  <c:v>1.3030111144747063</c:v>
                </c:pt>
                <c:pt idx="17">
                  <c:v>1.2854061530825116</c:v>
                </c:pt>
                <c:pt idx="18">
                  <c:v>1.0830851872180116</c:v>
                </c:pt>
                <c:pt idx="19">
                  <c:v>1.1760898724134161</c:v>
                </c:pt>
                <c:pt idx="20">
                  <c:v>1.3042419467100104</c:v>
                </c:pt>
                <c:pt idx="21">
                  <c:v>1.3635163219616322</c:v>
                </c:pt>
                <c:pt idx="22">
                  <c:v>1.5056793811079983</c:v>
                </c:pt>
                <c:pt idx="23">
                  <c:v>1.7341665876752144</c:v>
                </c:pt>
                <c:pt idx="24">
                  <c:v>1.9739835253933053</c:v>
                </c:pt>
                <c:pt idx="25">
                  <c:v>2.2719332724098598</c:v>
                </c:pt>
                <c:pt idx="26">
                  <c:v>2.6462948328693536</c:v>
                </c:pt>
                <c:pt idx="27">
                  <c:v>3.0325507726061502</c:v>
                </c:pt>
                <c:pt idx="28">
                  <c:v>3.2526818589294817</c:v>
                </c:pt>
                <c:pt idx="29">
                  <c:v>3.0986350490868451</c:v>
                </c:pt>
                <c:pt idx="30">
                  <c:v>3.6429131935148891</c:v>
                </c:pt>
                <c:pt idx="31">
                  <c:v>3.7569085618390803</c:v>
                </c:pt>
                <c:pt idx="32">
                  <c:v>4.3475020828472779</c:v>
                </c:pt>
                <c:pt idx="33">
                  <c:v>4.6692037300649227</c:v>
                </c:pt>
                <c:pt idx="34">
                  <c:v>4.9736480590399319</c:v>
                </c:pt>
                <c:pt idx="35">
                  <c:v>5.1911962655842023</c:v>
                </c:pt>
                <c:pt idx="36">
                  <c:v>5.6322307803324714</c:v>
                </c:pt>
                <c:pt idx="37">
                  <c:v>6.0608188242965984</c:v>
                </c:pt>
                <c:pt idx="38">
                  <c:v>6.6049071416617124</c:v>
                </c:pt>
                <c:pt idx="39">
                  <c:v>6.9192201838219036</c:v>
                </c:pt>
                <c:pt idx="40">
                  <c:v>6.4661360000537211</c:v>
                </c:pt>
                <c:pt idx="41">
                  <c:v>6.8192627207268623</c:v>
                </c:pt>
                <c:pt idx="42">
                  <c:v>7.4147048849441015</c:v>
                </c:pt>
                <c:pt idx="43">
                  <c:v>7.8134655081038034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DC-1649-BC0C-C77E8106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GDP/cap</a:t>
                </a:r>
                <a:r>
                  <a:rPr lang="en-US" altLang="ja-JP" baseline="0"/>
                  <a:t> [million $/cap]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Steel</a:t>
                </a:r>
                <a:r>
                  <a:rPr lang="en-US" altLang="ja-JP" baseline="0"/>
                  <a:t> Stock [ton/cap]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時系列分析2!$P$1</c:f>
              <c:strCache>
                <c:ptCount val="1"/>
                <c:pt idx="0">
                  <c:v>pred. steel stock [ton]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時系列分析2!$P$2:$P$70</c:f>
              <c:numCache>
                <c:formatCode>#,##0_ </c:formatCode>
                <c:ptCount val="69"/>
                <c:pt idx="0">
                  <c:v>16542240.160153091</c:v>
                </c:pt>
                <c:pt idx="1">
                  <c:v>17756764.63193205</c:v>
                </c:pt>
                <c:pt idx="2">
                  <c:v>18930328.529794205</c:v>
                </c:pt>
                <c:pt idx="3">
                  <c:v>20116993.864246722</c:v>
                </c:pt>
                <c:pt idx="4">
                  <c:v>21229390.207445428</c:v>
                </c:pt>
                <c:pt idx="5">
                  <c:v>22234004.982141256</c:v>
                </c:pt>
                <c:pt idx="6">
                  <c:v>23296041.628754694</c:v>
                </c:pt>
                <c:pt idx="7">
                  <c:v>25244695.158921205</c:v>
                </c:pt>
                <c:pt idx="8">
                  <c:v>28395161.163711291</c:v>
                </c:pt>
                <c:pt idx="9">
                  <c:v>32564157.087419048</c:v>
                </c:pt>
                <c:pt idx="10">
                  <c:v>37295275.645096876</c:v>
                </c:pt>
                <c:pt idx="11">
                  <c:v>41970138.436836705</c:v>
                </c:pt>
                <c:pt idx="12">
                  <c:v>46932524.60179545</c:v>
                </c:pt>
                <c:pt idx="13">
                  <c:v>53415646.604347602</c:v>
                </c:pt>
                <c:pt idx="14">
                  <c:v>61202681.039276406</c:v>
                </c:pt>
                <c:pt idx="15">
                  <c:v>71803675.325175926</c:v>
                </c:pt>
                <c:pt idx="16">
                  <c:v>80088535.742296234</c:v>
                </c:pt>
                <c:pt idx="17">
                  <c:v>79573839.150264725</c:v>
                </c:pt>
                <c:pt idx="18">
                  <c:v>67527112.167481378</c:v>
                </c:pt>
                <c:pt idx="19">
                  <c:v>74172224.765522435</c:v>
                </c:pt>
                <c:pt idx="20">
                  <c:v>83193159.358012751</c:v>
                </c:pt>
                <c:pt idx="21">
                  <c:v>87955529.270985827</c:v>
                </c:pt>
                <c:pt idx="22">
                  <c:v>98209744.448026508</c:v>
                </c:pt>
                <c:pt idx="23">
                  <c:v>114361349.79082969</c:v>
                </c:pt>
                <c:pt idx="24">
                  <c:v>131042106.73982443</c:v>
                </c:pt>
                <c:pt idx="25">
                  <c:v>151817851.44889852</c:v>
                </c:pt>
                <c:pt idx="26">
                  <c:v>177994553.78949192</c:v>
                </c:pt>
                <c:pt idx="27">
                  <c:v>205304900.3257454</c:v>
                </c:pt>
                <c:pt idx="28">
                  <c:v>221634489.18559593</c:v>
                </c:pt>
                <c:pt idx="29">
                  <c:v>212253402.22739983</c:v>
                </c:pt>
                <c:pt idx="30">
                  <c:v>250847359.59224176</c:v>
                </c:pt>
                <c:pt idx="31">
                  <c:v>260049453.74193931</c:v>
                </c:pt>
                <c:pt idx="32">
                  <c:v>302494847.42243075</c:v>
                </c:pt>
                <c:pt idx="33">
                  <c:v>326559439.67701066</c:v>
                </c:pt>
                <c:pt idx="34">
                  <c:v>349348044.93735301</c:v>
                </c:pt>
                <c:pt idx="35">
                  <c:v>366190099.29206902</c:v>
                </c:pt>
                <c:pt idx="36">
                  <c:v>398995113.60184473</c:v>
                </c:pt>
                <c:pt idx="37">
                  <c:v>431179984.96187347</c:v>
                </c:pt>
                <c:pt idx="38">
                  <c:v>471874380.92173767</c:v>
                </c:pt>
                <c:pt idx="39">
                  <c:v>495969702.77635401</c:v>
                </c:pt>
                <c:pt idx="40">
                  <c:v>465025102.71586347</c:v>
                </c:pt>
                <c:pt idx="41">
                  <c:v>492037082.35132599</c:v>
                </c:pt>
                <c:pt idx="42">
                  <c:v>536757901.32598847</c:v>
                </c:pt>
                <c:pt idx="43">
                  <c:v>567476372.92256296</c:v>
                </c:pt>
                <c:pt idx="44">
                  <c:v>591808160.99218512</c:v>
                </c:pt>
                <c:pt idx="45">
                  <c:v>612665809.02277422</c:v>
                </c:pt>
                <c:pt idx="46">
                  <c:v>623157092.69658184</c:v>
                </c:pt>
                <c:pt idx="47">
                  <c:v>632886768.56791687</c:v>
                </c:pt>
                <c:pt idx="48">
                  <c:v>641279044.73855686</c:v>
                </c:pt>
                <c:pt idx="49">
                  <c:v>647845575.48091197</c:v>
                </c:pt>
                <c:pt idx="50">
                  <c:v>653431250.30195928</c:v>
                </c:pt>
                <c:pt idx="51">
                  <c:v>658194229.39364839</c:v>
                </c:pt>
                <c:pt idx="52">
                  <c:v>662271982.98196244</c:v>
                </c:pt>
                <c:pt idx="53">
                  <c:v>665782098.56433976</c:v>
                </c:pt>
                <c:pt idx="54">
                  <c:v>668183990.71391582</c:v>
                </c:pt>
                <c:pt idx="55">
                  <c:v>670197098.3391031</c:v>
                </c:pt>
                <c:pt idx="56">
                  <c:v>671891273.02970815</c:v>
                </c:pt>
                <c:pt idx="57">
                  <c:v>673324080.35653651</c:v>
                </c:pt>
                <c:pt idx="58">
                  <c:v>674542752.73388684</c:v>
                </c:pt>
                <c:pt idx="59">
                  <c:v>675032841.9185971</c:v>
                </c:pt>
                <c:pt idx="60">
                  <c:v>675377765.74871194</c:v>
                </c:pt>
                <c:pt idx="61">
                  <c:v>675603515.54760563</c:v>
                </c:pt>
                <c:pt idx="62">
                  <c:v>675731251.35209572</c:v>
                </c:pt>
                <c:pt idx="63">
                  <c:v>675778202.12426877</c:v>
                </c:pt>
                <c:pt idx="64">
                  <c:v>675346096.05015481</c:v>
                </c:pt>
                <c:pt idx="65">
                  <c:v>674858316.38552868</c:v>
                </c:pt>
                <c:pt idx="66">
                  <c:v>674324300.07255077</c:v>
                </c:pt>
                <c:pt idx="67">
                  <c:v>673751766.89996326</c:v>
                </c:pt>
                <c:pt idx="68">
                  <c:v>673147045.38101828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7-0C48-8579-39E49571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5056"/>
        <c:axId val="21234432"/>
      </c:scatterChart>
      <c:valAx>
        <c:axId val="16422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4432"/>
        <c:crosses val="autoZero"/>
        <c:crossBetween val="midCat"/>
      </c:valAx>
      <c:valAx>
        <c:axId val="21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310268</xdr:colOff>
      <xdr:row>51</xdr:row>
      <xdr:rowOff>90417</xdr:rowOff>
    </xdr:from>
    <xdr:to>
      <xdr:col>20</xdr:col>
      <xdr:colOff>369573</xdr:colOff>
      <xdr:row>80</xdr:row>
      <xdr:rowOff>75477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1241601" y="8726417"/>
          <a:ext cx="14410305" cy="4895727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船舶、建築と土木は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320609</xdr:colOff>
      <xdr:row>21</xdr:row>
      <xdr:rowOff>27233</xdr:rowOff>
    </xdr:from>
    <xdr:to>
      <xdr:col>17</xdr:col>
      <xdr:colOff>613003</xdr:colOff>
      <xdr:row>39</xdr:row>
      <xdr:rowOff>122258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363984</xdr:colOff>
      <xdr:row>1</xdr:row>
      <xdr:rowOff>20953</xdr:rowOff>
    </xdr:from>
    <xdr:to>
      <xdr:col>17</xdr:col>
      <xdr:colOff>573592</xdr:colOff>
      <xdr:row>19</xdr:row>
      <xdr:rowOff>123415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752394</xdr:colOff>
      <xdr:row>8</xdr:row>
      <xdr:rowOff>120966</xdr:rowOff>
    </xdr:from>
    <xdr:to>
      <xdr:col>16</xdr:col>
      <xdr:colOff>339918</xdr:colOff>
      <xdr:row>21</xdr:row>
      <xdr:rowOff>90486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F1DBBEF-76DB-824B-8F69-B47F6056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789056</xdr:colOff>
      <xdr:row>11</xdr:row>
      <xdr:rowOff>101600</xdr:rowOff>
    </xdr:from>
    <xdr:to>
      <xdr:col>8</xdr:col>
      <xdr:colOff>378791</xdr:colOff>
      <xdr:row>27</xdr:row>
      <xdr:rowOff>17669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85107D-6F66-6C41-BF2A-982262DF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215081</xdr:colOff>
      <xdr:row>11</xdr:row>
      <xdr:rowOff>15567</xdr:rowOff>
    </xdr:from>
    <xdr:to>
      <xdr:col>13</xdr:col>
      <xdr:colOff>765919</xdr:colOff>
      <xdr:row>26</xdr:row>
      <xdr:rowOff>102882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8FF1E8-BEE6-A147-A1C1-CCE2D4458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39221</xdr:colOff>
      <xdr:row>1</xdr:row>
      <xdr:rowOff>23906</xdr:rowOff>
    </xdr:from>
    <xdr:to>
      <xdr:col>23</xdr:col>
      <xdr:colOff>483721</xdr:colOff>
      <xdr:row>16</xdr:row>
      <xdr:rowOff>99732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AE95-571F-2640-AB9F-64BD1B1D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zoomScaleNormal="85" workbookViewId="0">
      <selection activeCell="Y28" sqref="Y28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32</v>
      </c>
      <c r="D2" s="10" t="s">
        <v>2</v>
      </c>
      <c r="E2" s="1" t="s">
        <v>3</v>
      </c>
      <c r="F2" s="10" t="s">
        <v>31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29</v>
      </c>
      <c r="Y2" t="s">
        <v>30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2" spans="1:25">
      <c r="A52" s="4"/>
    </row>
    <row r="53" spans="1:25">
      <c r="A53" s="4"/>
      <c r="B53"/>
      <c r="C53"/>
      <c r="D53"/>
      <c r="E53"/>
      <c r="F53"/>
      <c r="G53"/>
      <c r="H53"/>
      <c r="I53"/>
    </row>
    <row r="54" spans="1:25">
      <c r="A54" s="4"/>
      <c r="B54"/>
      <c r="C54"/>
      <c r="D54"/>
      <c r="E54"/>
      <c r="F54"/>
      <c r="G54"/>
      <c r="H54"/>
      <c r="I54"/>
    </row>
    <row r="55" spans="1:25">
      <c r="A55" s="4"/>
      <c r="B55"/>
      <c r="C55"/>
      <c r="D55"/>
      <c r="E55"/>
      <c r="F55"/>
      <c r="G55"/>
      <c r="H55"/>
      <c r="I55"/>
    </row>
    <row r="56" spans="1:25">
      <c r="A56" s="4"/>
      <c r="B56"/>
      <c r="C56"/>
      <c r="D56"/>
      <c r="E56"/>
      <c r="F56"/>
      <c r="G56"/>
      <c r="H56"/>
      <c r="I56"/>
    </row>
    <row r="57" spans="1:25">
      <c r="A57" s="4"/>
      <c r="B57"/>
      <c r="C57"/>
      <c r="D57"/>
      <c r="E57"/>
      <c r="F57"/>
      <c r="G57"/>
      <c r="H57"/>
      <c r="I57"/>
    </row>
    <row r="58" spans="1:25">
      <c r="A58" s="4"/>
      <c r="B58"/>
      <c r="C58"/>
      <c r="D58"/>
      <c r="E58"/>
      <c r="F58"/>
      <c r="G58"/>
      <c r="H58"/>
      <c r="I58"/>
    </row>
    <row r="59" spans="1:25">
      <c r="A59" s="4"/>
      <c r="B59"/>
      <c r="C59"/>
      <c r="D59"/>
      <c r="E59"/>
      <c r="F59"/>
      <c r="G59"/>
      <c r="H59"/>
      <c r="I59"/>
    </row>
    <row r="60" spans="1:25">
      <c r="A60" s="4"/>
      <c r="B60"/>
      <c r="C60"/>
      <c r="D60"/>
      <c r="E60"/>
      <c r="F60"/>
      <c r="G60"/>
      <c r="H60"/>
      <c r="I60"/>
    </row>
    <row r="61" spans="1:25">
      <c r="A61" s="4"/>
      <c r="B61"/>
      <c r="C61"/>
      <c r="D61"/>
      <c r="E61"/>
      <c r="F61"/>
      <c r="G61"/>
      <c r="H61"/>
      <c r="I61"/>
    </row>
    <row r="62" spans="1:25">
      <c r="A62" s="4"/>
      <c r="B62"/>
      <c r="C62"/>
      <c r="D62"/>
      <c r="E62"/>
      <c r="F62"/>
      <c r="G62"/>
      <c r="H62"/>
      <c r="I62"/>
    </row>
    <row r="63" spans="1:25">
      <c r="A63" s="4"/>
      <c r="B63"/>
      <c r="C63"/>
      <c r="D63"/>
      <c r="E63"/>
      <c r="F63"/>
      <c r="G63"/>
      <c r="H63"/>
      <c r="I63"/>
    </row>
    <row r="64" spans="1:25">
      <c r="A64" s="4"/>
      <c r="B64"/>
      <c r="C64"/>
      <c r="D64"/>
      <c r="E64"/>
      <c r="F64"/>
      <c r="G64"/>
      <c r="H64"/>
      <c r="I64"/>
    </row>
    <row r="65" spans="1:9">
      <c r="A65" s="4"/>
      <c r="B65"/>
      <c r="C65"/>
      <c r="D65"/>
      <c r="E65"/>
      <c r="F65"/>
      <c r="G65"/>
      <c r="H65"/>
      <c r="I65"/>
    </row>
    <row r="66" spans="1:9">
      <c r="A66" s="4"/>
      <c r="B66"/>
      <c r="C66"/>
      <c r="D66"/>
      <c r="E66"/>
      <c r="F66"/>
      <c r="G66"/>
      <c r="H66"/>
      <c r="I66"/>
    </row>
    <row r="67" spans="1:9">
      <c r="A67" s="4"/>
      <c r="B67"/>
      <c r="C67"/>
      <c r="D67"/>
      <c r="E67"/>
      <c r="F67"/>
      <c r="G67"/>
      <c r="H67"/>
      <c r="I67"/>
    </row>
    <row r="68" spans="1:9">
      <c r="A68" s="4"/>
      <c r="B68"/>
      <c r="C68"/>
      <c r="D68"/>
      <c r="E68"/>
      <c r="F68"/>
      <c r="G68"/>
      <c r="H68"/>
      <c r="I68"/>
    </row>
    <row r="69" spans="1:9">
      <c r="A69" s="4"/>
      <c r="B69"/>
      <c r="C69"/>
      <c r="D69"/>
      <c r="E69"/>
      <c r="F69"/>
      <c r="G69"/>
      <c r="H69"/>
      <c r="I69"/>
    </row>
    <row r="70" spans="1:9">
      <c r="A70" s="4"/>
      <c r="B70"/>
      <c r="C70"/>
      <c r="D70"/>
      <c r="E70"/>
      <c r="F70"/>
      <c r="G70"/>
      <c r="H70"/>
      <c r="I70"/>
    </row>
    <row r="71" spans="1:9">
      <c r="A71" s="4"/>
      <c r="B71"/>
      <c r="C71"/>
      <c r="D71"/>
      <c r="E71"/>
      <c r="F71"/>
      <c r="G71"/>
      <c r="H71"/>
      <c r="I71"/>
    </row>
    <row r="72" spans="1:9">
      <c r="A72" s="4"/>
      <c r="B72"/>
      <c r="C72"/>
      <c r="D72"/>
      <c r="E72"/>
      <c r="F72"/>
      <c r="G72"/>
      <c r="H72"/>
      <c r="I72"/>
    </row>
    <row r="73" spans="1:9">
      <c r="A73" s="4"/>
      <c r="B73"/>
      <c r="C73"/>
      <c r="D73"/>
      <c r="E73"/>
      <c r="F73"/>
      <c r="G73"/>
      <c r="H73"/>
      <c r="I73"/>
    </row>
    <row r="74" spans="1:9">
      <c r="A74" s="4"/>
      <c r="B74"/>
      <c r="C74"/>
      <c r="D74"/>
      <c r="E74"/>
      <c r="F74"/>
      <c r="G74"/>
      <c r="H74"/>
      <c r="I74"/>
    </row>
    <row r="75" spans="1:9">
      <c r="A75" s="4"/>
      <c r="B75"/>
      <c r="C75"/>
      <c r="D75"/>
      <c r="E75"/>
      <c r="F75"/>
      <c r="G75"/>
      <c r="H75"/>
      <c r="I75"/>
    </row>
    <row r="76" spans="1:9">
      <c r="A76" s="4"/>
      <c r="B76"/>
      <c r="C76"/>
      <c r="D76"/>
      <c r="E76"/>
      <c r="F76"/>
      <c r="G76"/>
      <c r="H76"/>
      <c r="I76"/>
    </row>
    <row r="77" spans="1:9">
      <c r="A77" s="4"/>
      <c r="B77"/>
      <c r="C77"/>
      <c r="D77"/>
      <c r="E77"/>
      <c r="F77"/>
      <c r="G77"/>
      <c r="H77"/>
      <c r="I77"/>
    </row>
    <row r="78" spans="1:9">
      <c r="A78" s="4"/>
      <c r="B78"/>
      <c r="C78"/>
      <c r="D78"/>
      <c r="E78"/>
      <c r="F78"/>
      <c r="G78"/>
      <c r="H78"/>
      <c r="I78"/>
    </row>
    <row r="79" spans="1:9">
      <c r="A79" s="4"/>
      <c r="B79"/>
      <c r="C79"/>
      <c r="D79"/>
      <c r="E79"/>
      <c r="F79"/>
      <c r="G79"/>
      <c r="H79"/>
      <c r="I79"/>
    </row>
    <row r="80" spans="1:9">
      <c r="A80" s="4"/>
      <c r="B80"/>
      <c r="C80"/>
      <c r="D80"/>
      <c r="E80"/>
      <c r="F80"/>
      <c r="G80"/>
      <c r="H80"/>
      <c r="I80"/>
    </row>
    <row r="81" spans="1:9">
      <c r="A81" s="4"/>
      <c r="B81"/>
      <c r="C81"/>
      <c r="D81"/>
      <c r="E81"/>
      <c r="F81"/>
      <c r="G81"/>
      <c r="H81"/>
      <c r="I81"/>
    </row>
    <row r="83" spans="1:9">
      <c r="A83" s="3"/>
      <c r="B83"/>
      <c r="C83"/>
      <c r="D83"/>
      <c r="E83"/>
      <c r="F83"/>
      <c r="G83"/>
      <c r="H83"/>
      <c r="I83"/>
    </row>
    <row r="84" spans="1:9">
      <c r="A84" s="4"/>
      <c r="B84"/>
      <c r="C84"/>
      <c r="D84"/>
      <c r="E84"/>
      <c r="F84"/>
      <c r="G84"/>
      <c r="H84"/>
      <c r="I84"/>
    </row>
    <row r="85" spans="1:9">
      <c r="A85" s="4"/>
      <c r="B85"/>
      <c r="C85"/>
      <c r="D85"/>
      <c r="E85"/>
      <c r="F85"/>
      <c r="G85"/>
      <c r="H85"/>
      <c r="I85"/>
    </row>
    <row r="86" spans="1:9">
      <c r="A86" s="4"/>
      <c r="B86"/>
      <c r="C86"/>
      <c r="D86"/>
      <c r="E86"/>
      <c r="F86"/>
      <c r="G86"/>
      <c r="H86"/>
      <c r="I86"/>
    </row>
    <row r="87" spans="1:9">
      <c r="A87" s="4"/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F38" sqref="F38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15.33203125" bestFit="1" customWidth="1"/>
    <col min="12" max="12" width="7" bestFit="1" customWidth="1"/>
    <col min="13" max="13" width="10" bestFit="1" customWidth="1"/>
    <col min="14" max="14" width="13.6640625" bestFit="1" customWidth="1"/>
    <col min="15" max="15" width="7" bestFit="1" customWidth="1"/>
    <col min="16" max="16" width="8" bestFit="1" customWidth="1"/>
    <col min="17" max="17" width="7" bestFit="1" customWidth="1"/>
    <col min="18" max="18" width="13.6640625" bestFit="1" customWidth="1"/>
    <col min="19" max="19" width="5.5" customWidth="1"/>
    <col min="20" max="31" width="6.16406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G27" sqref="G27"/>
    </sheetView>
  </sheetViews>
  <sheetFormatPr baseColWidth="10" defaultColWidth="8.83203125" defaultRowHeight="14"/>
  <cols>
    <col min="1" max="1" width="13" bestFit="1" customWidth="1"/>
    <col min="2" max="2" width="11.5" customWidth="1"/>
    <col min="3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3"/>
  <sheetViews>
    <sheetView zoomScale="115" zoomScaleNormal="75" workbookViewId="0">
      <selection activeCell="F25" sqref="F25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6384" width="8.8320312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10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10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10">
      <c r="A19" s="18">
        <v>1982</v>
      </c>
      <c r="B19" s="11">
        <f>SUM(国内投入量!B$3:B19)</f>
        <v>8444639.5433705654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  <c r="J19" s="11">
        <f t="shared" ref="J19:J34" si="0">SUM(B19:I19)</f>
        <v>12423249.128900321</v>
      </c>
    </row>
    <row r="20" spans="1:10">
      <c r="A20" s="18">
        <v>1983</v>
      </c>
      <c r="B20" s="11">
        <f>SUM(国内投入量!B$3:B20)</f>
        <v>9386658.5422470197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  <c r="J20" s="11">
        <f t="shared" si="0"/>
        <v>13727344.851741269</v>
      </c>
    </row>
    <row r="21" spans="1:10">
      <c r="A21" s="18">
        <v>1984</v>
      </c>
      <c r="B21" s="11">
        <f>SUM(国内投入量!B$3:B21)</f>
        <v>10500978.101814013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  <c r="J21" s="11">
        <f t="shared" si="0"/>
        <v>15099898.285116339</v>
      </c>
    </row>
    <row r="22" spans="1:10">
      <c r="A22" s="18">
        <v>1985</v>
      </c>
      <c r="B22" s="11">
        <f>SUM(国内投入量!B$3:B22)</f>
        <v>11615604.975103999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  <c r="J22" s="11">
        <f t="shared" si="0"/>
        <v>16316639.426822273</v>
      </c>
    </row>
    <row r="23" spans="1:10">
      <c r="A23" s="18">
        <v>1986</v>
      </c>
      <c r="B23" s="11">
        <f>SUM(国内投入量!B$3:B23)</f>
        <v>12774009.816160535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  <c r="J23" s="11">
        <f t="shared" si="0"/>
        <v>17688819.202794563</v>
      </c>
    </row>
    <row r="24" spans="1:10">
      <c r="A24" s="18">
        <v>1987</v>
      </c>
      <c r="B24" s="11">
        <f>SUM(国内投入量!B$3:B24)</f>
        <v>14479246.499384757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  <c r="J24" s="11">
        <f t="shared" si="0"/>
        <v>19780515.030189048</v>
      </c>
    </row>
    <row r="25" spans="1:10">
      <c r="A25" s="18">
        <v>1988</v>
      </c>
      <c r="B25" s="11">
        <f>SUM(国内投入量!B$3:B25)</f>
        <v>16660817.052171538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  <c r="J25" s="11">
        <f t="shared" si="0"/>
        <v>22473686.65658389</v>
      </c>
    </row>
    <row r="26" spans="1:10">
      <c r="A26" s="18">
        <v>1989</v>
      </c>
      <c r="B26" s="11">
        <f>SUM(国内投入量!B$3:B26)</f>
        <v>19455405.417295344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  <c r="J26" s="11">
        <f t="shared" si="0"/>
        <v>25764440.631580058</v>
      </c>
    </row>
    <row r="27" spans="1:10">
      <c r="A27" s="18">
        <v>1990</v>
      </c>
      <c r="B27" s="11">
        <f>SUM(国内投入量!B$3:B27)</f>
        <v>23294637.206726782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  <c r="J27" s="11">
        <f t="shared" si="0"/>
        <v>30331294.302097969</v>
      </c>
    </row>
    <row r="28" spans="1:10">
      <c r="A28" s="18">
        <v>1991</v>
      </c>
      <c r="B28" s="11">
        <f>SUM(国内投入量!B$3:B28)</f>
        <v>27406159.969557423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  <c r="J28" s="11">
        <f t="shared" si="0"/>
        <v>35166784.957641721</v>
      </c>
    </row>
    <row r="29" spans="1:10">
      <c r="A29" s="18">
        <v>1992</v>
      </c>
      <c r="B29" s="11">
        <f>SUM(国内投入量!B$3:B29)</f>
        <v>32244102.759821955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  <c r="J29" s="11">
        <f t="shared" si="0"/>
        <v>41355916.238792427</v>
      </c>
    </row>
    <row r="30" spans="1:10">
      <c r="A30" s="18">
        <v>1993</v>
      </c>
      <c r="B30" s="11">
        <f>SUM(国内投入量!B$3:B30)</f>
        <v>36646643.467352204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  <c r="J30" s="11">
        <f t="shared" si="0"/>
        <v>47600679.997575</v>
      </c>
    </row>
    <row r="31" spans="1:10">
      <c r="A31" s="18">
        <v>1994</v>
      </c>
      <c r="B31" s="11">
        <f>SUM(国内投入量!B$3:B31)</f>
        <v>41113528.957088672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  <c r="J31" s="11">
        <f t="shared" si="0"/>
        <v>53907371.372558787</v>
      </c>
    </row>
    <row r="32" spans="1:10">
      <c r="A32" s="18">
        <v>1995</v>
      </c>
      <c r="B32" s="11">
        <f>SUM(国内投入量!B$3:B32)</f>
        <v>46107749.655321218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  <c r="J32" s="11">
        <f t="shared" si="0"/>
        <v>61271728.10759405</v>
      </c>
    </row>
    <row r="33" spans="1:10">
      <c r="A33" s="18">
        <v>1996</v>
      </c>
      <c r="B33" s="11">
        <f>SUM(国内投入量!B$3:B33)</f>
        <v>50953638.083726607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  <c r="J33" s="11">
        <f t="shared" si="0"/>
        <v>68391272.047675326</v>
      </c>
    </row>
    <row r="34" spans="1:10">
      <c r="A34" s="18">
        <v>1997</v>
      </c>
      <c r="B34" s="11">
        <f>SUM(国内投入量!B$3:B34)</f>
        <v>55154363.851545483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  <c r="J34" s="11">
        <f t="shared" si="0"/>
        <v>74497604.182043448</v>
      </c>
    </row>
    <row r="35" spans="1:10">
      <c r="A35" s="18">
        <v>1998</v>
      </c>
      <c r="B35" s="11">
        <f>SUM(国内投入量!B$3:B35)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1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1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1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1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1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1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1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1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1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1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1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1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1"/>
        <v>201486271.92306522</v>
      </c>
    </row>
    <row r="50" spans="1:10">
      <c r="A50" s="18"/>
    </row>
    <row r="51" spans="1:10">
      <c r="A51" s="18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  <row r="56" spans="1:10">
      <c r="A56" s="18"/>
    </row>
    <row r="57" spans="1:10">
      <c r="A57" s="18"/>
    </row>
    <row r="58" spans="1:10">
      <c r="A58" s="18"/>
    </row>
    <row r="59" spans="1:10">
      <c r="A59" s="18"/>
    </row>
    <row r="60" spans="1:10">
      <c r="A60" s="18"/>
    </row>
    <row r="61" spans="1:10">
      <c r="A61" s="18"/>
    </row>
    <row r="62" spans="1:10">
      <c r="A62" s="18"/>
    </row>
    <row r="63" spans="1:10">
      <c r="A63" s="18"/>
    </row>
    <row r="64" spans="1:10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zoomScale="88" zoomScaleNormal="63" workbookViewId="0">
      <selection activeCell="E61" sqref="E61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4" width="14.33203125" style="11" bestFit="1" customWidth="1"/>
    <col min="5" max="5" width="14.33203125" style="11" customWidth="1"/>
    <col min="6" max="6" width="14.5" style="11" bestFit="1" customWidth="1"/>
    <col min="7" max="7" width="29" style="24" customWidth="1"/>
    <col min="8" max="16384" width="8.83203125" style="11"/>
  </cols>
  <sheetData>
    <row r="1" spans="1:7" ht="15">
      <c r="A1" s="22"/>
      <c r="B1" s="14"/>
      <c r="C1" s="20" t="s">
        <v>28</v>
      </c>
      <c r="D1" s="20" t="s">
        <v>11</v>
      </c>
      <c r="E1" s="11" t="s">
        <v>44</v>
      </c>
      <c r="F1" s="11" t="s">
        <v>35</v>
      </c>
      <c r="G1" s="24" t="s">
        <v>27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7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7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  <c r="F18" s="11">
        <f>ストック量!J19</f>
        <v>12423249.128900321</v>
      </c>
      <c r="G18" s="28">
        <f t="shared" ref="G18:G48" si="1">F18/(D18*1000000)</f>
        <v>0.2516029748807187</v>
      </c>
    </row>
    <row r="19" spans="1:7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  <c r="F19" s="11">
        <f>ストック量!J20</f>
        <v>13727344.851741269</v>
      </c>
      <c r="G19" s="28">
        <f t="shared" si="1"/>
        <v>0.27219189277850575</v>
      </c>
    </row>
    <row r="20" spans="1:7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  <c r="F20" s="11">
        <f>ストック量!J21</f>
        <v>15099898.285116339</v>
      </c>
      <c r="G20" s="28">
        <f t="shared" si="1"/>
        <v>0.29326568661760105</v>
      </c>
    </row>
    <row r="21" spans="1:7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  <c r="F21" s="11">
        <f>ストック量!J22</f>
        <v>16316639.426822273</v>
      </c>
      <c r="G21" s="28">
        <f t="shared" si="1"/>
        <v>0.3105269659686416</v>
      </c>
    </row>
    <row r="22" spans="1:7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  <c r="F22" s="11">
        <f>ストック量!J23</f>
        <v>17688819.202794563</v>
      </c>
      <c r="G22" s="28">
        <f t="shared" si="1"/>
        <v>0.33143377070511792</v>
      </c>
    </row>
    <row r="23" spans="1:7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  <c r="F23" s="11">
        <f>ストック量!J24</f>
        <v>19780515.030189048</v>
      </c>
      <c r="G23" s="28">
        <f t="shared" si="1"/>
        <v>0.36497974083402618</v>
      </c>
    </row>
    <row r="24" spans="1:7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  <c r="F24" s="11">
        <f>ストック量!J25</f>
        <v>22473686.65658389</v>
      </c>
      <c r="G24" s="28">
        <f t="shared" si="1"/>
        <v>0.4084505897041516</v>
      </c>
    </row>
    <row r="25" spans="1:7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  <c r="F25" s="11">
        <f>ストック量!J26</f>
        <v>25764440.631580058</v>
      </c>
      <c r="G25" s="28">
        <f t="shared" si="1"/>
        <v>0.46133643878819891</v>
      </c>
    </row>
    <row r="26" spans="1:7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  <c r="F26" s="11">
        <f>ストック量!J27</f>
        <v>30331294.302097969</v>
      </c>
      <c r="G26" s="28">
        <f t="shared" si="1"/>
        <v>0.5351983184602539</v>
      </c>
    </row>
    <row r="27" spans="1:7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  <c r="F27" s="11">
        <f>ストック量!J28</f>
        <v>35166784.957641721</v>
      </c>
      <c r="G27" s="28">
        <f t="shared" si="1"/>
        <v>0.61302060017086168</v>
      </c>
    </row>
    <row r="28" spans="1:7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  <c r="F28" s="11">
        <f>ストック量!J29</f>
        <v>41355916.238792427</v>
      </c>
      <c r="G28" s="28">
        <f t="shared" si="1"/>
        <v>0.712298634146043</v>
      </c>
    </row>
    <row r="29" spans="1:7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  <c r="F29" s="11">
        <f>ストック量!J30</f>
        <v>47600679.997575</v>
      </c>
      <c r="G29" s="28">
        <f t="shared" si="1"/>
        <v>0.81018021141954821</v>
      </c>
    </row>
    <row r="30" spans="1:7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  <c r="F30" s="11">
        <f>ストック量!J31</f>
        <v>53907371.372558787</v>
      </c>
      <c r="G30" s="28">
        <f t="shared" si="1"/>
        <v>0.90682009353871862</v>
      </c>
    </row>
    <row r="31" spans="1:7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  <c r="F31" s="11">
        <f>ストック量!J32</f>
        <v>61271728.10759405</v>
      </c>
      <c r="G31" s="28">
        <f t="shared" si="1"/>
        <v>1.0188182259327245</v>
      </c>
    </row>
    <row r="32" spans="1:7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  <c r="F32" s="11">
        <f>ストック量!J33</f>
        <v>68391272.047675326</v>
      </c>
      <c r="G32" s="28">
        <f t="shared" si="1"/>
        <v>1.1289153444402957</v>
      </c>
    </row>
    <row r="33" spans="1:9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  <c r="F33" s="11">
        <f>ストック量!J34</f>
        <v>74497604.182043448</v>
      </c>
      <c r="G33" s="28">
        <f t="shared" si="1"/>
        <v>1.220815894748249</v>
      </c>
    </row>
    <row r="34" spans="1:9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 t="shared" si="1"/>
        <v>1.2546042999701315</v>
      </c>
    </row>
    <row r="35" spans="1:9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 t="shared" si="1"/>
        <v>1.3298117915815739</v>
      </c>
    </row>
    <row r="36" spans="1:9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 t="shared" si="1"/>
        <v>1.4041687630394539</v>
      </c>
    </row>
    <row r="37" spans="1:9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 t="shared" si="1"/>
        <v>1.484836469503062</v>
      </c>
    </row>
    <row r="38" spans="1:9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 t="shared" si="1"/>
        <v>1.5995830934501751</v>
      </c>
    </row>
    <row r="39" spans="1:9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 t="shared" si="1"/>
        <v>1.7225945285768658</v>
      </c>
    </row>
    <row r="40" spans="1:9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 t="shared" si="1"/>
        <v>1.8642055057032763</v>
      </c>
    </row>
    <row r="41" spans="1:9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 t="shared" si="1"/>
        <v>2.0170495399172257</v>
      </c>
      <c r="I41" s="30"/>
    </row>
    <row r="42" spans="1:9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 t="shared" si="1"/>
        <v>2.1547488340659289</v>
      </c>
      <c r="I42" s="30"/>
    </row>
    <row r="43" spans="1:9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 t="shared" si="1"/>
        <v>2.2860495671912662</v>
      </c>
      <c r="I43" s="30"/>
    </row>
    <row r="44" spans="1:9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 t="shared" si="1"/>
        <v>2.4226741262826978</v>
      </c>
      <c r="I44" s="30"/>
    </row>
    <row r="45" spans="1:9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 t="shared" si="1"/>
        <v>2.5159095859559062</v>
      </c>
      <c r="I45" s="30"/>
    </row>
    <row r="46" spans="1:9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 t="shared" si="1"/>
        <v>2.6439281452390975</v>
      </c>
      <c r="I46" s="30"/>
    </row>
    <row r="47" spans="1:9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 t="shared" si="1"/>
        <v>2.7766699683268485</v>
      </c>
      <c r="I47" s="30"/>
    </row>
    <row r="48" spans="1:9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 t="shared" si="1"/>
        <v>2.9260702583985423</v>
      </c>
      <c r="I48" s="30"/>
    </row>
    <row r="49" spans="1:9">
      <c r="A49" s="23">
        <v>2013</v>
      </c>
      <c r="B49" s="21" t="s">
        <v>15</v>
      </c>
      <c r="E49" s="27">
        <v>9874.51</v>
      </c>
      <c r="I49" s="30"/>
    </row>
    <row r="50" spans="1:9">
      <c r="A50" s="23">
        <v>2014</v>
      </c>
      <c r="B50" s="21" t="s">
        <v>15</v>
      </c>
      <c r="E50" s="27">
        <v>10226.82</v>
      </c>
      <c r="I50" s="30"/>
    </row>
    <row r="51" spans="1:9">
      <c r="A51" s="23">
        <v>2015</v>
      </c>
      <c r="B51" s="21" t="s">
        <v>15</v>
      </c>
      <c r="E51" s="11">
        <v>10544.389926279529</v>
      </c>
      <c r="I51" s="30"/>
    </row>
    <row r="52" spans="1:9">
      <c r="A52" s="23">
        <v>2016</v>
      </c>
      <c r="B52" s="21" t="s">
        <v>15</v>
      </c>
      <c r="E52" s="11">
        <v>11073.416428325587</v>
      </c>
    </row>
    <row r="53" spans="1:9">
      <c r="A53" s="23">
        <v>2017</v>
      </c>
      <c r="B53" s="21" t="s">
        <v>15</v>
      </c>
      <c r="E53" s="11">
        <v>11611.053114424194</v>
      </c>
    </row>
    <row r="54" spans="1:9">
      <c r="A54" s="23">
        <v>2018</v>
      </c>
      <c r="B54" s="21" t="s">
        <v>15</v>
      </c>
      <c r="E54" s="11">
        <v>12348.956550494282</v>
      </c>
    </row>
    <row r="55" spans="1:9">
      <c r="A55" s="23">
        <v>2019</v>
      </c>
      <c r="B55" s="21" t="s">
        <v>15</v>
      </c>
      <c r="E55" s="11">
        <v>12817.898362588496</v>
      </c>
    </row>
    <row r="56" spans="1:9">
      <c r="A56" s="23">
        <v>2020</v>
      </c>
      <c r="B56" s="21" t="s">
        <v>15</v>
      </c>
      <c r="E56" s="11">
        <v>12153.128177131932</v>
      </c>
    </row>
    <row r="57" spans="1:9">
      <c r="A57" s="23">
        <v>2021</v>
      </c>
      <c r="B57" s="21" t="s">
        <v>15</v>
      </c>
      <c r="E57" s="11">
        <v>12664.487807720321</v>
      </c>
    </row>
    <row r="58" spans="1:9">
      <c r="A58" s="23">
        <v>2022</v>
      </c>
      <c r="B58" s="21" t="s">
        <v>15</v>
      </c>
      <c r="E58" s="11">
        <v>13656.718220568606</v>
      </c>
    </row>
    <row r="59" spans="1:9">
      <c r="A59" s="23">
        <v>2023</v>
      </c>
      <c r="B59" s="21" t="s">
        <v>15</v>
      </c>
      <c r="E59" s="11">
        <v>14471.67347398821</v>
      </c>
    </row>
    <row r="60" spans="1:9">
      <c r="A60" s="23">
        <v>2024</v>
      </c>
      <c r="B60" s="21" t="s">
        <v>15</v>
      </c>
      <c r="E60" s="11">
        <v>15269.281738948997</v>
      </c>
    </row>
    <row r="61" spans="1:9">
      <c r="A61" s="23">
        <v>2025</v>
      </c>
      <c r="B61" s="21" t="s">
        <v>15</v>
      </c>
      <c r="E61" s="11">
        <v>16123.082784042217</v>
      </c>
    </row>
    <row r="62" spans="1:9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J114"/>
  <sheetViews>
    <sheetView zoomScale="87" zoomScaleNormal="56" workbookViewId="0">
      <selection activeCell="I22" sqref="I22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4">
        <v>1920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4">
        <v>1921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4">
        <v>1922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4">
        <v>1923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4">
        <v>1924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4">
        <v>1925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4">
        <v>1926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4">
        <v>1927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4">
        <v>1928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4">
        <v>1929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4">
        <v>1930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4">
        <v>1931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4">
        <v>1932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4">
        <v>1933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4">
        <v>1934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4">
        <v>1935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4">
        <v>1936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4">
        <v>1937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4">
        <v>1938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4">
        <v>1939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4">
        <v>1940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4">
        <v>1941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4">
        <v>1942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4">
        <v>1943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4">
        <v>1944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4">
        <v>1945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4">
        <v>1946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4">
        <v>1947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4">
        <v>1948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4">
        <v>1949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4">
        <v>1950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4">
        <v>1951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4">
        <v>1952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4">
        <v>1953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4">
        <v>1954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4">
        <v>1955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4">
        <v>1956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4">
        <v>1957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4">
        <v>1958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4">
        <v>1959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4">
        <v>1960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4">
        <v>1961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4">
        <v>1962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4">
        <v>1963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4">
        <v>1964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4">
        <v>1965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0">
      <c r="A49" s="4">
        <v>1966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</row>
    <row r="52" spans="1:10">
      <c r="A52" s="4"/>
    </row>
    <row r="53" spans="1:10">
      <c r="A53" s="4"/>
    </row>
    <row r="54" spans="1:10">
      <c r="A54" s="4"/>
    </row>
    <row r="55" spans="1:10">
      <c r="A55" s="4"/>
    </row>
    <row r="56" spans="1:10">
      <c r="A56" s="4"/>
    </row>
    <row r="57" spans="1:10">
      <c r="A57" s="4"/>
    </row>
    <row r="58" spans="1:10">
      <c r="A58" s="4"/>
    </row>
    <row r="59" spans="1:10">
      <c r="A59" s="4"/>
    </row>
    <row r="60" spans="1:10">
      <c r="A60" s="4"/>
    </row>
    <row r="61" spans="1:10">
      <c r="A61" s="4"/>
    </row>
    <row r="62" spans="1:10">
      <c r="A62" s="4"/>
    </row>
    <row r="63" spans="1:10">
      <c r="A63" s="4"/>
    </row>
    <row r="64" spans="1:10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3" spans="1:1">
      <c r="A83" s="3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BA7D-7564-A347-B541-5E5323FBFAA8}">
  <dimension ref="A1:S72"/>
  <sheetViews>
    <sheetView topLeftCell="E1" zoomScale="75" zoomScaleNormal="50" workbookViewId="0">
      <selection activeCell="R2" sqref="R2"/>
    </sheetView>
  </sheetViews>
  <sheetFormatPr baseColWidth="10" defaultRowHeight="14"/>
  <cols>
    <col min="1" max="1" width="11" style="31" bestFit="1" customWidth="1"/>
    <col min="2" max="2" width="16.6640625" style="31" bestFit="1" customWidth="1"/>
    <col min="3" max="3" width="16.6640625" style="31" customWidth="1"/>
    <col min="4" max="4" width="13.33203125" style="31" bestFit="1" customWidth="1"/>
    <col min="5" max="5" width="11" style="31" bestFit="1" customWidth="1"/>
    <col min="6" max="6" width="10.83203125" style="31"/>
    <col min="7" max="7" width="11" style="31" bestFit="1" customWidth="1"/>
    <col min="8" max="9" width="10.83203125" style="31"/>
    <col min="10" max="10" width="13" style="31" bestFit="1" customWidth="1"/>
    <col min="11" max="11" width="10.83203125" style="31"/>
    <col min="12" max="12" width="11.1640625" style="31" bestFit="1" customWidth="1"/>
    <col min="13" max="13" width="11" style="31" bestFit="1" customWidth="1"/>
    <col min="14" max="14" width="10.83203125" style="31"/>
    <col min="15" max="15" width="11" style="31" bestFit="1" customWidth="1"/>
    <col min="16" max="16384" width="10.83203125" style="31"/>
  </cols>
  <sheetData>
    <row r="1" spans="1:18">
      <c r="B1" s="31" t="s">
        <v>47</v>
      </c>
      <c r="C1" s="31" t="s">
        <v>49</v>
      </c>
      <c r="D1" s="31" t="s">
        <v>48</v>
      </c>
      <c r="E1" s="31" t="s">
        <v>49</v>
      </c>
      <c r="G1" s="31" t="s">
        <v>50</v>
      </c>
      <c r="L1" s="31" t="s">
        <v>43</v>
      </c>
      <c r="M1" s="31" t="s">
        <v>53</v>
      </c>
      <c r="O1" s="31" t="s">
        <v>55</v>
      </c>
      <c r="R1" s="31" t="s">
        <v>58</v>
      </c>
    </row>
    <row r="2" spans="1:18" ht="17">
      <c r="A2" s="31">
        <v>1980</v>
      </c>
      <c r="B2" s="32">
        <v>1099.5</v>
      </c>
      <c r="C2" s="32">
        <f>B2/$B$27</f>
        <v>0.16086226269341511</v>
      </c>
      <c r="D2" s="33">
        <v>1577.88</v>
      </c>
      <c r="E2" s="31">
        <f>D2/$D$27</f>
        <v>0.15384480383295748</v>
      </c>
      <c r="G2" s="31">
        <f>B2</f>
        <v>1099.5</v>
      </c>
      <c r="I2" t="s">
        <v>39</v>
      </c>
      <c r="J2"/>
      <c r="K2"/>
      <c r="L2" s="31">
        <v>1980</v>
      </c>
      <c r="M2" s="31">
        <f>LN($J$5/G2-1)</f>
        <v>3.2690033649941088</v>
      </c>
      <c r="O2" s="31">
        <f>$J$5/(1+EXP($J$7*L2+$J$8))</f>
        <v>1377.2428841538924</v>
      </c>
      <c r="R2" s="31">
        <f>G2</f>
        <v>1099.5</v>
      </c>
    </row>
    <row r="3" spans="1:18" ht="17">
      <c r="A3" s="31">
        <v>1981</v>
      </c>
      <c r="B3" s="32">
        <v>1236.5</v>
      </c>
      <c r="C3" s="32">
        <f t="shared" ref="C3:C26" si="0">B3/$B$27</f>
        <v>0.18090603712633724</v>
      </c>
      <c r="D3" s="33">
        <v>1793.21</v>
      </c>
      <c r="E3" s="31">
        <f t="shared" ref="E3:E46" si="1">D3/$D$27</f>
        <v>0.17483968405791167</v>
      </c>
      <c r="G3" s="31">
        <f t="shared" ref="G3:G36" si="2">B3</f>
        <v>1236.5</v>
      </c>
      <c r="I3" t="s">
        <v>37</v>
      </c>
      <c r="J3">
        <f>POWER(10,J8)</f>
        <v>2.16821731173378E+142</v>
      </c>
      <c r="K3"/>
      <c r="L3" s="31">
        <v>1981</v>
      </c>
      <c r="M3" s="31">
        <f>LN($J$5/G3-1)</f>
        <v>3.14682241427017</v>
      </c>
      <c r="O3" s="31">
        <f>$J$5/(1+EXP($J$7*L3+$J$8))</f>
        <v>1472.7001346814591</v>
      </c>
      <c r="R3" s="31">
        <f>G3</f>
        <v>1236.5</v>
      </c>
    </row>
    <row r="4" spans="1:18" ht="17">
      <c r="A4" s="31">
        <v>1982</v>
      </c>
      <c r="B4" s="32">
        <v>1356.04</v>
      </c>
      <c r="C4" s="32">
        <f t="shared" si="0"/>
        <v>0.19839532760598327</v>
      </c>
      <c r="D4" s="33">
        <v>1968.07</v>
      </c>
      <c r="E4" s="31">
        <f t="shared" si="1"/>
        <v>0.19188870071204947</v>
      </c>
      <c r="G4" s="31">
        <f t="shared" si="2"/>
        <v>1356.04</v>
      </c>
      <c r="I4" t="s">
        <v>38</v>
      </c>
      <c r="J4">
        <f>-J7</f>
        <v>7.035453752198069E-2</v>
      </c>
      <c r="K4"/>
      <c r="L4" s="31">
        <v>1982</v>
      </c>
      <c r="M4" s="31">
        <f>LN($J$5/G4-1)</f>
        <v>3.0503739130825043</v>
      </c>
      <c r="O4" s="31">
        <f>$J$5/(1+EXP($J$7*L4+$J$8))</f>
        <v>1574.4096386869189</v>
      </c>
      <c r="R4" s="31">
        <f>G4</f>
        <v>1356.04</v>
      </c>
    </row>
    <row r="5" spans="1:18" ht="17">
      <c r="A5" s="31">
        <v>1983</v>
      </c>
      <c r="B5" s="32">
        <v>1468.1</v>
      </c>
      <c r="C5" s="32">
        <f t="shared" si="0"/>
        <v>0.21479025726257636</v>
      </c>
      <c r="D5" s="33">
        <v>2119.7800000000002</v>
      </c>
      <c r="E5" s="31">
        <f t="shared" si="1"/>
        <v>0.20668057030257475</v>
      </c>
      <c r="G5" s="31">
        <f t="shared" si="2"/>
        <v>1468.1</v>
      </c>
      <c r="I5" t="s">
        <v>54</v>
      </c>
      <c r="J5" s="29">
        <v>30000</v>
      </c>
      <c r="K5" s="34"/>
      <c r="L5" s="31">
        <v>1983</v>
      </c>
      <c r="M5" s="31">
        <f>LN($J$5/G5-1)</f>
        <v>2.9670537118096973</v>
      </c>
      <c r="O5" s="31">
        <f>$J$5/(1+EXP($J$7*L5+$J$8))</f>
        <v>1682.7291896058707</v>
      </c>
      <c r="R5" s="31">
        <f>G5</f>
        <v>1468.1</v>
      </c>
    </row>
    <row r="6" spans="1:18" ht="17">
      <c r="A6" s="31">
        <v>1984</v>
      </c>
      <c r="B6" s="32">
        <v>1574.08</v>
      </c>
      <c r="C6" s="32">
        <f t="shared" si="0"/>
        <v>0.23029565298813173</v>
      </c>
      <c r="D6" s="33">
        <v>2280.91</v>
      </c>
      <c r="E6" s="31">
        <f t="shared" si="1"/>
        <v>0.22239089887103647</v>
      </c>
      <c r="G6" s="31">
        <f t="shared" si="2"/>
        <v>1574.08</v>
      </c>
      <c r="I6"/>
      <c r="J6"/>
      <c r="K6"/>
      <c r="L6" s="31">
        <v>1984</v>
      </c>
      <c r="M6" s="31">
        <f>LN($J$5/G6-1)</f>
        <v>2.8936304303631082</v>
      </c>
      <c r="O6" s="31">
        <f>$J$5/(1+EXP($J$7*L6+$J$8))</f>
        <v>1798.029743941893</v>
      </c>
      <c r="R6" s="31">
        <f>G6</f>
        <v>1574.08</v>
      </c>
    </row>
    <row r="7" spans="1:18" ht="17">
      <c r="A7" s="31">
        <v>1985</v>
      </c>
      <c r="B7" s="32">
        <v>1659.83</v>
      </c>
      <c r="C7" s="32">
        <f t="shared" si="0"/>
        <v>0.24284130012406657</v>
      </c>
      <c r="D7" s="33">
        <v>2418.19</v>
      </c>
      <c r="E7" s="31">
        <f t="shared" si="1"/>
        <v>0.23577582970873542</v>
      </c>
      <c r="G7" s="31">
        <f t="shared" si="2"/>
        <v>1659.83</v>
      </c>
      <c r="I7" t="s">
        <v>40</v>
      </c>
      <c r="J7">
        <f>INDEX(LINEST(M2:M47,L2:L47),1,1)</f>
        <v>-7.035453752198069E-2</v>
      </c>
      <c r="K7"/>
      <c r="L7" s="31">
        <v>1985</v>
      </c>
      <c r="M7" s="31">
        <f>LN($J$5/G7-1)</f>
        <v>2.8375650453474379</v>
      </c>
      <c r="O7" s="31">
        <f>$J$5/(1+EXP($J$7*L7+$J$8))</f>
        <v>1920.6948236779665</v>
      </c>
      <c r="R7" s="31">
        <f>G7</f>
        <v>1659.83</v>
      </c>
    </row>
    <row r="8" spans="1:18" ht="17">
      <c r="A8" s="31">
        <v>1986</v>
      </c>
      <c r="B8" s="32">
        <v>1747.53</v>
      </c>
      <c r="C8" s="32">
        <f t="shared" si="0"/>
        <v>0.25567224185959408</v>
      </c>
      <c r="D8" s="33">
        <v>2556.54</v>
      </c>
      <c r="E8" s="31">
        <f t="shared" si="1"/>
        <v>0.24926508656622121</v>
      </c>
      <c r="G8" s="31">
        <f t="shared" si="2"/>
        <v>1747.53</v>
      </c>
      <c r="I8" t="s">
        <v>41</v>
      </c>
      <c r="J8">
        <f>INDEX(LINEST(M2:M47,L2:L47),1,2)</f>
        <v>142.33610280764361</v>
      </c>
      <c r="K8"/>
      <c r="L8" s="31">
        <v>1986</v>
      </c>
      <c r="M8" s="31">
        <f>LN($J$5/G8-1)</f>
        <v>2.7829775250382269</v>
      </c>
      <c r="O8" s="31">
        <f>$J$5/(1+EXP($J$7*L8+$J$8))</f>
        <v>2051.1197187720954</v>
      </c>
      <c r="R8" s="31">
        <f>G8</f>
        <v>1747.53</v>
      </c>
    </row>
    <row r="9" spans="1:18" ht="17">
      <c r="A9" s="31">
        <v>1987</v>
      </c>
      <c r="B9" s="32">
        <v>1929.91</v>
      </c>
      <c r="C9" s="32">
        <f t="shared" si="0"/>
        <v>0.28235533369226812</v>
      </c>
      <c r="D9" s="33">
        <v>2817.78</v>
      </c>
      <c r="E9" s="31">
        <f t="shared" si="1"/>
        <v>0.27473623554670251</v>
      </c>
      <c r="G9" s="31">
        <f t="shared" si="2"/>
        <v>1929.91</v>
      </c>
      <c r="L9" s="31">
        <v>1987</v>
      </c>
      <c r="M9" s="31">
        <f>LN($J$5/G9-1)</f>
        <v>2.6772312269335594</v>
      </c>
      <c r="O9" s="31">
        <f>$J$5/(1+EXP($J$7*L9+$J$8))</f>
        <v>2189.710466179522</v>
      </c>
      <c r="R9" s="31">
        <f>G9</f>
        <v>1929.91</v>
      </c>
    </row>
    <row r="10" spans="1:18" ht="17">
      <c r="A10" s="31">
        <v>1988</v>
      </c>
      <c r="B10" s="32">
        <v>2218.04</v>
      </c>
      <c r="C10" s="32">
        <f t="shared" si="0"/>
        <v>0.32451017111823777</v>
      </c>
      <c r="D10" s="33">
        <v>3247.85</v>
      </c>
      <c r="E10" s="31">
        <f t="shared" si="1"/>
        <v>0.31666847043429852</v>
      </c>
      <c r="G10" s="31">
        <f t="shared" si="2"/>
        <v>2218.04</v>
      </c>
      <c r="L10" s="31">
        <v>1988</v>
      </c>
      <c r="M10" s="31">
        <f>LN($J$5/G10-1)</f>
        <v>2.527762966162344</v>
      </c>
      <c r="O10" s="31">
        <f>$J$5/(1+EXP($J$7*L10+$J$8))</f>
        <v>2336.8825811571746</v>
      </c>
      <c r="R10" s="31">
        <f>G10</f>
        <v>2218.04</v>
      </c>
    </row>
    <row r="11" spans="1:18" ht="17">
      <c r="A11" s="31">
        <v>1989</v>
      </c>
      <c r="B11" s="32">
        <v>2569.81</v>
      </c>
      <c r="C11" s="32">
        <f t="shared" si="0"/>
        <v>0.37597585383552984</v>
      </c>
      <c r="D11" s="33">
        <v>3726.96</v>
      </c>
      <c r="E11" s="31">
        <f t="shared" si="1"/>
        <v>0.36338215206053642</v>
      </c>
      <c r="G11" s="31">
        <f t="shared" si="2"/>
        <v>2569.81</v>
      </c>
      <c r="L11" s="31">
        <v>1989</v>
      </c>
      <c r="M11" s="31">
        <f>LN($J$5/G11-1)</f>
        <v>2.367812265435004</v>
      </c>
      <c r="O11" s="31">
        <f>$J$5/(1+EXP($J$7*L11+$J$8))</f>
        <v>2493.059516321222</v>
      </c>
      <c r="R11" s="31">
        <f>G11</f>
        <v>2569.81</v>
      </c>
    </row>
    <row r="12" spans="1:18" ht="17">
      <c r="A12" s="31">
        <v>1990</v>
      </c>
      <c r="B12" s="32">
        <v>2921.08</v>
      </c>
      <c r="C12" s="32">
        <f t="shared" si="0"/>
        <v>0.42736838409138789</v>
      </c>
      <c r="D12" s="33">
        <v>4255.8500000000004</v>
      </c>
      <c r="E12" s="31">
        <f t="shared" si="1"/>
        <v>0.41494943113068938</v>
      </c>
      <c r="G12" s="31">
        <f t="shared" si="2"/>
        <v>2921.08</v>
      </c>
      <c r="L12" s="31">
        <v>1990</v>
      </c>
      <c r="M12" s="31">
        <f>LN($J$5/G12-1)</f>
        <v>2.2268021545057373</v>
      </c>
      <c r="O12" s="31">
        <f>$J$5/(1+EXP($J$7*L12+$J$8))</f>
        <v>2658.6708241533292</v>
      </c>
      <c r="R12" s="31">
        <f>G12</f>
        <v>2921.08</v>
      </c>
    </row>
    <row r="13" spans="1:18" ht="17">
      <c r="A13" s="31">
        <v>1991</v>
      </c>
      <c r="B13" s="32">
        <v>3225.46</v>
      </c>
      <c r="C13" s="32">
        <f t="shared" si="0"/>
        <v>0.47190067651396334</v>
      </c>
      <c r="D13" s="33">
        <v>4713.3</v>
      </c>
      <c r="E13" s="31">
        <f t="shared" si="1"/>
        <v>0.45955124211339171</v>
      </c>
      <c r="G13" s="31">
        <f t="shared" si="2"/>
        <v>3225.46</v>
      </c>
      <c r="L13" s="31">
        <v>1991</v>
      </c>
      <c r="M13" s="31">
        <f>LN($J$5/G13-1)</f>
        <v>2.1163758602456633</v>
      </c>
      <c r="O13" s="31">
        <f>$J$5/(1+EXP($J$7*L13+$J$8))</f>
        <v>2834.1499995037852</v>
      </c>
      <c r="R13" s="31">
        <f>G13</f>
        <v>3225.46</v>
      </c>
    </row>
    <row r="14" spans="1:18" ht="17">
      <c r="A14" s="31">
        <v>1992</v>
      </c>
      <c r="B14" s="32">
        <v>3514.57</v>
      </c>
      <c r="C14" s="32">
        <f t="shared" si="0"/>
        <v>0.51419889276434372</v>
      </c>
      <c r="D14" s="33">
        <v>5212.97</v>
      </c>
      <c r="E14" s="31">
        <f t="shared" si="1"/>
        <v>0.50826954333478613</v>
      </c>
      <c r="G14" s="31">
        <f t="shared" si="2"/>
        <v>3514.57</v>
      </c>
      <c r="L14" s="31">
        <v>1992</v>
      </c>
      <c r="M14" s="31">
        <f>LN($J$5/G14-1)</f>
        <v>2.0196775855495748</v>
      </c>
      <c r="O14" s="31">
        <f>$J$5/(1+EXP($J$7*L14+$J$8))</f>
        <v>3019.9319802466212</v>
      </c>
      <c r="R14" s="31">
        <f>G14</f>
        <v>3514.57</v>
      </c>
    </row>
    <row r="15" spans="1:18" ht="17">
      <c r="A15" s="31">
        <v>1993</v>
      </c>
      <c r="B15" s="32">
        <v>3858.59</v>
      </c>
      <c r="C15" s="32">
        <f t="shared" si="0"/>
        <v>0.56453071232940844</v>
      </c>
      <c r="D15" s="33">
        <v>5747.1</v>
      </c>
      <c r="E15" s="31">
        <f t="shared" si="1"/>
        <v>0.56034772739903538</v>
      </c>
      <c r="G15" s="31">
        <f t="shared" si="2"/>
        <v>3858.59</v>
      </c>
      <c r="L15" s="31">
        <v>1993</v>
      </c>
      <c r="M15" s="31">
        <f>LN($J$5/G15-1)</f>
        <v>1.9132188152928571</v>
      </c>
      <c r="O15" s="31">
        <f>$J$5/(1+EXP($J$7*L15+$J$8))</f>
        <v>3216.4502867387391</v>
      </c>
      <c r="R15" s="31">
        <f>G15</f>
        <v>3858.59</v>
      </c>
    </row>
    <row r="16" spans="1:18" ht="17">
      <c r="A16" s="31">
        <v>1994</v>
      </c>
      <c r="B16" s="32">
        <v>4239.6899999999996</v>
      </c>
      <c r="C16" s="32">
        <f t="shared" si="0"/>
        <v>0.6202875184344202</v>
      </c>
      <c r="D16" s="33">
        <v>6281.35</v>
      </c>
      <c r="E16" s="31">
        <f t="shared" si="1"/>
        <v>0.6124376115776532</v>
      </c>
      <c r="G16" s="31">
        <f t="shared" si="2"/>
        <v>4239.6899999999996</v>
      </c>
      <c r="L16" s="31">
        <v>1994</v>
      </c>
      <c r="M16" s="31">
        <f>LN($J$5/G16-1)</f>
        <v>1.8043447819618152</v>
      </c>
      <c r="O16" s="31">
        <f>$J$5/(1+EXP($J$7*L16+$J$8))</f>
        <v>3424.1337842499788</v>
      </c>
      <c r="R16" s="31">
        <f>G16</f>
        <v>4239.6899999999996</v>
      </c>
    </row>
    <row r="17" spans="1:18" ht="17">
      <c r="A17" s="31">
        <v>1995</v>
      </c>
      <c r="B17" s="32">
        <v>4698.95</v>
      </c>
      <c r="C17" s="32">
        <f t="shared" si="0"/>
        <v>0.68747951731079848</v>
      </c>
      <c r="D17" s="33">
        <v>6864.79</v>
      </c>
      <c r="E17" s="31">
        <f t="shared" si="1"/>
        <v>0.66932356763787371</v>
      </c>
      <c r="G17" s="31">
        <f t="shared" si="2"/>
        <v>4698.95</v>
      </c>
      <c r="L17" s="31">
        <v>1995</v>
      </c>
      <c r="M17" s="31">
        <f>LN($J$5/G17-1)</f>
        <v>1.6835068173463301</v>
      </c>
      <c r="O17" s="31">
        <f>$J$5/(1+EXP($J$7*L17+$J$8))</f>
        <v>3643.4030572024931</v>
      </c>
      <c r="R17" s="31">
        <f>G17</f>
        <v>4698.95</v>
      </c>
    </row>
    <row r="18" spans="1:18" ht="17">
      <c r="A18" s="31">
        <v>1996</v>
      </c>
      <c r="B18" s="32">
        <v>5011.8100000000004</v>
      </c>
      <c r="C18" s="32">
        <f t="shared" si="0"/>
        <v>0.73325247547929495</v>
      </c>
      <c r="D18" s="33">
        <v>7304.17</v>
      </c>
      <c r="E18" s="31">
        <f t="shared" si="1"/>
        <v>0.71216353639856833</v>
      </c>
      <c r="G18" s="31">
        <f t="shared" si="2"/>
        <v>5011.8100000000004</v>
      </c>
      <c r="L18" s="31">
        <v>1996</v>
      </c>
      <c r="M18" s="31">
        <f>LN($J$5/G18-1)</f>
        <v>1.6066061859552667</v>
      </c>
      <c r="O18" s="31">
        <f>$J$5/(1+EXP($J$7*L18+$J$8))</f>
        <v>3874.6663899938544</v>
      </c>
      <c r="R18" s="31">
        <f>G18</f>
        <v>5011.8100000000004</v>
      </c>
    </row>
    <row r="19" spans="1:18" ht="17">
      <c r="A19" s="31">
        <v>1997</v>
      </c>
      <c r="B19" s="32">
        <v>4969.79</v>
      </c>
      <c r="C19" s="32">
        <f t="shared" si="0"/>
        <v>0.72710474262037972</v>
      </c>
      <c r="D19" s="33">
        <v>7140.45</v>
      </c>
      <c r="E19" s="31">
        <f t="shared" si="1"/>
        <v>0.6962006803616505</v>
      </c>
      <c r="G19" s="31">
        <f t="shared" si="2"/>
        <v>4969.79</v>
      </c>
      <c r="L19" s="31">
        <v>1997</v>
      </c>
      <c r="M19" s="31">
        <f>LN($J$5/G19-1)</f>
        <v>1.6167059096458638</v>
      </c>
      <c r="O19" s="31">
        <f>$J$5/(1+EXP($J$7*L19+$J$8))</f>
        <v>4118.3153564802715</v>
      </c>
      <c r="R19" s="31">
        <f>G19</f>
        <v>4969.79</v>
      </c>
    </row>
    <row r="20" spans="1:18" ht="17">
      <c r="A20" s="31">
        <v>1998</v>
      </c>
      <c r="B20" s="32">
        <v>4448.18</v>
      </c>
      <c r="C20" s="32">
        <f t="shared" si="0"/>
        <v>0.65079063180317898</v>
      </c>
      <c r="D20" s="33">
        <v>6589.61</v>
      </c>
      <c r="E20" s="31">
        <f t="shared" si="1"/>
        <v>0.6424932553715712</v>
      </c>
      <c r="G20" s="31">
        <f t="shared" si="2"/>
        <v>4448.18</v>
      </c>
      <c r="L20" s="31">
        <v>1998</v>
      </c>
      <c r="M20" s="31">
        <f>LN($J$5/G20-1)</f>
        <v>1.7482135232340965</v>
      </c>
      <c r="O20" s="31">
        <f>$J$5/(1+EXP($J$7*L20+$J$8))</f>
        <v>4374.7200289244001</v>
      </c>
      <c r="R20" s="31">
        <f>G20</f>
        <v>4448.18</v>
      </c>
    </row>
    <row r="21" spans="1:18" ht="17">
      <c r="A21" s="31">
        <v>1999</v>
      </c>
      <c r="B21" s="32">
        <v>4697.45</v>
      </c>
      <c r="C21" s="32">
        <f t="shared" si="0"/>
        <v>0.68726005992649641</v>
      </c>
      <c r="D21" s="33">
        <v>6910.35</v>
      </c>
      <c r="E21" s="31">
        <f t="shared" si="1"/>
        <v>0.67376571105982563</v>
      </c>
      <c r="G21" s="31">
        <f t="shared" si="2"/>
        <v>4697.45</v>
      </c>
      <c r="L21" s="31">
        <v>1999</v>
      </c>
      <c r="M21" s="31">
        <f>LN($J$5/G21-1)</f>
        <v>1.6838853728790029</v>
      </c>
      <c r="O21" s="31">
        <f>$J$5/(1+EXP($J$7*L21+$J$8))</f>
        <v>4644.2238273845933</v>
      </c>
      <c r="R21" s="31">
        <f>G21</f>
        <v>4697.45</v>
      </c>
    </row>
    <row r="22" spans="1:18" ht="17">
      <c r="A22" s="31">
        <v>2000</v>
      </c>
      <c r="B22" s="32">
        <v>5014.7299999999996</v>
      </c>
      <c r="C22" s="32">
        <f t="shared" si="0"/>
        <v>0.73367968585406951</v>
      </c>
      <c r="D22" s="33">
        <v>7302.9</v>
      </c>
      <c r="E22" s="31">
        <f t="shared" si="1"/>
        <v>0.71203971018816714</v>
      </c>
      <c r="G22" s="31">
        <f t="shared" si="2"/>
        <v>5014.7299999999996</v>
      </c>
      <c r="L22" s="31">
        <v>2000</v>
      </c>
      <c r="M22" s="31">
        <f>LN($J$5/G22-1)</f>
        <v>1.6059068697416599</v>
      </c>
      <c r="O22" s="31">
        <f>$J$5/(1+EXP($J$7*L22+$J$8))</f>
        <v>4927.1380420983505</v>
      </c>
      <c r="R22" s="31">
        <f>G22</f>
        <v>5014.7299999999996</v>
      </c>
    </row>
    <row r="23" spans="1:18" ht="17">
      <c r="A23" s="31">
        <v>2001</v>
      </c>
      <c r="B23" s="32">
        <v>5152.71</v>
      </c>
      <c r="C23" s="32">
        <f t="shared" si="0"/>
        <v>0.7538668391114024</v>
      </c>
      <c r="D23" s="33">
        <v>7648.84</v>
      </c>
      <c r="E23" s="31">
        <f t="shared" si="1"/>
        <v>0.74576918989383123</v>
      </c>
      <c r="G23" s="31">
        <f t="shared" si="2"/>
        <v>5152.71</v>
      </c>
      <c r="L23" s="31">
        <v>2001</v>
      </c>
      <c r="M23" s="31">
        <f>LN($J$5/G23-1)</f>
        <v>1.5732259024037707</v>
      </c>
      <c r="O23" s="31">
        <f>$J$5/(1+EXP($J$7*L23+$J$8))</f>
        <v>5223.7360742790543</v>
      </c>
      <c r="R23" s="31">
        <f>G23</f>
        <v>5152.71</v>
      </c>
    </row>
    <row r="24" spans="1:18" ht="17">
      <c r="A24" s="31">
        <v>2002</v>
      </c>
      <c r="B24" s="32">
        <v>5464.57</v>
      </c>
      <c r="C24" s="32">
        <f t="shared" si="0"/>
        <v>0.79949349235703082</v>
      </c>
      <c r="D24" s="33">
        <v>8179.41</v>
      </c>
      <c r="E24" s="31">
        <f t="shared" si="1"/>
        <v>0.79750027056514483</v>
      </c>
      <c r="G24" s="31">
        <f t="shared" si="2"/>
        <v>5464.57</v>
      </c>
      <c r="L24" s="31">
        <v>2002</v>
      </c>
      <c r="M24" s="31">
        <f>LN($J$5/G24-1)</f>
        <v>1.5018327593638683</v>
      </c>
      <c r="O24" s="31">
        <f>$J$5/(1+EXP($J$7*L24+$J$8))</f>
        <v>5534.2474547037527</v>
      </c>
      <c r="R24" s="31">
        <f>G24</f>
        <v>5464.57</v>
      </c>
    </row>
    <row r="25" spans="1:18" ht="17">
      <c r="A25" s="31">
        <v>2003</v>
      </c>
      <c r="B25" s="32">
        <v>5919.62</v>
      </c>
      <c r="C25" s="32">
        <f t="shared" si="0"/>
        <v>0.86606954750813459</v>
      </c>
      <c r="D25" s="33">
        <v>8863.74</v>
      </c>
      <c r="E25" s="31">
        <f t="shared" si="1"/>
        <v>0.86422309778078088</v>
      </c>
      <c r="G25" s="31">
        <f t="shared" si="2"/>
        <v>5919.62</v>
      </c>
      <c r="L25" s="31">
        <v>2003</v>
      </c>
      <c r="M25" s="31">
        <f>LN($J$5/G25-1)</f>
        <v>1.4031251434004919</v>
      </c>
      <c r="O25" s="31">
        <f>$J$5/(1+EXP($J$7*L25+$J$8))</f>
        <v>5858.8517142256178</v>
      </c>
      <c r="R25" s="31">
        <f>G25</f>
        <v>5919.62</v>
      </c>
    </row>
    <row r="26" spans="1:18" ht="17">
      <c r="A26" s="31">
        <v>2004</v>
      </c>
      <c r="B26" s="32">
        <v>6350.11</v>
      </c>
      <c r="C26" s="32">
        <f t="shared" si="0"/>
        <v>0.92905235375359907</v>
      </c>
      <c r="D26" s="33">
        <v>9608.5400000000009</v>
      </c>
      <c r="E26" s="31">
        <f t="shared" si="1"/>
        <v>0.93684180762866975</v>
      </c>
      <c r="G26" s="31">
        <f t="shared" si="2"/>
        <v>6350.11</v>
      </c>
      <c r="L26" s="31">
        <v>2004</v>
      </c>
      <c r="M26" s="31">
        <f>LN($J$5/G26-1)</f>
        <v>1.3148863281751273</v>
      </c>
      <c r="O26" s="31">
        <f>$J$5/(1+EXP($J$7*L26+$J$8))</f>
        <v>6197.6721954981795</v>
      </c>
      <c r="R26" s="31">
        <f>G26</f>
        <v>6350.11</v>
      </c>
    </row>
    <row r="27" spans="1:18" ht="17">
      <c r="A27" s="31">
        <v>2005</v>
      </c>
      <c r="B27" s="32">
        <v>6835.04</v>
      </c>
      <c r="C27" s="32">
        <f>B27/$B$27</f>
        <v>1</v>
      </c>
      <c r="D27" s="33">
        <v>10256.31</v>
      </c>
      <c r="E27" s="31">
        <f t="shared" si="1"/>
        <v>1</v>
      </c>
      <c r="G27" s="31">
        <f t="shared" si="2"/>
        <v>6835.04</v>
      </c>
      <c r="L27" s="31">
        <v>2005</v>
      </c>
      <c r="M27" s="31">
        <f>LN($J$5/G27-1)</f>
        <v>1.2205784697342379</v>
      </c>
      <c r="O27" s="31">
        <f>$J$5/(1+EXP($J$7*L27+$J$8))</f>
        <v>6550.7699102412198</v>
      </c>
      <c r="R27" s="31">
        <f>G27</f>
        <v>6835.04</v>
      </c>
    </row>
    <row r="28" spans="1:18" ht="17">
      <c r="A28" s="31">
        <v>2006</v>
      </c>
      <c r="B28" s="32">
        <v>7387.38</v>
      </c>
      <c r="C28" s="32">
        <f t="shared" ref="C28:C35" si="3">B28/$B$27</f>
        <v>1.0808100610969358</v>
      </c>
      <c r="D28" s="33">
        <v>11024.84</v>
      </c>
      <c r="E28" s="31">
        <f t="shared" si="1"/>
        <v>1.074932407464283</v>
      </c>
      <c r="G28" s="31">
        <f t="shared" si="2"/>
        <v>7387.38</v>
      </c>
      <c r="L28" s="31">
        <v>2006</v>
      </c>
      <c r="M28" s="31">
        <f>LN($J$5/G28-1)</f>
        <v>1.1187350185612044</v>
      </c>
      <c r="O28" s="31">
        <f>$J$5/(1+EXP($J$7*L28+$J$8))</f>
        <v>6918.1375606970132</v>
      </c>
      <c r="R28" s="31">
        <f>G28</f>
        <v>7387.38</v>
      </c>
    </row>
    <row r="29" spans="1:18" ht="17">
      <c r="A29" s="31">
        <v>2007</v>
      </c>
      <c r="B29" s="32">
        <v>7910.28</v>
      </c>
      <c r="C29" s="32">
        <f t="shared" si="3"/>
        <v>1.1573129052646363</v>
      </c>
      <c r="D29" s="33">
        <v>11869.69</v>
      </c>
      <c r="E29" s="31">
        <f t="shared" si="1"/>
        <v>1.1573060876670072</v>
      </c>
      <c r="G29" s="31">
        <f t="shared" si="2"/>
        <v>7910.28</v>
      </c>
      <c r="L29" s="31">
        <v>2007</v>
      </c>
      <c r="M29" s="31">
        <f>LN($J$5/G29-1)</f>
        <v>1.0269491625498022</v>
      </c>
      <c r="O29" s="31">
        <f>$J$5/(1+EXP($J$7*L29+$J$8))</f>
        <v>7299.6938568128371</v>
      </c>
      <c r="R29" s="31">
        <f>G29</f>
        <v>7910.28</v>
      </c>
    </row>
    <row r="30" spans="1:18" ht="17">
      <c r="A30" s="31">
        <v>2008</v>
      </c>
      <c r="B30" s="32">
        <v>8192.77</v>
      </c>
      <c r="C30" s="32">
        <f t="shared" si="3"/>
        <v>1.1986425829256304</v>
      </c>
      <c r="D30" s="33">
        <v>12244.81</v>
      </c>
      <c r="E30" s="31">
        <f t="shared" si="1"/>
        <v>1.1938806451833066</v>
      </c>
      <c r="G30" s="31">
        <f t="shared" si="2"/>
        <v>8192.77</v>
      </c>
      <c r="L30" s="31">
        <v>2008</v>
      </c>
      <c r="M30" s="31">
        <f>LN($J$5/G30-1)</f>
        <v>0.97898950816642449</v>
      </c>
      <c r="O30" s="31">
        <f>$J$5/(1+EXP($J$7*L30+$J$8))</f>
        <v>7695.2782713604802</v>
      </c>
      <c r="R30" s="31">
        <f>G30</f>
        <v>8192.77</v>
      </c>
    </row>
    <row r="31" spans="1:18" ht="17">
      <c r="A31" s="31">
        <v>2009</v>
      </c>
      <c r="B31" s="32">
        <v>7996.1</v>
      </c>
      <c r="C31" s="32">
        <f t="shared" si="3"/>
        <v>1.1698687937451719</v>
      </c>
      <c r="D31" s="33">
        <v>12191.41</v>
      </c>
      <c r="E31" s="31">
        <f t="shared" si="1"/>
        <v>1.1886740942892717</v>
      </c>
      <c r="G31" s="31">
        <f t="shared" si="2"/>
        <v>7996.1</v>
      </c>
      <c r="L31" s="31">
        <v>2009</v>
      </c>
      <c r="M31" s="31">
        <f>LN($J$5/G31-1)</f>
        <v>1.0122657875615577</v>
      </c>
      <c r="O31" s="31">
        <f>$J$5/(1+EXP($J$7*L31+$J$8))</f>
        <v>8104.646382840263</v>
      </c>
      <c r="R31" s="31">
        <f>G31</f>
        <v>7996.1</v>
      </c>
    </row>
    <row r="32" spans="1:18" ht="17">
      <c r="A32" s="31">
        <v>2010</v>
      </c>
      <c r="B32" s="32">
        <v>8673.68</v>
      </c>
      <c r="C32" s="32">
        <f t="shared" si="3"/>
        <v>1.2690020833821016</v>
      </c>
      <c r="D32" s="33">
        <v>13195.36</v>
      </c>
      <c r="E32" s="31">
        <f t="shared" si="1"/>
        <v>1.2865601761257217</v>
      </c>
      <c r="G32" s="31">
        <f t="shared" si="2"/>
        <v>8673.68</v>
      </c>
      <c r="L32" s="31">
        <v>2010</v>
      </c>
      <c r="M32" s="31">
        <f>LN($J$5/G32-1)</f>
        <v>0.89964883776951465</v>
      </c>
      <c r="O32" s="31">
        <f>$J$5/(1+EXP($J$7*L32+$J$8))</f>
        <v>8527.4659597963728</v>
      </c>
      <c r="R32" s="31">
        <f>G32</f>
        <v>8673.68</v>
      </c>
    </row>
    <row r="33" spans="1:19" ht="17">
      <c r="A33" s="31">
        <v>2011</v>
      </c>
      <c r="B33" s="32">
        <v>8810.49</v>
      </c>
      <c r="C33" s="32">
        <f t="shared" si="3"/>
        <v>1.2890180598796788</v>
      </c>
      <c r="D33" s="33">
        <v>13519.13</v>
      </c>
      <c r="E33" s="31">
        <f t="shared" si="1"/>
        <v>1.3181280597017835</v>
      </c>
      <c r="G33" s="31">
        <f t="shared" si="2"/>
        <v>8810.49</v>
      </c>
      <c r="L33" s="31">
        <v>2011</v>
      </c>
      <c r="M33" s="31">
        <f>LN($J$5/G33-1)</f>
        <v>0.87756319088105228</v>
      </c>
      <c r="O33" s="31">
        <f>$J$5/(1+EXP($J$7*L33+$J$8))</f>
        <v>8963.3139393015881</v>
      </c>
      <c r="R33" s="31">
        <f>G33</f>
        <v>8810.49</v>
      </c>
    </row>
    <row r="34" spans="1:19" ht="17">
      <c r="A34" s="31">
        <v>2012</v>
      </c>
      <c r="B34" s="32">
        <v>9502.93</v>
      </c>
      <c r="C34" s="32">
        <f t="shared" si="3"/>
        <v>1.3903254406704277</v>
      </c>
      <c r="D34" s="33">
        <v>14870.98</v>
      </c>
      <c r="E34" s="31">
        <f t="shared" si="1"/>
        <v>1.4499347231119184</v>
      </c>
      <c r="G34" s="31">
        <f t="shared" si="2"/>
        <v>9502.93</v>
      </c>
      <c r="L34" s="31">
        <v>2012</v>
      </c>
      <c r="M34" s="31">
        <f>LN($J$5/G34-1)</f>
        <v>0.7686817769929507</v>
      </c>
      <c r="O34" s="31">
        <f>$J$5/(1+EXP($J$7*L34+$J$8))</f>
        <v>9411.6744462033075</v>
      </c>
      <c r="R34" s="31">
        <f>G34</f>
        <v>9502.93</v>
      </c>
    </row>
    <row r="35" spans="1:19" ht="17">
      <c r="A35" s="31">
        <v>2013</v>
      </c>
      <c r="B35" s="32">
        <v>9874.51</v>
      </c>
      <c r="C35" s="32">
        <f t="shared" si="3"/>
        <v>1.4446894239097356</v>
      </c>
      <c r="D35" s="33">
        <v>15407.67</v>
      </c>
      <c r="E35" s="31">
        <f t="shared" si="1"/>
        <v>1.5022625096160316</v>
      </c>
      <c r="G35" s="31">
        <f t="shared" si="2"/>
        <v>9874.51</v>
      </c>
      <c r="L35" s="31">
        <v>2013</v>
      </c>
      <c r="M35" s="31">
        <f>LN($J$5/G35-1)</f>
        <v>0.71203048153141502</v>
      </c>
      <c r="O35" s="31">
        <f>$J$5/(1+EXP($J$7*L35+$J$8))</f>
        <v>9871.9379877376559</v>
      </c>
      <c r="R35" s="31">
        <f>G35</f>
        <v>9874.51</v>
      </c>
    </row>
    <row r="36" spans="1:19" ht="17">
      <c r="A36" s="31">
        <v>2014</v>
      </c>
      <c r="B36" s="32">
        <v>10226.82</v>
      </c>
      <c r="C36" s="32">
        <f>B36/$B$27</f>
        <v>1.4962341112853765</v>
      </c>
      <c r="D36" s="33">
        <v>15480.21</v>
      </c>
      <c r="E36" s="31">
        <f t="shared" si="1"/>
        <v>1.5093352287518611</v>
      </c>
      <c r="G36" s="31">
        <f t="shared" si="2"/>
        <v>10226.82</v>
      </c>
      <c r="H36" s="31" t="s">
        <v>56</v>
      </c>
      <c r="I36" s="31" t="s">
        <v>57</v>
      </c>
      <c r="L36" s="31">
        <v>2014</v>
      </c>
      <c r="M36" s="31">
        <f>LN($J$5/G36-1)</f>
        <v>0.65931279282033051</v>
      </c>
      <c r="O36" s="31">
        <f>$J$5/(1+EXP($J$7*L36+$J$8))</f>
        <v>10343.401940056801</v>
      </c>
      <c r="R36" s="31">
        <f>G36</f>
        <v>10226.82</v>
      </c>
      <c r="S36" s="31" t="s">
        <v>59</v>
      </c>
    </row>
    <row r="37" spans="1:19" ht="17">
      <c r="A37" s="31">
        <v>2015</v>
      </c>
      <c r="D37" s="33">
        <v>15822.37</v>
      </c>
      <c r="E37" s="31">
        <f t="shared" si="1"/>
        <v>1.5426961548549138</v>
      </c>
      <c r="G37" s="31">
        <v>10480.737888</v>
      </c>
      <c r="H37" s="31">
        <f>E37*$B$27</f>
        <v>10544.389926279529</v>
      </c>
      <c r="I37" s="31">
        <f>D37*0.6624</f>
        <v>10480.737888</v>
      </c>
      <c r="L37" s="31">
        <v>2015</v>
      </c>
      <c r="M37" s="31">
        <f>LN($J$5/G37-1)</f>
        <v>0.62186269305650932</v>
      </c>
      <c r="O37" s="31">
        <f>$J$5/(1+EXP($J$7*L37+$J$8))</f>
        <v>10825.272419084593</v>
      </c>
      <c r="R37" s="31">
        <f>G37</f>
        <v>10480.737888</v>
      </c>
    </row>
    <row r="38" spans="1:19" ht="17">
      <c r="A38" s="31">
        <v>2016</v>
      </c>
      <c r="D38" s="33">
        <v>16616.2</v>
      </c>
      <c r="E38" s="31">
        <f t="shared" si="1"/>
        <v>1.6200953364319137</v>
      </c>
      <c r="G38" s="31">
        <v>11006.570880000001</v>
      </c>
      <c r="H38" s="31">
        <f t="shared" ref="H38:H47" si="4">E38*$B$27</f>
        <v>11073.416428325587</v>
      </c>
      <c r="I38" s="31">
        <f t="shared" ref="I38:I46" si="5">D38*0.6624</f>
        <v>11006.570880000001</v>
      </c>
      <c r="L38" s="31">
        <v>2016</v>
      </c>
      <c r="M38" s="31">
        <f>LN($J$5/G38-1)</f>
        <v>0.54560063638045653</v>
      </c>
      <c r="O38" s="31">
        <f>$J$5/(1+EXP($J$7*L38+$J$8))</f>
        <v>11316.667598261303</v>
      </c>
      <c r="R38" s="31">
        <f>G38</f>
        <v>11006.570880000001</v>
      </c>
    </row>
    <row r="39" spans="1:19" ht="17">
      <c r="A39" s="31">
        <v>2017</v>
      </c>
      <c r="D39" s="33">
        <v>17422.95</v>
      </c>
      <c r="E39" s="31">
        <f t="shared" si="1"/>
        <v>1.6987542303226015</v>
      </c>
      <c r="G39" s="31">
        <v>11540.962080000001</v>
      </c>
      <c r="H39" s="31">
        <f t="shared" si="4"/>
        <v>11611.053114424194</v>
      </c>
      <c r="I39" s="31">
        <f t="shared" si="5"/>
        <v>11540.962080000001</v>
      </c>
      <c r="L39" s="31">
        <v>2017</v>
      </c>
      <c r="M39" s="31">
        <f>LN($J$5/G39-1)</f>
        <v>0.46965148395109768</v>
      </c>
      <c r="O39" s="31">
        <f>$J$5/(1+EXP($J$7*L39+$J$8))</f>
        <v>11816.622500854741</v>
      </c>
      <c r="R39" s="31">
        <f>G39</f>
        <v>11540.962080000001</v>
      </c>
    </row>
    <row r="40" spans="1:19" ht="17">
      <c r="A40" s="31">
        <v>2018</v>
      </c>
      <c r="D40" s="33">
        <v>18530.21</v>
      </c>
      <c r="E40" s="31">
        <f t="shared" si="1"/>
        <v>1.8067131356209007</v>
      </c>
      <c r="G40" s="31">
        <v>12274.411103999999</v>
      </c>
      <c r="H40" s="31">
        <f t="shared" si="4"/>
        <v>12348.956550494282</v>
      </c>
      <c r="I40" s="31">
        <f t="shared" si="5"/>
        <v>12274.411103999999</v>
      </c>
      <c r="L40" s="31">
        <v>2018</v>
      </c>
      <c r="M40" s="31">
        <f>LN($J$5/G40-1)</f>
        <v>0.36749259860461597</v>
      </c>
      <c r="O40" s="31">
        <f>$J$5/(1+EXP($J$7*L40+$J$8))</f>
        <v>12324.095255652424</v>
      </c>
      <c r="R40" s="31">
        <f>G40</f>
        <v>12274.411103999999</v>
      </c>
    </row>
    <row r="41" spans="1:19" ht="17">
      <c r="A41" s="31">
        <v>2019</v>
      </c>
      <c r="D41" s="33">
        <v>19233.88</v>
      </c>
      <c r="E41" s="31">
        <f t="shared" si="1"/>
        <v>1.8753216312689458</v>
      </c>
      <c r="G41" s="31">
        <v>12740.522112000001</v>
      </c>
      <c r="H41" s="31">
        <f t="shared" si="4"/>
        <v>12817.898362588496</v>
      </c>
      <c r="I41" s="31">
        <f t="shared" si="5"/>
        <v>12740.522112000001</v>
      </c>
      <c r="L41" s="31">
        <v>2019</v>
      </c>
      <c r="M41" s="31">
        <f>LN($J$5/G41-1)</f>
        <v>0.3035738039636745</v>
      </c>
      <c r="O41" s="31">
        <f>$J$5/(1+EXP($J$7*L41+$J$8))</f>
        <v>12837.974763385466</v>
      </c>
      <c r="R41" s="31">
        <f>G41</f>
        <v>12740.522112000001</v>
      </c>
    </row>
    <row r="42" spans="1:19" ht="17">
      <c r="A42" s="31">
        <v>2020</v>
      </c>
      <c r="D42" s="33">
        <v>18236.36</v>
      </c>
      <c r="E42" s="31">
        <f t="shared" si="1"/>
        <v>1.7780624805607477</v>
      </c>
      <c r="G42" s="31">
        <v>12079.764864000001</v>
      </c>
      <c r="H42" s="31">
        <f t="shared" si="4"/>
        <v>12153.128177131932</v>
      </c>
      <c r="I42" s="31">
        <f t="shared" si="5"/>
        <v>12079.764864000001</v>
      </c>
      <c r="L42" s="31">
        <v>2020</v>
      </c>
      <c r="M42" s="31">
        <f t="shared" ref="M42:M47" si="6">LN($J$5/G42-1)</f>
        <v>0.39439880147270751</v>
      </c>
      <c r="O42" s="31">
        <f>$J$5/(1+EXP($J$7*L42+$J$8))</f>
        <v>13357.089678821138</v>
      </c>
      <c r="R42" s="31">
        <f>G42</f>
        <v>12079.764864000001</v>
      </c>
      <c r="S42" s="31" t="s">
        <v>61</v>
      </c>
    </row>
    <row r="43" spans="1:19" ht="17">
      <c r="A43" s="31">
        <v>2021</v>
      </c>
      <c r="D43" s="33">
        <v>19003.68</v>
      </c>
      <c r="E43" s="31">
        <f t="shared" si="1"/>
        <v>1.8528769118718136</v>
      </c>
      <c r="G43" s="31">
        <v>12588.037632</v>
      </c>
      <c r="H43" s="31">
        <f t="shared" si="4"/>
        <v>12664.487807720321</v>
      </c>
      <c r="I43" s="31">
        <f t="shared" si="5"/>
        <v>12588.037632</v>
      </c>
      <c r="L43" s="31">
        <v>2021</v>
      </c>
      <c r="M43" s="31">
        <f t="shared" si="6"/>
        <v>0.32441049370811004</v>
      </c>
      <c r="O43" s="31">
        <f>$J$5/(1+EXP($J$7*L43+$J$8))</f>
        <v>13880.218571939715</v>
      </c>
      <c r="R43" s="31">
        <f>G43</f>
        <v>12588.037632</v>
      </c>
    </row>
    <row r="44" spans="1:19" ht="17">
      <c r="A44" s="31">
        <v>2022</v>
      </c>
      <c r="D44" s="33">
        <v>20492.57</v>
      </c>
      <c r="E44" s="31">
        <f t="shared" si="1"/>
        <v>1.9980451058909101</v>
      </c>
      <c r="G44" s="31">
        <v>13574.278367999999</v>
      </c>
      <c r="H44" s="31">
        <f t="shared" si="4"/>
        <v>13656.718220568606</v>
      </c>
      <c r="I44" s="31">
        <f t="shared" si="5"/>
        <v>13574.278367999999</v>
      </c>
      <c r="L44" s="31">
        <v>2022</v>
      </c>
      <c r="M44" s="31">
        <f t="shared" si="6"/>
        <v>0.19067179287074293</v>
      </c>
      <c r="O44" s="31">
        <f>$J$5/(1+EXP($J$7*L44+$J$8))</f>
        <v>14406.101092909967</v>
      </c>
      <c r="R44" s="31">
        <f>G44</f>
        <v>13574.278367999999</v>
      </c>
    </row>
    <row r="45" spans="1:19" ht="17">
      <c r="A45" s="31">
        <v>2023</v>
      </c>
      <c r="D45" s="33">
        <v>21715.45</v>
      </c>
      <c r="E45" s="31">
        <f t="shared" si="1"/>
        <v>2.1172770713833731</v>
      </c>
      <c r="G45" s="31">
        <v>14384.31408</v>
      </c>
      <c r="H45" s="31">
        <f t="shared" si="4"/>
        <v>14471.67347398821</v>
      </c>
      <c r="I45" s="31">
        <f t="shared" si="5"/>
        <v>14384.31408</v>
      </c>
      <c r="L45" s="31">
        <v>2023</v>
      </c>
      <c r="M45" s="31">
        <f t="shared" si="6"/>
        <v>8.2137603900043182E-2</v>
      </c>
      <c r="O45" s="31">
        <f>$J$5/(1+EXP($J$7*L45+$J$8))</f>
        <v>14933.4499315883</v>
      </c>
      <c r="R45" s="31">
        <f>G45</f>
        <v>14384.31408</v>
      </c>
    </row>
    <row r="46" spans="1:19" ht="17">
      <c r="A46" s="31">
        <v>2024</v>
      </c>
      <c r="D46" s="33">
        <v>22912.3</v>
      </c>
      <c r="E46" s="31">
        <f t="shared" si="1"/>
        <v>2.2339710870673759</v>
      </c>
      <c r="G46" s="31">
        <v>15177.10752</v>
      </c>
      <c r="H46" s="31">
        <f t="shared" si="4"/>
        <v>15269.281738948997</v>
      </c>
      <c r="I46" s="31">
        <f t="shared" si="5"/>
        <v>15177.10752</v>
      </c>
      <c r="L46" s="31">
        <v>2024</v>
      </c>
      <c r="M46" s="31">
        <f t="shared" si="6"/>
        <v>-2.361543344382188E-2</v>
      </c>
      <c r="O46" s="31">
        <f>$J$5/(1+EXP($J$7*L46+$J$8))</f>
        <v>15460.963334717831</v>
      </c>
      <c r="R46" s="31">
        <f>G46</f>
        <v>15177.10752</v>
      </c>
    </row>
    <row r="47" spans="1:19" ht="17">
      <c r="A47" s="31">
        <v>2025</v>
      </c>
      <c r="D47" s="33">
        <v>24193.47</v>
      </c>
      <c r="E47" s="31">
        <f>D47/$D$27</f>
        <v>2.3588863831143954</v>
      </c>
      <c r="G47" s="31">
        <v>16025.754528000001</v>
      </c>
      <c r="H47" s="31">
        <f t="shared" si="4"/>
        <v>16123.082784042217</v>
      </c>
      <c r="I47" s="31">
        <f>D47*0.6624</f>
        <v>16025.754528000001</v>
      </c>
      <c r="L47" s="31">
        <v>2025</v>
      </c>
      <c r="M47" s="31">
        <f t="shared" si="6"/>
        <v>-0.13698105981541764</v>
      </c>
      <c r="O47" s="31">
        <f>$J$5/(1+EXP($J$7*L47+$J$8))</f>
        <v>15987.33792433638</v>
      </c>
      <c r="R47" s="31">
        <f>G47</f>
        <v>16025.754528000001</v>
      </c>
      <c r="S47" s="31" t="s">
        <v>60</v>
      </c>
    </row>
    <row r="48" spans="1:19">
      <c r="A48" s="31">
        <v>2026</v>
      </c>
      <c r="L48" s="31">
        <v>2026</v>
      </c>
      <c r="O48" s="31">
        <f>$J$5/(1+EXP($J$7*L48+$J$8))</f>
        <v>16511.281550175652</v>
      </c>
      <c r="R48" s="31">
        <f>O48</f>
        <v>16511.281550175652</v>
      </c>
    </row>
    <row r="49" spans="1:18">
      <c r="A49" s="31">
        <v>2027</v>
      </c>
      <c r="L49" s="31">
        <v>2027</v>
      </c>
      <c r="O49" s="31">
        <f>$J$5/(1+EXP($J$7*L49+$J$8))</f>
        <v>17031.525907610732</v>
      </c>
      <c r="R49" s="31">
        <f t="shared" ref="R49:R72" si="7">O49</f>
        <v>17031.525907610732</v>
      </c>
    </row>
    <row r="50" spans="1:18">
      <c r="A50" s="31">
        <v>2028</v>
      </c>
      <c r="L50" s="31">
        <v>2028</v>
      </c>
      <c r="O50" s="31">
        <f>$J$5/(1+EXP($J$7*L50+$J$8))</f>
        <v>17546.838661092348</v>
      </c>
      <c r="R50" s="31">
        <f t="shared" si="7"/>
        <v>17546.838661092348</v>
      </c>
    </row>
    <row r="51" spans="1:18">
      <c r="A51" s="31">
        <v>2029</v>
      </c>
      <c r="L51" s="31">
        <v>2029</v>
      </c>
      <c r="O51" s="31">
        <f>$J$5/(1+EXP($J$7*L51+$J$8))</f>
        <v>18056.034830483775</v>
      </c>
      <c r="R51" s="31">
        <f t="shared" si="7"/>
        <v>18056.034830483775</v>
      </c>
    </row>
    <row r="52" spans="1:18">
      <c r="A52" s="31">
        <v>2030</v>
      </c>
      <c r="D52" s="31">
        <v>25422.2</v>
      </c>
      <c r="E52" s="31">
        <f>D52/$D$27</f>
        <v>2.4786887291823279</v>
      </c>
      <c r="I52" s="31">
        <f>D52*0.6624</f>
        <v>16839.665280000001</v>
      </c>
      <c r="L52" s="31">
        <v>2030</v>
      </c>
      <c r="O52" s="31">
        <f>$J$5/(1+EXP($J$7*L52+$J$8))</f>
        <v>18557.987223408389</v>
      </c>
      <c r="R52" s="31">
        <f t="shared" si="7"/>
        <v>18557.987223408389</v>
      </c>
    </row>
    <row r="53" spans="1:18">
      <c r="A53" s="31">
        <v>2031</v>
      </c>
      <c r="L53" s="31">
        <v>2031</v>
      </c>
      <c r="O53" s="31">
        <f>$J$5/(1+EXP($J$7*L53+$J$8))</f>
        <v>19051.635729232261</v>
      </c>
      <c r="R53" s="31">
        <f t="shared" si="7"/>
        <v>19051.635729232261</v>
      </c>
    </row>
    <row r="54" spans="1:18">
      <c r="A54" s="31">
        <v>2032</v>
      </c>
      <c r="L54" s="31">
        <v>2032</v>
      </c>
      <c r="O54" s="31">
        <f>$J$5/(1+EXP($J$7*L54+$J$8))</f>
        <v>19535.995327993118</v>
      </c>
      <c r="R54" s="31">
        <f t="shared" si="7"/>
        <v>19535.995327993118</v>
      </c>
    </row>
    <row r="55" spans="1:18">
      <c r="A55" s="31">
        <v>2033</v>
      </c>
      <c r="L55" s="31">
        <v>2033</v>
      </c>
      <c r="O55" s="31">
        <f>$J$5/(1+EXP($J$7*L55+$J$8))</f>
        <v>20010.16270857937</v>
      </c>
      <c r="R55" s="31">
        <f t="shared" si="7"/>
        <v>20010.16270857937</v>
      </c>
    </row>
    <row r="56" spans="1:18">
      <c r="A56" s="31">
        <v>2034</v>
      </c>
      <c r="L56" s="31">
        <v>2034</v>
      </c>
      <c r="O56" s="31">
        <f>$J$5/(1+EXP($J$7*L56+$J$8))</f>
        <v>20473.321432830748</v>
      </c>
      <c r="R56" s="31">
        <f t="shared" si="7"/>
        <v>20473.321432830748</v>
      </c>
    </row>
    <row r="57" spans="1:18">
      <c r="A57" s="31">
        <v>2035</v>
      </c>
      <c r="L57" s="31">
        <v>2035</v>
      </c>
      <c r="O57" s="31">
        <f>$J$5/(1+EXP($J$7*L57+$J$8))</f>
        <v>20924.745624100455</v>
      </c>
      <c r="R57" s="31">
        <f t="shared" si="7"/>
        <v>20924.745624100455</v>
      </c>
    </row>
    <row r="58" spans="1:18">
      <c r="A58" s="31">
        <v>2036</v>
      </c>
      <c r="L58" s="31">
        <v>2036</v>
      </c>
      <c r="O58" s="31">
        <f>$J$5/(1+EXP($J$7*L58+$J$8))</f>
        <v>21363.802198479436</v>
      </c>
      <c r="R58" s="31">
        <f t="shared" si="7"/>
        <v>21363.802198479436</v>
      </c>
    </row>
    <row r="59" spans="1:18">
      <c r="A59" s="31">
        <v>2037</v>
      </c>
      <c r="L59" s="31">
        <v>2037</v>
      </c>
      <c r="O59" s="31">
        <f>$J$5/(1+EXP($J$7*L59+$J$8))</f>
        <v>21789.951692883231</v>
      </c>
      <c r="R59" s="31">
        <f t="shared" si="7"/>
        <v>21789.951692883231</v>
      </c>
    </row>
    <row r="60" spans="1:18">
      <c r="A60" s="31">
        <v>2038</v>
      </c>
      <c r="L60" s="31">
        <v>2038</v>
      </c>
      <c r="O60" s="31">
        <f>$J$5/(1+EXP($J$7*L60+$J$8))</f>
        <v>22202.747775404456</v>
      </c>
      <c r="R60" s="31">
        <f t="shared" si="7"/>
        <v>22202.747775404456</v>
      </c>
    </row>
    <row r="61" spans="1:18">
      <c r="A61" s="31">
        <v>2039</v>
      </c>
      <c r="L61" s="31">
        <v>2039</v>
      </c>
      <c r="O61" s="31">
        <f>$J$5/(1+EXP($J$7*L61+$J$8))</f>
        <v>22601.835548953841</v>
      </c>
      <c r="R61" s="31">
        <f t="shared" si="7"/>
        <v>22601.835548953841</v>
      </c>
    </row>
    <row r="62" spans="1:18">
      <c r="A62" s="31">
        <v>2040</v>
      </c>
      <c r="L62" s="31">
        <v>2040</v>
      </c>
      <c r="O62" s="31">
        <f>$J$5/(1+EXP($J$7*L62+$J$8))</f>
        <v>22986.948778819566</v>
      </c>
      <c r="R62" s="31">
        <f t="shared" si="7"/>
        <v>22986.948778819566</v>
      </c>
    </row>
    <row r="63" spans="1:18">
      <c r="A63" s="31">
        <v>2041</v>
      </c>
      <c r="L63" s="31">
        <v>2041</v>
      </c>
      <c r="O63" s="31">
        <f>$J$5/(1+EXP($J$7*L63+$J$8))</f>
        <v>23357.906188274217</v>
      </c>
      <c r="R63" s="31">
        <f t="shared" si="7"/>
        <v>23357.906188274217</v>
      </c>
    </row>
    <row r="64" spans="1:18">
      <c r="A64" s="31">
        <v>2042</v>
      </c>
      <c r="L64" s="31">
        <v>2042</v>
      </c>
      <c r="O64" s="31">
        <f>$J$5/(1+EXP($J$7*L64+$J$8))</f>
        <v>23714.606973959875</v>
      </c>
      <c r="R64" s="31">
        <f t="shared" si="7"/>
        <v>23714.606973959875</v>
      </c>
    </row>
    <row r="65" spans="1:19">
      <c r="A65" s="31">
        <v>2043</v>
      </c>
      <c r="L65" s="31">
        <v>2043</v>
      </c>
      <c r="O65" s="31">
        <f>$J$5/(1+EXP($J$7*L65+$J$8))</f>
        <v>24057.025694921118</v>
      </c>
      <c r="R65" s="31">
        <f t="shared" si="7"/>
        <v>24057.025694921118</v>
      </c>
    </row>
    <row r="66" spans="1:19">
      <c r="A66" s="31">
        <v>2044</v>
      </c>
      <c r="L66" s="31">
        <v>2044</v>
      </c>
      <c r="O66" s="31">
        <f>$J$5/(1+EXP($J$7*L66+$J$8))</f>
        <v>24385.206686485228</v>
      </c>
      <c r="R66" s="31">
        <f t="shared" si="7"/>
        <v>24385.206686485228</v>
      </c>
    </row>
    <row r="67" spans="1:19">
      <c r="A67" s="31">
        <v>2045</v>
      </c>
      <c r="L67" s="31">
        <v>2045</v>
      </c>
      <c r="O67" s="31">
        <f>$J$5/(1+EXP($J$7*L67+$J$8))</f>
        <v>24699.258143445197</v>
      </c>
      <c r="R67" s="31">
        <f t="shared" si="7"/>
        <v>24699.258143445197</v>
      </c>
    </row>
    <row r="68" spans="1:19">
      <c r="A68" s="31">
        <v>2046</v>
      </c>
      <c r="L68" s="31">
        <v>2046</v>
      </c>
      <c r="O68" s="31">
        <f>$J$5/(1+EXP($J$7*L68+$J$8))</f>
        <v>24999.346007014839</v>
      </c>
      <c r="R68" s="31">
        <f t="shared" si="7"/>
        <v>24999.346007014839</v>
      </c>
    </row>
    <row r="69" spans="1:19">
      <c r="A69" s="31">
        <v>2047</v>
      </c>
      <c r="L69" s="31">
        <v>2047</v>
      </c>
      <c r="O69" s="31">
        <f>$J$5/(1+EXP($J$7*L69+$J$8))</f>
        <v>25285.68777762022</v>
      </c>
      <c r="R69" s="31">
        <f t="shared" si="7"/>
        <v>25285.68777762022</v>
      </c>
    </row>
    <row r="70" spans="1:19">
      <c r="A70" s="31">
        <v>2048</v>
      </c>
      <c r="L70" s="31">
        <v>2048</v>
      </c>
      <c r="O70" s="31">
        <f>$J$5/(1+EXP($J$7*L70+$J$8))</f>
        <v>25558.546361563796</v>
      </c>
      <c r="R70" s="31">
        <f t="shared" si="7"/>
        <v>25558.546361563796</v>
      </c>
    </row>
    <row r="71" spans="1:19">
      <c r="A71" s="31">
        <v>2049</v>
      </c>
      <c r="L71" s="31">
        <v>2049</v>
      </c>
      <c r="O71" s="31">
        <f>$J$5/(1+EXP($J$7*L71+$J$8))</f>
        <v>25818.224044675731</v>
      </c>
      <c r="R71" s="31">
        <f t="shared" si="7"/>
        <v>25818.224044675731</v>
      </c>
    </row>
    <row r="72" spans="1:19">
      <c r="A72" s="31">
        <v>2050</v>
      </c>
      <c r="D72" s="31">
        <v>38127</v>
      </c>
      <c r="E72" s="31">
        <f>D72/$D$27</f>
        <v>3.7174188377691393</v>
      </c>
      <c r="I72" s="31">
        <f>D72*0.6624</f>
        <v>25255.324799999999</v>
      </c>
      <c r="L72" s="31">
        <v>2050</v>
      </c>
      <c r="O72" s="31">
        <f>$J$5/(1+EXP($J$7*L72+$J$8))</f>
        <v>26065.05667088904</v>
      </c>
      <c r="R72" s="31">
        <f t="shared" si="7"/>
        <v>26065.05667088904</v>
      </c>
      <c r="S72" s="31" t="s">
        <v>62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E62-3E79-7349-867C-3D13BBE36685}">
  <dimension ref="A1:P70"/>
  <sheetViews>
    <sheetView tabSelected="1" zoomScale="81" zoomScaleNormal="10" workbookViewId="0">
      <pane xSplit="1" topLeftCell="J1" activePane="topRight" state="frozen"/>
      <selection pane="topRight" activeCell="U20" sqref="U20"/>
    </sheetView>
  </sheetViews>
  <sheetFormatPr baseColWidth="10" defaultRowHeight="14"/>
  <cols>
    <col min="2" max="2" width="16.83203125" bestFit="1" customWidth="1"/>
    <col min="3" max="3" width="19.5" bestFit="1" customWidth="1"/>
    <col min="4" max="4" width="21.83203125" bestFit="1" customWidth="1"/>
    <col min="10" max="10" width="11.83203125" bestFit="1" customWidth="1"/>
    <col min="12" max="12" width="21.83203125" bestFit="1" customWidth="1"/>
    <col min="13" max="13" width="19.5" bestFit="1" customWidth="1"/>
    <col min="14" max="14" width="24.1640625" bestFit="1" customWidth="1"/>
    <col min="16" max="16" width="20.1640625" style="1" bestFit="1" customWidth="1"/>
  </cols>
  <sheetData>
    <row r="1" spans="1:16">
      <c r="A1" t="s">
        <v>34</v>
      </c>
      <c r="B1" t="s">
        <v>46</v>
      </c>
      <c r="C1" t="s">
        <v>33</v>
      </c>
      <c r="D1" t="s">
        <v>36</v>
      </c>
      <c r="F1" t="s">
        <v>39</v>
      </c>
      <c r="I1" t="s">
        <v>43</v>
      </c>
      <c r="J1" t="s">
        <v>42</v>
      </c>
      <c r="L1" t="s">
        <v>36</v>
      </c>
      <c r="M1" t="s">
        <v>33</v>
      </c>
      <c r="N1" t="s">
        <v>45</v>
      </c>
      <c r="P1" s="1" t="s">
        <v>51</v>
      </c>
    </row>
    <row r="2" spans="1:16">
      <c r="A2">
        <v>1982</v>
      </c>
      <c r="B2">
        <v>49376.4</v>
      </c>
      <c r="C2">
        <f>時系列分析!G18</f>
        <v>0.2516029748807187</v>
      </c>
      <c r="D2">
        <f>'GDP per cap preditction'!R2/1000000</f>
        <v>1.0995E-3</v>
      </c>
      <c r="F2" t="s">
        <v>37</v>
      </c>
      <c r="G2">
        <f>POWER(10,G7)</f>
        <v>4896.3396490520563</v>
      </c>
      <c r="I2">
        <f>D2</f>
        <v>1.0995E-3</v>
      </c>
      <c r="J2">
        <f>LN($G$4/C2-1)</f>
        <v>3.5713773432827374</v>
      </c>
      <c r="L2">
        <f>D2</f>
        <v>1.0995E-3</v>
      </c>
      <c r="M2">
        <f t="shared" ref="M2:M32" si="0">C2</f>
        <v>0.2516029748807187</v>
      </c>
      <c r="N2">
        <f>$G$4/(1+EXP($G$6*L2+$G$7))</f>
        <v>0.33502321271200591</v>
      </c>
      <c r="P2" s="1">
        <f>N2*B2*1000</f>
        <v>16542240.160153091</v>
      </c>
    </row>
    <row r="3" spans="1:16">
      <c r="A3">
        <v>1983</v>
      </c>
      <c r="B3">
        <v>50432.6</v>
      </c>
      <c r="C3">
        <f>時系列分析!G19</f>
        <v>0.27219189277850575</v>
      </c>
      <c r="D3">
        <f>'GDP per cap preditction'!R3/1000000</f>
        <v>1.2365E-3</v>
      </c>
      <c r="F3" t="s">
        <v>38</v>
      </c>
      <c r="G3">
        <f>-G6</f>
        <v>376.72374476176515</v>
      </c>
      <c r="I3">
        <f t="shared" ref="I3:I32" si="1">D3</f>
        <v>1.2365E-3</v>
      </c>
      <c r="J3">
        <f t="shared" ref="J3:J32" si="2">LN($G$4/C3-1)</f>
        <v>3.4904188853108575</v>
      </c>
      <c r="L3">
        <f t="shared" ref="L3:L66" si="3">D3</f>
        <v>1.2365E-3</v>
      </c>
      <c r="M3">
        <f t="shared" si="0"/>
        <v>0.27219189277850575</v>
      </c>
      <c r="N3">
        <f t="shared" ref="N3:N66" si="4">$G$4/(1+EXP($G$6*L3+$G$7))</f>
        <v>0.35208901845100293</v>
      </c>
      <c r="P3" s="1">
        <f t="shared" ref="P3:P66" si="5">N3*B3*1000</f>
        <v>17756764.63193205</v>
      </c>
    </row>
    <row r="4" spans="1:16">
      <c r="A4">
        <v>1984</v>
      </c>
      <c r="B4">
        <v>51488.800000000003</v>
      </c>
      <c r="C4">
        <f>時系列分析!G20</f>
        <v>0.29326568661760105</v>
      </c>
      <c r="D4">
        <f>'GDP per cap preditction'!R4/1000000</f>
        <v>1.35604E-3</v>
      </c>
      <c r="F4" t="s">
        <v>52</v>
      </c>
      <c r="G4" s="29">
        <v>9.1999999999999993</v>
      </c>
      <c r="I4">
        <f t="shared" si="1"/>
        <v>1.35604E-3</v>
      </c>
      <c r="J4">
        <f t="shared" si="2"/>
        <v>3.4134839556139616</v>
      </c>
      <c r="L4">
        <f t="shared" si="3"/>
        <v>1.35604E-3</v>
      </c>
      <c r="M4">
        <f t="shared" si="0"/>
        <v>0.29326568661760105</v>
      </c>
      <c r="N4">
        <f t="shared" si="4"/>
        <v>0.36765915169501334</v>
      </c>
      <c r="P4" s="1">
        <f t="shared" si="5"/>
        <v>18930328.529794205</v>
      </c>
    </row>
    <row r="5" spans="1:16">
      <c r="A5">
        <v>1985</v>
      </c>
      <c r="B5">
        <v>52545</v>
      </c>
      <c r="C5">
        <f>時系列分析!G21</f>
        <v>0.3105269659686416</v>
      </c>
      <c r="D5">
        <f>'GDP per cap preditction'!R5/1000000</f>
        <v>1.4681E-3</v>
      </c>
      <c r="I5">
        <f t="shared" si="1"/>
        <v>1.4681E-3</v>
      </c>
      <c r="J5">
        <f t="shared" si="2"/>
        <v>3.3543523059666049</v>
      </c>
      <c r="L5">
        <f t="shared" si="3"/>
        <v>1.4681E-3</v>
      </c>
      <c r="M5">
        <f t="shared" si="0"/>
        <v>0.3105269659686416</v>
      </c>
      <c r="N5">
        <f t="shared" si="4"/>
        <v>0.38285267607282752</v>
      </c>
      <c r="P5" s="1">
        <f t="shared" si="5"/>
        <v>20116993.864246722</v>
      </c>
    </row>
    <row r="6" spans="1:16">
      <c r="A6">
        <v>1986</v>
      </c>
      <c r="B6">
        <v>53370.6</v>
      </c>
      <c r="C6">
        <f>時系列分析!G22</f>
        <v>0.33143377070511792</v>
      </c>
      <c r="D6">
        <f>'GDP per cap preditction'!R6/1000000</f>
        <v>1.5740799999999998E-3</v>
      </c>
      <c r="F6" t="s">
        <v>40</v>
      </c>
      <c r="G6">
        <f>INDEX(LINEST(J2:J32,I2:I32),1,1)</f>
        <v>-376.72374476176515</v>
      </c>
      <c r="I6">
        <f t="shared" si="1"/>
        <v>1.5740799999999998E-3</v>
      </c>
      <c r="J6">
        <f t="shared" si="2"/>
        <v>3.28684041658865</v>
      </c>
      <c r="L6">
        <f t="shared" si="3"/>
        <v>1.5740799999999998E-3</v>
      </c>
      <c r="M6">
        <f t="shared" si="0"/>
        <v>0.33143377070511792</v>
      </c>
      <c r="N6">
        <f t="shared" si="4"/>
        <v>0.3977731224203106</v>
      </c>
      <c r="P6" s="1">
        <f t="shared" si="5"/>
        <v>21229390.207445428</v>
      </c>
    </row>
    <row r="7" spans="1:16">
      <c r="A7">
        <v>1987</v>
      </c>
      <c r="B7">
        <v>54196.2</v>
      </c>
      <c r="C7">
        <f>時系列分析!G23</f>
        <v>0.36497974083402618</v>
      </c>
      <c r="D7">
        <f>'GDP per cap preditction'!R7/1000000</f>
        <v>1.6598299999999999E-3</v>
      </c>
      <c r="F7" t="s">
        <v>41</v>
      </c>
      <c r="G7">
        <f>INDEX(LINEST(J2:J32,I2:I32),1,2)</f>
        <v>3.6898715363010708</v>
      </c>
      <c r="I7">
        <f t="shared" si="1"/>
        <v>1.6598299999999999E-3</v>
      </c>
      <c r="J7">
        <f t="shared" si="2"/>
        <v>3.1866368303312584</v>
      </c>
      <c r="L7">
        <f t="shared" si="3"/>
        <v>1.6598299999999999E-3</v>
      </c>
      <c r="M7">
        <f t="shared" si="0"/>
        <v>0.36497974083402618</v>
      </c>
      <c r="N7">
        <f t="shared" si="4"/>
        <v>0.41025025706860002</v>
      </c>
      <c r="P7" s="1">
        <f t="shared" si="5"/>
        <v>22234004.982141256</v>
      </c>
    </row>
    <row r="8" spans="1:16">
      <c r="A8">
        <v>1988</v>
      </c>
      <c r="B8">
        <v>55021.8</v>
      </c>
      <c r="C8">
        <f>時系列分析!G24</f>
        <v>0.4084505897041516</v>
      </c>
      <c r="D8">
        <f>'GDP per cap preditction'!R8/1000000</f>
        <v>1.74753E-3</v>
      </c>
      <c r="I8">
        <f t="shared" si="1"/>
        <v>1.74753E-3</v>
      </c>
      <c r="J8">
        <f t="shared" si="2"/>
        <v>3.0691752932560172</v>
      </c>
      <c r="L8">
        <f t="shared" si="3"/>
        <v>1.74753E-3</v>
      </c>
      <c r="M8">
        <f t="shared" si="0"/>
        <v>0.4084505897041516</v>
      </c>
      <c r="N8">
        <f t="shared" si="4"/>
        <v>0.42339657424429394</v>
      </c>
      <c r="P8" s="1">
        <f t="shared" si="5"/>
        <v>23296041.628754694</v>
      </c>
    </row>
    <row r="9" spans="1:16">
      <c r="A9">
        <v>1989</v>
      </c>
      <c r="B9">
        <v>55847.4</v>
      </c>
      <c r="C9">
        <f>時系列分析!G25</f>
        <v>0.46133643878819891</v>
      </c>
      <c r="D9">
        <f>'GDP per cap preditction'!R9/1000000</f>
        <v>1.9299100000000002E-3</v>
      </c>
      <c r="I9">
        <f t="shared" si="1"/>
        <v>1.9299100000000002E-3</v>
      </c>
      <c r="J9">
        <f t="shared" si="2"/>
        <v>2.9413849673769032</v>
      </c>
      <c r="L9">
        <f t="shared" si="3"/>
        <v>1.9299100000000002E-3</v>
      </c>
      <c r="M9">
        <f t="shared" si="0"/>
        <v>0.46133643878819891</v>
      </c>
      <c r="N9">
        <f t="shared" si="4"/>
        <v>0.45202990934083243</v>
      </c>
      <c r="P9" s="1">
        <f t="shared" si="5"/>
        <v>25244695.158921205</v>
      </c>
    </row>
    <row r="10" spans="1:16">
      <c r="A10">
        <v>1990</v>
      </c>
      <c r="B10">
        <v>56673</v>
      </c>
      <c r="C10">
        <f>時系列分析!G26</f>
        <v>0.5351983184602539</v>
      </c>
      <c r="D10">
        <f>'GDP per cap preditction'!R10/1000000</f>
        <v>2.2180400000000001E-3</v>
      </c>
      <c r="I10">
        <f t="shared" si="1"/>
        <v>2.2180400000000001E-3</v>
      </c>
      <c r="J10">
        <f t="shared" si="2"/>
        <v>2.7843869476684486</v>
      </c>
      <c r="L10">
        <f t="shared" si="3"/>
        <v>2.2180400000000001E-3</v>
      </c>
      <c r="M10">
        <f t="shared" si="0"/>
        <v>0.5351983184602539</v>
      </c>
      <c r="N10">
        <f t="shared" si="4"/>
        <v>0.50103508132111041</v>
      </c>
      <c r="P10" s="1">
        <f t="shared" si="5"/>
        <v>28395161.163711291</v>
      </c>
    </row>
    <row r="11" spans="1:16">
      <c r="A11">
        <v>1991</v>
      </c>
      <c r="B11">
        <v>57366.400000000001</v>
      </c>
      <c r="C11">
        <f>時系列分析!G27</f>
        <v>0.61302060017086168</v>
      </c>
      <c r="D11">
        <f>'GDP per cap preditction'!R11/1000000</f>
        <v>2.5698100000000001E-3</v>
      </c>
      <c r="I11">
        <f t="shared" si="1"/>
        <v>2.5698100000000001E-3</v>
      </c>
      <c r="J11">
        <f t="shared" si="2"/>
        <v>2.6396037708039963</v>
      </c>
      <c r="L11">
        <f t="shared" si="3"/>
        <v>2.5698100000000001E-3</v>
      </c>
      <c r="M11">
        <f t="shared" si="0"/>
        <v>0.61302060017086168</v>
      </c>
      <c r="N11">
        <f t="shared" si="4"/>
        <v>0.5676520940379568</v>
      </c>
      <c r="P11" s="1">
        <f t="shared" si="5"/>
        <v>32564157.087419048</v>
      </c>
    </row>
    <row r="12" spans="1:16">
      <c r="A12">
        <v>1992</v>
      </c>
      <c r="B12">
        <v>58059.8</v>
      </c>
      <c r="C12">
        <f>時系列分析!G28</f>
        <v>0.712298634146043</v>
      </c>
      <c r="D12">
        <f>'GDP per cap preditction'!R12/1000000</f>
        <v>2.9210799999999999E-3</v>
      </c>
      <c r="I12">
        <f t="shared" si="1"/>
        <v>2.9210799999999999E-3</v>
      </c>
      <c r="J12">
        <f t="shared" si="2"/>
        <v>2.4778762431194683</v>
      </c>
      <c r="L12">
        <f t="shared" si="3"/>
        <v>2.9210799999999999E-3</v>
      </c>
      <c r="M12">
        <f t="shared" si="0"/>
        <v>0.712298634146043</v>
      </c>
      <c r="N12">
        <f t="shared" si="4"/>
        <v>0.64235969888109967</v>
      </c>
      <c r="P12" s="1">
        <f t="shared" si="5"/>
        <v>37295275.645096876</v>
      </c>
    </row>
    <row r="13" spans="1:16">
      <c r="A13">
        <v>1993</v>
      </c>
      <c r="B13">
        <v>58753.2</v>
      </c>
      <c r="C13">
        <f>時系列分析!G29</f>
        <v>0.81018021141954821</v>
      </c>
      <c r="D13">
        <f>'GDP per cap preditction'!R13/1000000</f>
        <v>3.2254599999999999E-3</v>
      </c>
      <c r="I13">
        <f t="shared" si="1"/>
        <v>3.2254599999999999E-3</v>
      </c>
      <c r="J13">
        <f t="shared" si="2"/>
        <v>2.3375176137647671</v>
      </c>
      <c r="L13">
        <f t="shared" si="3"/>
        <v>3.2254599999999999E-3</v>
      </c>
      <c r="M13">
        <f t="shared" si="0"/>
        <v>0.81018021141954821</v>
      </c>
      <c r="N13">
        <f t="shared" si="4"/>
        <v>0.71434642601316545</v>
      </c>
      <c r="P13" s="1">
        <f t="shared" si="5"/>
        <v>41970138.436836705</v>
      </c>
    </row>
    <row r="14" spans="1:16">
      <c r="A14">
        <v>1994</v>
      </c>
      <c r="B14">
        <v>59446.6</v>
      </c>
      <c r="C14">
        <f>時系列分析!G30</f>
        <v>0.90682009353871862</v>
      </c>
      <c r="D14">
        <f>'GDP per cap preditction'!R14/1000000</f>
        <v>3.5145700000000003E-3</v>
      </c>
      <c r="I14">
        <f t="shared" si="1"/>
        <v>3.5145700000000003E-3</v>
      </c>
      <c r="J14">
        <f t="shared" si="2"/>
        <v>2.2132446808686437</v>
      </c>
      <c r="L14">
        <f t="shared" si="3"/>
        <v>3.5145700000000003E-3</v>
      </c>
      <c r="M14">
        <f t="shared" si="0"/>
        <v>0.90682009353871862</v>
      </c>
      <c r="N14">
        <f t="shared" si="4"/>
        <v>0.78949047719794652</v>
      </c>
      <c r="P14" s="1">
        <f t="shared" si="5"/>
        <v>46932524.60179545</v>
      </c>
    </row>
    <row r="15" spans="1:16">
      <c r="A15">
        <v>1995</v>
      </c>
      <c r="B15">
        <v>60140</v>
      </c>
      <c r="C15">
        <f>時系列分析!G31</f>
        <v>1.0188182259327245</v>
      </c>
      <c r="D15">
        <f>'GDP per cap preditction'!R15/1000000</f>
        <v>3.8585900000000003E-3</v>
      </c>
      <c r="I15">
        <f t="shared" si="1"/>
        <v>3.8585900000000003E-3</v>
      </c>
      <c r="J15">
        <f t="shared" si="2"/>
        <v>2.0831932577658314</v>
      </c>
      <c r="L15">
        <f t="shared" si="3"/>
        <v>3.8585900000000003E-3</v>
      </c>
      <c r="M15">
        <f t="shared" si="0"/>
        <v>1.0188182259327245</v>
      </c>
      <c r="N15">
        <f t="shared" si="4"/>
        <v>0.88818833728546065</v>
      </c>
      <c r="P15" s="1">
        <f t="shared" si="5"/>
        <v>53415646.604347602</v>
      </c>
    </row>
    <row r="16" spans="1:16">
      <c r="A16">
        <v>1996</v>
      </c>
      <c r="B16">
        <v>60581.4</v>
      </c>
      <c r="C16">
        <f>時系列分析!G32</f>
        <v>1.1289153444402957</v>
      </c>
      <c r="D16">
        <f>'GDP per cap preditction'!R16/1000000</f>
        <v>4.23969E-3</v>
      </c>
      <c r="I16">
        <f t="shared" si="1"/>
        <v>4.23969E-3</v>
      </c>
      <c r="J16">
        <f t="shared" si="2"/>
        <v>1.9670305795683749</v>
      </c>
      <c r="L16">
        <f t="shared" si="3"/>
        <v>4.23969E-3</v>
      </c>
      <c r="M16">
        <f t="shared" si="0"/>
        <v>1.1289153444402957</v>
      </c>
      <c r="N16">
        <f t="shared" si="4"/>
        <v>1.0102553100337135</v>
      </c>
      <c r="P16" s="1">
        <f t="shared" si="5"/>
        <v>61202681.039276406</v>
      </c>
    </row>
    <row r="17" spans="1:16">
      <c r="A17">
        <v>1997</v>
      </c>
      <c r="B17">
        <v>61022.8</v>
      </c>
      <c r="C17">
        <f>時系列分析!G33</f>
        <v>1.220815894748249</v>
      </c>
      <c r="D17">
        <f>'GDP per cap preditction'!R17/1000000</f>
        <v>4.6989499999999995E-3</v>
      </c>
      <c r="I17">
        <f t="shared" si="1"/>
        <v>4.6989499999999995E-3</v>
      </c>
      <c r="J17">
        <f t="shared" si="2"/>
        <v>1.877316762377147</v>
      </c>
      <c r="L17">
        <f t="shared" si="3"/>
        <v>4.6989499999999995E-3</v>
      </c>
      <c r="M17">
        <f t="shared" si="0"/>
        <v>1.220815894748249</v>
      </c>
      <c r="N17">
        <f t="shared" si="4"/>
        <v>1.1766696271750217</v>
      </c>
      <c r="P17" s="1">
        <f t="shared" si="5"/>
        <v>71803675.325175926</v>
      </c>
    </row>
    <row r="18" spans="1:16">
      <c r="A18">
        <v>1998</v>
      </c>
      <c r="B18">
        <v>61464.2</v>
      </c>
      <c r="C18">
        <f>時系列分析!G34</f>
        <v>1.2546042999701315</v>
      </c>
      <c r="D18">
        <f>'GDP per cap preditction'!R18/1000000</f>
        <v>5.0118100000000002E-3</v>
      </c>
      <c r="I18">
        <f t="shared" si="1"/>
        <v>5.0118100000000002E-3</v>
      </c>
      <c r="J18">
        <f t="shared" si="2"/>
        <v>1.8457723796229226</v>
      </c>
      <c r="L18">
        <f t="shared" si="3"/>
        <v>5.0118100000000002E-3</v>
      </c>
      <c r="M18">
        <f t="shared" si="0"/>
        <v>1.2546042999701315</v>
      </c>
      <c r="N18">
        <f t="shared" si="4"/>
        <v>1.3030111144747063</v>
      </c>
      <c r="P18" s="1">
        <f t="shared" si="5"/>
        <v>80088535.742296234</v>
      </c>
    </row>
    <row r="19" spans="1:16">
      <c r="A19">
        <v>1999</v>
      </c>
      <c r="B19">
        <v>61905.599999999999</v>
      </c>
      <c r="C19">
        <f>時系列分析!G35</f>
        <v>1.3298117915815739</v>
      </c>
      <c r="D19">
        <f>'GDP per cap preditction'!R19/1000000</f>
        <v>4.96979E-3</v>
      </c>
      <c r="I19">
        <f t="shared" si="1"/>
        <v>4.96979E-3</v>
      </c>
      <c r="J19">
        <f t="shared" si="2"/>
        <v>1.7780445546778574</v>
      </c>
      <c r="L19">
        <f t="shared" si="3"/>
        <v>4.96979E-3</v>
      </c>
      <c r="M19">
        <f t="shared" si="0"/>
        <v>1.3298117915815739</v>
      </c>
      <c r="N19">
        <f t="shared" si="4"/>
        <v>1.2854061530825116</v>
      </c>
      <c r="P19" s="1">
        <f t="shared" si="5"/>
        <v>79573839.150264725</v>
      </c>
    </row>
    <row r="20" spans="1:16">
      <c r="A20">
        <v>2000</v>
      </c>
      <c r="B20">
        <v>62347</v>
      </c>
      <c r="C20">
        <f>時系列分析!G36</f>
        <v>1.4041687630394539</v>
      </c>
      <c r="D20">
        <f>'GDP per cap preditction'!R20/1000000</f>
        <v>4.4481800000000004E-3</v>
      </c>
      <c r="I20">
        <f t="shared" si="1"/>
        <v>4.4481800000000004E-3</v>
      </c>
      <c r="J20">
        <f t="shared" si="2"/>
        <v>1.7141436340476328</v>
      </c>
      <c r="L20">
        <f t="shared" si="3"/>
        <v>4.4481800000000004E-3</v>
      </c>
      <c r="M20">
        <f t="shared" si="0"/>
        <v>1.4041687630394539</v>
      </c>
      <c r="N20">
        <f t="shared" si="4"/>
        <v>1.0830851872180116</v>
      </c>
      <c r="P20" s="1">
        <f t="shared" si="5"/>
        <v>67527112.167481378</v>
      </c>
    </row>
    <row r="21" spans="1:16">
      <c r="A21">
        <v>2001</v>
      </c>
      <c r="B21">
        <v>63066.8</v>
      </c>
      <c r="C21">
        <f>時系列分析!G37</f>
        <v>1.484836469503062</v>
      </c>
      <c r="D21">
        <f>'GDP per cap preditction'!R21/1000000</f>
        <v>4.6974499999999997E-3</v>
      </c>
      <c r="I21">
        <f t="shared" si="1"/>
        <v>4.6974499999999997E-3</v>
      </c>
      <c r="J21">
        <f t="shared" si="2"/>
        <v>1.6478830373815205</v>
      </c>
      <c r="L21">
        <f t="shared" si="3"/>
        <v>4.6974499999999997E-3</v>
      </c>
      <c r="M21">
        <f t="shared" si="0"/>
        <v>1.484836469503062</v>
      </c>
      <c r="N21">
        <f t="shared" si="4"/>
        <v>1.1760898724134161</v>
      </c>
      <c r="P21" s="1">
        <f t="shared" si="5"/>
        <v>74172224.765522435</v>
      </c>
    </row>
    <row r="22" spans="1:16">
      <c r="A22">
        <v>2002</v>
      </c>
      <c r="B22">
        <v>63786.6</v>
      </c>
      <c r="C22">
        <f>時系列分析!G38</f>
        <v>1.5995830934501751</v>
      </c>
      <c r="D22">
        <f>'GDP per cap preditction'!R22/1000000</f>
        <v>5.0147299999999994E-3</v>
      </c>
      <c r="I22">
        <f t="shared" si="1"/>
        <v>5.0147299999999994E-3</v>
      </c>
      <c r="J22">
        <f t="shared" si="2"/>
        <v>1.5584600732139982</v>
      </c>
      <c r="L22">
        <f t="shared" si="3"/>
        <v>5.0147299999999994E-3</v>
      </c>
      <c r="M22">
        <f t="shared" si="0"/>
        <v>1.5995830934501751</v>
      </c>
      <c r="N22">
        <f t="shared" si="4"/>
        <v>1.3042419467100104</v>
      </c>
      <c r="P22" s="1">
        <f t="shared" si="5"/>
        <v>83193159.358012751</v>
      </c>
    </row>
    <row r="23" spans="1:16">
      <c r="A23">
        <v>2003</v>
      </c>
      <c r="B23">
        <v>64506.400000000001</v>
      </c>
      <c r="C23">
        <f>時系列分析!G39</f>
        <v>1.7225945285768658</v>
      </c>
      <c r="D23">
        <f>'GDP per cap preditction'!R23/1000000</f>
        <v>5.1527100000000004E-3</v>
      </c>
      <c r="I23">
        <f t="shared" si="1"/>
        <v>5.1527100000000004E-3</v>
      </c>
      <c r="J23">
        <f t="shared" si="2"/>
        <v>1.4680542685973521</v>
      </c>
      <c r="L23">
        <f t="shared" si="3"/>
        <v>5.1527100000000004E-3</v>
      </c>
      <c r="M23">
        <f t="shared" si="0"/>
        <v>1.7225945285768658</v>
      </c>
      <c r="N23">
        <f t="shared" si="4"/>
        <v>1.3635163219616322</v>
      </c>
      <c r="P23" s="1">
        <f t="shared" si="5"/>
        <v>87955529.270985827</v>
      </c>
    </row>
    <row r="24" spans="1:16">
      <c r="A24">
        <v>2004</v>
      </c>
      <c r="B24">
        <v>65226.2</v>
      </c>
      <c r="C24">
        <f>時系列分析!G40</f>
        <v>1.8642055057032763</v>
      </c>
      <c r="D24">
        <f>'GDP per cap preditction'!R24/1000000</f>
        <v>5.4645699999999993E-3</v>
      </c>
      <c r="I24">
        <f t="shared" si="1"/>
        <v>5.4645699999999993E-3</v>
      </c>
      <c r="J24">
        <f t="shared" si="2"/>
        <v>1.3699307612163063</v>
      </c>
      <c r="L24">
        <f t="shared" si="3"/>
        <v>5.4645699999999993E-3</v>
      </c>
      <c r="M24">
        <f t="shared" si="0"/>
        <v>1.8642055057032763</v>
      </c>
      <c r="N24">
        <f t="shared" si="4"/>
        <v>1.5056793811079983</v>
      </c>
      <c r="P24" s="1">
        <f t="shared" si="5"/>
        <v>98209744.448026508</v>
      </c>
    </row>
    <row r="25" spans="1:16">
      <c r="A25">
        <v>2005</v>
      </c>
      <c r="B25">
        <v>65946</v>
      </c>
      <c r="C25">
        <f>時系列分析!G41</f>
        <v>2.0170495399172257</v>
      </c>
      <c r="D25">
        <f>'GDP per cap preditction'!R25/1000000</f>
        <v>5.9196199999999996E-3</v>
      </c>
      <c r="I25">
        <f t="shared" si="1"/>
        <v>5.9196199999999996E-3</v>
      </c>
      <c r="J25">
        <f t="shared" si="2"/>
        <v>1.2700744063816802</v>
      </c>
      <c r="L25">
        <f t="shared" si="3"/>
        <v>5.9196199999999996E-3</v>
      </c>
      <c r="M25">
        <f t="shared" si="0"/>
        <v>2.0170495399172257</v>
      </c>
      <c r="N25">
        <f t="shared" si="4"/>
        <v>1.7341665876752144</v>
      </c>
      <c r="P25" s="1">
        <f t="shared" si="5"/>
        <v>114361349.79082969</v>
      </c>
    </row>
    <row r="26" spans="1:16">
      <c r="A26">
        <v>2006</v>
      </c>
      <c r="B26">
        <v>66384.600000000006</v>
      </c>
      <c r="C26">
        <f>時系列分析!G42</f>
        <v>2.1547488340659289</v>
      </c>
      <c r="D26">
        <f>'GDP per cap preditction'!R26/1000000</f>
        <v>6.35011E-3</v>
      </c>
      <c r="I26">
        <f t="shared" si="1"/>
        <v>6.35011E-3</v>
      </c>
      <c r="J26">
        <f t="shared" si="2"/>
        <v>1.1846796299278686</v>
      </c>
      <c r="L26">
        <f t="shared" si="3"/>
        <v>6.35011E-3</v>
      </c>
      <c r="M26">
        <f t="shared" si="0"/>
        <v>2.1547488340659289</v>
      </c>
      <c r="N26">
        <f t="shared" si="4"/>
        <v>1.9739835253933053</v>
      </c>
      <c r="P26" s="1">
        <f t="shared" si="5"/>
        <v>131042106.73982443</v>
      </c>
    </row>
    <row r="27" spans="1:16">
      <c r="A27">
        <v>2007</v>
      </c>
      <c r="B27">
        <v>66823.199999999997</v>
      </c>
      <c r="C27">
        <f>時系列分析!G43</f>
        <v>2.2860495671912662</v>
      </c>
      <c r="D27">
        <f>'GDP per cap preditction'!R27/1000000</f>
        <v>6.8350399999999997E-3</v>
      </c>
      <c r="I27">
        <f t="shared" si="1"/>
        <v>6.8350399999999997E-3</v>
      </c>
      <c r="J27">
        <f t="shared" si="2"/>
        <v>1.1067159242954767</v>
      </c>
      <c r="L27">
        <f t="shared" si="3"/>
        <v>6.8350399999999997E-3</v>
      </c>
      <c r="M27">
        <f t="shared" si="0"/>
        <v>2.2860495671912662</v>
      </c>
      <c r="N27">
        <f t="shared" si="4"/>
        <v>2.2719332724098598</v>
      </c>
      <c r="P27" s="1">
        <f t="shared" si="5"/>
        <v>151817851.44889852</v>
      </c>
    </row>
    <row r="28" spans="1:16">
      <c r="A28">
        <v>2008</v>
      </c>
      <c r="B28">
        <v>67261.8</v>
      </c>
      <c r="C28">
        <f>時系列分析!G44</f>
        <v>2.4226741262826978</v>
      </c>
      <c r="D28">
        <f>'GDP per cap preditction'!R28/1000000</f>
        <v>7.3873799999999998E-3</v>
      </c>
      <c r="I28">
        <f t="shared" si="1"/>
        <v>7.3873799999999998E-3</v>
      </c>
      <c r="J28">
        <f t="shared" si="2"/>
        <v>1.0287106692905807</v>
      </c>
      <c r="L28">
        <f t="shared" si="3"/>
        <v>7.3873799999999998E-3</v>
      </c>
      <c r="M28">
        <f t="shared" si="0"/>
        <v>2.4226741262826978</v>
      </c>
      <c r="N28">
        <f t="shared" si="4"/>
        <v>2.6462948328693536</v>
      </c>
      <c r="P28" s="1">
        <f t="shared" si="5"/>
        <v>177994553.78949192</v>
      </c>
    </row>
    <row r="29" spans="1:16">
      <c r="A29">
        <v>2009</v>
      </c>
      <c r="B29">
        <v>67700.399999999994</v>
      </c>
      <c r="C29">
        <f>時系列分析!G45</f>
        <v>2.5159095859559062</v>
      </c>
      <c r="D29">
        <f>'GDP per cap preditction'!R29/1000000</f>
        <v>7.9102800000000004E-3</v>
      </c>
      <c r="I29">
        <f t="shared" si="1"/>
        <v>7.9102800000000004E-3</v>
      </c>
      <c r="J29">
        <f t="shared" si="2"/>
        <v>0.97709573501535218</v>
      </c>
      <c r="L29">
        <f t="shared" si="3"/>
        <v>7.9102800000000004E-3</v>
      </c>
      <c r="M29">
        <f t="shared" si="0"/>
        <v>2.5159095859559062</v>
      </c>
      <c r="N29">
        <f t="shared" si="4"/>
        <v>3.0325507726061502</v>
      </c>
      <c r="P29" s="1">
        <f t="shared" si="5"/>
        <v>205304900.3257454</v>
      </c>
    </row>
    <row r="30" spans="1:16">
      <c r="A30">
        <v>2010</v>
      </c>
      <c r="B30">
        <v>68139</v>
      </c>
      <c r="C30">
        <f>時系列分析!G46</f>
        <v>2.6439281452390975</v>
      </c>
      <c r="D30">
        <f>'GDP per cap preditction'!R30/1000000</f>
        <v>8.1927700000000003E-3</v>
      </c>
      <c r="I30">
        <f t="shared" si="1"/>
        <v>8.1927700000000003E-3</v>
      </c>
      <c r="J30">
        <f t="shared" si="2"/>
        <v>0.90812587588993321</v>
      </c>
      <c r="L30">
        <f t="shared" si="3"/>
        <v>8.1927700000000003E-3</v>
      </c>
      <c r="M30">
        <f t="shared" si="0"/>
        <v>2.6439281452390975</v>
      </c>
      <c r="N30">
        <f t="shared" si="4"/>
        <v>3.2526818589294817</v>
      </c>
      <c r="P30" s="1">
        <f t="shared" si="5"/>
        <v>221634489.18559593</v>
      </c>
    </row>
    <row r="31" spans="1:16">
      <c r="A31">
        <v>2011</v>
      </c>
      <c r="B31">
        <v>68499</v>
      </c>
      <c r="C31">
        <f>時系列分析!G47</f>
        <v>2.7766699683268485</v>
      </c>
      <c r="D31">
        <f>'GDP per cap preditction'!R31/1000000</f>
        <v>7.9961000000000008E-3</v>
      </c>
      <c r="I31">
        <f t="shared" si="1"/>
        <v>7.9961000000000008E-3</v>
      </c>
      <c r="J31">
        <f t="shared" si="2"/>
        <v>0.83868432316439645</v>
      </c>
      <c r="L31">
        <f t="shared" si="3"/>
        <v>7.9961000000000008E-3</v>
      </c>
      <c r="M31">
        <f t="shared" si="0"/>
        <v>2.7766699683268485</v>
      </c>
      <c r="N31">
        <f t="shared" si="4"/>
        <v>3.0986350490868451</v>
      </c>
      <c r="P31" s="1">
        <f t="shared" si="5"/>
        <v>212253402.22739983</v>
      </c>
    </row>
    <row r="32" spans="1:16">
      <c r="A32">
        <v>2012</v>
      </c>
      <c r="B32">
        <v>68859</v>
      </c>
      <c r="C32">
        <f>時系列分析!G48</f>
        <v>2.9260702583985423</v>
      </c>
      <c r="D32">
        <f>'GDP per cap preditction'!R32/1000000</f>
        <v>8.6736799999999996E-3</v>
      </c>
      <c r="I32">
        <f t="shared" si="1"/>
        <v>8.6736799999999996E-3</v>
      </c>
      <c r="J32">
        <f t="shared" si="2"/>
        <v>0.76274259729783023</v>
      </c>
      <c r="L32">
        <f t="shared" si="3"/>
        <v>8.6736799999999996E-3</v>
      </c>
      <c r="M32">
        <f t="shared" si="0"/>
        <v>2.9260702583985423</v>
      </c>
      <c r="N32">
        <f t="shared" si="4"/>
        <v>3.6429131935148891</v>
      </c>
      <c r="P32" s="1">
        <f t="shared" si="5"/>
        <v>250847359.59224176</v>
      </c>
    </row>
    <row r="33" spans="1:16">
      <c r="A33">
        <v>2013</v>
      </c>
      <c r="B33">
        <v>69219</v>
      </c>
      <c r="D33">
        <f>'GDP per cap preditction'!R33/1000000</f>
        <v>8.8104899999999989E-3</v>
      </c>
      <c r="L33">
        <f t="shared" si="3"/>
        <v>8.8104899999999989E-3</v>
      </c>
      <c r="N33">
        <f t="shared" si="4"/>
        <v>3.7569085618390803</v>
      </c>
      <c r="P33" s="1">
        <f t="shared" si="5"/>
        <v>260049453.74193931</v>
      </c>
    </row>
    <row r="34" spans="1:16">
      <c r="A34">
        <v>2014</v>
      </c>
      <c r="B34">
        <v>69579</v>
      </c>
      <c r="D34">
        <f>'GDP per cap preditction'!R34/1000000</f>
        <v>9.5029299999999997E-3</v>
      </c>
      <c r="L34">
        <f t="shared" si="3"/>
        <v>9.5029299999999997E-3</v>
      </c>
      <c r="N34">
        <f t="shared" si="4"/>
        <v>4.3475020828472779</v>
      </c>
      <c r="P34" s="1">
        <f t="shared" si="5"/>
        <v>302494847.42243075</v>
      </c>
    </row>
    <row r="35" spans="1:16">
      <c r="A35">
        <v>2015</v>
      </c>
      <c r="B35">
        <v>69939</v>
      </c>
      <c r="D35">
        <f>'GDP per cap preditction'!R35/1000000</f>
        <v>9.8745099999999995E-3</v>
      </c>
      <c r="L35">
        <f t="shared" si="3"/>
        <v>9.8745099999999995E-3</v>
      </c>
      <c r="N35">
        <f t="shared" si="4"/>
        <v>4.6692037300649227</v>
      </c>
      <c r="P35" s="1">
        <f t="shared" si="5"/>
        <v>326559439.67701066</v>
      </c>
    </row>
    <row r="36" spans="1:16">
      <c r="A36">
        <v>2016</v>
      </c>
      <c r="B36">
        <v>70239.8</v>
      </c>
      <c r="D36">
        <f>'GDP per cap preditction'!R36/1000000</f>
        <v>1.0226819999999999E-2</v>
      </c>
      <c r="L36">
        <f t="shared" si="3"/>
        <v>1.0226819999999999E-2</v>
      </c>
      <c r="N36">
        <f t="shared" si="4"/>
        <v>4.9736480590399319</v>
      </c>
      <c r="P36" s="1">
        <f t="shared" si="5"/>
        <v>349348044.93735301</v>
      </c>
    </row>
    <row r="37" spans="1:16">
      <c r="A37">
        <v>2017</v>
      </c>
      <c r="B37">
        <v>70540.600000000006</v>
      </c>
      <c r="D37">
        <f>'GDP per cap preditction'!R37/1000000</f>
        <v>1.0480737888E-2</v>
      </c>
      <c r="L37">
        <f t="shared" si="3"/>
        <v>1.0480737888E-2</v>
      </c>
      <c r="N37">
        <f t="shared" si="4"/>
        <v>5.1911962655842023</v>
      </c>
      <c r="P37" s="1">
        <f t="shared" si="5"/>
        <v>366190099.29206902</v>
      </c>
    </row>
    <row r="38" spans="1:16">
      <c r="A38">
        <v>2018</v>
      </c>
      <c r="B38">
        <v>70841.399999999994</v>
      </c>
      <c r="D38">
        <f>'GDP per cap preditction'!R38/1000000</f>
        <v>1.1006570880000002E-2</v>
      </c>
      <c r="L38">
        <f t="shared" si="3"/>
        <v>1.1006570880000002E-2</v>
      </c>
      <c r="N38">
        <f t="shared" si="4"/>
        <v>5.6322307803324714</v>
      </c>
      <c r="P38" s="1">
        <f t="shared" si="5"/>
        <v>398995113.60184473</v>
      </c>
    </row>
    <row r="39" spans="1:16">
      <c r="A39">
        <v>2019</v>
      </c>
      <c r="B39">
        <v>71142.2</v>
      </c>
      <c r="D39">
        <f>'GDP per cap preditction'!R39/1000000</f>
        <v>1.1540962080000002E-2</v>
      </c>
      <c r="L39">
        <f t="shared" si="3"/>
        <v>1.1540962080000002E-2</v>
      </c>
      <c r="N39">
        <f t="shared" si="4"/>
        <v>6.0608188242965984</v>
      </c>
      <c r="P39" s="1">
        <f t="shared" si="5"/>
        <v>431179984.96187347</v>
      </c>
    </row>
    <row r="40" spans="1:16">
      <c r="A40">
        <v>2020</v>
      </c>
      <c r="B40">
        <v>71443</v>
      </c>
      <c r="D40">
        <f>'GDP per cap preditction'!R40/1000000</f>
        <v>1.2274411103999999E-2</v>
      </c>
      <c r="L40">
        <f t="shared" si="3"/>
        <v>1.2274411103999999E-2</v>
      </c>
      <c r="N40">
        <f t="shared" si="4"/>
        <v>6.6049071416617124</v>
      </c>
      <c r="P40" s="1">
        <f t="shared" si="5"/>
        <v>471874380.92173767</v>
      </c>
    </row>
    <row r="41" spans="1:16">
      <c r="A41">
        <v>2021</v>
      </c>
      <c r="B41">
        <v>71680</v>
      </c>
      <c r="D41">
        <f>'GDP per cap preditction'!R41/1000000</f>
        <v>1.2740522112E-2</v>
      </c>
      <c r="L41">
        <f t="shared" si="3"/>
        <v>1.2740522112E-2</v>
      </c>
      <c r="N41">
        <f t="shared" si="4"/>
        <v>6.9192201838219036</v>
      </c>
      <c r="P41" s="1">
        <f t="shared" si="5"/>
        <v>495969702.77635401</v>
      </c>
    </row>
    <row r="42" spans="1:16">
      <c r="A42">
        <v>2022</v>
      </c>
      <c r="B42">
        <v>71917</v>
      </c>
      <c r="D42">
        <f>'GDP per cap preditction'!R42/1000000</f>
        <v>1.2079764864000002E-2</v>
      </c>
      <c r="L42">
        <f t="shared" si="3"/>
        <v>1.2079764864000002E-2</v>
      </c>
      <c r="N42">
        <f t="shared" si="4"/>
        <v>6.4661360000537211</v>
      </c>
      <c r="P42" s="1">
        <f t="shared" si="5"/>
        <v>465025102.71586347</v>
      </c>
    </row>
    <row r="43" spans="1:16">
      <c r="A43">
        <v>2023</v>
      </c>
      <c r="B43">
        <v>72154</v>
      </c>
      <c r="D43">
        <f>'GDP per cap preditction'!R43/1000000</f>
        <v>1.2588037631999999E-2</v>
      </c>
      <c r="L43">
        <f t="shared" si="3"/>
        <v>1.2588037631999999E-2</v>
      </c>
      <c r="N43">
        <f t="shared" si="4"/>
        <v>6.8192627207268623</v>
      </c>
      <c r="P43" s="1">
        <f t="shared" si="5"/>
        <v>492037082.35132599</v>
      </c>
    </row>
    <row r="44" spans="1:16">
      <c r="A44">
        <v>2024</v>
      </c>
      <c r="B44">
        <v>72391</v>
      </c>
      <c r="D44">
        <f>'GDP per cap preditction'!R44/1000000</f>
        <v>1.3574278367999999E-2</v>
      </c>
      <c r="L44">
        <f t="shared" si="3"/>
        <v>1.3574278367999999E-2</v>
      </c>
      <c r="N44">
        <f t="shared" si="4"/>
        <v>7.4147048849441015</v>
      </c>
      <c r="P44" s="1">
        <f t="shared" si="5"/>
        <v>536757901.32598847</v>
      </c>
    </row>
    <row r="45" spans="1:16">
      <c r="A45">
        <v>2025</v>
      </c>
      <c r="B45">
        <v>72628</v>
      </c>
      <c r="D45">
        <f>'GDP per cap preditction'!R45/1000000</f>
        <v>1.438431408E-2</v>
      </c>
      <c r="L45">
        <f t="shared" si="3"/>
        <v>1.438431408E-2</v>
      </c>
      <c r="N45">
        <f t="shared" si="4"/>
        <v>7.8134655081038034</v>
      </c>
      <c r="P45" s="1">
        <f t="shared" si="5"/>
        <v>567476372.92256296</v>
      </c>
    </row>
    <row r="46" spans="1:16">
      <c r="A46">
        <v>2026</v>
      </c>
      <c r="B46">
        <v>72794.8</v>
      </c>
      <c r="D46">
        <f>'GDP per cap preditction'!R46/1000000</f>
        <v>1.517710752E-2</v>
      </c>
      <c r="L46">
        <f t="shared" si="3"/>
        <v>1.517710752E-2</v>
      </c>
      <c r="N46">
        <f t="shared" si="4"/>
        <v>8.1298136816391438</v>
      </c>
      <c r="P46" s="1">
        <f t="shared" si="5"/>
        <v>591808160.99218512</v>
      </c>
    </row>
    <row r="47" spans="1:16">
      <c r="A47">
        <v>2027</v>
      </c>
      <c r="B47">
        <v>72961.600000000006</v>
      </c>
      <c r="D47">
        <f>'GDP per cap preditction'!R47/1000000</f>
        <v>1.6025754528000001E-2</v>
      </c>
      <c r="L47">
        <f t="shared" si="3"/>
        <v>1.6025754528000001E-2</v>
      </c>
      <c r="N47">
        <f t="shared" si="4"/>
        <v>8.3970994197327666</v>
      </c>
      <c r="P47" s="1">
        <f t="shared" si="5"/>
        <v>612665809.02277422</v>
      </c>
    </row>
    <row r="48" spans="1:16">
      <c r="A48">
        <v>2028</v>
      </c>
      <c r="B48">
        <v>73128.399999999994</v>
      </c>
      <c r="D48">
        <f>'GDP per cap preditction'!R48/1000000</f>
        <v>1.6511281550175651E-2</v>
      </c>
      <c r="L48">
        <f t="shared" si="3"/>
        <v>1.6511281550175651E-2</v>
      </c>
      <c r="N48">
        <f t="shared" si="4"/>
        <v>8.521410186693295</v>
      </c>
      <c r="P48" s="1">
        <f t="shared" si="5"/>
        <v>623157092.69658184</v>
      </c>
    </row>
    <row r="49" spans="1:16">
      <c r="A49">
        <v>2029</v>
      </c>
      <c r="B49">
        <v>73295.199999999997</v>
      </c>
      <c r="D49">
        <f>'GDP per cap preditction'!R49/1000000</f>
        <v>1.7031525907610732E-2</v>
      </c>
      <c r="L49">
        <f t="shared" si="3"/>
        <v>1.7031525907610732E-2</v>
      </c>
      <c r="N49">
        <f t="shared" si="4"/>
        <v>8.6347641942162223</v>
      </c>
      <c r="P49" s="1">
        <f t="shared" si="5"/>
        <v>632886768.56791687</v>
      </c>
    </row>
    <row r="50" spans="1:16">
      <c r="A50">
        <v>2030</v>
      </c>
      <c r="B50">
        <v>73462</v>
      </c>
      <c r="D50">
        <f>'GDP per cap preditction'!R50/1000000</f>
        <v>1.754683866109235E-2</v>
      </c>
      <c r="L50">
        <f t="shared" si="3"/>
        <v>1.754683866109235E-2</v>
      </c>
      <c r="N50">
        <f t="shared" si="4"/>
        <v>8.7293981206413775</v>
      </c>
      <c r="P50" s="1">
        <f t="shared" si="5"/>
        <v>641279044.73855686</v>
      </c>
    </row>
    <row r="51" spans="1:16">
      <c r="A51">
        <v>2031</v>
      </c>
      <c r="B51">
        <v>73551.600000000006</v>
      </c>
      <c r="D51">
        <f>'GDP per cap preditction'!R51/1000000</f>
        <v>1.8056034830483774E-2</v>
      </c>
      <c r="L51">
        <f t="shared" si="3"/>
        <v>1.8056034830483774E-2</v>
      </c>
      <c r="N51">
        <f t="shared" si="4"/>
        <v>8.8080419118130937</v>
      </c>
      <c r="P51" s="1">
        <f t="shared" si="5"/>
        <v>647845575.48091197</v>
      </c>
    </row>
    <row r="52" spans="1:16">
      <c r="A52">
        <v>2032</v>
      </c>
      <c r="B52">
        <v>73641.2</v>
      </c>
      <c r="D52">
        <f>'GDP per cap preditction'!R52/1000000</f>
        <v>1.8557987223408387E-2</v>
      </c>
      <c r="L52">
        <f t="shared" si="3"/>
        <v>1.8557987223408387E-2</v>
      </c>
      <c r="N52">
        <f t="shared" si="4"/>
        <v>8.8731749387837144</v>
      </c>
      <c r="P52" s="1">
        <f t="shared" si="5"/>
        <v>653431250.30195928</v>
      </c>
    </row>
    <row r="53" spans="1:16">
      <c r="A53">
        <v>2033</v>
      </c>
      <c r="B53">
        <v>73730.8</v>
      </c>
      <c r="D53">
        <f>'GDP per cap preditction'!R53/1000000</f>
        <v>1.9051635729232262E-2</v>
      </c>
      <c r="L53">
        <f t="shared" si="3"/>
        <v>1.9051635729232262E-2</v>
      </c>
      <c r="N53">
        <f t="shared" si="4"/>
        <v>8.9269915611067336</v>
      </c>
      <c r="P53" s="1">
        <f t="shared" si="5"/>
        <v>658194229.39364839</v>
      </c>
    </row>
    <row r="54" spans="1:16">
      <c r="A54">
        <v>2034</v>
      </c>
      <c r="B54">
        <v>73820.399999999994</v>
      </c>
      <c r="D54">
        <f>'GDP per cap preditction'!R54/1000000</f>
        <v>1.9535995327993119E-2</v>
      </c>
      <c r="L54">
        <f t="shared" si="3"/>
        <v>1.9535995327993119E-2</v>
      </c>
      <c r="N54">
        <f t="shared" si="4"/>
        <v>8.9713952102936663</v>
      </c>
      <c r="P54" s="1">
        <f t="shared" si="5"/>
        <v>662271982.98196244</v>
      </c>
    </row>
    <row r="55" spans="1:16">
      <c r="A55">
        <v>2035</v>
      </c>
      <c r="B55">
        <v>73910</v>
      </c>
      <c r="D55">
        <f>'GDP per cap preditction'!R55/1000000</f>
        <v>2.001016270857937E-2</v>
      </c>
      <c r="L55">
        <f t="shared" si="3"/>
        <v>2.001016270857937E-2</v>
      </c>
      <c r="N55">
        <f t="shared" si="4"/>
        <v>9.0080110751500442</v>
      </c>
      <c r="P55" s="1">
        <f t="shared" si="5"/>
        <v>665782098.56433976</v>
      </c>
    </row>
    <row r="56" spans="1:16">
      <c r="A56">
        <v>2036</v>
      </c>
      <c r="B56">
        <v>73928.800000000003</v>
      </c>
      <c r="D56">
        <f>'GDP per cap preditction'!R56/1000000</f>
        <v>2.0473321432830746E-2</v>
      </c>
      <c r="L56">
        <f t="shared" si="3"/>
        <v>2.0473321432830746E-2</v>
      </c>
      <c r="N56">
        <f t="shared" si="4"/>
        <v>9.0382096113275985</v>
      </c>
      <c r="P56" s="1">
        <f t="shared" si="5"/>
        <v>668183990.71391582</v>
      </c>
    </row>
    <row r="57" spans="1:16">
      <c r="A57">
        <v>2037</v>
      </c>
      <c r="B57">
        <v>73947.600000000006</v>
      </c>
      <c r="D57">
        <f>'GDP per cap preditction'!R57/1000000</f>
        <v>2.0924745624100453E-2</v>
      </c>
      <c r="L57">
        <f t="shared" si="3"/>
        <v>2.0924745624100453E-2</v>
      </c>
      <c r="N57">
        <f t="shared" si="4"/>
        <v>9.0631352246604759</v>
      </c>
      <c r="P57" s="1">
        <f t="shared" si="5"/>
        <v>670197098.3391031</v>
      </c>
    </row>
    <row r="58" spans="1:16">
      <c r="A58">
        <v>2038</v>
      </c>
      <c r="B58">
        <v>73966.399999999994</v>
      </c>
      <c r="D58">
        <f>'GDP per cap preditction'!R58/1000000</f>
        <v>2.1363802198479435E-2</v>
      </c>
      <c r="L58">
        <f t="shared" si="3"/>
        <v>2.1363802198479435E-2</v>
      </c>
      <c r="N58">
        <f t="shared" si="4"/>
        <v>9.0837363049939999</v>
      </c>
      <c r="P58" s="1">
        <f t="shared" si="5"/>
        <v>671891273.02970815</v>
      </c>
    </row>
    <row r="59" spans="1:16">
      <c r="A59">
        <v>2039</v>
      </c>
      <c r="B59">
        <v>73985.2</v>
      </c>
      <c r="D59">
        <f>'GDP per cap preditction'!R59/1000000</f>
        <v>2.1789951692883232E-2</v>
      </c>
      <c r="L59">
        <f t="shared" si="3"/>
        <v>2.1789951692883232E-2</v>
      </c>
      <c r="N59">
        <f t="shared" si="4"/>
        <v>9.1007942177156593</v>
      </c>
      <c r="P59" s="1">
        <f t="shared" si="5"/>
        <v>673324080.35653651</v>
      </c>
    </row>
    <row r="60" spans="1:16">
      <c r="A60">
        <v>2040</v>
      </c>
      <c r="B60">
        <v>74004</v>
      </c>
      <c r="D60">
        <f>'GDP per cap preditction'!R60/1000000</f>
        <v>2.2202747775404454E-2</v>
      </c>
      <c r="L60">
        <f t="shared" si="3"/>
        <v>2.2202747775404454E-2</v>
      </c>
      <c r="N60">
        <f t="shared" si="4"/>
        <v>9.1149499045171449</v>
      </c>
      <c r="P60" s="1">
        <f t="shared" si="5"/>
        <v>674542752.73388684</v>
      </c>
    </row>
    <row r="61" spans="1:16">
      <c r="A61">
        <v>2041</v>
      </c>
      <c r="B61">
        <v>73962.2</v>
      </c>
      <c r="D61">
        <f>'GDP per cap preditction'!R61/1000000</f>
        <v>2.2601835548953841E-2</v>
      </c>
      <c r="L61">
        <f t="shared" si="3"/>
        <v>2.2601835548953841E-2</v>
      </c>
      <c r="N61">
        <f t="shared" si="4"/>
        <v>9.126727462387505</v>
      </c>
      <c r="P61" s="1">
        <f t="shared" si="5"/>
        <v>675032841.9185971</v>
      </c>
    </row>
    <row r="62" spans="1:16">
      <c r="A62">
        <v>2042</v>
      </c>
      <c r="B62">
        <v>73920.399999999994</v>
      </c>
      <c r="D62">
        <f>'GDP per cap preditction'!R62/1000000</f>
        <v>2.2986948778819564E-2</v>
      </c>
      <c r="L62">
        <f t="shared" si="3"/>
        <v>2.2986948778819564E-2</v>
      </c>
      <c r="N62">
        <f t="shared" si="4"/>
        <v>9.1365545336431087</v>
      </c>
      <c r="P62" s="1">
        <f t="shared" si="5"/>
        <v>675377765.74871194</v>
      </c>
    </row>
    <row r="63" spans="1:16">
      <c r="A63">
        <v>2043</v>
      </c>
      <c r="B63">
        <v>73878.600000000006</v>
      </c>
      <c r="D63">
        <f>'GDP per cap preditction'!R63/1000000</f>
        <v>2.3357906188274217E-2</v>
      </c>
      <c r="L63">
        <f t="shared" si="3"/>
        <v>2.3357906188274217E-2</v>
      </c>
      <c r="N63">
        <f t="shared" si="4"/>
        <v>9.1447796188288013</v>
      </c>
      <c r="P63" s="1">
        <f t="shared" si="5"/>
        <v>675603515.54760563</v>
      </c>
    </row>
    <row r="64" spans="1:16">
      <c r="A64">
        <v>2044</v>
      </c>
      <c r="B64">
        <v>73836.800000000003</v>
      </c>
      <c r="D64">
        <f>'GDP per cap preditction'!R64/1000000</f>
        <v>2.3714606973959874E-2</v>
      </c>
      <c r="L64">
        <f t="shared" si="3"/>
        <v>2.3714606973959874E-2</v>
      </c>
      <c r="N64">
        <f t="shared" si="4"/>
        <v>9.1516865756925512</v>
      </c>
      <c r="P64" s="1">
        <f t="shared" si="5"/>
        <v>675731251.35209572</v>
      </c>
    </row>
    <row r="65" spans="1:16">
      <c r="A65">
        <v>2045</v>
      </c>
      <c r="B65">
        <v>73795</v>
      </c>
      <c r="D65">
        <f>'GDP per cap preditction'!R65/1000000</f>
        <v>2.4057025694921116E-2</v>
      </c>
      <c r="L65">
        <f t="shared" si="3"/>
        <v>2.4057025694921116E-2</v>
      </c>
      <c r="N65">
        <f t="shared" si="4"/>
        <v>9.1575066349247063</v>
      </c>
      <c r="P65" s="1">
        <f t="shared" si="5"/>
        <v>675778202.12426877</v>
      </c>
    </row>
    <row r="66" spans="1:16">
      <c r="A66">
        <v>2046</v>
      </c>
      <c r="B66">
        <v>73708.2</v>
      </c>
      <c r="D66">
        <f>'GDP per cap preditction'!R66/1000000</f>
        <v>2.4385206686485229E-2</v>
      </c>
      <c r="L66">
        <f t="shared" si="3"/>
        <v>2.4385206686485229E-2</v>
      </c>
      <c r="N66">
        <f t="shared" si="4"/>
        <v>9.1624282786739446</v>
      </c>
      <c r="P66" s="1">
        <f t="shared" si="5"/>
        <v>675346096.05015481</v>
      </c>
    </row>
    <row r="67" spans="1:16">
      <c r="A67">
        <v>2047</v>
      </c>
      <c r="B67">
        <v>73621.399999999994</v>
      </c>
      <c r="D67">
        <f>'GDP per cap preditction'!R67/1000000</f>
        <v>2.4699258143445198E-2</v>
      </c>
      <c r="L67">
        <f t="shared" ref="L67:L70" si="6">D67</f>
        <v>2.4699258143445198E-2</v>
      </c>
      <c r="N67">
        <f t="shared" ref="N67:N70" si="7">$G$4/(1+EXP($G$6*L67+$G$7))</f>
        <v>9.1666053129325</v>
      </c>
      <c r="P67" s="1">
        <f t="shared" ref="P67:P70" si="8">N67*B67*1000</f>
        <v>674858316.38552868</v>
      </c>
    </row>
    <row r="68" spans="1:16">
      <c r="A68">
        <v>2048</v>
      </c>
      <c r="B68">
        <v>73534.600000000006</v>
      </c>
      <c r="D68">
        <f>'GDP per cap preditction'!R68/1000000</f>
        <v>2.4999346007014839E-2</v>
      </c>
      <c r="L68">
        <f t="shared" si="6"/>
        <v>2.4999346007014839E-2</v>
      </c>
      <c r="N68">
        <f t="shared" si="7"/>
        <v>9.1701634342547695</v>
      </c>
      <c r="P68" s="1">
        <f t="shared" si="8"/>
        <v>674324300.07255077</v>
      </c>
    </row>
    <row r="69" spans="1:16">
      <c r="A69">
        <v>2049</v>
      </c>
      <c r="B69">
        <v>73447.8</v>
      </c>
      <c r="D69">
        <f>'GDP per cap preditction'!R69/1000000</f>
        <v>2.5285687777620219E-2</v>
      </c>
      <c r="L69">
        <f t="shared" si="6"/>
        <v>2.5285687777620219E-2</v>
      </c>
      <c r="N69">
        <f t="shared" si="7"/>
        <v>9.1732055541481596</v>
      </c>
      <c r="P69" s="1">
        <f t="shared" si="8"/>
        <v>673751766.89996326</v>
      </c>
    </row>
    <row r="70" spans="1:16">
      <c r="A70">
        <v>2050</v>
      </c>
      <c r="B70">
        <v>73361</v>
      </c>
      <c r="D70">
        <f>'GDP per cap preditction'!R70/1000000</f>
        <v>2.5558546361563798E-2</v>
      </c>
      <c r="L70">
        <f t="shared" si="6"/>
        <v>2.5558546361563798E-2</v>
      </c>
      <c r="N70">
        <f t="shared" si="7"/>
        <v>9.1758161063919292</v>
      </c>
      <c r="P70" s="1">
        <f t="shared" si="8"/>
        <v>673147045.38101828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鋼材国内消費量</vt:lpstr>
      <vt:lpstr>投入量</vt:lpstr>
      <vt:lpstr>製品使用年数</vt:lpstr>
      <vt:lpstr>ストック量</vt:lpstr>
      <vt:lpstr>時系列分析</vt:lpstr>
      <vt:lpstr>国内投入量</vt:lpstr>
      <vt:lpstr>GDP per cap preditction</vt:lpstr>
      <vt:lpstr>時系列分析2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2021-06-09T05:09:05Z</dcterms:modified>
</cp:coreProperties>
</file>