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<sst xmlns="http://schemas.openxmlformats.org/spreadsheetml/2006/main" count="24" uniqueCount="23">
  <si>
    <t>LocationWithDetails</t>
  </si>
  <si>
    <t xml:space="preserve">LAT </t>
  </si>
  <si>
    <t>LONG</t>
  </si>
  <si>
    <t>status</t>
  </si>
  <si>
    <t>capacity</t>
  </si>
  <si>
    <t>RawMaterials</t>
  </si>
  <si>
    <t>AirTemp</t>
  </si>
  <si>
    <t>WaterAvailability</t>
  </si>
  <si>
    <t>DigestateDisposalPoint</t>
  </si>
  <si>
    <t>LandArea</t>
  </si>
  <si>
    <t>NearResi</t>
  </si>
  <si>
    <t>NearFarm</t>
  </si>
  <si>
    <t>Slope</t>
  </si>
  <si>
    <t>NearTL</t>
  </si>
  <si>
    <t>SoilStrngth</t>
  </si>
  <si>
    <t>NearRoad</t>
  </si>
  <si>
    <t>NearWaterRcsr</t>
  </si>
  <si>
    <t>NearUtility</t>
  </si>
  <si>
    <t>OpMCost</t>
  </si>
  <si>
    <t>50 MW Power Plant Based on Municipal Solid Waste in Matuail Sanitary 
Landfill
Lat,Long: 23.719844663141025, 90.45141641212777
Upazilla: Demra Thana
District: Dhaka
Division: Dhaka</t>
  </si>
  <si>
    <t>Dutch Dairy Ltd. 400 kW
Lat,Long: 23.4848, 90.2984
Upazilla: Lohajang Upazila
District: Munshiganj
Division: Dhaka</t>
  </si>
  <si>
    <t>42.5 MW Municipal Solid Waste based Power Plant at Dhaka North City
Corporation by China Machinery Engineering Corporation (CMEC)
Lat,Long: 23.534602, 90.763892
Upazilla: Naryanganj Sadar Upazila
District: Narayanganj
Division: Dhaka</t>
  </si>
  <si>
    <t>Narayanganj 6 MW Power Plant by Consortium of UD Environmental 
Equipment Technology Co. Ltd, Everbright Environmental Protection
Technical Equipment (Changzhou) Limited and SABS Syndicate
Lat,Long: 23.620745, 90.498692
Upazilla: Naryanganj Sadar Upazila
District: Narayanganj
Division: Dhaka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</si>
</sst>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/>
    </xf>
    <xf numFmtId="0" fontId="2" fillId="2" borderId="0" xfId="0" applyFont="1"/>
    <xf numFmtId="0" fontId="1" fillId="2" borderId="0" xfId="0" applyFont="1" applyAlignment="1">
      <alignment horizontal="lef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A677"/>
          <bgColor rgb="FFCCA67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</dxfs>
  <tableStyles count="1" defaultTableStyle="TableStyleMedium9" defaultPivotStyle="PivotStyleLight16">
    <tableStyle name="BiogasProjectData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_7" displayName="Table_7" ref="A1:T5" headerRowCount="0" totalsRowShown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BiogasProject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2b4b56-ce65-44da-ba9e-52ec7e21db24}">
  <sheetPr>
    <outlinePr summaryBelow="0" summaryRight="0"/>
  </sheetPr>
  <dimension ref="A1:T33"/>
  <sheetViews>
    <sheetView workbookViewId="0" topLeftCell="A1"/>
  </sheetViews>
  <sheetFormatPr defaultColWidth="12.634285714285713" defaultRowHeight="15.75" customHeight="1"/>
  <cols>
    <col min="1" max="1" width="52.42857142857143" style="1" customWidth="1"/>
    <col min="2" max="5" width="12.571428571428571" style="1" customWidth="1"/>
    <col min="6" max="6" width="12.571428571428571" style="1" hidden="1"/>
    <col min="7" max="16384" width="12.571428571428571" style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>
      <c r="A2" s="1" t="s">
        <v>19</v>
      </c>
      <c r="B2" s="1">
        <f>IFERROR(__xludf.DUMMYFUNCTION("SPLIT(REGEXEXTRACT(A2,""[0-9]*.[0-9]*, [0-9]*.[0-9]*\n""),"", "")"),23.719844663141)</f>
        <v>23.71984466</v>
      </c>
      <c r="C2" s="1">
        <f>IFERROR(__xludf.DUMMYFUNCTION("""COMPUTED_VALUE"""),90.4514164121277)</f>
        <v>90.451416409999993</v>
      </c>
      <c r="D2" s="2" t="str">
        <f>IFERROR(__xludf.DUMMYFUNCTION("REGEXEXTRACT(A2,""Status: (.*)"")"),"#N/A")</f>
        <v>#N/A</v>
      </c>
      <c r="E2" s="1" t="str">
        <f>IFERROR(__xludf.DUMMYFUNCTION("REGEXEXTRACT(A2,""(\d+(.\d+)?)[MW| MW]"")"),"50")</f>
        <v>50</v>
      </c>
      <c r="F2" s="1"/>
      <c r="G2" s="1">
        <v>9</v>
      </c>
      <c r="H2" s="1">
        <v>29</v>
      </c>
      <c r="I2" s="1">
        <v>9</v>
      </c>
      <c r="J2" s="1">
        <v>212</v>
      </c>
      <c r="K2" s="1">
        <f>410*409*10.7639</f>
        <v>1804998.3910000001</v>
      </c>
      <c r="L2" s="1">
        <v>520</v>
      </c>
      <c r="M2" s="1">
        <v>826</v>
      </c>
      <c r="N2" s="1">
        <v>3</v>
      </c>
      <c r="O2" s="1">
        <v>97</v>
      </c>
      <c r="P2" s="1">
        <v>7</v>
      </c>
      <c r="Q2" s="1">
        <v>355</v>
      </c>
      <c r="R2" s="1">
        <v>215</v>
      </c>
      <c r="S2" s="1">
        <v>150</v>
      </c>
      <c r="T2" s="1">
        <v>6</v>
      </c>
    </row>
    <row r="3" spans="1:20" ht="15.75">
      <c r="A3" s="1" t="s">
        <v>20</v>
      </c>
      <c r="B3" s="1">
        <f>IFERROR(__xludf.DUMMYFUNCTION("SPLIT(REGEXEXTRACT(A3,""[0-9]*.[0-9]*, [0-9]*.[0-9]*\n""),"", "")"),23.4848)</f>
        <v>23.4848</v>
      </c>
      <c r="C3" s="1">
        <f>IFERROR(__xludf.DUMMYFUNCTION("""COMPUTED_VALUE"""),90.2984)</f>
        <v>90.298400000000001</v>
      </c>
      <c r="D3" s="2" t="str">
        <f>IFERROR(__xludf.DUMMYFUNCTION("REGEXEXTRACT(A3,""Status: (.*)"")"),"#N/A")</f>
        <v>#N/A</v>
      </c>
      <c r="E3" s="1" t="str">
        <f>IFERROR(__xludf.DUMMYFUNCTION("REGEXEXTRACT(A3,""(\d+(.\d+)?)[MW| MW]"")"),"400")</f>
        <v>400</v>
      </c>
      <c r="F3" s="1"/>
      <c r="G3" s="1">
        <v>8</v>
      </c>
      <c r="H3" s="1">
        <v>25.300000000000001</v>
      </c>
      <c r="I3" s="1">
        <v>9</v>
      </c>
      <c r="J3" s="1">
        <v>600</v>
      </c>
      <c r="K3" s="1">
        <f>600*300*10.7639</f>
        <v>1937502</v>
      </c>
      <c r="L3" s="1">
        <v>600</v>
      </c>
      <c r="M3" s="1">
        <v>400</v>
      </c>
      <c r="N3" s="1">
        <v>4</v>
      </c>
      <c r="O3" s="1">
        <v>373</v>
      </c>
      <c r="P3" s="1">
        <v>7</v>
      </c>
      <c r="Q3" s="1">
        <v>200</v>
      </c>
      <c r="R3" s="1">
        <v>1500</v>
      </c>
      <c r="S3" s="1">
        <v>2200</v>
      </c>
      <c r="T3" s="1">
        <v>7</v>
      </c>
    </row>
    <row r="4" spans="1:20" ht="15.75">
      <c r="A4" s="1" t="s">
        <v>21</v>
      </c>
      <c r="B4" s="1">
        <f>IFERROR(__xludf.DUMMYFUNCTION("SPLIT(REGEXEXTRACT(A4,""[0-9]*.[0-9]*, [0-9]*.[0-9]*\n""),"", "")"),23.534602)</f>
        <v>23.534602</v>
      </c>
      <c r="C4" s="1">
        <f>IFERROR(__xludf.DUMMYFUNCTION("""COMPUTED_VALUE"""),90.763892)</f>
        <v>90.763891999999998</v>
      </c>
      <c r="D4" s="2" t="str">
        <f>IFERROR(__xludf.DUMMYFUNCTION("REGEXEXTRACT(A4,""Status: (.*)"")"),"#N/A")</f>
        <v>#N/A</v>
      </c>
      <c r="E4" s="1" t="str">
        <f>IFERROR(__xludf.DUMMYFUNCTION("REGEXEXTRACT(A4,""(\d+(.\d+)?)[MW| MW]"")"),"42.5")</f>
        <v>42.5</v>
      </c>
      <c r="F4" s="1" t="str">
        <f>IFERROR(__xludf.DUMMYFUNCTION("""COMPUTED_VALUE"""),".5")</f>
        <v>.5</v>
      </c>
      <c r="G4" s="1">
        <v>7</v>
      </c>
      <c r="H4" s="1">
        <v>27</v>
      </c>
      <c r="I4" s="1">
        <v>6</v>
      </c>
      <c r="J4" s="1">
        <v>400</v>
      </c>
      <c r="K4" s="1">
        <f>500*200*10.7639</f>
        <v>1076390</v>
      </c>
      <c r="L4" s="1">
        <v>1500</v>
      </c>
      <c r="M4" s="1">
        <v>500</v>
      </c>
      <c r="N4" s="1">
        <v>3</v>
      </c>
      <c r="O4" s="1">
        <v>100</v>
      </c>
      <c r="P4" s="1">
        <v>7</v>
      </c>
      <c r="Q4" s="1">
        <v>100</v>
      </c>
      <c r="R4" s="1">
        <v>300</v>
      </c>
      <c r="S4" s="1">
        <v>100</v>
      </c>
      <c r="T4" s="1">
        <v>8</v>
      </c>
    </row>
    <row r="5" spans="1:20" ht="15.75">
      <c r="A5" s="1" t="s">
        <v>22</v>
      </c>
      <c r="B5" s="1">
        <f>IFERROR(__xludf.DUMMYFUNCTION("SPLIT(REGEXEXTRACT(A5,""[0-9]*.[0-9]*, [0-9]*.[0-9]*\n""),"", "")"),23.620745)</f>
        <v>23.620744999999999</v>
      </c>
      <c r="C5" s="1">
        <f>IFERROR(__xludf.DUMMYFUNCTION("""COMPUTED_VALUE"""),90.498692)</f>
        <v>90.498692000000005</v>
      </c>
      <c r="D5" s="2" t="str">
        <f>IFERROR(__xludf.DUMMYFUNCTION("REGEXEXTRACT(A5,""Status: (.*)"")"),"#N/A")</f>
        <v>#N/A</v>
      </c>
      <c r="E5" s="1" t="str">
        <f>IFERROR(__xludf.DUMMYFUNCTION("REGEXEXTRACT(A5,""(\d+(.\d+)?)[MW| MW]"")"),"6")</f>
        <v>6</v>
      </c>
      <c r="F5" s="1"/>
      <c r="G5" s="1">
        <v>7</v>
      </c>
      <c r="H5" s="1">
        <v>29</v>
      </c>
      <c r="I5" s="1">
        <v>4</v>
      </c>
      <c r="J5" s="1">
        <v>1700</v>
      </c>
      <c r="K5" s="1">
        <f>250*300*10.7639</f>
        <v>807292.5</v>
      </c>
      <c r="L5" s="1">
        <v>441</v>
      </c>
      <c r="M5" s="1">
        <v>980</v>
      </c>
      <c r="N5" s="1">
        <v>4</v>
      </c>
      <c r="O5" s="1">
        <v>86</v>
      </c>
      <c r="P5" s="1">
        <v>8</v>
      </c>
      <c r="Q5" s="1">
        <v>77</v>
      </c>
      <c r="R5" s="1">
        <v>120</v>
      </c>
      <c r="S5" s="1">
        <v>195</v>
      </c>
      <c r="T5" s="1">
        <v>6</v>
      </c>
    </row>
    <row r="33" spans="8:8" ht="15.75">
      <c r="H33" s="3" t="s">
        <v>7</v>
      </c>
    </row>
  </sheetData>
  <pageMargins left="0.75" right="0.75" top="1" bottom="1" header="0.5" footer="0.5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