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<sst xmlns="http://schemas.openxmlformats.org/spreadsheetml/2006/main" count="25" uniqueCount="25">
  <si>
    <t>LocationWithDetails</t>
  </si>
  <si>
    <t xml:space="preserve">LAT </t>
  </si>
  <si>
    <t>LONG</t>
  </si>
  <si>
    <t>Status</t>
  </si>
  <si>
    <t>capacity</t>
  </si>
  <si>
    <t>SolarDNI</t>
  </si>
  <si>
    <t>AirTemp</t>
  </si>
  <si>
    <t>Slope</t>
  </si>
  <si>
    <t>Aspect</t>
  </si>
  <si>
    <t>LandArea</t>
  </si>
  <si>
    <t>Latitude</t>
  </si>
  <si>
    <t>NearTL</t>
  </si>
  <si>
    <t>SoilStrngth</t>
  </si>
  <si>
    <t>NearRoad</t>
  </si>
  <si>
    <t>NearWaterRcsr</t>
  </si>
  <si>
    <t>NearPopulatedArea</t>
  </si>
  <si>
    <t>OpMCost</t>
  </si>
  <si>
    <t>Ashuganj 100 MW Grid Tied Solar Park
Division: Dhaka
Lat, Long: 20.500001, 87.900002
Status: Under Planning</t>
  </si>
  <si>
    <t>Sonagazi 100 MW Solar Power Plant Project-1
Division: Chittagong
Lat, Long: 22.790094, 91.374722
Status: Under Planning</t>
  </si>
  <si>
    <t>Sirajganj 68 MW Solar Park
Division: Rajshahi
Lat, Long: 24.399, 89.737
Status: Under Planning</t>
  </si>
  <si>
    <t>100 MW (AC) Solar Park by Energon 
Technologies FZE &amp; China Sunergy Co.Ltd (ESUN)
Division: Khulna
Lat, Long: 22.650135, 89.761117
Status: Under Planning</t>
  </si>
  <si>
    <t>30MW (AC) Solar Park by Intraco CNG Ltd &amp; 
Juli New Energy Co. Ltd.
Division: Rangpur
Lat, Long: 25.855312, 89.222482
Status: Under Planning</t>
  </si>
  <si>
    <t>5 MW (AC) Solar Park by Sun Solar Power Plant Ltd.
Lat,Long: 24.900538, 91.863728
Upazilla: Gowainghat
Division: Sylhet
Status: Implementation Ongoing</t>
  </si>
  <si>
    <t>Selected Area
Capacity: 85MW
Division: Barisal
Lat, Long: 22.755299, 90.372194
Status: Proposed by us</t>
  </si>
  <si>
    <t>50 MW (AC) Solar Park by HETAT-DITROLIC-IFDC 
Solar Consortium
Division: Mymensingh
Lat, Long: 24.75894, 90.59746
Status: Completed and running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</si>
</sst>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7CB4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8E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/>
    </xf>
    <xf numFmtId="0" fontId="1" fillId="2" borderId="1" xfId="0" applyFont="1" applyFill="1" applyBorder="1" applyAlignment="1">
      <alignment wrapText="1"/>
    </xf>
    <xf numFmtId="0" fontId="1" fillId="2" borderId="1" xfId="0" applyFont="1" applyBorder="1" applyAlignment="1">
      <alignment wrapText="1"/>
    </xf>
    <xf numFmtId="0" fontId="1" fillId="2" borderId="0" xfId="0" applyFont="1" applyAlignment="1">
      <alignment wrapText="1"/>
    </xf>
    <xf numFmtId="0" fontId="1" fillId="2" borderId="0" xfId="0" applyFont="1" applyAlignment="1">
      <alignment/>
    </xf>
    <xf numFmtId="0" fontId="2" fillId="3" borderId="1" xfId="0" applyFont="1" applyBorder="1" applyAlignment="1">
      <alignment horizontal="left" wrapText="1"/>
    </xf>
    <xf numFmtId="0" fontId="1" fillId="3" borderId="1" xfId="0" applyFont="1" applyBorder="1" applyAlignment="1">
      <alignment wrapText="1"/>
    </xf>
    <xf numFmtId="0" fontId="2" fillId="3" borderId="1" xfId="0" applyFont="1" applyBorder="1" applyAlignment="1">
      <alignment horizontal="center" wrapText="1"/>
    </xf>
    <xf numFmtId="0" fontId="1" fillId="3" borderId="2" xfId="0" applyFont="1" applyBorder="1" applyAlignment="1">
      <alignment wrapText="1"/>
    </xf>
    <xf numFmtId="0" fontId="1" fillId="3" borderId="3" xfId="0" applyFont="1" applyBorder="1"/>
    <xf numFmtId="0" fontId="1" fillId="3" borderId="0" xfId="0" applyFont="1" applyAlignment="1">
      <alignment wrapText="1"/>
    </xf>
    <xf numFmtId="0" fontId="1" fillId="3" borderId="0" xfId="0" applyFont="1" applyAlignment="1">
      <alignment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Border="1" applyAlignment="1">
      <alignment wrapText="1"/>
    </xf>
    <xf numFmtId="0" fontId="2" fillId="4" borderId="1" xfId="0" applyFont="1" applyBorder="1" applyAlignment="1">
      <alignment horizontal="center" wrapText="1"/>
    </xf>
    <xf numFmtId="0" fontId="1" fillId="4" borderId="2" xfId="0" applyFont="1" applyBorder="1" applyAlignment="1">
      <alignment wrapText="1"/>
    </xf>
    <xf numFmtId="0" fontId="1" fillId="4" borderId="3" xfId="0" applyFont="1" applyBorder="1"/>
    <xf numFmtId="0" fontId="1" fillId="4" borderId="0" xfId="0" applyFont="1" applyAlignment="1">
      <alignment wrapText="1"/>
    </xf>
    <xf numFmtId="0" fontId="1" fillId="4" borderId="0" xfId="0" applyFont="1" applyAlignment="1">
      <alignment/>
    </xf>
    <xf numFmtId="0" fontId="2" fillId="4" borderId="1" xfId="0" applyFont="1" applyBorder="1" applyAlignment="1">
      <alignment horizontal="left" wrapText="1"/>
    </xf>
    <xf numFmtId="0" fontId="1" fillId="3" borderId="1" xfId="0" applyFont="1" applyBorder="1" applyAlignment="1">
      <alignment horizontal="left" wrapText="1"/>
    </xf>
    <xf numFmtId="0" fontId="2" fillId="4" borderId="1" xfId="0" applyFont="1" applyBorder="1" applyAlignment="1">
      <alignment horizontal="right" wrapText="1"/>
    </xf>
    <xf numFmtId="0" fontId="1" fillId="4" borderId="4" xfId="0" applyFont="1" applyBorder="1" applyAlignment="1">
      <alignment wrapText="1"/>
    </xf>
    <xf numFmtId="0" fontId="1" fillId="4" borderId="0" xfId="0" applyFont="1" applyAlignment="1">
      <alignment horizontal="center" wrapText="1"/>
    </xf>
    <xf numFmtId="0" fontId="1" fillId="4" borderId="5" xfId="0" applyFont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edf09f4-847a-4f73-a6fb-c65a11b08b1a}">
  <sheetPr>
    <outlinePr summaryBelow="0" summaryRight="0"/>
  </sheetPr>
  <dimension ref="A1:T9"/>
  <sheetViews>
    <sheetView workbookViewId="0" topLeftCell="A1">
      <pane ySplit="1" topLeftCell="A2" activePane="bottomLeft" state="frozen"/>
      <selection pane="topLeft" activeCell="A1" sqref="A1"/>
      <selection pane="bottomLeft" activeCell="B3" sqref="B3"/>
    </sheetView>
  </sheetViews>
  <sheetFormatPr defaultColWidth="12.634285714285713" defaultRowHeight="15.75" customHeight="1"/>
  <cols>
    <col min="1" max="1" width="40.142857142857146" style="1" customWidth="1"/>
    <col min="2" max="3" width="8.857142857142858" style="1" customWidth="1"/>
    <col min="4" max="4" width="19.142857142857142" style="1" customWidth="1"/>
    <col min="5" max="5" width="12.571428571428571" style="1" customWidth="1"/>
    <col min="6" max="6" width="12.571428571428571" style="1" hidden="1"/>
    <col min="7" max="16384" width="12.571428571428571" style="1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4" t="s">
        <v>16</v>
      </c>
      <c r="T1" s="5"/>
    </row>
    <row r="2" spans="1:20" ht="15.75">
      <c r="A2" s="6" t="s">
        <v>17</v>
      </c>
      <c r="B2" s="7">
        <f>IFERROR(__xludf.DUMMYFUNCTION("SPLIT(REGEXEXTRACT(A2,""[0-9]*.[0-9]*, [0-9]*.[0-9]*\n""),"", "")"),20.500001)</f>
        <v>20.500001000000001</v>
      </c>
      <c r="C2" s="7">
        <f>IFERROR(__xludf.DUMMYFUNCTION("""COMPUTED_VALUE"""),87.900002)</f>
        <v>87.900002000000001</v>
      </c>
      <c r="D2" s="7" t="str">
        <f>IFERROR(__xludf.DUMMYFUNCTION("REGEXEXTRACT(A2,""Status: (.*)"")"),"Under Planning")</f>
        <v>Under Planning</v>
      </c>
      <c r="E2" s="7" t="str">
        <f>IFERROR(__xludf.DUMMYFUNCTION("REGEXEXTRACT(A2,""(\d+(.\d+)?)[MW| MW]"")"),"100")</f>
        <v>100</v>
      </c>
      <c r="F2" s="7"/>
      <c r="G2" s="7">
        <v>2.8999999999999999</v>
      </c>
      <c r="H2" s="7">
        <v>25</v>
      </c>
      <c r="I2" s="7">
        <v>20</v>
      </c>
      <c r="J2" s="7">
        <v>8</v>
      </c>
      <c r="K2" s="7">
        <f>450*360*10.7693104</f>
        <v>1744628.2849999999</v>
      </c>
      <c r="L2" s="8">
        <v>20.500001000000001</v>
      </c>
      <c r="M2" s="7">
        <v>150</v>
      </c>
      <c r="N2" s="7">
        <v>9</v>
      </c>
      <c r="O2" s="7">
        <v>120</v>
      </c>
      <c r="P2" s="7">
        <v>310</v>
      </c>
      <c r="Q2" s="9">
        <v>250</v>
      </c>
      <c r="R2" s="10"/>
      <c r="S2" s="11">
        <v>5</v>
      </c>
      <c r="T2" s="12"/>
    </row>
    <row r="3" spans="1:20" ht="51" customHeight="1">
      <c r="A3" s="13" t="s">
        <v>18</v>
      </c>
      <c r="B3" s="14">
        <f>IFERROR(__xludf.DUMMYFUNCTION("SPLIT(REGEXEXTRACT(A3,""[0-9]*.[0-9]*, [0-9]*.[0-9]*\n""),"", "")"),22.790094)</f>
        <v>22.790094</v>
      </c>
      <c r="C3" s="14">
        <f>IFERROR(__xludf.DUMMYFUNCTION("""COMPUTED_VALUE"""),91.374722)</f>
        <v>91.374722000000006</v>
      </c>
      <c r="D3" s="14" t="str">
        <f>IFERROR(__xludf.DUMMYFUNCTION("REGEXEXTRACT(A3,""Status: (.*)"")"),"Under Planning")</f>
        <v>Under Planning</v>
      </c>
      <c r="E3" s="14" t="str">
        <f>IFERROR(__xludf.DUMMYFUNCTION("REGEXEXTRACT(A3,""(\d+(.\d+)?)[MW| MW]"")"),"100")</f>
        <v>100</v>
      </c>
      <c r="F3" s="14"/>
      <c r="G3" s="14">
        <v>3.5</v>
      </c>
      <c r="H3" s="14">
        <v>25.300000000000001</v>
      </c>
      <c r="I3" s="14">
        <v>10</v>
      </c>
      <c r="J3" s="14">
        <v>9</v>
      </c>
      <c r="K3" s="14">
        <f>710*500*10.7630104</f>
        <v>3820868.6919999998</v>
      </c>
      <c r="L3" s="15">
        <v>22.790094</v>
      </c>
      <c r="M3" s="14">
        <v>346</v>
      </c>
      <c r="N3" s="14">
        <v>6</v>
      </c>
      <c r="O3" s="14">
        <v>250</v>
      </c>
      <c r="P3" s="14">
        <v>700</v>
      </c>
      <c r="Q3" s="16">
        <v>650</v>
      </c>
      <c r="R3" s="17"/>
      <c r="S3" s="18">
        <v>6</v>
      </c>
      <c r="T3" s="19"/>
    </row>
    <row r="4" spans="1:20" ht="97.5" customHeight="1">
      <c r="A4" s="7" t="s">
        <v>19</v>
      </c>
      <c r="B4" s="7">
        <f>IFERROR(__xludf.DUMMYFUNCTION("SPLIT(REGEXEXTRACT(A4,""[0-9]*.[0-9]*, [0-9]*.[0-9]*\n""),"", "")"),24.399)</f>
        <v>24.399000000000001</v>
      </c>
      <c r="C4" s="7">
        <f>IFERROR(__xludf.DUMMYFUNCTION("""COMPUTED_VALUE"""),89.737)</f>
        <v>89.736999999999995</v>
      </c>
      <c r="D4" s="7" t="str">
        <f>IFERROR(__xludf.DUMMYFUNCTION("REGEXEXTRACT(A4,""Status: (.*)"")"),"Under Planning")</f>
        <v>Under Planning</v>
      </c>
      <c r="E4" s="7" t="str">
        <f>IFERROR(__xludf.DUMMYFUNCTION("REGEXEXTRACT(A4,""(\d+(.\d+)?)[MW| MW]"")"),"68")</f>
        <v>68</v>
      </c>
      <c r="F4" s="7"/>
      <c r="G4" s="7">
        <v>2.8900000000000001</v>
      </c>
      <c r="H4" s="7">
        <v>30</v>
      </c>
      <c r="I4" s="7">
        <v>10</v>
      </c>
      <c r="J4" s="7">
        <v>8</v>
      </c>
      <c r="K4" s="7">
        <f>500*385*10.7639104</f>
        <v>2072052.7520000001</v>
      </c>
      <c r="L4" s="8">
        <v>24.399000000000001</v>
      </c>
      <c r="M4" s="7">
        <v>224</v>
      </c>
      <c r="N4" s="7">
        <v>8</v>
      </c>
      <c r="O4" s="7">
        <v>257</v>
      </c>
      <c r="P4" s="7">
        <v>1100</v>
      </c>
      <c r="Q4" s="9">
        <v>730</v>
      </c>
      <c r="R4" s="10"/>
      <c r="S4" s="11">
        <v>7</v>
      </c>
      <c r="T4" s="12"/>
    </row>
    <row r="5" spans="1:20" ht="15.75">
      <c r="A5" s="20" t="s">
        <v>20</v>
      </c>
      <c r="B5" s="14">
        <f>IFERROR(__xludf.DUMMYFUNCTION("SPLIT(REGEXEXTRACT(A5,""[0-9]*.[0-9]*, [0-9]*.[0-9]*\n""),"", "")"),22.650135)</f>
        <v>22.650134999999999</v>
      </c>
      <c r="C5" s="14">
        <f>IFERROR(__xludf.DUMMYFUNCTION("""COMPUTED_VALUE"""),89.761117)</f>
        <v>89.761116999999999</v>
      </c>
      <c r="D5" s="14" t="str">
        <f>IFERROR(__xludf.DUMMYFUNCTION("REGEXEXTRACT(A5,""Status: (.*)"")"),"Under Planning")</f>
        <v>Under Planning</v>
      </c>
      <c r="E5" s="14" t="str">
        <f>IFERROR(__xludf.DUMMYFUNCTION("REGEXEXTRACT(A5,""(\d+(.\d+)?)[MW| MW]"")"),"100")</f>
        <v>100</v>
      </c>
      <c r="F5" s="14"/>
      <c r="G5" s="14">
        <v>2.8599999999999999</v>
      </c>
      <c r="H5" s="14">
        <v>31</v>
      </c>
      <c r="I5" s="14">
        <v>10</v>
      </c>
      <c r="J5" s="14">
        <v>8</v>
      </c>
      <c r="K5" s="14">
        <f>665*400*10.7693104</f>
        <v>2864636.5660000001</v>
      </c>
      <c r="L5" s="15">
        <v>22.650134999999999</v>
      </c>
      <c r="M5" s="14">
        <v>180</v>
      </c>
      <c r="N5" s="14">
        <v>7</v>
      </c>
      <c r="O5" s="14">
        <v>170</v>
      </c>
      <c r="P5" s="14">
        <v>350</v>
      </c>
      <c r="Q5" s="16">
        <v>300</v>
      </c>
      <c r="R5" s="17"/>
      <c r="S5" s="18">
        <v>7</v>
      </c>
      <c r="T5" s="19"/>
    </row>
    <row r="6" spans="1:20" ht="15.75">
      <c r="A6" s="21" t="s">
        <v>21</v>
      </c>
      <c r="B6" s="7">
        <f>IFERROR(__xludf.DUMMYFUNCTION("SPLIT(REGEXEXTRACT(A6,""[0-9]*.[0-9]*, [0-9]*.[0-9]*\n""),"", "")"),25.855312)</f>
        <v>25.855312000000001</v>
      </c>
      <c r="C6" s="7">
        <f>IFERROR(__xludf.DUMMYFUNCTION("""COMPUTED_VALUE"""),89.222482)</f>
        <v>89.222481999999999</v>
      </c>
      <c r="D6" s="7" t="str">
        <f>IFERROR(__xludf.DUMMYFUNCTION("REGEXEXTRACT(A6,""Status: (.*)"")"),"Under Planning")</f>
        <v>Under Planning</v>
      </c>
      <c r="E6" s="7" t="str">
        <f>IFERROR(__xludf.DUMMYFUNCTION("REGEXEXTRACT(A6,""(\d+(.\d+)?)[MW| MW]"")"),"30")</f>
        <v>30</v>
      </c>
      <c r="F6" s="7"/>
      <c r="G6" s="7">
        <v>2.77</v>
      </c>
      <c r="H6" s="7">
        <v>24.899999999999999</v>
      </c>
      <c r="I6" s="7">
        <v>25</v>
      </c>
      <c r="J6" s="11">
        <v>7</v>
      </c>
      <c r="K6" s="7">
        <f>156*123*10.7693104</f>
        <v>206641.52799999999</v>
      </c>
      <c r="L6" s="8">
        <v>25.855312000000001</v>
      </c>
      <c r="M6" s="7">
        <v>140</v>
      </c>
      <c r="N6" s="7">
        <v>8</v>
      </c>
      <c r="O6" s="7">
        <v>288</v>
      </c>
      <c r="P6" s="7">
        <v>900</v>
      </c>
      <c r="Q6" s="9">
        <v>300</v>
      </c>
      <c r="R6" s="10"/>
      <c r="S6" s="11">
        <v>7</v>
      </c>
      <c r="T6" s="12"/>
    </row>
    <row r="7" spans="1:20" ht="15.75">
      <c r="A7" s="20" t="s">
        <v>22</v>
      </c>
      <c r="B7" s="14">
        <f>IFERROR(__xludf.DUMMYFUNCTION("SPLIT(REGEXEXTRACT(A7,""[0-9]*.[0-9]*, [0-9]*.[0-9]*\n""),"", "")"),24.900538)</f>
        <v>24.900538000000001</v>
      </c>
      <c r="C7" s="14">
        <f>IFERROR(__xludf.DUMMYFUNCTION("""COMPUTED_VALUE"""),91.863728)</f>
        <v>91.863727999999995</v>
      </c>
      <c r="D7" s="14" t="str">
        <f>IFERROR(__xludf.DUMMYFUNCTION("REGEXEXTRACT(A7,""Status: (.*)"")"),"Implementation Ongoing")</f>
        <v>Implementation Ongoing</v>
      </c>
      <c r="E7" s="14" t="str">
        <f>IFERROR(__xludf.DUMMYFUNCTION("REGEXEXTRACT(A7,""(\d+(.\d+)?)[MW| MW]"")"),"5")</f>
        <v>5</v>
      </c>
      <c r="F7" s="14"/>
      <c r="G7" s="14">
        <v>3.4100000000000001</v>
      </c>
      <c r="H7" s="22">
        <v>27</v>
      </c>
      <c r="I7" s="14">
        <v>22</v>
      </c>
      <c r="J7" s="23">
        <v>9</v>
      </c>
      <c r="K7" s="24">
        <f>250*160*10.7639104</f>
        <v>430556.41600000003</v>
      </c>
      <c r="L7" s="15">
        <v>24.900538000000001</v>
      </c>
      <c r="M7" s="14">
        <v>200</v>
      </c>
      <c r="N7" s="14">
        <v>7</v>
      </c>
      <c r="O7" s="14">
        <v>200</v>
      </c>
      <c r="P7" s="14">
        <v>300</v>
      </c>
      <c r="Q7" s="16">
        <v>500</v>
      </c>
      <c r="R7" s="17"/>
      <c r="S7" s="18">
        <v>8</v>
      </c>
      <c r="T7" s="19"/>
    </row>
    <row r="8" spans="1:20" ht="15.75">
      <c r="A8" s="6" t="s">
        <v>23</v>
      </c>
      <c r="B8" s="7">
        <f>IFERROR(__xludf.DUMMYFUNCTION("SPLIT(REGEXEXTRACT(A8,""[0-9]*.[0-9]*, [0-9]*.[0-9]*\n""),"", "")"),22.755299)</f>
        <v>22.755299000000001</v>
      </c>
      <c r="C8" s="7">
        <f>IFERROR(__xludf.DUMMYFUNCTION("""COMPUTED_VALUE"""),90.372194)</f>
        <v>90.372193999999993</v>
      </c>
      <c r="D8" s="7" t="str">
        <f>IFERROR(__xludf.DUMMYFUNCTION("REGEXEXTRACT(A8,""Status: (.*)"")"),"Proposed by us")</f>
        <v>Proposed by us</v>
      </c>
      <c r="E8" s="7" t="str">
        <f>IFERROR(__xludf.DUMMYFUNCTION("REGEXEXTRACT(A8,""(\d+(.\d+)?)[MW| MW]"")"),"85")</f>
        <v>85</v>
      </c>
      <c r="F8" s="7"/>
      <c r="G8" s="7">
        <v>3</v>
      </c>
      <c r="H8" s="7">
        <v>25.600000000000001</v>
      </c>
      <c r="I8" s="9">
        <v>9</v>
      </c>
      <c r="J8" s="7">
        <v>9</v>
      </c>
      <c r="K8" s="7">
        <f>550*280*10.7639104</f>
        <v>1657642.202</v>
      </c>
      <c r="L8" s="8">
        <v>22.755299000000001</v>
      </c>
      <c r="M8" s="7">
        <v>150</v>
      </c>
      <c r="N8" s="7">
        <v>7</v>
      </c>
      <c r="O8" s="7">
        <v>400</v>
      </c>
      <c r="P8" s="7">
        <v>550</v>
      </c>
      <c r="Q8" s="9">
        <v>500</v>
      </c>
      <c r="R8" s="10"/>
      <c r="S8" s="11">
        <v>7</v>
      </c>
      <c r="T8" s="12"/>
    </row>
    <row r="9" spans="1:20" ht="15.75">
      <c r="A9" s="20" t="s">
        <v>24</v>
      </c>
      <c r="B9" s="14">
        <f>IFERROR(__xludf.DUMMYFUNCTION("SPLIT(REGEXEXTRACT(A9,""[0-9]*.[0-9]*, [0-9]*.[0-9]*\n""),"", "")"),24.75894)</f>
        <v>24.758939999999999</v>
      </c>
      <c r="C9" s="14">
        <f>IFERROR(__xludf.DUMMYFUNCTION("""COMPUTED_VALUE"""),90.59746)</f>
        <v>90.597459999999998</v>
      </c>
      <c r="D9" s="14" t="str">
        <f>IFERROR(__xludf.DUMMYFUNCTION("REGEXEXTRACT(A9,""Status: (.*)"")"),"Completed and running")</f>
        <v>Completed and running</v>
      </c>
      <c r="E9" s="14" t="str">
        <f>IFERROR(__xludf.DUMMYFUNCTION("REGEXEXTRACT(A9,""(\d+(.\d+)?)[MW| MW]"")"),"50")</f>
        <v>50</v>
      </c>
      <c r="F9" s="14"/>
      <c r="G9" s="14">
        <v>2.8199999999999998</v>
      </c>
      <c r="H9" s="14">
        <v>30.5</v>
      </c>
      <c r="I9" s="14">
        <v>15</v>
      </c>
      <c r="J9" s="25">
        <v>8</v>
      </c>
      <c r="K9" s="14">
        <f>230*150*10.7639104</f>
        <v>371354.90879999998</v>
      </c>
      <c r="L9" s="15">
        <v>24.758939999999999</v>
      </c>
      <c r="M9" s="14">
        <v>260</v>
      </c>
      <c r="N9" s="14">
        <v>8</v>
      </c>
      <c r="O9" s="14">
        <v>220</v>
      </c>
      <c r="P9" s="14">
        <v>750</v>
      </c>
      <c r="Q9" s="16">
        <v>200</v>
      </c>
      <c r="R9" s="17"/>
      <c r="S9" s="18">
        <v>5</v>
      </c>
      <c r="T9" s="19"/>
    </row>
  </sheetData>
  <mergeCells count="8">
    <mergeCell ref="Q2:R2"/>
    <mergeCell ref="Q3:R3"/>
    <mergeCell ref="Q4:R4"/>
    <mergeCell ref="Q5:R5"/>
    <mergeCell ref="Q6:R6"/>
    <mergeCell ref="Q7:R7"/>
    <mergeCell ref="Q8:R8"/>
    <mergeCell ref="Q9:R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