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<sst xmlns="http://schemas.openxmlformats.org/spreadsheetml/2006/main" count="24" uniqueCount="24">
  <si>
    <t>LocationWithDetails</t>
  </si>
  <si>
    <t>LAT</t>
  </si>
  <si>
    <t>LONG</t>
  </si>
  <si>
    <t>status</t>
  </si>
  <si>
    <t>capacity</t>
  </si>
  <si>
    <t>WindSpeed</t>
  </si>
  <si>
    <t>Elevation</t>
  </si>
  <si>
    <t>Rainfall</t>
  </si>
  <si>
    <t>LandArea</t>
  </si>
  <si>
    <t>Slope</t>
  </si>
  <si>
    <t>NearTL</t>
  </si>
  <si>
    <t>SoilStrngth</t>
  </si>
  <si>
    <t>NearRoad</t>
  </si>
  <si>
    <t>NearWaterRcsr</t>
  </si>
  <si>
    <t>NearPopulatedArea</t>
  </si>
  <si>
    <t>OpMCost</t>
  </si>
  <si>
    <t>50MW Wind Power Plant at the bank of  the Padma River, Padma Bridge
Status: Predicted
Lat,Long: 23.39657, 90.26426
Upazilla: Zajira
District: Shariatpur
Division: Dhaka</t>
  </si>
  <si>
    <t>60 MW Wind Power Project at Coxs Bazar by US-DK Green Energy (BD) Ltd
Status: Implementation Ongoing
Lat,Long: 21.434746, 92.005303
Upazilla: Chakaria
District: Cox's Bazar
Division: Chittagong</t>
  </si>
  <si>
    <t>Design, Supply, Installation, Testing and Commissioning of 2 MW Capacity Wind 
Power Plant on turnkey basis at the bank of the River Jamuna adjacent to the 
existing Sirajganj 150 MW Power Plant , Sirajganj, Bangladesh
Status: Implementation Ongoing
Lat,Long: 24.443682, 89.686801
Upazilla: Sirajganj Sadar Upazila
District: Sirajgonj
Division: Rajshahi</t>
  </si>
  <si>
    <t>Mongla 55 MW Wind Power Plant by Consortium of Envision Energy (Jiangsu) Co. Ltd.,
 SQ Trading and Engineering &amp; Envision Renewable Energy Bangladesh Limited
Status: Under Planning
Lat,Long: 22.499534, 89.60359
Upazilla: Mongla Upazila
District: Bagerhat
Division: Khulna</t>
  </si>
  <si>
    <t xml:space="preserve">10MW Wind Power Plant at the bank of  the Gaghat river
Status: Predicted
Lat,Long: 25.31939, 89.57470
District: Gaibandha 
Division: Rangpur </t>
  </si>
  <si>
    <t>1MW Wind Power Plant
Status: Predicted
Lat,Long: 24.90099, 91.82793
Upazilla: Sylhet Sadar
District: Sylhet
Division: Sylhet</t>
  </si>
  <si>
    <t>10 MW Wind Power Plant
Status: Under Planning
Lat,Long: 22.016073, 90.175997
Upazilla: Kalapara Upazila
District: Patuakhali
Division: Barisal</t>
  </si>
  <si>
    <t>2MW Wind Power Plant
Status: Predicted
Lat,Long: 24.74325, 90.44184
Division: Mymensingh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</si>
</sst>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Inconsolat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/>
    </xf>
    <xf numFmtId="0" fontId="3" fillId="2" borderId="0" xfId="0" applyFont="1"/>
    <xf numFmtId="0" fontId="2" fillId="0" borderId="1" xfId="0" applyFont="1" applyBorder="1" applyAlignment="1">
      <alignment/>
    </xf>
    <xf numFmtId="0" fontId="2" fillId="0" borderId="2" xfId="0" applyFont="1" applyBorder="1" applyAlignment="1">
      <alignment/>
    </xf>
    <xf numFmtId="0" fontId="1" fillId="2" borderId="0" xfId="0" applyFont="1" applyAlignment="1">
      <alignment horizontal="left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78909C"/>
          <bgColor rgb="FF78909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</dxfs>
  <tableStyles count="1" defaultTableStyle="TableStyleMedium9" defaultPivotStyle="PivotStyleLight16">
    <tableStyle name="WindProjectData-style" pivot="0" table="0" count="3">
      <tableStyleElement type="headerRow" dxfId="0"/>
      <tableStyleElement type="firstRowStripe" dxfId="1"/>
      <tableStyleElement type="secondRowStripe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Relationship Id="rId1" Type="http://schemas.openxmlformats.org/officeDocument/2006/relationships/theme" Target="theme/theme1.xml" /></Relationships>
</file>

<file path=xl/tables/table1.xml><?xml version="1.0" encoding="utf-8"?>
<table xmlns="http://schemas.openxmlformats.org/spreadsheetml/2006/main" id="1" name="Table_5" displayName="Table_5" ref="A1:Q9" headerRowCount="0" totalsRowShown="0">
  <tableColumns count="1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</tableColumns>
  <tableStyleInfo name="WindProjectDat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d85a01c-3269-4f87-9fe3-8f480f000dd9}">
  <sheetPr>
    <outlinePr summaryBelow="0" summaryRight="0"/>
  </sheetPr>
  <dimension ref="A1:Q9"/>
  <sheetViews>
    <sheetView workbookViewId="0" topLeftCell="A1">
      <pane ySplit="1" topLeftCell="A2" activePane="bottomLeft" state="frozen"/>
      <selection pane="topLeft" activeCell="A1" sqref="A1"/>
      <selection pane="bottomLeft" activeCell="B3" sqref="B3"/>
    </sheetView>
  </sheetViews>
  <sheetFormatPr defaultColWidth="12.634285714285713" defaultRowHeight="15.75" customHeight="1"/>
  <cols>
    <col min="1" max="1" width="57.714285714285715" style="1" customWidth="1"/>
    <col min="2" max="3" width="9.571428571428571" style="1" customWidth="1"/>
    <col min="4" max="4" width="21.142857142857142" style="1" customWidth="1"/>
    <col min="5" max="5" width="9.571428571428571" style="1" customWidth="1"/>
    <col min="6" max="6" width="9.571428571428571" style="1" hidden="1" customWidth="1"/>
    <col min="7" max="7" width="9.571428571428571" style="1" customWidth="1"/>
    <col min="8" max="17" width="12.571428571428571" style="1" customWidth="1"/>
    <col min="18" max="18" width="15.857142857142858" style="1" customWidth="1"/>
    <col min="19" max="16384" width="12.571428571428571" style="1" customWidth="1"/>
  </cols>
  <sheetData>
    <row r="1" spans="1:17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ht="15.75">
      <c r="A2" s="1" t="s">
        <v>16</v>
      </c>
      <c r="B2" s="1">
        <f>IFERROR(__xludf.DUMMYFUNCTION("splIT(REGEXEXTRACT(A2,""[0-9]*.[0-9]*, [0-9]*.[0-9]*\n""),"", "")"),23.39657)</f>
        <v>23.396570000000001</v>
      </c>
      <c r="C2" s="1">
        <f>IFERROR(__xludf.DUMMYFUNCTION("""COMPUTED_VALUE"""),90.26426)</f>
        <v>90.264259999999993</v>
      </c>
      <c r="D2" s="2" t="str">
        <f>IFERROR(__xludf.DUMMYFUNCTION("REGEXEXTRACT(A2,""Status: (.*)"")"),"Predicted")</f>
        <v>Predicted</v>
      </c>
      <c r="E2" s="2" t="str">
        <f>IFERROR(__xludf.DUMMYFUNCTION("REGEXEXTRACT(A2,""(\d+(.\d+)?)[MW| MW]"")"),"50")</f>
        <v>50</v>
      </c>
      <c r="F2" s="1"/>
      <c r="G2" s="1">
        <v>5.0209999999999999</v>
      </c>
      <c r="H2" s="1">
        <v>23</v>
      </c>
      <c r="I2" s="1">
        <v>373.10000000000002</v>
      </c>
      <c r="J2" s="1">
        <f>970*600*10.763</f>
        <v>6264066</v>
      </c>
      <c r="K2" s="3">
        <v>20</v>
      </c>
      <c r="L2" s="1">
        <v>320</v>
      </c>
      <c r="M2" s="1">
        <v>6</v>
      </c>
      <c r="N2" s="1">
        <v>250</v>
      </c>
      <c r="O2" s="1">
        <v>450</v>
      </c>
      <c r="P2" s="1">
        <v>1200</v>
      </c>
      <c r="Q2" s="1">
        <v>5</v>
      </c>
    </row>
    <row r="3" spans="1:17" ht="87.75" customHeight="1">
      <c r="A3" s="1" t="s">
        <v>17</v>
      </c>
      <c r="B3" s="1">
        <f>IFERROR(__xludf.DUMMYFUNCTION("splIT(REGEXEXTRACT(A3,""[0-9]*.[0-9]*, [0-9]*.[0-9]*\n""),"", "")"),21.434746)</f>
        <v>21.434746000000001</v>
      </c>
      <c r="C3" s="1">
        <f>IFERROR(__xludf.DUMMYFUNCTION("""COMPUTED_VALUE"""),92.005303)</f>
        <v>92.005302999999998</v>
      </c>
      <c r="D3" s="2" t="str">
        <f>IFERROR(__xludf.DUMMYFUNCTION("REGEXEXTRACT(A3,""Status: (.*)"")"),"Implementation Ongoing")</f>
        <v>Implementation Ongoing</v>
      </c>
      <c r="E3" s="2" t="str">
        <f>IFERROR(__xludf.DUMMYFUNCTION("REGEXEXTRACT(A3,""(\d+(.\d+)?)[MW| MW]"")"),"60")</f>
        <v>60</v>
      </c>
      <c r="F3" s="1"/>
      <c r="G3" s="1">
        <v>5.6600000000000001</v>
      </c>
      <c r="H3" s="1">
        <v>23</v>
      </c>
      <c r="I3" s="1">
        <v>924.60000000000002</v>
      </c>
      <c r="J3" s="1">
        <f>550*450*10.7639104</f>
        <v>2664067.824</v>
      </c>
      <c r="K3" s="3">
        <v>10</v>
      </c>
      <c r="L3" s="1">
        <v>500</v>
      </c>
      <c r="M3" s="1">
        <v>5</v>
      </c>
      <c r="N3" s="1">
        <v>700</v>
      </c>
      <c r="O3" s="1">
        <v>500</v>
      </c>
      <c r="P3" s="1">
        <v>700</v>
      </c>
      <c r="Q3" s="1">
        <v>6</v>
      </c>
    </row>
    <row r="4" spans="1:17" ht="15.75">
      <c r="A4" s="1" t="s">
        <v>18</v>
      </c>
      <c r="B4" s="1">
        <f>IFERROR(__xludf.DUMMYFUNCTION("splIT(REGEXEXTRACT(A4,""[0-9]*.[0-9]*, [0-9]*.[0-9]*\n""),"", "")"),24.443682)</f>
        <v>24.443681999999999</v>
      </c>
      <c r="C4" s="1">
        <f>IFERROR(__xludf.DUMMYFUNCTION("""COMPUTED_VALUE"""),89.686801)</f>
        <v>89.686801000000003</v>
      </c>
      <c r="D4" s="2" t="str">
        <f>IFERROR(__xludf.DUMMYFUNCTION("REGEXEXTRACT(A4,""Status: (.*)"")"),"Implementation Ongoing")</f>
        <v>Implementation Ongoing</v>
      </c>
      <c r="E4" s="2" t="str">
        <f>IFERROR(__xludf.DUMMYFUNCTION("REGEXEXTRACT(A4,""(\d+(.\d+)?)[MW| MW]"")"),"2")</f>
        <v>2</v>
      </c>
      <c r="F4" s="1"/>
      <c r="G4" s="1">
        <v>4.7599999999999998</v>
      </c>
      <c r="H4" s="1">
        <v>50</v>
      </c>
      <c r="I4" s="1">
        <v>320.69999999999999</v>
      </c>
      <c r="J4" s="1">
        <f>600*500*10.7639104</f>
        <v>3229173.1200000001</v>
      </c>
      <c r="K4" s="3">
        <v>10</v>
      </c>
      <c r="L4" s="1">
        <v>300</v>
      </c>
      <c r="M4" s="1">
        <v>5</v>
      </c>
      <c r="N4" s="1">
        <v>300</v>
      </c>
      <c r="O4" s="1">
        <v>200</v>
      </c>
      <c r="P4" s="1">
        <v>1000</v>
      </c>
      <c r="Q4" s="1">
        <v>7</v>
      </c>
    </row>
    <row r="5" spans="1:17" ht="15.75">
      <c r="A5" s="1" t="s">
        <v>19</v>
      </c>
      <c r="B5" s="1">
        <f>IFERROR(__xludf.DUMMYFUNCTION("splIT(REGEXEXTRACT(A5,""[0-9]*.[0-9]*, [0-9]*.[0-9]*\n""),"", "")"),22.499534)</f>
        <v>22.499534000000001</v>
      </c>
      <c r="C5" s="1">
        <f>IFERROR(__xludf.DUMMYFUNCTION("""COMPUTED_VALUE"""),89.60359)</f>
        <v>89.603589999999997</v>
      </c>
      <c r="D5" s="2" t="str">
        <f>IFERROR(__xludf.DUMMYFUNCTION("REGEXEXTRACT(A5,""Status: (.*)"")"),"Under Planning")</f>
        <v>Under Planning</v>
      </c>
      <c r="E5" s="2" t="str">
        <f>IFERROR(__xludf.DUMMYFUNCTION("REGEXEXTRACT(A5,""(\d+(.\d+)?)[MW| MW]"")"),"55")</f>
        <v>55</v>
      </c>
      <c r="F5" s="1"/>
      <c r="G5" s="1">
        <v>5.1900000000000004</v>
      </c>
      <c r="H5" s="1">
        <v>13</v>
      </c>
      <c r="I5" s="1">
        <v>335.60000000000002</v>
      </c>
      <c r="J5" s="1">
        <f>900*800*10.7639104</f>
        <v>7750015.4879999999</v>
      </c>
      <c r="K5" s="3">
        <v>10</v>
      </c>
      <c r="L5" s="1">
        <v>750</v>
      </c>
      <c r="M5" s="1">
        <v>4</v>
      </c>
      <c r="N5" s="1">
        <v>750</v>
      </c>
      <c r="O5" s="1">
        <v>100</v>
      </c>
      <c r="P5" s="1">
        <v>2600</v>
      </c>
      <c r="Q5" s="1">
        <v>7</v>
      </c>
    </row>
    <row r="6" spans="1:17" ht="15.75">
      <c r="A6" s="1" t="s">
        <v>20</v>
      </c>
      <c r="B6" s="1">
        <f>IFERROR(__xludf.DUMMYFUNCTION("splIT(REGEXEXTRACT(A6,""[0-9]*.[0-9]*, [0-9]*.[0-9]*\n""),"", "")"),25.31939)</f>
        <v>25.319389999999999</v>
      </c>
      <c r="C6" s="1">
        <f>IFERROR(__xludf.DUMMYFUNCTION("""COMPUTED_VALUE"""),89.5747)</f>
        <v>89.574700000000007</v>
      </c>
      <c r="D6" s="2" t="str">
        <f>IFERROR(__xludf.DUMMYFUNCTION("REGEXEXTRACT(A6,""Status: (.*)"")"),"Predicted")</f>
        <v>Predicted</v>
      </c>
      <c r="E6" s="2" t="str">
        <f>IFERROR(__xludf.DUMMYFUNCTION("REGEXEXTRACT(A6,""(\d+(.\d+)?)[MW| MW]"")"),"10")</f>
        <v>10</v>
      </c>
      <c r="F6" s="1"/>
      <c r="G6" s="1">
        <v>4.9800000000000004</v>
      </c>
      <c r="H6" s="1">
        <v>76</v>
      </c>
      <c r="I6" s="1">
        <v>464.80000000000001</v>
      </c>
      <c r="J6" s="1">
        <f>975.33*511*10.763</f>
        <v>5364210.6399999997</v>
      </c>
      <c r="K6" s="3">
        <v>25</v>
      </c>
      <c r="L6" s="1">
        <v>300</v>
      </c>
      <c r="M6" s="1">
        <v>8</v>
      </c>
      <c r="N6" s="1">
        <v>300</v>
      </c>
      <c r="O6" s="1">
        <v>4000</v>
      </c>
      <c r="P6" s="1">
        <v>2170</v>
      </c>
      <c r="Q6" s="1">
        <v>8</v>
      </c>
    </row>
    <row r="7" spans="1:17" ht="15.75">
      <c r="A7" s="1" t="s">
        <v>21</v>
      </c>
      <c r="B7" s="1">
        <f>IFERROR(__xludf.DUMMYFUNCTION("splIT(REGEXEXTRACT(A7,""[0-9]*.[0-9]*, [0-9]*.[0-9]*\n""),"", "")"),24.90099)</f>
        <v>24.90099</v>
      </c>
      <c r="C7" s="1">
        <f>IFERROR(__xludf.DUMMYFUNCTION("""COMPUTED_VALUE"""),91.82793)</f>
        <v>91.827929999999995</v>
      </c>
      <c r="D7" s="2" t="str">
        <f>IFERROR(__xludf.DUMMYFUNCTION("REGEXEXTRACT(A7,""Status: (.*)"")"),"Predicted")</f>
        <v>Predicted</v>
      </c>
      <c r="E7" s="2" t="str">
        <f>IFERROR(__xludf.DUMMYFUNCTION("REGEXEXTRACT(A7,""(\d+(.\d+)?)[MW| MW|kw]"")"),"1")</f>
        <v>1</v>
      </c>
      <c r="F7" s="1"/>
      <c r="G7" s="1">
        <v>3.8399999999999999</v>
      </c>
      <c r="H7" s="1">
        <v>44</v>
      </c>
      <c r="I7" s="1">
        <v>818</v>
      </c>
      <c r="J7" s="1">
        <f>376.29*311.76*10.763</f>
        <v>1262630.8899999999</v>
      </c>
      <c r="K7" s="3">
        <v>22</v>
      </c>
      <c r="L7" s="1">
        <v>200</v>
      </c>
      <c r="M7" s="1">
        <v>6</v>
      </c>
      <c r="N7" s="1">
        <v>200</v>
      </c>
      <c r="O7" s="1">
        <v>500</v>
      </c>
      <c r="P7" s="1">
        <v>1000</v>
      </c>
      <c r="Q7" s="1">
        <v>8</v>
      </c>
    </row>
    <row r="8" spans="1:17" ht="15.75">
      <c r="A8" s="1" t="s">
        <v>22</v>
      </c>
      <c r="B8" s="1">
        <f>IFERROR(__xludf.DUMMYFUNCTION("splIT(REGEXEXTRACT(A8,""[0-9]*.[0-9]*, [0-9]*.[0-9]*\n""),"", "")"),22.016073)</f>
        <v>22.016072999999999</v>
      </c>
      <c r="C8" s="1">
        <f>IFERROR(__xludf.DUMMYFUNCTION("""COMPUTED_VALUE"""),90.175997)</f>
        <v>90.175996999999995</v>
      </c>
      <c r="D8" s="2" t="str">
        <f>IFERROR(__xludf.DUMMYFUNCTION("REGEXEXTRACT(A8,""Status: (.*)"")"),"Under Planning")</f>
        <v>Under Planning</v>
      </c>
      <c r="E8" s="2" t="str">
        <f>IFERROR(__xludf.DUMMYFUNCTION("REGEXEXTRACT(A8,""(\d+(.\d+)?)[MW| MW]"")"),"10")</f>
        <v>10</v>
      </c>
      <c r="F8" s="1"/>
      <c r="G8" s="1">
        <v>5.3570000000000002</v>
      </c>
      <c r="H8" s="1">
        <v>14</v>
      </c>
      <c r="I8" s="1">
        <v>572.79999999999995</v>
      </c>
      <c r="J8" s="1">
        <f>1500*1200*0.5*10.763</f>
        <v>9686700</v>
      </c>
      <c r="K8" s="4">
        <v>9</v>
      </c>
      <c r="L8" s="1">
        <v>1500</v>
      </c>
      <c r="M8" s="1">
        <v>3</v>
      </c>
      <c r="N8" s="1">
        <v>500</v>
      </c>
      <c r="O8" s="1">
        <v>100</v>
      </c>
      <c r="P8" s="1">
        <v>5000</v>
      </c>
      <c r="Q8" s="1">
        <v>7</v>
      </c>
    </row>
    <row r="9" spans="1:17" ht="15.75">
      <c r="A9" s="1" t="s">
        <v>23</v>
      </c>
      <c r="B9" s="1">
        <f>IFERROR(__xludf.DUMMYFUNCTION("splIT(REGEXEXTRACT(A9,""[0-9]*.[0-9]*, [0-9]*.[0-9]*\n""),"", "")"),24.74325)</f>
        <v>24.74325</v>
      </c>
      <c r="C9" s="1">
        <f>IFERROR(__xludf.DUMMYFUNCTION("""COMPUTED_VALUE"""),90.44184)</f>
        <v>90.441839999999999</v>
      </c>
      <c r="D9" s="2" t="str">
        <f>IFERROR(__xludf.DUMMYFUNCTION("REGEXEXTRACT(A9,""Status: (.*)"")"),"Predicted")</f>
        <v>Predicted</v>
      </c>
      <c r="E9" s="2" t="str">
        <f>IFERROR(__xludf.DUMMYFUNCTION("REGEXEXTRACT(A9,""(\d+(.\d+)?)[MW| MW]"")"),"2")</f>
        <v>2</v>
      </c>
      <c r="F9" s="1"/>
      <c r="G9" s="1">
        <v>4.2000000000000002</v>
      </c>
      <c r="H9" s="1">
        <v>38</v>
      </c>
      <c r="I9" s="1">
        <v>436.30000000000001</v>
      </c>
      <c r="J9" s="1">
        <f>608*700*10.763</f>
        <v>4580732.7999999998</v>
      </c>
      <c r="K9" s="3">
        <v>15</v>
      </c>
      <c r="L9" s="1">
        <v>946.22000000000003</v>
      </c>
      <c r="M9" s="1">
        <v>8</v>
      </c>
      <c r="N9" s="5">
        <v>946.22000000000003</v>
      </c>
      <c r="O9" s="1">
        <v>500</v>
      </c>
      <c r="P9" s="1">
        <v>2190</v>
      </c>
      <c r="Q9" s="1">
        <v>8</v>
      </c>
    </row>
  </sheetData>
  <pageMargins left="0.75" right="0.75" top="1" bottom="1" header="0.5" footer="0.5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